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Fiver\Documents\SERTIFIKAT\portofolio\"/>
    </mc:Choice>
  </mc:AlternateContent>
  <xr:revisionPtr revIDLastSave="0" documentId="13_ncr:1_{01511997-B684-4A56-B307-41AA32AA4671}" xr6:coauthVersionLast="47" xr6:coauthVersionMax="47" xr10:uidLastSave="{00000000-0000-0000-0000-000000000000}"/>
  <bookViews>
    <workbookView xWindow="-108" yWindow="348" windowWidth="23256" windowHeight="12720" activeTab="1" xr2:uid="{00000000-000D-0000-FFFF-FFFF00000000}"/>
  </bookViews>
  <sheets>
    <sheet name="Dashboard General" sheetId="13" r:id="rId1"/>
    <sheet name="Product Dashboard" sheetId="15" r:id="rId2"/>
    <sheet name="Main" sheetId="9" r:id="rId3"/>
    <sheet name="Diskon" sheetId="7" r:id="rId4"/>
    <sheet name="Product" sheetId="8" r:id="rId5"/>
    <sheet name="pivot general" sheetId="12" state="hidden" r:id="rId6"/>
    <sheet name="pivot product" sheetId="10" state="hidden" r:id="rId7"/>
  </sheets>
  <definedNames>
    <definedName name="_xlnm._FilterDatabase" localSheetId="4" hidden="1">Product!$A$2:$G$29</definedName>
    <definedName name="_xlchart.v1.0" hidden="1">'pivot general'!$A$20:$A$22</definedName>
    <definedName name="_xlchart.v1.1" hidden="1">'pivot general'!$B$20:$B$22</definedName>
    <definedName name="_xlchart.v1.2" hidden="1">'pivot general'!$C$20:$C$22</definedName>
    <definedName name="_xlchart.v5.3" hidden="1">'pivot product'!$E$31</definedName>
    <definedName name="_xlchart.v5.4" hidden="1">'pivot product'!$E$32:$E$37</definedName>
    <definedName name="_xlchart.v5.5" hidden="1">'pivot product'!$F$31</definedName>
    <definedName name="_xlchart.v5.6" hidden="1">'pivot product'!$F$32:$F$37</definedName>
    <definedName name="_xlcn.WorksheetConnection_PivotC40D441" hidden="1">'pivot product'!$C$15:$D$19</definedName>
    <definedName name="Slicer_Marketplace">#N/A</definedName>
    <definedName name="Slicer_Marketplace1">#N/A</definedName>
    <definedName name="Slicer_Nama_barang">#N/A</definedName>
    <definedName name="Slicer_Nama_barang1">#N/A</definedName>
    <definedName name="Z_722A6DE2_7F3B_4CD9_A859_89FEF70688C8_.wvu.FilterData" localSheetId="2" hidden="1">Main!$A$1:$AS$1001</definedName>
    <definedName name="Z_CBEAF7A2_551D_4E4D_98AB_DBDAE398B0D7_.wvu.FilterData" localSheetId="2" hidden="1">Main!$A$1:$AS$1001</definedName>
  </definedNames>
  <calcPr calcId="191029"/>
  <customWorkbookViews>
    <customWorkbookView name="Filter 1" guid="{CBEAF7A2-551D-4E4D-98AB-DBDAE398B0D7}" maximized="1" windowWidth="0" windowHeight="0" activeSheetId="0"/>
    <customWorkbookView name="Filter 3" guid="{FAF8D5D7-B080-47B0-9AD0-027ABA3A5E74}" maximized="1" windowWidth="0" windowHeight="0" activeSheetId="0"/>
    <customWorkbookView name="Filter 2" guid="{B73DC1C2-18D2-4E92-BD72-E0BBA1D76BE4}" maximized="1" windowWidth="0" windowHeight="0" activeSheetId="0"/>
    <customWorkbookView name="Adib" guid="{722A6DE2-7F3B-4CD9-A859-89FEF70688C8}" maximized="1" windowWidth="0" windowHeight="0" activeSheetId="0"/>
    <customWorkbookView name="Filter 4" guid="{DE660E18-AA2A-4C8D-BA94-C0D7908AE21D}" maximized="1" windowWidth="0" windowHeight="0" activeSheetId="0"/>
  </customWorkbookViews>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Pivot!$C$40:$D$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3" i="10" l="1"/>
  <c r="C34" i="10"/>
  <c r="C35" i="10"/>
  <c r="B35" i="10"/>
  <c r="B34" i="10"/>
  <c r="B33" i="10"/>
  <c r="W32" i="10"/>
  <c r="W31" i="10"/>
  <c r="W30" i="10"/>
  <c r="J98" i="10" l="1"/>
  <c r="I98" i="10"/>
  <c r="J97" i="10"/>
  <c r="I97" i="10"/>
  <c r="J94" i="10"/>
  <c r="I94" i="10"/>
  <c r="J93" i="10"/>
  <c r="I93" i="10"/>
  <c r="J92" i="10"/>
  <c r="I92" i="10"/>
  <c r="J89" i="10"/>
  <c r="I89" i="10"/>
  <c r="J88" i="10"/>
  <c r="I88" i="10"/>
  <c r="J87" i="10"/>
  <c r="I87" i="10"/>
  <c r="J84" i="10"/>
  <c r="I84" i="10"/>
  <c r="J83" i="10"/>
  <c r="I83" i="10"/>
  <c r="J82" i="10"/>
  <c r="I82" i="10"/>
  <c r="J79" i="10"/>
  <c r="I79" i="10"/>
  <c r="J78" i="10"/>
  <c r="I78" i="10"/>
  <c r="J77" i="10"/>
  <c r="I77" i="10"/>
  <c r="J74" i="10"/>
  <c r="I74" i="10"/>
  <c r="F74" i="10"/>
  <c r="E74" i="10"/>
  <c r="J73" i="10"/>
  <c r="I73" i="10"/>
  <c r="F73" i="10"/>
  <c r="E73" i="10"/>
  <c r="J72" i="10"/>
  <c r="I72" i="10"/>
  <c r="F72" i="10"/>
  <c r="E72" i="10"/>
  <c r="T13" i="10"/>
  <c r="S13" i="10"/>
  <c r="T12" i="10"/>
  <c r="S12" i="10"/>
  <c r="T11" i="10"/>
  <c r="S11" i="10"/>
  <c r="C22" i="12"/>
  <c r="B22" i="12"/>
  <c r="C21" i="12"/>
  <c r="B21" i="12"/>
  <c r="C20" i="12"/>
  <c r="B20" i="12"/>
  <c r="D17" i="12"/>
  <c r="D16" i="12"/>
  <c r="D15" i="12"/>
  <c r="D14" i="12"/>
  <c r="D29" i="8"/>
  <c r="C29" i="8"/>
  <c r="B29" i="8"/>
  <c r="D28" i="8"/>
  <c r="C28" i="8"/>
  <c r="B28" i="8"/>
  <c r="D27" i="8"/>
  <c r="C27" i="8"/>
  <c r="B27" i="8"/>
  <c r="D26" i="8"/>
  <c r="C26" i="8"/>
  <c r="B26" i="8"/>
  <c r="D25" i="8"/>
  <c r="C25" i="8"/>
  <c r="B25" i="8"/>
  <c r="D24" i="8"/>
  <c r="C24" i="8"/>
  <c r="B24" i="8"/>
  <c r="D23" i="8"/>
  <c r="C23" i="8"/>
  <c r="B23" i="8"/>
  <c r="D22" i="8"/>
  <c r="C22" i="8"/>
  <c r="B22" i="8"/>
  <c r="D21" i="8"/>
  <c r="C21" i="8"/>
  <c r="B21" i="8"/>
  <c r="D20" i="8"/>
  <c r="C20" i="8"/>
  <c r="B20" i="8"/>
  <c r="D19" i="8"/>
  <c r="C19" i="8"/>
  <c r="B19" i="8"/>
  <c r="D18" i="8"/>
  <c r="C18" i="8"/>
  <c r="B18" i="8"/>
  <c r="D17" i="8"/>
  <c r="C17" i="8"/>
  <c r="B17" i="8"/>
  <c r="D16" i="8"/>
  <c r="C16" i="8"/>
  <c r="B16" i="8"/>
  <c r="D15" i="8"/>
  <c r="C15" i="8"/>
  <c r="B15" i="8"/>
  <c r="D14" i="8"/>
  <c r="C14" i="8"/>
  <c r="B14" i="8"/>
  <c r="D13" i="8"/>
  <c r="C13" i="8"/>
  <c r="B13" i="8"/>
  <c r="D12" i="8"/>
  <c r="C12" i="8"/>
  <c r="B12" i="8"/>
  <c r="D11" i="8"/>
  <c r="C11" i="8"/>
  <c r="B11" i="8"/>
  <c r="D10" i="8"/>
  <c r="C10" i="8"/>
  <c r="B10" i="8"/>
  <c r="D9" i="8"/>
  <c r="C9" i="8"/>
  <c r="B9" i="8"/>
  <c r="D8" i="8"/>
  <c r="C8" i="8"/>
  <c r="B8" i="8"/>
  <c r="D7" i="8"/>
  <c r="C7" i="8"/>
  <c r="B7" i="8"/>
  <c r="D6" i="8"/>
  <c r="C6" i="8"/>
  <c r="B6" i="8"/>
  <c r="D5" i="8"/>
  <c r="C5" i="8"/>
  <c r="B5" i="8"/>
  <c r="D4" i="8"/>
  <c r="C4" i="8"/>
  <c r="B4" i="8"/>
  <c r="D3" i="8"/>
  <c r="C3" i="8"/>
  <c r="B3" i="8"/>
  <c r="AT1001" i="9"/>
  <c r="AR1001" i="9"/>
  <c r="AP1001" i="9"/>
  <c r="AO1001" i="9"/>
  <c r="AN1001" i="9"/>
  <c r="AM1001" i="9"/>
  <c r="AL1001" i="9"/>
  <c r="AH1001" i="9"/>
  <c r="AF1001" i="9"/>
  <c r="AE1001" i="9"/>
  <c r="AD1001" i="9"/>
  <c r="AC1001" i="9"/>
  <c r="AB1001" i="9"/>
  <c r="AA1001" i="9"/>
  <c r="Z1001" i="9"/>
  <c r="Y1001" i="9"/>
  <c r="X1001" i="9"/>
  <c r="W1001" i="9"/>
  <c r="V1001" i="9"/>
  <c r="U1001" i="9"/>
  <c r="T1001" i="9"/>
  <c r="S1001" i="9"/>
  <c r="R1001" i="9"/>
  <c r="Q1001" i="9"/>
  <c r="P1001" i="9"/>
  <c r="O1001" i="9"/>
  <c r="N1001" i="9"/>
  <c r="M1001" i="9"/>
  <c r="L1001" i="9"/>
  <c r="K1001" i="9"/>
  <c r="J1001" i="9"/>
  <c r="I1001" i="9"/>
  <c r="H1001" i="9"/>
  <c r="G1001" i="9"/>
  <c r="F1001" i="9"/>
  <c r="D1001" i="9"/>
  <c r="B1001" i="9"/>
  <c r="AT1000" i="9"/>
  <c r="AR1000" i="9"/>
  <c r="AP1000" i="9"/>
  <c r="AO1000" i="9"/>
  <c r="AN1000" i="9"/>
  <c r="AM1000" i="9"/>
  <c r="AL1000" i="9"/>
  <c r="AH1000" i="9"/>
  <c r="AF1000" i="9"/>
  <c r="AE1000" i="9"/>
  <c r="AD1000" i="9"/>
  <c r="AC1000" i="9"/>
  <c r="AB1000" i="9"/>
  <c r="AA1000" i="9"/>
  <c r="Z1000" i="9"/>
  <c r="Y1000" i="9"/>
  <c r="X1000" i="9"/>
  <c r="W1000" i="9"/>
  <c r="V1000" i="9"/>
  <c r="U1000" i="9"/>
  <c r="T1000" i="9"/>
  <c r="S1000" i="9"/>
  <c r="R1000" i="9"/>
  <c r="Q1000" i="9"/>
  <c r="P1000" i="9"/>
  <c r="O1000" i="9"/>
  <c r="N1000" i="9"/>
  <c r="M1000" i="9"/>
  <c r="L1000" i="9"/>
  <c r="K1000" i="9"/>
  <c r="J1000" i="9"/>
  <c r="I1000" i="9"/>
  <c r="H1000" i="9"/>
  <c r="G1000" i="9"/>
  <c r="F1000" i="9"/>
  <c r="D1000" i="9"/>
  <c r="B1000" i="9"/>
  <c r="AT999" i="9"/>
  <c r="AR999" i="9"/>
  <c r="AP999" i="9"/>
  <c r="AO999" i="9"/>
  <c r="AN999" i="9"/>
  <c r="AM999" i="9"/>
  <c r="AL999" i="9"/>
  <c r="AH999" i="9"/>
  <c r="AF999" i="9"/>
  <c r="AE999" i="9"/>
  <c r="AD999" i="9"/>
  <c r="AC999" i="9"/>
  <c r="AB999" i="9"/>
  <c r="AA999" i="9"/>
  <c r="Z999" i="9"/>
  <c r="Y999" i="9"/>
  <c r="X999" i="9"/>
  <c r="W999" i="9"/>
  <c r="V999" i="9"/>
  <c r="U999" i="9"/>
  <c r="T999" i="9"/>
  <c r="S999" i="9"/>
  <c r="R999" i="9"/>
  <c r="Q999" i="9"/>
  <c r="P999" i="9"/>
  <c r="O999" i="9"/>
  <c r="N999" i="9"/>
  <c r="M999" i="9"/>
  <c r="L999" i="9"/>
  <c r="K999" i="9"/>
  <c r="J999" i="9"/>
  <c r="I999" i="9"/>
  <c r="H999" i="9"/>
  <c r="G999" i="9"/>
  <c r="F999" i="9"/>
  <c r="D999" i="9"/>
  <c r="B999" i="9"/>
  <c r="AT998" i="9"/>
  <c r="AR998" i="9"/>
  <c r="AP998" i="9"/>
  <c r="AO998" i="9"/>
  <c r="AN998" i="9"/>
  <c r="AM998" i="9"/>
  <c r="AL998" i="9"/>
  <c r="AH998" i="9"/>
  <c r="AF998" i="9"/>
  <c r="AE998" i="9"/>
  <c r="AD998" i="9"/>
  <c r="AC998" i="9"/>
  <c r="AB998" i="9"/>
  <c r="AA998" i="9"/>
  <c r="Z998" i="9"/>
  <c r="Y998" i="9"/>
  <c r="X998" i="9"/>
  <c r="W998" i="9"/>
  <c r="V998" i="9"/>
  <c r="U998" i="9"/>
  <c r="T998" i="9"/>
  <c r="S998" i="9"/>
  <c r="R998" i="9"/>
  <c r="Q998" i="9"/>
  <c r="P998" i="9"/>
  <c r="O998" i="9"/>
  <c r="N998" i="9"/>
  <c r="M998" i="9"/>
  <c r="L998" i="9"/>
  <c r="K998" i="9"/>
  <c r="J998" i="9"/>
  <c r="I998" i="9"/>
  <c r="H998" i="9"/>
  <c r="G998" i="9"/>
  <c r="F998" i="9"/>
  <c r="D998" i="9"/>
  <c r="B998" i="9"/>
  <c r="AT997" i="9"/>
  <c r="AR997" i="9"/>
  <c r="AP997" i="9"/>
  <c r="AO997" i="9"/>
  <c r="AN997" i="9"/>
  <c r="AM997" i="9"/>
  <c r="AL997" i="9"/>
  <c r="AH997" i="9"/>
  <c r="AF997" i="9"/>
  <c r="AE997" i="9"/>
  <c r="AD997" i="9"/>
  <c r="AC997" i="9"/>
  <c r="AB997" i="9"/>
  <c r="AA997" i="9"/>
  <c r="Z997" i="9"/>
  <c r="Y997" i="9"/>
  <c r="X997" i="9"/>
  <c r="W997" i="9"/>
  <c r="V997" i="9"/>
  <c r="U997" i="9"/>
  <c r="T997" i="9"/>
  <c r="S997" i="9"/>
  <c r="R997" i="9"/>
  <c r="Q997" i="9"/>
  <c r="P997" i="9"/>
  <c r="O997" i="9"/>
  <c r="N997" i="9"/>
  <c r="M997" i="9"/>
  <c r="L997" i="9"/>
  <c r="K997" i="9"/>
  <c r="J997" i="9"/>
  <c r="I997" i="9"/>
  <c r="H997" i="9"/>
  <c r="G997" i="9"/>
  <c r="F997" i="9"/>
  <c r="D997" i="9"/>
  <c r="B997" i="9"/>
  <c r="AT996" i="9"/>
  <c r="AR996" i="9"/>
  <c r="AP996" i="9"/>
  <c r="AO996" i="9"/>
  <c r="AN996" i="9"/>
  <c r="AM996" i="9"/>
  <c r="AL996" i="9"/>
  <c r="AH996" i="9"/>
  <c r="AF996" i="9"/>
  <c r="AE996" i="9"/>
  <c r="AD996" i="9"/>
  <c r="AC996" i="9"/>
  <c r="AB996" i="9"/>
  <c r="AA996" i="9"/>
  <c r="Z996" i="9"/>
  <c r="Y996" i="9"/>
  <c r="X996" i="9"/>
  <c r="W996" i="9"/>
  <c r="V996" i="9"/>
  <c r="U996" i="9"/>
  <c r="T996" i="9"/>
  <c r="S996" i="9"/>
  <c r="R996" i="9"/>
  <c r="Q996" i="9"/>
  <c r="P996" i="9"/>
  <c r="O996" i="9"/>
  <c r="N996" i="9"/>
  <c r="M996" i="9"/>
  <c r="L996" i="9"/>
  <c r="K996" i="9"/>
  <c r="J996" i="9"/>
  <c r="I996" i="9"/>
  <c r="H996" i="9"/>
  <c r="G996" i="9"/>
  <c r="F996" i="9"/>
  <c r="D996" i="9"/>
  <c r="B996" i="9"/>
  <c r="AT995" i="9"/>
  <c r="AR995" i="9"/>
  <c r="AP995" i="9"/>
  <c r="AO995" i="9"/>
  <c r="AN995" i="9"/>
  <c r="AM995" i="9"/>
  <c r="AL995" i="9"/>
  <c r="AH995" i="9"/>
  <c r="AF995" i="9"/>
  <c r="AE995" i="9"/>
  <c r="AD995" i="9"/>
  <c r="AC995" i="9"/>
  <c r="AB995" i="9"/>
  <c r="AA995" i="9"/>
  <c r="Z995" i="9"/>
  <c r="Y995" i="9"/>
  <c r="X995" i="9"/>
  <c r="W995" i="9"/>
  <c r="V995" i="9"/>
  <c r="U995" i="9"/>
  <c r="T995" i="9"/>
  <c r="S995" i="9"/>
  <c r="R995" i="9"/>
  <c r="Q995" i="9"/>
  <c r="P995" i="9"/>
  <c r="O995" i="9"/>
  <c r="N995" i="9"/>
  <c r="M995" i="9"/>
  <c r="L995" i="9"/>
  <c r="K995" i="9"/>
  <c r="J995" i="9"/>
  <c r="I995" i="9"/>
  <c r="H995" i="9"/>
  <c r="G995" i="9"/>
  <c r="F995" i="9"/>
  <c r="D995" i="9"/>
  <c r="B995" i="9"/>
  <c r="AT994" i="9"/>
  <c r="AR994" i="9"/>
  <c r="AP994" i="9"/>
  <c r="AO994" i="9"/>
  <c r="AN994" i="9"/>
  <c r="AM994" i="9"/>
  <c r="AL994" i="9"/>
  <c r="AH994" i="9"/>
  <c r="AF994" i="9"/>
  <c r="AE994" i="9"/>
  <c r="AD994" i="9"/>
  <c r="AC994" i="9"/>
  <c r="AB994" i="9"/>
  <c r="AA994" i="9"/>
  <c r="Z994" i="9"/>
  <c r="Y994" i="9"/>
  <c r="X994" i="9"/>
  <c r="W994" i="9"/>
  <c r="V994" i="9"/>
  <c r="U994" i="9"/>
  <c r="T994" i="9"/>
  <c r="S994" i="9"/>
  <c r="R994" i="9"/>
  <c r="Q994" i="9"/>
  <c r="P994" i="9"/>
  <c r="O994" i="9"/>
  <c r="N994" i="9"/>
  <c r="M994" i="9"/>
  <c r="L994" i="9"/>
  <c r="K994" i="9"/>
  <c r="J994" i="9"/>
  <c r="I994" i="9"/>
  <c r="H994" i="9"/>
  <c r="G994" i="9"/>
  <c r="F994" i="9"/>
  <c r="D994" i="9"/>
  <c r="B994" i="9"/>
  <c r="AT993" i="9"/>
  <c r="AR993" i="9"/>
  <c r="AP993" i="9"/>
  <c r="AO993" i="9"/>
  <c r="AN993" i="9"/>
  <c r="AM993" i="9"/>
  <c r="AL993" i="9"/>
  <c r="AH993" i="9"/>
  <c r="AF993" i="9"/>
  <c r="AE993" i="9"/>
  <c r="AD993" i="9"/>
  <c r="AC993" i="9"/>
  <c r="AB993" i="9"/>
  <c r="AA993" i="9"/>
  <c r="Z993" i="9"/>
  <c r="Y993" i="9"/>
  <c r="X993" i="9"/>
  <c r="W993" i="9"/>
  <c r="V993" i="9"/>
  <c r="U993" i="9"/>
  <c r="T993" i="9"/>
  <c r="S993" i="9"/>
  <c r="R993" i="9"/>
  <c r="Q993" i="9"/>
  <c r="P993" i="9"/>
  <c r="O993" i="9"/>
  <c r="N993" i="9"/>
  <c r="M993" i="9"/>
  <c r="L993" i="9"/>
  <c r="K993" i="9"/>
  <c r="J993" i="9"/>
  <c r="I993" i="9"/>
  <c r="H993" i="9"/>
  <c r="G993" i="9"/>
  <c r="F993" i="9"/>
  <c r="D993" i="9"/>
  <c r="B993" i="9"/>
  <c r="AT992" i="9"/>
  <c r="AR992" i="9"/>
  <c r="AP992" i="9"/>
  <c r="AO992" i="9"/>
  <c r="AN992" i="9"/>
  <c r="AM992" i="9"/>
  <c r="AL992" i="9"/>
  <c r="AH992" i="9"/>
  <c r="AF992" i="9"/>
  <c r="AE992" i="9"/>
  <c r="AD992" i="9"/>
  <c r="AC992" i="9"/>
  <c r="AB992" i="9"/>
  <c r="AA992" i="9"/>
  <c r="Z992" i="9"/>
  <c r="Y992" i="9"/>
  <c r="X992" i="9"/>
  <c r="W992" i="9"/>
  <c r="V992" i="9"/>
  <c r="U992" i="9"/>
  <c r="T992" i="9"/>
  <c r="S992" i="9"/>
  <c r="R992" i="9"/>
  <c r="Q992" i="9"/>
  <c r="P992" i="9"/>
  <c r="O992" i="9"/>
  <c r="N992" i="9"/>
  <c r="M992" i="9"/>
  <c r="L992" i="9"/>
  <c r="K992" i="9"/>
  <c r="J992" i="9"/>
  <c r="I992" i="9"/>
  <c r="H992" i="9"/>
  <c r="G992" i="9"/>
  <c r="F992" i="9"/>
  <c r="D992" i="9"/>
  <c r="B992" i="9"/>
  <c r="AT991" i="9"/>
  <c r="AR991" i="9"/>
  <c r="AP991" i="9"/>
  <c r="AO991" i="9"/>
  <c r="AN991" i="9"/>
  <c r="AM991" i="9"/>
  <c r="AL991" i="9"/>
  <c r="AH991" i="9"/>
  <c r="AF991" i="9"/>
  <c r="AE991" i="9"/>
  <c r="AD991" i="9"/>
  <c r="AC991" i="9"/>
  <c r="AB991" i="9"/>
  <c r="AA991" i="9"/>
  <c r="Z991" i="9"/>
  <c r="Y991" i="9"/>
  <c r="X991" i="9"/>
  <c r="W991" i="9"/>
  <c r="V991" i="9"/>
  <c r="U991" i="9"/>
  <c r="T991" i="9"/>
  <c r="S991" i="9"/>
  <c r="R991" i="9"/>
  <c r="Q991" i="9"/>
  <c r="P991" i="9"/>
  <c r="O991" i="9"/>
  <c r="N991" i="9"/>
  <c r="M991" i="9"/>
  <c r="L991" i="9"/>
  <c r="K991" i="9"/>
  <c r="J991" i="9"/>
  <c r="I991" i="9"/>
  <c r="H991" i="9"/>
  <c r="G991" i="9"/>
  <c r="F991" i="9"/>
  <c r="D991" i="9"/>
  <c r="B991" i="9"/>
  <c r="AT990" i="9"/>
  <c r="AR990" i="9"/>
  <c r="AP990" i="9"/>
  <c r="AO990" i="9"/>
  <c r="AN990" i="9"/>
  <c r="AM990" i="9"/>
  <c r="AL990" i="9"/>
  <c r="AH990" i="9"/>
  <c r="AF990" i="9"/>
  <c r="AE990" i="9"/>
  <c r="AD990" i="9"/>
  <c r="AC990" i="9"/>
  <c r="AB990" i="9"/>
  <c r="AA990" i="9"/>
  <c r="Z990" i="9"/>
  <c r="Y990" i="9"/>
  <c r="X990" i="9"/>
  <c r="W990" i="9"/>
  <c r="V990" i="9"/>
  <c r="U990" i="9"/>
  <c r="T990" i="9"/>
  <c r="S990" i="9"/>
  <c r="R990" i="9"/>
  <c r="Q990" i="9"/>
  <c r="P990" i="9"/>
  <c r="O990" i="9"/>
  <c r="N990" i="9"/>
  <c r="M990" i="9"/>
  <c r="L990" i="9"/>
  <c r="K990" i="9"/>
  <c r="J990" i="9"/>
  <c r="I990" i="9"/>
  <c r="H990" i="9"/>
  <c r="G990" i="9"/>
  <c r="F990" i="9"/>
  <c r="D990" i="9"/>
  <c r="B990" i="9"/>
  <c r="AT989" i="9"/>
  <c r="AR989" i="9"/>
  <c r="AP989" i="9"/>
  <c r="AO989" i="9"/>
  <c r="AN989" i="9"/>
  <c r="AM989" i="9"/>
  <c r="AL989" i="9"/>
  <c r="AH989" i="9"/>
  <c r="AF989" i="9"/>
  <c r="AE989" i="9"/>
  <c r="AD989" i="9"/>
  <c r="AC989" i="9"/>
  <c r="AB989" i="9"/>
  <c r="AA989" i="9"/>
  <c r="Z989" i="9"/>
  <c r="Y989" i="9"/>
  <c r="X989" i="9"/>
  <c r="W989" i="9"/>
  <c r="V989" i="9"/>
  <c r="U989" i="9"/>
  <c r="T989" i="9"/>
  <c r="S989" i="9"/>
  <c r="R989" i="9"/>
  <c r="Q989" i="9"/>
  <c r="P989" i="9"/>
  <c r="O989" i="9"/>
  <c r="N989" i="9"/>
  <c r="M989" i="9"/>
  <c r="L989" i="9"/>
  <c r="K989" i="9"/>
  <c r="J989" i="9"/>
  <c r="I989" i="9"/>
  <c r="H989" i="9"/>
  <c r="G989" i="9"/>
  <c r="F989" i="9"/>
  <c r="D989" i="9"/>
  <c r="B989" i="9"/>
  <c r="AT988" i="9"/>
  <c r="AR988" i="9"/>
  <c r="AP988" i="9"/>
  <c r="AO988" i="9"/>
  <c r="AN988" i="9"/>
  <c r="AM988" i="9"/>
  <c r="AL988" i="9"/>
  <c r="AH988" i="9"/>
  <c r="AF988" i="9"/>
  <c r="AE988" i="9"/>
  <c r="AD988" i="9"/>
  <c r="AC988" i="9"/>
  <c r="AB988" i="9"/>
  <c r="AA988" i="9"/>
  <c r="Z988" i="9"/>
  <c r="Y988" i="9"/>
  <c r="X988" i="9"/>
  <c r="W988" i="9"/>
  <c r="V988" i="9"/>
  <c r="U988" i="9"/>
  <c r="T988" i="9"/>
  <c r="S988" i="9"/>
  <c r="R988" i="9"/>
  <c r="Q988" i="9"/>
  <c r="P988" i="9"/>
  <c r="O988" i="9"/>
  <c r="N988" i="9"/>
  <c r="M988" i="9"/>
  <c r="L988" i="9"/>
  <c r="K988" i="9"/>
  <c r="J988" i="9"/>
  <c r="I988" i="9"/>
  <c r="H988" i="9"/>
  <c r="G988" i="9"/>
  <c r="F988" i="9"/>
  <c r="D988" i="9"/>
  <c r="B988" i="9"/>
  <c r="AT987" i="9"/>
  <c r="AR987" i="9"/>
  <c r="AP987" i="9"/>
  <c r="AO987" i="9"/>
  <c r="AN987" i="9"/>
  <c r="AM987" i="9"/>
  <c r="AL987" i="9"/>
  <c r="AH987" i="9"/>
  <c r="AF987" i="9"/>
  <c r="AE987" i="9"/>
  <c r="AD987" i="9"/>
  <c r="AC987" i="9"/>
  <c r="AB987" i="9"/>
  <c r="AA987" i="9"/>
  <c r="Z987" i="9"/>
  <c r="Y987" i="9"/>
  <c r="X987" i="9"/>
  <c r="W987" i="9"/>
  <c r="V987" i="9"/>
  <c r="U987" i="9"/>
  <c r="T987" i="9"/>
  <c r="S987" i="9"/>
  <c r="R987" i="9"/>
  <c r="Q987" i="9"/>
  <c r="P987" i="9"/>
  <c r="O987" i="9"/>
  <c r="N987" i="9"/>
  <c r="M987" i="9"/>
  <c r="L987" i="9"/>
  <c r="K987" i="9"/>
  <c r="J987" i="9"/>
  <c r="I987" i="9"/>
  <c r="H987" i="9"/>
  <c r="G987" i="9"/>
  <c r="F987" i="9"/>
  <c r="D987" i="9"/>
  <c r="B987" i="9"/>
  <c r="AT986" i="9"/>
  <c r="AR986" i="9"/>
  <c r="AP986" i="9"/>
  <c r="AO986" i="9"/>
  <c r="AN986" i="9"/>
  <c r="AM986" i="9"/>
  <c r="AL986" i="9"/>
  <c r="AH986" i="9"/>
  <c r="AF986" i="9"/>
  <c r="AE986" i="9"/>
  <c r="AD986" i="9"/>
  <c r="AC986" i="9"/>
  <c r="AB986" i="9"/>
  <c r="AA986" i="9"/>
  <c r="Z986" i="9"/>
  <c r="Y986" i="9"/>
  <c r="X986" i="9"/>
  <c r="W986" i="9"/>
  <c r="V986" i="9"/>
  <c r="U986" i="9"/>
  <c r="T986" i="9"/>
  <c r="S986" i="9"/>
  <c r="R986" i="9"/>
  <c r="Q986" i="9"/>
  <c r="P986" i="9"/>
  <c r="O986" i="9"/>
  <c r="N986" i="9"/>
  <c r="M986" i="9"/>
  <c r="L986" i="9"/>
  <c r="K986" i="9"/>
  <c r="J986" i="9"/>
  <c r="I986" i="9"/>
  <c r="H986" i="9"/>
  <c r="G986" i="9"/>
  <c r="F986" i="9"/>
  <c r="D986" i="9"/>
  <c r="B986" i="9"/>
  <c r="AT985" i="9"/>
  <c r="AR985" i="9"/>
  <c r="AP985" i="9"/>
  <c r="AO985" i="9"/>
  <c r="AN985" i="9"/>
  <c r="AM985" i="9"/>
  <c r="AL985" i="9"/>
  <c r="AH985" i="9"/>
  <c r="AF985" i="9"/>
  <c r="AE985" i="9"/>
  <c r="AD985" i="9"/>
  <c r="AC985" i="9"/>
  <c r="AB985" i="9"/>
  <c r="AA985" i="9"/>
  <c r="Z985" i="9"/>
  <c r="Y985" i="9"/>
  <c r="X985" i="9"/>
  <c r="W985" i="9"/>
  <c r="V985" i="9"/>
  <c r="U985" i="9"/>
  <c r="T985" i="9"/>
  <c r="S985" i="9"/>
  <c r="R985" i="9"/>
  <c r="Q985" i="9"/>
  <c r="P985" i="9"/>
  <c r="O985" i="9"/>
  <c r="N985" i="9"/>
  <c r="M985" i="9"/>
  <c r="L985" i="9"/>
  <c r="K985" i="9"/>
  <c r="J985" i="9"/>
  <c r="I985" i="9"/>
  <c r="H985" i="9"/>
  <c r="G985" i="9"/>
  <c r="F985" i="9"/>
  <c r="D985" i="9"/>
  <c r="B985" i="9"/>
  <c r="AT984" i="9"/>
  <c r="AR984" i="9"/>
  <c r="AP984" i="9"/>
  <c r="AO984" i="9"/>
  <c r="AN984" i="9"/>
  <c r="AM984" i="9"/>
  <c r="AL984" i="9"/>
  <c r="AH984" i="9"/>
  <c r="AF984" i="9"/>
  <c r="AE984" i="9"/>
  <c r="AD984" i="9"/>
  <c r="AC984" i="9"/>
  <c r="AB984" i="9"/>
  <c r="AA984" i="9"/>
  <c r="Z984" i="9"/>
  <c r="Y984" i="9"/>
  <c r="X984" i="9"/>
  <c r="W984" i="9"/>
  <c r="V984" i="9"/>
  <c r="U984" i="9"/>
  <c r="T984" i="9"/>
  <c r="S984" i="9"/>
  <c r="R984" i="9"/>
  <c r="Q984" i="9"/>
  <c r="P984" i="9"/>
  <c r="O984" i="9"/>
  <c r="N984" i="9"/>
  <c r="M984" i="9"/>
  <c r="L984" i="9"/>
  <c r="K984" i="9"/>
  <c r="J984" i="9"/>
  <c r="I984" i="9"/>
  <c r="H984" i="9"/>
  <c r="G984" i="9"/>
  <c r="F984" i="9"/>
  <c r="D984" i="9"/>
  <c r="B984" i="9"/>
  <c r="AT983" i="9"/>
  <c r="AR983" i="9"/>
  <c r="AP983" i="9"/>
  <c r="AO983" i="9"/>
  <c r="AN983" i="9"/>
  <c r="AM983" i="9"/>
  <c r="AL983" i="9"/>
  <c r="AH983" i="9"/>
  <c r="AF983" i="9"/>
  <c r="AE983" i="9"/>
  <c r="AD983" i="9"/>
  <c r="AC983" i="9"/>
  <c r="AB983" i="9"/>
  <c r="AA983" i="9"/>
  <c r="Z983" i="9"/>
  <c r="Y983" i="9"/>
  <c r="X983" i="9"/>
  <c r="W983" i="9"/>
  <c r="V983" i="9"/>
  <c r="U983" i="9"/>
  <c r="T983" i="9"/>
  <c r="S983" i="9"/>
  <c r="R983" i="9"/>
  <c r="Q983" i="9"/>
  <c r="P983" i="9"/>
  <c r="O983" i="9"/>
  <c r="N983" i="9"/>
  <c r="M983" i="9"/>
  <c r="L983" i="9"/>
  <c r="K983" i="9"/>
  <c r="J983" i="9"/>
  <c r="I983" i="9"/>
  <c r="H983" i="9"/>
  <c r="G983" i="9"/>
  <c r="F983" i="9"/>
  <c r="D983" i="9"/>
  <c r="B983" i="9"/>
  <c r="AT982" i="9"/>
  <c r="AR982" i="9"/>
  <c r="AP982" i="9"/>
  <c r="AO982" i="9"/>
  <c r="AN982" i="9"/>
  <c r="AM982" i="9"/>
  <c r="AL982" i="9"/>
  <c r="AH982" i="9"/>
  <c r="AF982" i="9"/>
  <c r="AE982" i="9"/>
  <c r="AD982" i="9"/>
  <c r="AC982" i="9"/>
  <c r="AB982" i="9"/>
  <c r="AA982" i="9"/>
  <c r="Z982" i="9"/>
  <c r="Y982" i="9"/>
  <c r="X982" i="9"/>
  <c r="W982" i="9"/>
  <c r="V982" i="9"/>
  <c r="U982" i="9"/>
  <c r="T982" i="9"/>
  <c r="S982" i="9"/>
  <c r="R982" i="9"/>
  <c r="Q982" i="9"/>
  <c r="P982" i="9"/>
  <c r="O982" i="9"/>
  <c r="N982" i="9"/>
  <c r="M982" i="9"/>
  <c r="L982" i="9"/>
  <c r="K982" i="9"/>
  <c r="J982" i="9"/>
  <c r="I982" i="9"/>
  <c r="H982" i="9"/>
  <c r="G982" i="9"/>
  <c r="F982" i="9"/>
  <c r="D982" i="9"/>
  <c r="B982" i="9"/>
  <c r="AT981" i="9"/>
  <c r="AR981" i="9"/>
  <c r="AP981" i="9"/>
  <c r="AO981" i="9"/>
  <c r="AN981" i="9"/>
  <c r="AM981" i="9"/>
  <c r="AL981" i="9"/>
  <c r="AH981" i="9"/>
  <c r="AF981" i="9"/>
  <c r="AE981" i="9"/>
  <c r="AD981" i="9"/>
  <c r="AC981" i="9"/>
  <c r="AB981" i="9"/>
  <c r="AA981" i="9"/>
  <c r="Z981" i="9"/>
  <c r="Y981" i="9"/>
  <c r="X981" i="9"/>
  <c r="W981" i="9"/>
  <c r="V981" i="9"/>
  <c r="U981" i="9"/>
  <c r="T981" i="9"/>
  <c r="S981" i="9"/>
  <c r="R981" i="9"/>
  <c r="Q981" i="9"/>
  <c r="P981" i="9"/>
  <c r="O981" i="9"/>
  <c r="N981" i="9"/>
  <c r="M981" i="9"/>
  <c r="L981" i="9"/>
  <c r="K981" i="9"/>
  <c r="J981" i="9"/>
  <c r="I981" i="9"/>
  <c r="H981" i="9"/>
  <c r="G981" i="9"/>
  <c r="F981" i="9"/>
  <c r="D981" i="9"/>
  <c r="B981" i="9"/>
  <c r="AT980" i="9"/>
  <c r="AR980" i="9"/>
  <c r="AP980" i="9"/>
  <c r="AO980" i="9"/>
  <c r="AN980" i="9"/>
  <c r="AM980" i="9"/>
  <c r="AL980" i="9"/>
  <c r="AH980" i="9"/>
  <c r="AF980" i="9"/>
  <c r="AE980" i="9"/>
  <c r="AD980" i="9"/>
  <c r="AC980" i="9"/>
  <c r="AB980" i="9"/>
  <c r="AA980" i="9"/>
  <c r="Z980" i="9"/>
  <c r="Y980" i="9"/>
  <c r="X980" i="9"/>
  <c r="W980" i="9"/>
  <c r="V980" i="9"/>
  <c r="U980" i="9"/>
  <c r="T980" i="9"/>
  <c r="S980" i="9"/>
  <c r="R980" i="9"/>
  <c r="Q980" i="9"/>
  <c r="P980" i="9"/>
  <c r="O980" i="9"/>
  <c r="N980" i="9"/>
  <c r="M980" i="9"/>
  <c r="L980" i="9"/>
  <c r="K980" i="9"/>
  <c r="J980" i="9"/>
  <c r="I980" i="9"/>
  <c r="H980" i="9"/>
  <c r="G980" i="9"/>
  <c r="F980" i="9"/>
  <c r="D980" i="9"/>
  <c r="B980" i="9"/>
  <c r="AT979" i="9"/>
  <c r="AR979" i="9"/>
  <c r="AP979" i="9"/>
  <c r="AO979" i="9"/>
  <c r="AN979" i="9"/>
  <c r="AM979" i="9"/>
  <c r="AL979" i="9"/>
  <c r="AH979" i="9"/>
  <c r="AF979" i="9"/>
  <c r="AE979" i="9"/>
  <c r="AD979" i="9"/>
  <c r="AC979" i="9"/>
  <c r="AB979" i="9"/>
  <c r="AA979" i="9"/>
  <c r="Z979" i="9"/>
  <c r="Y979" i="9"/>
  <c r="X979" i="9"/>
  <c r="W979" i="9"/>
  <c r="V979" i="9"/>
  <c r="U979" i="9"/>
  <c r="T979" i="9"/>
  <c r="S979" i="9"/>
  <c r="R979" i="9"/>
  <c r="Q979" i="9"/>
  <c r="P979" i="9"/>
  <c r="O979" i="9"/>
  <c r="N979" i="9"/>
  <c r="M979" i="9"/>
  <c r="L979" i="9"/>
  <c r="K979" i="9"/>
  <c r="J979" i="9"/>
  <c r="I979" i="9"/>
  <c r="H979" i="9"/>
  <c r="G979" i="9"/>
  <c r="F979" i="9"/>
  <c r="D979" i="9"/>
  <c r="B979" i="9"/>
  <c r="AT978" i="9"/>
  <c r="AR978" i="9"/>
  <c r="AP978" i="9"/>
  <c r="AO978" i="9"/>
  <c r="AN978" i="9"/>
  <c r="AM978" i="9"/>
  <c r="AL978" i="9"/>
  <c r="AH978" i="9"/>
  <c r="AF978" i="9"/>
  <c r="AE978" i="9"/>
  <c r="AD978" i="9"/>
  <c r="AC978" i="9"/>
  <c r="AB978" i="9"/>
  <c r="AA978" i="9"/>
  <c r="Z978" i="9"/>
  <c r="Y978" i="9"/>
  <c r="X978" i="9"/>
  <c r="W978" i="9"/>
  <c r="V978" i="9"/>
  <c r="U978" i="9"/>
  <c r="T978" i="9"/>
  <c r="S978" i="9"/>
  <c r="R978" i="9"/>
  <c r="Q978" i="9"/>
  <c r="P978" i="9"/>
  <c r="O978" i="9"/>
  <c r="N978" i="9"/>
  <c r="M978" i="9"/>
  <c r="L978" i="9"/>
  <c r="K978" i="9"/>
  <c r="J978" i="9"/>
  <c r="I978" i="9"/>
  <c r="H978" i="9"/>
  <c r="G978" i="9"/>
  <c r="F978" i="9"/>
  <c r="D978" i="9"/>
  <c r="B978" i="9"/>
  <c r="AT977" i="9"/>
  <c r="AR977" i="9"/>
  <c r="AP977" i="9"/>
  <c r="AO977" i="9"/>
  <c r="AN977" i="9"/>
  <c r="AM977" i="9"/>
  <c r="AL977" i="9"/>
  <c r="AH977" i="9"/>
  <c r="AF977" i="9"/>
  <c r="AE977" i="9"/>
  <c r="AD977" i="9"/>
  <c r="AC977" i="9"/>
  <c r="AB977" i="9"/>
  <c r="AA977" i="9"/>
  <c r="Z977" i="9"/>
  <c r="Y977" i="9"/>
  <c r="X977" i="9"/>
  <c r="W977" i="9"/>
  <c r="V977" i="9"/>
  <c r="U977" i="9"/>
  <c r="T977" i="9"/>
  <c r="S977" i="9"/>
  <c r="R977" i="9"/>
  <c r="Q977" i="9"/>
  <c r="P977" i="9"/>
  <c r="O977" i="9"/>
  <c r="N977" i="9"/>
  <c r="M977" i="9"/>
  <c r="L977" i="9"/>
  <c r="K977" i="9"/>
  <c r="J977" i="9"/>
  <c r="I977" i="9"/>
  <c r="H977" i="9"/>
  <c r="G977" i="9"/>
  <c r="F977" i="9"/>
  <c r="D977" i="9"/>
  <c r="B977" i="9"/>
  <c r="AT976" i="9"/>
  <c r="AR976" i="9"/>
  <c r="AP976" i="9"/>
  <c r="AO976" i="9"/>
  <c r="AN976" i="9"/>
  <c r="AM976" i="9"/>
  <c r="AL976" i="9"/>
  <c r="AH976" i="9"/>
  <c r="AF976" i="9"/>
  <c r="AE976" i="9"/>
  <c r="AD976" i="9"/>
  <c r="AC976" i="9"/>
  <c r="AB976" i="9"/>
  <c r="AA976" i="9"/>
  <c r="Z976" i="9"/>
  <c r="Y976" i="9"/>
  <c r="X976" i="9"/>
  <c r="W976" i="9"/>
  <c r="V976" i="9"/>
  <c r="U976" i="9"/>
  <c r="T976" i="9"/>
  <c r="S976" i="9"/>
  <c r="R976" i="9"/>
  <c r="Q976" i="9"/>
  <c r="P976" i="9"/>
  <c r="O976" i="9"/>
  <c r="N976" i="9"/>
  <c r="M976" i="9"/>
  <c r="L976" i="9"/>
  <c r="K976" i="9"/>
  <c r="J976" i="9"/>
  <c r="I976" i="9"/>
  <c r="H976" i="9"/>
  <c r="G976" i="9"/>
  <c r="F976" i="9"/>
  <c r="D976" i="9"/>
  <c r="B976" i="9"/>
  <c r="AT975" i="9"/>
  <c r="AR975" i="9"/>
  <c r="AP975" i="9"/>
  <c r="AO975" i="9"/>
  <c r="AN975" i="9"/>
  <c r="AM975" i="9"/>
  <c r="AL975" i="9"/>
  <c r="AH975" i="9"/>
  <c r="AF975" i="9"/>
  <c r="AE975" i="9"/>
  <c r="AD975" i="9"/>
  <c r="AC975" i="9"/>
  <c r="AB975" i="9"/>
  <c r="AA975" i="9"/>
  <c r="Z975" i="9"/>
  <c r="Y975" i="9"/>
  <c r="X975" i="9"/>
  <c r="W975" i="9"/>
  <c r="V975" i="9"/>
  <c r="U975" i="9"/>
  <c r="T975" i="9"/>
  <c r="S975" i="9"/>
  <c r="R975" i="9"/>
  <c r="Q975" i="9"/>
  <c r="P975" i="9"/>
  <c r="O975" i="9"/>
  <c r="N975" i="9"/>
  <c r="M975" i="9"/>
  <c r="L975" i="9"/>
  <c r="K975" i="9"/>
  <c r="J975" i="9"/>
  <c r="I975" i="9"/>
  <c r="H975" i="9"/>
  <c r="G975" i="9"/>
  <c r="F975" i="9"/>
  <c r="D975" i="9"/>
  <c r="B975" i="9"/>
  <c r="AT974" i="9"/>
  <c r="AR974" i="9"/>
  <c r="AP974" i="9"/>
  <c r="AO974" i="9"/>
  <c r="AN974" i="9"/>
  <c r="AM974" i="9"/>
  <c r="AL974" i="9"/>
  <c r="AH974" i="9"/>
  <c r="AF974" i="9"/>
  <c r="AE974" i="9"/>
  <c r="AD974" i="9"/>
  <c r="AC974" i="9"/>
  <c r="AB974" i="9"/>
  <c r="AA974" i="9"/>
  <c r="Z974" i="9"/>
  <c r="Y974" i="9"/>
  <c r="X974" i="9"/>
  <c r="W974" i="9"/>
  <c r="V974" i="9"/>
  <c r="U974" i="9"/>
  <c r="T974" i="9"/>
  <c r="S974" i="9"/>
  <c r="R974" i="9"/>
  <c r="Q974" i="9"/>
  <c r="P974" i="9"/>
  <c r="O974" i="9"/>
  <c r="N974" i="9"/>
  <c r="M974" i="9"/>
  <c r="L974" i="9"/>
  <c r="K974" i="9"/>
  <c r="J974" i="9"/>
  <c r="I974" i="9"/>
  <c r="H974" i="9"/>
  <c r="G974" i="9"/>
  <c r="F974" i="9"/>
  <c r="D974" i="9"/>
  <c r="B974" i="9"/>
  <c r="AT973" i="9"/>
  <c r="AR973" i="9"/>
  <c r="AP973" i="9"/>
  <c r="AO973" i="9"/>
  <c r="AN973" i="9"/>
  <c r="AM973" i="9"/>
  <c r="AL973" i="9"/>
  <c r="AH973" i="9"/>
  <c r="AF973" i="9"/>
  <c r="AE973" i="9"/>
  <c r="AD973" i="9"/>
  <c r="AC973" i="9"/>
  <c r="AB973" i="9"/>
  <c r="AA973" i="9"/>
  <c r="Z973" i="9"/>
  <c r="Y973" i="9"/>
  <c r="X973" i="9"/>
  <c r="W973" i="9"/>
  <c r="V973" i="9"/>
  <c r="U973" i="9"/>
  <c r="T973" i="9"/>
  <c r="S973" i="9"/>
  <c r="R973" i="9"/>
  <c r="Q973" i="9"/>
  <c r="P973" i="9"/>
  <c r="O973" i="9"/>
  <c r="N973" i="9"/>
  <c r="M973" i="9"/>
  <c r="L973" i="9"/>
  <c r="K973" i="9"/>
  <c r="J973" i="9"/>
  <c r="I973" i="9"/>
  <c r="H973" i="9"/>
  <c r="G973" i="9"/>
  <c r="F973" i="9"/>
  <c r="D973" i="9"/>
  <c r="B973" i="9"/>
  <c r="AT972" i="9"/>
  <c r="AR972" i="9"/>
  <c r="AP972" i="9"/>
  <c r="AO972" i="9"/>
  <c r="AN972" i="9"/>
  <c r="AM972" i="9"/>
  <c r="AL972" i="9"/>
  <c r="AH972" i="9"/>
  <c r="AF972" i="9"/>
  <c r="AE972" i="9"/>
  <c r="AD972" i="9"/>
  <c r="AC972" i="9"/>
  <c r="AB972" i="9"/>
  <c r="AA972" i="9"/>
  <c r="Z972" i="9"/>
  <c r="Y972" i="9"/>
  <c r="X972" i="9"/>
  <c r="W972" i="9"/>
  <c r="V972" i="9"/>
  <c r="U972" i="9"/>
  <c r="T972" i="9"/>
  <c r="S972" i="9"/>
  <c r="R972" i="9"/>
  <c r="Q972" i="9"/>
  <c r="P972" i="9"/>
  <c r="O972" i="9"/>
  <c r="N972" i="9"/>
  <c r="M972" i="9"/>
  <c r="L972" i="9"/>
  <c r="K972" i="9"/>
  <c r="J972" i="9"/>
  <c r="I972" i="9"/>
  <c r="H972" i="9"/>
  <c r="G972" i="9"/>
  <c r="F972" i="9"/>
  <c r="D972" i="9"/>
  <c r="B972" i="9"/>
  <c r="AT971" i="9"/>
  <c r="AR971" i="9"/>
  <c r="AP971" i="9"/>
  <c r="AO971" i="9"/>
  <c r="AN971" i="9"/>
  <c r="AM971" i="9"/>
  <c r="AL971" i="9"/>
  <c r="AH971" i="9"/>
  <c r="AF971" i="9"/>
  <c r="AE971" i="9"/>
  <c r="AD971" i="9"/>
  <c r="AC971" i="9"/>
  <c r="AB971" i="9"/>
  <c r="AA971" i="9"/>
  <c r="Z971" i="9"/>
  <c r="Y971" i="9"/>
  <c r="X971" i="9"/>
  <c r="W971" i="9"/>
  <c r="V971" i="9"/>
  <c r="U971" i="9"/>
  <c r="T971" i="9"/>
  <c r="S971" i="9"/>
  <c r="R971" i="9"/>
  <c r="Q971" i="9"/>
  <c r="P971" i="9"/>
  <c r="O971" i="9"/>
  <c r="N971" i="9"/>
  <c r="M971" i="9"/>
  <c r="L971" i="9"/>
  <c r="K971" i="9"/>
  <c r="J971" i="9"/>
  <c r="I971" i="9"/>
  <c r="H971" i="9"/>
  <c r="G971" i="9"/>
  <c r="F971" i="9"/>
  <c r="D971" i="9"/>
  <c r="B971" i="9"/>
  <c r="AT970" i="9"/>
  <c r="AR970" i="9"/>
  <c r="AP970" i="9"/>
  <c r="AO970" i="9"/>
  <c r="AN970" i="9"/>
  <c r="AM970" i="9"/>
  <c r="AL970" i="9"/>
  <c r="AH970" i="9"/>
  <c r="AF970" i="9"/>
  <c r="AE970" i="9"/>
  <c r="AD970" i="9"/>
  <c r="AC970" i="9"/>
  <c r="AB970" i="9"/>
  <c r="AA970" i="9"/>
  <c r="Z970" i="9"/>
  <c r="Y970" i="9"/>
  <c r="X970" i="9"/>
  <c r="W970" i="9"/>
  <c r="V970" i="9"/>
  <c r="U970" i="9"/>
  <c r="T970" i="9"/>
  <c r="S970" i="9"/>
  <c r="R970" i="9"/>
  <c r="Q970" i="9"/>
  <c r="P970" i="9"/>
  <c r="O970" i="9"/>
  <c r="N970" i="9"/>
  <c r="M970" i="9"/>
  <c r="L970" i="9"/>
  <c r="K970" i="9"/>
  <c r="J970" i="9"/>
  <c r="I970" i="9"/>
  <c r="H970" i="9"/>
  <c r="G970" i="9"/>
  <c r="F970" i="9"/>
  <c r="D970" i="9"/>
  <c r="B970" i="9"/>
  <c r="AT969" i="9"/>
  <c r="AR969" i="9"/>
  <c r="AP969" i="9"/>
  <c r="AO969" i="9"/>
  <c r="AN969" i="9"/>
  <c r="AM969" i="9"/>
  <c r="AL969" i="9"/>
  <c r="AH969" i="9"/>
  <c r="AF969" i="9"/>
  <c r="AE969" i="9"/>
  <c r="AD969" i="9"/>
  <c r="AC969" i="9"/>
  <c r="AB969" i="9"/>
  <c r="AA969" i="9"/>
  <c r="Z969" i="9"/>
  <c r="Y969" i="9"/>
  <c r="X969" i="9"/>
  <c r="W969" i="9"/>
  <c r="V969" i="9"/>
  <c r="U969" i="9"/>
  <c r="T969" i="9"/>
  <c r="S969" i="9"/>
  <c r="R969" i="9"/>
  <c r="Q969" i="9"/>
  <c r="P969" i="9"/>
  <c r="O969" i="9"/>
  <c r="N969" i="9"/>
  <c r="M969" i="9"/>
  <c r="L969" i="9"/>
  <c r="K969" i="9"/>
  <c r="J969" i="9"/>
  <c r="I969" i="9"/>
  <c r="H969" i="9"/>
  <c r="G969" i="9"/>
  <c r="F969" i="9"/>
  <c r="D969" i="9"/>
  <c r="B969" i="9"/>
  <c r="AT968" i="9"/>
  <c r="AR968" i="9"/>
  <c r="AP968" i="9"/>
  <c r="AO968" i="9"/>
  <c r="AN968" i="9"/>
  <c r="AM968" i="9"/>
  <c r="AL968" i="9"/>
  <c r="AH968" i="9"/>
  <c r="AF968" i="9"/>
  <c r="AE968" i="9"/>
  <c r="AD968" i="9"/>
  <c r="AC968" i="9"/>
  <c r="AB968" i="9"/>
  <c r="AA968" i="9"/>
  <c r="Z968" i="9"/>
  <c r="Y968" i="9"/>
  <c r="X968" i="9"/>
  <c r="W968" i="9"/>
  <c r="V968" i="9"/>
  <c r="U968" i="9"/>
  <c r="T968" i="9"/>
  <c r="S968" i="9"/>
  <c r="R968" i="9"/>
  <c r="Q968" i="9"/>
  <c r="P968" i="9"/>
  <c r="O968" i="9"/>
  <c r="N968" i="9"/>
  <c r="M968" i="9"/>
  <c r="L968" i="9"/>
  <c r="K968" i="9"/>
  <c r="J968" i="9"/>
  <c r="I968" i="9"/>
  <c r="H968" i="9"/>
  <c r="G968" i="9"/>
  <c r="F968" i="9"/>
  <c r="D968" i="9"/>
  <c r="B968" i="9"/>
  <c r="AT967" i="9"/>
  <c r="AR967" i="9"/>
  <c r="AP967" i="9"/>
  <c r="AO967" i="9"/>
  <c r="AN967" i="9"/>
  <c r="AM967" i="9"/>
  <c r="AL967" i="9"/>
  <c r="AH967" i="9"/>
  <c r="AF967" i="9"/>
  <c r="AE967" i="9"/>
  <c r="AD967" i="9"/>
  <c r="AC967" i="9"/>
  <c r="AB967" i="9"/>
  <c r="AA967" i="9"/>
  <c r="Z967" i="9"/>
  <c r="Y967" i="9"/>
  <c r="X967" i="9"/>
  <c r="W967" i="9"/>
  <c r="V967" i="9"/>
  <c r="U967" i="9"/>
  <c r="T967" i="9"/>
  <c r="S967" i="9"/>
  <c r="R967" i="9"/>
  <c r="Q967" i="9"/>
  <c r="P967" i="9"/>
  <c r="O967" i="9"/>
  <c r="N967" i="9"/>
  <c r="M967" i="9"/>
  <c r="L967" i="9"/>
  <c r="K967" i="9"/>
  <c r="J967" i="9"/>
  <c r="I967" i="9"/>
  <c r="H967" i="9"/>
  <c r="G967" i="9"/>
  <c r="F967" i="9"/>
  <c r="D967" i="9"/>
  <c r="B967" i="9"/>
  <c r="AT966" i="9"/>
  <c r="AR966" i="9"/>
  <c r="AP966" i="9"/>
  <c r="AO966" i="9"/>
  <c r="AN966" i="9"/>
  <c r="AM966" i="9"/>
  <c r="AL966" i="9"/>
  <c r="AH966" i="9"/>
  <c r="AF966" i="9"/>
  <c r="AE966" i="9"/>
  <c r="AD966" i="9"/>
  <c r="AC966" i="9"/>
  <c r="AB966" i="9"/>
  <c r="AA966" i="9"/>
  <c r="Z966" i="9"/>
  <c r="Y966" i="9"/>
  <c r="X966" i="9"/>
  <c r="W966" i="9"/>
  <c r="V966" i="9"/>
  <c r="U966" i="9"/>
  <c r="T966" i="9"/>
  <c r="S966" i="9"/>
  <c r="R966" i="9"/>
  <c r="Q966" i="9"/>
  <c r="P966" i="9"/>
  <c r="O966" i="9"/>
  <c r="N966" i="9"/>
  <c r="M966" i="9"/>
  <c r="L966" i="9"/>
  <c r="K966" i="9"/>
  <c r="J966" i="9"/>
  <c r="I966" i="9"/>
  <c r="H966" i="9"/>
  <c r="G966" i="9"/>
  <c r="F966" i="9"/>
  <c r="D966" i="9"/>
  <c r="B966" i="9"/>
  <c r="AT965" i="9"/>
  <c r="AR965" i="9"/>
  <c r="AP965" i="9"/>
  <c r="AO965" i="9"/>
  <c r="AN965" i="9"/>
  <c r="AM965" i="9"/>
  <c r="AL965" i="9"/>
  <c r="AH965" i="9"/>
  <c r="AF965" i="9"/>
  <c r="AE965" i="9"/>
  <c r="AD965" i="9"/>
  <c r="AC965" i="9"/>
  <c r="AB965" i="9"/>
  <c r="AA965" i="9"/>
  <c r="Z965" i="9"/>
  <c r="Y965" i="9"/>
  <c r="X965" i="9"/>
  <c r="W965" i="9"/>
  <c r="V965" i="9"/>
  <c r="U965" i="9"/>
  <c r="T965" i="9"/>
  <c r="S965" i="9"/>
  <c r="R965" i="9"/>
  <c r="Q965" i="9"/>
  <c r="P965" i="9"/>
  <c r="O965" i="9"/>
  <c r="N965" i="9"/>
  <c r="M965" i="9"/>
  <c r="L965" i="9"/>
  <c r="K965" i="9"/>
  <c r="J965" i="9"/>
  <c r="I965" i="9"/>
  <c r="H965" i="9"/>
  <c r="G965" i="9"/>
  <c r="F965" i="9"/>
  <c r="D965" i="9"/>
  <c r="B965" i="9"/>
  <c r="AT964" i="9"/>
  <c r="AR964" i="9"/>
  <c r="AP964" i="9"/>
  <c r="AO964" i="9"/>
  <c r="AN964" i="9"/>
  <c r="AM964" i="9"/>
  <c r="AL964" i="9"/>
  <c r="AH964" i="9"/>
  <c r="AF964" i="9"/>
  <c r="AE964" i="9"/>
  <c r="AD964" i="9"/>
  <c r="AC964" i="9"/>
  <c r="AB964" i="9"/>
  <c r="AA964" i="9"/>
  <c r="Z964" i="9"/>
  <c r="Y964" i="9"/>
  <c r="X964" i="9"/>
  <c r="W964" i="9"/>
  <c r="V964" i="9"/>
  <c r="U964" i="9"/>
  <c r="T964" i="9"/>
  <c r="S964" i="9"/>
  <c r="R964" i="9"/>
  <c r="Q964" i="9"/>
  <c r="P964" i="9"/>
  <c r="O964" i="9"/>
  <c r="N964" i="9"/>
  <c r="M964" i="9"/>
  <c r="L964" i="9"/>
  <c r="K964" i="9"/>
  <c r="J964" i="9"/>
  <c r="I964" i="9"/>
  <c r="H964" i="9"/>
  <c r="G964" i="9"/>
  <c r="F964" i="9"/>
  <c r="D964" i="9"/>
  <c r="B964" i="9"/>
  <c r="AT963" i="9"/>
  <c r="AR963" i="9"/>
  <c r="AP963" i="9"/>
  <c r="AO963" i="9"/>
  <c r="AN963" i="9"/>
  <c r="AM963" i="9"/>
  <c r="AL963" i="9"/>
  <c r="AH963" i="9"/>
  <c r="AF963" i="9"/>
  <c r="AE963" i="9"/>
  <c r="AD963" i="9"/>
  <c r="AC963" i="9"/>
  <c r="AB963" i="9"/>
  <c r="AA963" i="9"/>
  <c r="Z963" i="9"/>
  <c r="Y963" i="9"/>
  <c r="X963" i="9"/>
  <c r="W963" i="9"/>
  <c r="V963" i="9"/>
  <c r="U963" i="9"/>
  <c r="T963" i="9"/>
  <c r="S963" i="9"/>
  <c r="R963" i="9"/>
  <c r="Q963" i="9"/>
  <c r="P963" i="9"/>
  <c r="O963" i="9"/>
  <c r="N963" i="9"/>
  <c r="M963" i="9"/>
  <c r="L963" i="9"/>
  <c r="K963" i="9"/>
  <c r="J963" i="9"/>
  <c r="I963" i="9"/>
  <c r="H963" i="9"/>
  <c r="G963" i="9"/>
  <c r="F963" i="9"/>
  <c r="D963" i="9"/>
  <c r="B963" i="9"/>
  <c r="AT962" i="9"/>
  <c r="AR962" i="9"/>
  <c r="AP962" i="9"/>
  <c r="AO962" i="9"/>
  <c r="AN962" i="9"/>
  <c r="AM962" i="9"/>
  <c r="AL962" i="9"/>
  <c r="AH962" i="9"/>
  <c r="AF962" i="9"/>
  <c r="AE962" i="9"/>
  <c r="AD962" i="9"/>
  <c r="AC962" i="9"/>
  <c r="AB962" i="9"/>
  <c r="AA962" i="9"/>
  <c r="Z962" i="9"/>
  <c r="Y962" i="9"/>
  <c r="X962" i="9"/>
  <c r="W962" i="9"/>
  <c r="V962" i="9"/>
  <c r="U962" i="9"/>
  <c r="T962" i="9"/>
  <c r="S962" i="9"/>
  <c r="R962" i="9"/>
  <c r="Q962" i="9"/>
  <c r="P962" i="9"/>
  <c r="O962" i="9"/>
  <c r="N962" i="9"/>
  <c r="M962" i="9"/>
  <c r="L962" i="9"/>
  <c r="K962" i="9"/>
  <c r="J962" i="9"/>
  <c r="I962" i="9"/>
  <c r="H962" i="9"/>
  <c r="G962" i="9"/>
  <c r="F962" i="9"/>
  <c r="D962" i="9"/>
  <c r="B962" i="9"/>
  <c r="AT961" i="9"/>
  <c r="AR961" i="9"/>
  <c r="AP961" i="9"/>
  <c r="AO961" i="9"/>
  <c r="AN961" i="9"/>
  <c r="AM961" i="9"/>
  <c r="AL961" i="9"/>
  <c r="AH961" i="9"/>
  <c r="AF961" i="9"/>
  <c r="AE961" i="9"/>
  <c r="AD961" i="9"/>
  <c r="AC961" i="9"/>
  <c r="AB961" i="9"/>
  <c r="AA961" i="9"/>
  <c r="Z961" i="9"/>
  <c r="Y961" i="9"/>
  <c r="X961" i="9"/>
  <c r="W961" i="9"/>
  <c r="V961" i="9"/>
  <c r="U961" i="9"/>
  <c r="T961" i="9"/>
  <c r="S961" i="9"/>
  <c r="R961" i="9"/>
  <c r="Q961" i="9"/>
  <c r="P961" i="9"/>
  <c r="O961" i="9"/>
  <c r="N961" i="9"/>
  <c r="M961" i="9"/>
  <c r="L961" i="9"/>
  <c r="K961" i="9"/>
  <c r="J961" i="9"/>
  <c r="I961" i="9"/>
  <c r="H961" i="9"/>
  <c r="G961" i="9"/>
  <c r="F961" i="9"/>
  <c r="D961" i="9"/>
  <c r="B961" i="9"/>
  <c r="AT960" i="9"/>
  <c r="AR960" i="9"/>
  <c r="AP960" i="9"/>
  <c r="AO960" i="9"/>
  <c r="AN960" i="9"/>
  <c r="AM960" i="9"/>
  <c r="AL960" i="9"/>
  <c r="AH960" i="9"/>
  <c r="AF960" i="9"/>
  <c r="AE960" i="9"/>
  <c r="AD960" i="9"/>
  <c r="AC960" i="9"/>
  <c r="AB960" i="9"/>
  <c r="AA960" i="9"/>
  <c r="Z960" i="9"/>
  <c r="Y960" i="9"/>
  <c r="X960" i="9"/>
  <c r="W960" i="9"/>
  <c r="V960" i="9"/>
  <c r="U960" i="9"/>
  <c r="T960" i="9"/>
  <c r="S960" i="9"/>
  <c r="R960" i="9"/>
  <c r="Q960" i="9"/>
  <c r="P960" i="9"/>
  <c r="O960" i="9"/>
  <c r="N960" i="9"/>
  <c r="M960" i="9"/>
  <c r="L960" i="9"/>
  <c r="K960" i="9"/>
  <c r="J960" i="9"/>
  <c r="I960" i="9"/>
  <c r="H960" i="9"/>
  <c r="G960" i="9"/>
  <c r="F960" i="9"/>
  <c r="D960" i="9"/>
  <c r="B960" i="9"/>
  <c r="AT959" i="9"/>
  <c r="AR959" i="9"/>
  <c r="AP959" i="9"/>
  <c r="AO959" i="9"/>
  <c r="AN959" i="9"/>
  <c r="AM959" i="9"/>
  <c r="AL959" i="9"/>
  <c r="AH959" i="9"/>
  <c r="AF959" i="9"/>
  <c r="AE959" i="9"/>
  <c r="AD959" i="9"/>
  <c r="AC959" i="9"/>
  <c r="AB959" i="9"/>
  <c r="AA959" i="9"/>
  <c r="Z959" i="9"/>
  <c r="Y959" i="9"/>
  <c r="X959" i="9"/>
  <c r="W959" i="9"/>
  <c r="V959" i="9"/>
  <c r="U959" i="9"/>
  <c r="T959" i="9"/>
  <c r="S959" i="9"/>
  <c r="R959" i="9"/>
  <c r="Q959" i="9"/>
  <c r="P959" i="9"/>
  <c r="O959" i="9"/>
  <c r="N959" i="9"/>
  <c r="M959" i="9"/>
  <c r="L959" i="9"/>
  <c r="K959" i="9"/>
  <c r="J959" i="9"/>
  <c r="I959" i="9"/>
  <c r="H959" i="9"/>
  <c r="G959" i="9"/>
  <c r="F959" i="9"/>
  <c r="D959" i="9"/>
  <c r="B959" i="9"/>
  <c r="AT958" i="9"/>
  <c r="AR958" i="9"/>
  <c r="AP958" i="9"/>
  <c r="AO958" i="9"/>
  <c r="AN958" i="9"/>
  <c r="AM958" i="9"/>
  <c r="AL958" i="9"/>
  <c r="AH958" i="9"/>
  <c r="AF958" i="9"/>
  <c r="AE958" i="9"/>
  <c r="AD958" i="9"/>
  <c r="AC958" i="9"/>
  <c r="AB958" i="9"/>
  <c r="AA958" i="9"/>
  <c r="Z958" i="9"/>
  <c r="Y958" i="9"/>
  <c r="X958" i="9"/>
  <c r="W958" i="9"/>
  <c r="V958" i="9"/>
  <c r="U958" i="9"/>
  <c r="T958" i="9"/>
  <c r="S958" i="9"/>
  <c r="R958" i="9"/>
  <c r="Q958" i="9"/>
  <c r="P958" i="9"/>
  <c r="O958" i="9"/>
  <c r="N958" i="9"/>
  <c r="M958" i="9"/>
  <c r="L958" i="9"/>
  <c r="K958" i="9"/>
  <c r="J958" i="9"/>
  <c r="I958" i="9"/>
  <c r="H958" i="9"/>
  <c r="G958" i="9"/>
  <c r="F958" i="9"/>
  <c r="D958" i="9"/>
  <c r="B958" i="9"/>
  <c r="AT957" i="9"/>
  <c r="AR957" i="9"/>
  <c r="AP957" i="9"/>
  <c r="AO957" i="9"/>
  <c r="AN957" i="9"/>
  <c r="AM957" i="9"/>
  <c r="AL957" i="9"/>
  <c r="AH957" i="9"/>
  <c r="AF957" i="9"/>
  <c r="AE957" i="9"/>
  <c r="AD957" i="9"/>
  <c r="AC957" i="9"/>
  <c r="AB957" i="9"/>
  <c r="AA957" i="9"/>
  <c r="Z957" i="9"/>
  <c r="Y957" i="9"/>
  <c r="X957" i="9"/>
  <c r="W957" i="9"/>
  <c r="V957" i="9"/>
  <c r="U957" i="9"/>
  <c r="T957" i="9"/>
  <c r="S957" i="9"/>
  <c r="R957" i="9"/>
  <c r="Q957" i="9"/>
  <c r="P957" i="9"/>
  <c r="O957" i="9"/>
  <c r="N957" i="9"/>
  <c r="M957" i="9"/>
  <c r="L957" i="9"/>
  <c r="K957" i="9"/>
  <c r="J957" i="9"/>
  <c r="I957" i="9"/>
  <c r="H957" i="9"/>
  <c r="G957" i="9"/>
  <c r="F957" i="9"/>
  <c r="D957" i="9"/>
  <c r="B957" i="9"/>
  <c r="AT956" i="9"/>
  <c r="AR956" i="9"/>
  <c r="AP956" i="9"/>
  <c r="AO956" i="9"/>
  <c r="AN956" i="9"/>
  <c r="AM956" i="9"/>
  <c r="AL956" i="9"/>
  <c r="AH956" i="9"/>
  <c r="AF956" i="9"/>
  <c r="AE956" i="9"/>
  <c r="AD956" i="9"/>
  <c r="AC956" i="9"/>
  <c r="AB956" i="9"/>
  <c r="AA956" i="9"/>
  <c r="Z956" i="9"/>
  <c r="Y956" i="9"/>
  <c r="X956" i="9"/>
  <c r="W956" i="9"/>
  <c r="V956" i="9"/>
  <c r="U956" i="9"/>
  <c r="T956" i="9"/>
  <c r="S956" i="9"/>
  <c r="R956" i="9"/>
  <c r="Q956" i="9"/>
  <c r="P956" i="9"/>
  <c r="O956" i="9"/>
  <c r="N956" i="9"/>
  <c r="M956" i="9"/>
  <c r="L956" i="9"/>
  <c r="K956" i="9"/>
  <c r="J956" i="9"/>
  <c r="I956" i="9"/>
  <c r="H956" i="9"/>
  <c r="G956" i="9"/>
  <c r="F956" i="9"/>
  <c r="D956" i="9"/>
  <c r="B956" i="9"/>
  <c r="AT955" i="9"/>
  <c r="AR955" i="9"/>
  <c r="AP955" i="9"/>
  <c r="AO955" i="9"/>
  <c r="AN955" i="9"/>
  <c r="AM955" i="9"/>
  <c r="AL955" i="9"/>
  <c r="AH955" i="9"/>
  <c r="AF955" i="9"/>
  <c r="AE955" i="9"/>
  <c r="AD955" i="9"/>
  <c r="AC955" i="9"/>
  <c r="AB955" i="9"/>
  <c r="AA955" i="9"/>
  <c r="Z955" i="9"/>
  <c r="Y955" i="9"/>
  <c r="X955" i="9"/>
  <c r="W955" i="9"/>
  <c r="V955" i="9"/>
  <c r="U955" i="9"/>
  <c r="T955" i="9"/>
  <c r="S955" i="9"/>
  <c r="R955" i="9"/>
  <c r="Q955" i="9"/>
  <c r="P955" i="9"/>
  <c r="O955" i="9"/>
  <c r="N955" i="9"/>
  <c r="M955" i="9"/>
  <c r="L955" i="9"/>
  <c r="K955" i="9"/>
  <c r="J955" i="9"/>
  <c r="I955" i="9"/>
  <c r="H955" i="9"/>
  <c r="G955" i="9"/>
  <c r="F955" i="9"/>
  <c r="D955" i="9"/>
  <c r="B955" i="9"/>
  <c r="AT954" i="9"/>
  <c r="AR954" i="9"/>
  <c r="AP954" i="9"/>
  <c r="AO954" i="9"/>
  <c r="AN954" i="9"/>
  <c r="AM954" i="9"/>
  <c r="AL954" i="9"/>
  <c r="AH954" i="9"/>
  <c r="AF954" i="9"/>
  <c r="AE954" i="9"/>
  <c r="AD954" i="9"/>
  <c r="AC954" i="9"/>
  <c r="AB954" i="9"/>
  <c r="AA954" i="9"/>
  <c r="Z954" i="9"/>
  <c r="Y954" i="9"/>
  <c r="X954" i="9"/>
  <c r="W954" i="9"/>
  <c r="V954" i="9"/>
  <c r="U954" i="9"/>
  <c r="T954" i="9"/>
  <c r="S954" i="9"/>
  <c r="R954" i="9"/>
  <c r="Q954" i="9"/>
  <c r="P954" i="9"/>
  <c r="O954" i="9"/>
  <c r="N954" i="9"/>
  <c r="M954" i="9"/>
  <c r="L954" i="9"/>
  <c r="K954" i="9"/>
  <c r="J954" i="9"/>
  <c r="I954" i="9"/>
  <c r="H954" i="9"/>
  <c r="G954" i="9"/>
  <c r="F954" i="9"/>
  <c r="D954" i="9"/>
  <c r="B954" i="9"/>
  <c r="AT953" i="9"/>
  <c r="AR953" i="9"/>
  <c r="AP953" i="9"/>
  <c r="AO953" i="9"/>
  <c r="AN953" i="9"/>
  <c r="AM953" i="9"/>
  <c r="AL953" i="9"/>
  <c r="AH953" i="9"/>
  <c r="AF953" i="9"/>
  <c r="AE953" i="9"/>
  <c r="AD953" i="9"/>
  <c r="AC953" i="9"/>
  <c r="AB953" i="9"/>
  <c r="AA953" i="9"/>
  <c r="Z953" i="9"/>
  <c r="Y953" i="9"/>
  <c r="X953" i="9"/>
  <c r="W953" i="9"/>
  <c r="V953" i="9"/>
  <c r="U953" i="9"/>
  <c r="T953" i="9"/>
  <c r="S953" i="9"/>
  <c r="R953" i="9"/>
  <c r="Q953" i="9"/>
  <c r="P953" i="9"/>
  <c r="O953" i="9"/>
  <c r="N953" i="9"/>
  <c r="M953" i="9"/>
  <c r="L953" i="9"/>
  <c r="K953" i="9"/>
  <c r="J953" i="9"/>
  <c r="I953" i="9"/>
  <c r="H953" i="9"/>
  <c r="G953" i="9"/>
  <c r="F953" i="9"/>
  <c r="D953" i="9"/>
  <c r="B953" i="9"/>
  <c r="AT952" i="9"/>
  <c r="AR952" i="9"/>
  <c r="AP952" i="9"/>
  <c r="AO952" i="9"/>
  <c r="AN952" i="9"/>
  <c r="AM952" i="9"/>
  <c r="AL952" i="9"/>
  <c r="AH952" i="9"/>
  <c r="AF952" i="9"/>
  <c r="AE952" i="9"/>
  <c r="AD952" i="9"/>
  <c r="AC952" i="9"/>
  <c r="AB952" i="9"/>
  <c r="AA952" i="9"/>
  <c r="Z952" i="9"/>
  <c r="Y952" i="9"/>
  <c r="X952" i="9"/>
  <c r="W952" i="9"/>
  <c r="V952" i="9"/>
  <c r="U952" i="9"/>
  <c r="T952" i="9"/>
  <c r="S952" i="9"/>
  <c r="R952" i="9"/>
  <c r="Q952" i="9"/>
  <c r="P952" i="9"/>
  <c r="O952" i="9"/>
  <c r="N952" i="9"/>
  <c r="M952" i="9"/>
  <c r="L952" i="9"/>
  <c r="K952" i="9"/>
  <c r="J952" i="9"/>
  <c r="I952" i="9"/>
  <c r="H952" i="9"/>
  <c r="G952" i="9"/>
  <c r="F952" i="9"/>
  <c r="D952" i="9"/>
  <c r="B952" i="9"/>
  <c r="AT951" i="9"/>
  <c r="AR951" i="9"/>
  <c r="AP951" i="9"/>
  <c r="AO951" i="9"/>
  <c r="AN951" i="9"/>
  <c r="AM951" i="9"/>
  <c r="AL951" i="9"/>
  <c r="AH951" i="9"/>
  <c r="AF951" i="9"/>
  <c r="AE951" i="9"/>
  <c r="AD951" i="9"/>
  <c r="AC951" i="9"/>
  <c r="AB951" i="9"/>
  <c r="AA951" i="9"/>
  <c r="Z951" i="9"/>
  <c r="Y951" i="9"/>
  <c r="X951" i="9"/>
  <c r="W951" i="9"/>
  <c r="V951" i="9"/>
  <c r="U951" i="9"/>
  <c r="T951" i="9"/>
  <c r="S951" i="9"/>
  <c r="R951" i="9"/>
  <c r="Q951" i="9"/>
  <c r="P951" i="9"/>
  <c r="O951" i="9"/>
  <c r="N951" i="9"/>
  <c r="M951" i="9"/>
  <c r="L951" i="9"/>
  <c r="K951" i="9"/>
  <c r="J951" i="9"/>
  <c r="I951" i="9"/>
  <c r="H951" i="9"/>
  <c r="G951" i="9"/>
  <c r="F951" i="9"/>
  <c r="D951" i="9"/>
  <c r="B951" i="9"/>
  <c r="AT950" i="9"/>
  <c r="AR950" i="9"/>
  <c r="AP950" i="9"/>
  <c r="AO950" i="9"/>
  <c r="AN950" i="9"/>
  <c r="AM950" i="9"/>
  <c r="AL950" i="9"/>
  <c r="AH950" i="9"/>
  <c r="AF950" i="9"/>
  <c r="AE950" i="9"/>
  <c r="AD950" i="9"/>
  <c r="AC950" i="9"/>
  <c r="AB950" i="9"/>
  <c r="AA950" i="9"/>
  <c r="Z950" i="9"/>
  <c r="Y950" i="9"/>
  <c r="X950" i="9"/>
  <c r="W950" i="9"/>
  <c r="V950" i="9"/>
  <c r="U950" i="9"/>
  <c r="T950" i="9"/>
  <c r="S950" i="9"/>
  <c r="R950" i="9"/>
  <c r="Q950" i="9"/>
  <c r="P950" i="9"/>
  <c r="O950" i="9"/>
  <c r="N950" i="9"/>
  <c r="M950" i="9"/>
  <c r="L950" i="9"/>
  <c r="K950" i="9"/>
  <c r="J950" i="9"/>
  <c r="I950" i="9"/>
  <c r="H950" i="9"/>
  <c r="G950" i="9"/>
  <c r="F950" i="9"/>
  <c r="D950" i="9"/>
  <c r="B950" i="9"/>
  <c r="AT949" i="9"/>
  <c r="AR949" i="9"/>
  <c r="AP949" i="9"/>
  <c r="AO949" i="9"/>
  <c r="AN949" i="9"/>
  <c r="AM949" i="9"/>
  <c r="AL949" i="9"/>
  <c r="AH949" i="9"/>
  <c r="AF949" i="9"/>
  <c r="AE949" i="9"/>
  <c r="AD949" i="9"/>
  <c r="AC949" i="9"/>
  <c r="AB949" i="9"/>
  <c r="AA949" i="9"/>
  <c r="Z949" i="9"/>
  <c r="Y949" i="9"/>
  <c r="X949" i="9"/>
  <c r="W949" i="9"/>
  <c r="V949" i="9"/>
  <c r="U949" i="9"/>
  <c r="T949" i="9"/>
  <c r="S949" i="9"/>
  <c r="R949" i="9"/>
  <c r="Q949" i="9"/>
  <c r="P949" i="9"/>
  <c r="O949" i="9"/>
  <c r="N949" i="9"/>
  <c r="M949" i="9"/>
  <c r="L949" i="9"/>
  <c r="K949" i="9"/>
  <c r="J949" i="9"/>
  <c r="I949" i="9"/>
  <c r="H949" i="9"/>
  <c r="G949" i="9"/>
  <c r="F949" i="9"/>
  <c r="D949" i="9"/>
  <c r="B949" i="9"/>
  <c r="AT948" i="9"/>
  <c r="AR948" i="9"/>
  <c r="AP948" i="9"/>
  <c r="AO948" i="9"/>
  <c r="AN948" i="9"/>
  <c r="AM948" i="9"/>
  <c r="AL948" i="9"/>
  <c r="AH948" i="9"/>
  <c r="AF948" i="9"/>
  <c r="AE948" i="9"/>
  <c r="AD948" i="9"/>
  <c r="AC948" i="9"/>
  <c r="AB948" i="9"/>
  <c r="AA948" i="9"/>
  <c r="Z948" i="9"/>
  <c r="Y948" i="9"/>
  <c r="X948" i="9"/>
  <c r="W948" i="9"/>
  <c r="V948" i="9"/>
  <c r="U948" i="9"/>
  <c r="T948" i="9"/>
  <c r="S948" i="9"/>
  <c r="R948" i="9"/>
  <c r="Q948" i="9"/>
  <c r="P948" i="9"/>
  <c r="O948" i="9"/>
  <c r="N948" i="9"/>
  <c r="M948" i="9"/>
  <c r="L948" i="9"/>
  <c r="K948" i="9"/>
  <c r="J948" i="9"/>
  <c r="I948" i="9"/>
  <c r="H948" i="9"/>
  <c r="G948" i="9"/>
  <c r="F948" i="9"/>
  <c r="D948" i="9"/>
  <c r="B948" i="9"/>
  <c r="AT947" i="9"/>
  <c r="AR947" i="9"/>
  <c r="AP947" i="9"/>
  <c r="AO947" i="9"/>
  <c r="AN947" i="9"/>
  <c r="AM947" i="9"/>
  <c r="AL947" i="9"/>
  <c r="AH947" i="9"/>
  <c r="AF947" i="9"/>
  <c r="AE947" i="9"/>
  <c r="AD947" i="9"/>
  <c r="AC947" i="9"/>
  <c r="AB947" i="9"/>
  <c r="AA947" i="9"/>
  <c r="Z947" i="9"/>
  <c r="Y947" i="9"/>
  <c r="X947" i="9"/>
  <c r="W947" i="9"/>
  <c r="V947" i="9"/>
  <c r="U947" i="9"/>
  <c r="T947" i="9"/>
  <c r="S947" i="9"/>
  <c r="R947" i="9"/>
  <c r="Q947" i="9"/>
  <c r="P947" i="9"/>
  <c r="O947" i="9"/>
  <c r="N947" i="9"/>
  <c r="M947" i="9"/>
  <c r="L947" i="9"/>
  <c r="K947" i="9"/>
  <c r="J947" i="9"/>
  <c r="I947" i="9"/>
  <c r="H947" i="9"/>
  <c r="G947" i="9"/>
  <c r="F947" i="9"/>
  <c r="D947" i="9"/>
  <c r="B947" i="9"/>
  <c r="AT946" i="9"/>
  <c r="AR946" i="9"/>
  <c r="AP946" i="9"/>
  <c r="AO946" i="9"/>
  <c r="AN946" i="9"/>
  <c r="AM946" i="9"/>
  <c r="AL946" i="9"/>
  <c r="AH946" i="9"/>
  <c r="AF946" i="9"/>
  <c r="AE946" i="9"/>
  <c r="AD946" i="9"/>
  <c r="AC946" i="9"/>
  <c r="AB946" i="9"/>
  <c r="AA946" i="9"/>
  <c r="Z946" i="9"/>
  <c r="Y946" i="9"/>
  <c r="X946" i="9"/>
  <c r="W946" i="9"/>
  <c r="V946" i="9"/>
  <c r="U946" i="9"/>
  <c r="T946" i="9"/>
  <c r="S946" i="9"/>
  <c r="R946" i="9"/>
  <c r="Q946" i="9"/>
  <c r="P946" i="9"/>
  <c r="O946" i="9"/>
  <c r="N946" i="9"/>
  <c r="M946" i="9"/>
  <c r="L946" i="9"/>
  <c r="K946" i="9"/>
  <c r="J946" i="9"/>
  <c r="I946" i="9"/>
  <c r="H946" i="9"/>
  <c r="G946" i="9"/>
  <c r="F946" i="9"/>
  <c r="D946" i="9"/>
  <c r="B946" i="9"/>
  <c r="AT945" i="9"/>
  <c r="AR945" i="9"/>
  <c r="AP945" i="9"/>
  <c r="AO945" i="9"/>
  <c r="AN945" i="9"/>
  <c r="AM945" i="9"/>
  <c r="AL945" i="9"/>
  <c r="AH945" i="9"/>
  <c r="AF945" i="9"/>
  <c r="AE945" i="9"/>
  <c r="AD945" i="9"/>
  <c r="AC945" i="9"/>
  <c r="AB945" i="9"/>
  <c r="AA945" i="9"/>
  <c r="Z945" i="9"/>
  <c r="Y945" i="9"/>
  <c r="X945" i="9"/>
  <c r="W945" i="9"/>
  <c r="V945" i="9"/>
  <c r="U945" i="9"/>
  <c r="T945" i="9"/>
  <c r="S945" i="9"/>
  <c r="R945" i="9"/>
  <c r="Q945" i="9"/>
  <c r="P945" i="9"/>
  <c r="O945" i="9"/>
  <c r="N945" i="9"/>
  <c r="M945" i="9"/>
  <c r="L945" i="9"/>
  <c r="K945" i="9"/>
  <c r="J945" i="9"/>
  <c r="I945" i="9"/>
  <c r="H945" i="9"/>
  <c r="G945" i="9"/>
  <c r="F945" i="9"/>
  <c r="D945" i="9"/>
  <c r="B945" i="9"/>
  <c r="AT944" i="9"/>
  <c r="AR944" i="9"/>
  <c r="AP944" i="9"/>
  <c r="AO944" i="9"/>
  <c r="AN944" i="9"/>
  <c r="AM944" i="9"/>
  <c r="AL944" i="9"/>
  <c r="AH944" i="9"/>
  <c r="AF944" i="9"/>
  <c r="AE944" i="9"/>
  <c r="AD944" i="9"/>
  <c r="AC944" i="9"/>
  <c r="AB944" i="9"/>
  <c r="AA944" i="9"/>
  <c r="Z944" i="9"/>
  <c r="Y944" i="9"/>
  <c r="X944" i="9"/>
  <c r="W944" i="9"/>
  <c r="V944" i="9"/>
  <c r="U944" i="9"/>
  <c r="T944" i="9"/>
  <c r="S944" i="9"/>
  <c r="R944" i="9"/>
  <c r="Q944" i="9"/>
  <c r="P944" i="9"/>
  <c r="O944" i="9"/>
  <c r="N944" i="9"/>
  <c r="M944" i="9"/>
  <c r="L944" i="9"/>
  <c r="K944" i="9"/>
  <c r="J944" i="9"/>
  <c r="I944" i="9"/>
  <c r="H944" i="9"/>
  <c r="G944" i="9"/>
  <c r="F944" i="9"/>
  <c r="D944" i="9"/>
  <c r="B944" i="9"/>
  <c r="AT943" i="9"/>
  <c r="AR943" i="9"/>
  <c r="AP943" i="9"/>
  <c r="AO943" i="9"/>
  <c r="AN943" i="9"/>
  <c r="AM943" i="9"/>
  <c r="AL943" i="9"/>
  <c r="AH943" i="9"/>
  <c r="AF943" i="9"/>
  <c r="AE943" i="9"/>
  <c r="AD943" i="9"/>
  <c r="AC943" i="9"/>
  <c r="AB943" i="9"/>
  <c r="AA943" i="9"/>
  <c r="Z943" i="9"/>
  <c r="Y943" i="9"/>
  <c r="X943" i="9"/>
  <c r="W943" i="9"/>
  <c r="V943" i="9"/>
  <c r="U943" i="9"/>
  <c r="T943" i="9"/>
  <c r="S943" i="9"/>
  <c r="R943" i="9"/>
  <c r="Q943" i="9"/>
  <c r="P943" i="9"/>
  <c r="O943" i="9"/>
  <c r="N943" i="9"/>
  <c r="M943" i="9"/>
  <c r="L943" i="9"/>
  <c r="K943" i="9"/>
  <c r="J943" i="9"/>
  <c r="I943" i="9"/>
  <c r="H943" i="9"/>
  <c r="G943" i="9"/>
  <c r="F943" i="9"/>
  <c r="D943" i="9"/>
  <c r="B943" i="9"/>
  <c r="AT942" i="9"/>
  <c r="AR942" i="9"/>
  <c r="AP942" i="9"/>
  <c r="AO942" i="9"/>
  <c r="AN942" i="9"/>
  <c r="AM942" i="9"/>
  <c r="AL942" i="9"/>
  <c r="AH942" i="9"/>
  <c r="AF942" i="9"/>
  <c r="AE942" i="9"/>
  <c r="AD942" i="9"/>
  <c r="AC942" i="9"/>
  <c r="AB942" i="9"/>
  <c r="AA942" i="9"/>
  <c r="Z942" i="9"/>
  <c r="Y942" i="9"/>
  <c r="X942" i="9"/>
  <c r="W942" i="9"/>
  <c r="V942" i="9"/>
  <c r="U942" i="9"/>
  <c r="T942" i="9"/>
  <c r="S942" i="9"/>
  <c r="R942" i="9"/>
  <c r="Q942" i="9"/>
  <c r="P942" i="9"/>
  <c r="O942" i="9"/>
  <c r="N942" i="9"/>
  <c r="M942" i="9"/>
  <c r="L942" i="9"/>
  <c r="K942" i="9"/>
  <c r="J942" i="9"/>
  <c r="I942" i="9"/>
  <c r="H942" i="9"/>
  <c r="G942" i="9"/>
  <c r="F942" i="9"/>
  <c r="D942" i="9"/>
  <c r="B942" i="9"/>
  <c r="AT941" i="9"/>
  <c r="AR941" i="9"/>
  <c r="AP941" i="9"/>
  <c r="AO941" i="9"/>
  <c r="AN941" i="9"/>
  <c r="AM941" i="9"/>
  <c r="AL941" i="9"/>
  <c r="AH941" i="9"/>
  <c r="AF941" i="9"/>
  <c r="AE941" i="9"/>
  <c r="AD941" i="9"/>
  <c r="AC941" i="9"/>
  <c r="AB941" i="9"/>
  <c r="AA941" i="9"/>
  <c r="Z941" i="9"/>
  <c r="Y941" i="9"/>
  <c r="X941" i="9"/>
  <c r="W941" i="9"/>
  <c r="V941" i="9"/>
  <c r="U941" i="9"/>
  <c r="T941" i="9"/>
  <c r="S941" i="9"/>
  <c r="R941" i="9"/>
  <c r="Q941" i="9"/>
  <c r="P941" i="9"/>
  <c r="O941" i="9"/>
  <c r="N941" i="9"/>
  <c r="M941" i="9"/>
  <c r="L941" i="9"/>
  <c r="K941" i="9"/>
  <c r="J941" i="9"/>
  <c r="I941" i="9"/>
  <c r="H941" i="9"/>
  <c r="G941" i="9"/>
  <c r="F941" i="9"/>
  <c r="D941" i="9"/>
  <c r="B941" i="9"/>
  <c r="AT940" i="9"/>
  <c r="AR940" i="9"/>
  <c r="AP940" i="9"/>
  <c r="AO940" i="9"/>
  <c r="AN940" i="9"/>
  <c r="AM940" i="9"/>
  <c r="AL940" i="9"/>
  <c r="AH940" i="9"/>
  <c r="AF940" i="9"/>
  <c r="AE940" i="9"/>
  <c r="AD940" i="9"/>
  <c r="AC940" i="9"/>
  <c r="AB940" i="9"/>
  <c r="AA940" i="9"/>
  <c r="Z940" i="9"/>
  <c r="Y940" i="9"/>
  <c r="X940" i="9"/>
  <c r="W940" i="9"/>
  <c r="V940" i="9"/>
  <c r="U940" i="9"/>
  <c r="T940" i="9"/>
  <c r="S940" i="9"/>
  <c r="R940" i="9"/>
  <c r="Q940" i="9"/>
  <c r="P940" i="9"/>
  <c r="O940" i="9"/>
  <c r="N940" i="9"/>
  <c r="M940" i="9"/>
  <c r="L940" i="9"/>
  <c r="K940" i="9"/>
  <c r="J940" i="9"/>
  <c r="I940" i="9"/>
  <c r="H940" i="9"/>
  <c r="G940" i="9"/>
  <c r="F940" i="9"/>
  <c r="D940" i="9"/>
  <c r="B940" i="9"/>
  <c r="AT939" i="9"/>
  <c r="AR939" i="9"/>
  <c r="AP939" i="9"/>
  <c r="AO939" i="9"/>
  <c r="AN939" i="9"/>
  <c r="AM939" i="9"/>
  <c r="AL939" i="9"/>
  <c r="AH939" i="9"/>
  <c r="AF939" i="9"/>
  <c r="AE939" i="9"/>
  <c r="AD939" i="9"/>
  <c r="AC939" i="9"/>
  <c r="AB939" i="9"/>
  <c r="AA939" i="9"/>
  <c r="Z939" i="9"/>
  <c r="Y939" i="9"/>
  <c r="X939" i="9"/>
  <c r="W939" i="9"/>
  <c r="V939" i="9"/>
  <c r="U939" i="9"/>
  <c r="T939" i="9"/>
  <c r="S939" i="9"/>
  <c r="R939" i="9"/>
  <c r="Q939" i="9"/>
  <c r="P939" i="9"/>
  <c r="O939" i="9"/>
  <c r="N939" i="9"/>
  <c r="M939" i="9"/>
  <c r="L939" i="9"/>
  <c r="K939" i="9"/>
  <c r="J939" i="9"/>
  <c r="I939" i="9"/>
  <c r="H939" i="9"/>
  <c r="G939" i="9"/>
  <c r="F939" i="9"/>
  <c r="D939" i="9"/>
  <c r="B939" i="9"/>
  <c r="AT938" i="9"/>
  <c r="AR938" i="9"/>
  <c r="AP938" i="9"/>
  <c r="AO938" i="9"/>
  <c r="AN938" i="9"/>
  <c r="AM938" i="9"/>
  <c r="AL938" i="9"/>
  <c r="AH938" i="9"/>
  <c r="AF938" i="9"/>
  <c r="AE938" i="9"/>
  <c r="AD938" i="9"/>
  <c r="AC938" i="9"/>
  <c r="AB938" i="9"/>
  <c r="AA938" i="9"/>
  <c r="Z938" i="9"/>
  <c r="Y938" i="9"/>
  <c r="X938" i="9"/>
  <c r="W938" i="9"/>
  <c r="V938" i="9"/>
  <c r="U938" i="9"/>
  <c r="T938" i="9"/>
  <c r="S938" i="9"/>
  <c r="R938" i="9"/>
  <c r="Q938" i="9"/>
  <c r="P938" i="9"/>
  <c r="O938" i="9"/>
  <c r="N938" i="9"/>
  <c r="M938" i="9"/>
  <c r="L938" i="9"/>
  <c r="K938" i="9"/>
  <c r="J938" i="9"/>
  <c r="I938" i="9"/>
  <c r="H938" i="9"/>
  <c r="G938" i="9"/>
  <c r="F938" i="9"/>
  <c r="D938" i="9"/>
  <c r="B938" i="9"/>
  <c r="AT937" i="9"/>
  <c r="AR937" i="9"/>
  <c r="AP937" i="9"/>
  <c r="AO937" i="9"/>
  <c r="AN937" i="9"/>
  <c r="AM937" i="9"/>
  <c r="AL937" i="9"/>
  <c r="AH937" i="9"/>
  <c r="AF937" i="9"/>
  <c r="AE937" i="9"/>
  <c r="AD937" i="9"/>
  <c r="AC937" i="9"/>
  <c r="AB937" i="9"/>
  <c r="AA937" i="9"/>
  <c r="Z937" i="9"/>
  <c r="Y937" i="9"/>
  <c r="X937" i="9"/>
  <c r="W937" i="9"/>
  <c r="V937" i="9"/>
  <c r="U937" i="9"/>
  <c r="T937" i="9"/>
  <c r="S937" i="9"/>
  <c r="R937" i="9"/>
  <c r="Q937" i="9"/>
  <c r="P937" i="9"/>
  <c r="O937" i="9"/>
  <c r="N937" i="9"/>
  <c r="M937" i="9"/>
  <c r="L937" i="9"/>
  <c r="K937" i="9"/>
  <c r="J937" i="9"/>
  <c r="I937" i="9"/>
  <c r="H937" i="9"/>
  <c r="G937" i="9"/>
  <c r="F937" i="9"/>
  <c r="D937" i="9"/>
  <c r="B937" i="9"/>
  <c r="AT936" i="9"/>
  <c r="AR936" i="9"/>
  <c r="AP936" i="9"/>
  <c r="AO936" i="9"/>
  <c r="AN936" i="9"/>
  <c r="AM936" i="9"/>
  <c r="AL936" i="9"/>
  <c r="AH936" i="9"/>
  <c r="AF936" i="9"/>
  <c r="AE936" i="9"/>
  <c r="AD936" i="9"/>
  <c r="AC936" i="9"/>
  <c r="AB936" i="9"/>
  <c r="AA936" i="9"/>
  <c r="Z936" i="9"/>
  <c r="Y936" i="9"/>
  <c r="X936" i="9"/>
  <c r="W936" i="9"/>
  <c r="V936" i="9"/>
  <c r="U936" i="9"/>
  <c r="T936" i="9"/>
  <c r="S936" i="9"/>
  <c r="R936" i="9"/>
  <c r="Q936" i="9"/>
  <c r="P936" i="9"/>
  <c r="O936" i="9"/>
  <c r="N936" i="9"/>
  <c r="M936" i="9"/>
  <c r="L936" i="9"/>
  <c r="K936" i="9"/>
  <c r="J936" i="9"/>
  <c r="I936" i="9"/>
  <c r="H936" i="9"/>
  <c r="G936" i="9"/>
  <c r="F936" i="9"/>
  <c r="D936" i="9"/>
  <c r="B936" i="9"/>
  <c r="AT935" i="9"/>
  <c r="AR935" i="9"/>
  <c r="AP935" i="9"/>
  <c r="AO935" i="9"/>
  <c r="AN935" i="9"/>
  <c r="AM935" i="9"/>
  <c r="AL935" i="9"/>
  <c r="AH935" i="9"/>
  <c r="AF935" i="9"/>
  <c r="AE935" i="9"/>
  <c r="AD935" i="9"/>
  <c r="AC935" i="9"/>
  <c r="AB935" i="9"/>
  <c r="AA935" i="9"/>
  <c r="Z935" i="9"/>
  <c r="Y935" i="9"/>
  <c r="X935" i="9"/>
  <c r="W935" i="9"/>
  <c r="V935" i="9"/>
  <c r="U935" i="9"/>
  <c r="T935" i="9"/>
  <c r="S935" i="9"/>
  <c r="R935" i="9"/>
  <c r="Q935" i="9"/>
  <c r="P935" i="9"/>
  <c r="O935" i="9"/>
  <c r="N935" i="9"/>
  <c r="M935" i="9"/>
  <c r="L935" i="9"/>
  <c r="K935" i="9"/>
  <c r="J935" i="9"/>
  <c r="I935" i="9"/>
  <c r="H935" i="9"/>
  <c r="G935" i="9"/>
  <c r="F935" i="9"/>
  <c r="D935" i="9"/>
  <c r="B935" i="9"/>
  <c r="AT934" i="9"/>
  <c r="AR934" i="9"/>
  <c r="AP934" i="9"/>
  <c r="AO934" i="9"/>
  <c r="AN934" i="9"/>
  <c r="AM934" i="9"/>
  <c r="AL934" i="9"/>
  <c r="AH934" i="9"/>
  <c r="AF934" i="9"/>
  <c r="AE934" i="9"/>
  <c r="AD934" i="9"/>
  <c r="AC934" i="9"/>
  <c r="AB934" i="9"/>
  <c r="AA934" i="9"/>
  <c r="Z934" i="9"/>
  <c r="Y934" i="9"/>
  <c r="X934" i="9"/>
  <c r="W934" i="9"/>
  <c r="V934" i="9"/>
  <c r="U934" i="9"/>
  <c r="T934" i="9"/>
  <c r="S934" i="9"/>
  <c r="R934" i="9"/>
  <c r="Q934" i="9"/>
  <c r="P934" i="9"/>
  <c r="O934" i="9"/>
  <c r="N934" i="9"/>
  <c r="M934" i="9"/>
  <c r="L934" i="9"/>
  <c r="K934" i="9"/>
  <c r="J934" i="9"/>
  <c r="I934" i="9"/>
  <c r="H934" i="9"/>
  <c r="G934" i="9"/>
  <c r="F934" i="9"/>
  <c r="D934" i="9"/>
  <c r="B934" i="9"/>
  <c r="AT933" i="9"/>
  <c r="AR933" i="9"/>
  <c r="AP933" i="9"/>
  <c r="AO933" i="9"/>
  <c r="AN933" i="9"/>
  <c r="AM933" i="9"/>
  <c r="AL933" i="9"/>
  <c r="AH933" i="9"/>
  <c r="AF933" i="9"/>
  <c r="AE933" i="9"/>
  <c r="AD933" i="9"/>
  <c r="AC933" i="9"/>
  <c r="AB933" i="9"/>
  <c r="AA933" i="9"/>
  <c r="Z933" i="9"/>
  <c r="Y933" i="9"/>
  <c r="X933" i="9"/>
  <c r="W933" i="9"/>
  <c r="V933" i="9"/>
  <c r="U933" i="9"/>
  <c r="T933" i="9"/>
  <c r="S933" i="9"/>
  <c r="R933" i="9"/>
  <c r="Q933" i="9"/>
  <c r="P933" i="9"/>
  <c r="O933" i="9"/>
  <c r="N933" i="9"/>
  <c r="M933" i="9"/>
  <c r="L933" i="9"/>
  <c r="K933" i="9"/>
  <c r="J933" i="9"/>
  <c r="I933" i="9"/>
  <c r="H933" i="9"/>
  <c r="G933" i="9"/>
  <c r="F933" i="9"/>
  <c r="D933" i="9"/>
  <c r="B933" i="9"/>
  <c r="AT932" i="9"/>
  <c r="AR932" i="9"/>
  <c r="AP932" i="9"/>
  <c r="AO932" i="9"/>
  <c r="AN932" i="9"/>
  <c r="AM932" i="9"/>
  <c r="AL932" i="9"/>
  <c r="AH932" i="9"/>
  <c r="AF932" i="9"/>
  <c r="AE932" i="9"/>
  <c r="AD932" i="9"/>
  <c r="AC932" i="9"/>
  <c r="AB932" i="9"/>
  <c r="AA932" i="9"/>
  <c r="Z932" i="9"/>
  <c r="Y932" i="9"/>
  <c r="X932" i="9"/>
  <c r="W932" i="9"/>
  <c r="V932" i="9"/>
  <c r="U932" i="9"/>
  <c r="T932" i="9"/>
  <c r="S932" i="9"/>
  <c r="R932" i="9"/>
  <c r="Q932" i="9"/>
  <c r="P932" i="9"/>
  <c r="O932" i="9"/>
  <c r="N932" i="9"/>
  <c r="M932" i="9"/>
  <c r="L932" i="9"/>
  <c r="K932" i="9"/>
  <c r="J932" i="9"/>
  <c r="I932" i="9"/>
  <c r="H932" i="9"/>
  <c r="G932" i="9"/>
  <c r="F932" i="9"/>
  <c r="D932" i="9"/>
  <c r="B932" i="9"/>
  <c r="AT931" i="9"/>
  <c r="AR931" i="9"/>
  <c r="AP931" i="9"/>
  <c r="AO931" i="9"/>
  <c r="AN931" i="9"/>
  <c r="AM931" i="9"/>
  <c r="AL931" i="9"/>
  <c r="AH931" i="9"/>
  <c r="AF931" i="9"/>
  <c r="AE931" i="9"/>
  <c r="AD931" i="9"/>
  <c r="AC931" i="9"/>
  <c r="AB931" i="9"/>
  <c r="AA931" i="9"/>
  <c r="Z931" i="9"/>
  <c r="Y931" i="9"/>
  <c r="X931" i="9"/>
  <c r="W931" i="9"/>
  <c r="V931" i="9"/>
  <c r="U931" i="9"/>
  <c r="T931" i="9"/>
  <c r="S931" i="9"/>
  <c r="R931" i="9"/>
  <c r="Q931" i="9"/>
  <c r="P931" i="9"/>
  <c r="O931" i="9"/>
  <c r="N931" i="9"/>
  <c r="M931" i="9"/>
  <c r="L931" i="9"/>
  <c r="K931" i="9"/>
  <c r="J931" i="9"/>
  <c r="I931" i="9"/>
  <c r="H931" i="9"/>
  <c r="G931" i="9"/>
  <c r="F931" i="9"/>
  <c r="D931" i="9"/>
  <c r="B931" i="9"/>
  <c r="AT930" i="9"/>
  <c r="AR930" i="9"/>
  <c r="AP930" i="9"/>
  <c r="AO930" i="9"/>
  <c r="AN930" i="9"/>
  <c r="AM930" i="9"/>
  <c r="AL930" i="9"/>
  <c r="AH930" i="9"/>
  <c r="AF930" i="9"/>
  <c r="AE930" i="9"/>
  <c r="AD930" i="9"/>
  <c r="AC930" i="9"/>
  <c r="AB930" i="9"/>
  <c r="AA930" i="9"/>
  <c r="Z930" i="9"/>
  <c r="Y930" i="9"/>
  <c r="X930" i="9"/>
  <c r="W930" i="9"/>
  <c r="V930" i="9"/>
  <c r="U930" i="9"/>
  <c r="T930" i="9"/>
  <c r="S930" i="9"/>
  <c r="R930" i="9"/>
  <c r="Q930" i="9"/>
  <c r="P930" i="9"/>
  <c r="O930" i="9"/>
  <c r="N930" i="9"/>
  <c r="M930" i="9"/>
  <c r="L930" i="9"/>
  <c r="K930" i="9"/>
  <c r="J930" i="9"/>
  <c r="I930" i="9"/>
  <c r="H930" i="9"/>
  <c r="G930" i="9"/>
  <c r="F930" i="9"/>
  <c r="D930" i="9"/>
  <c r="B930" i="9"/>
  <c r="AT929" i="9"/>
  <c r="AR929" i="9"/>
  <c r="AP929" i="9"/>
  <c r="AO929" i="9"/>
  <c r="AN929" i="9"/>
  <c r="AM929" i="9"/>
  <c r="AL929" i="9"/>
  <c r="AH929" i="9"/>
  <c r="AF929" i="9"/>
  <c r="AE929" i="9"/>
  <c r="AD929" i="9"/>
  <c r="AC929" i="9"/>
  <c r="AB929" i="9"/>
  <c r="AA929" i="9"/>
  <c r="Z929" i="9"/>
  <c r="Y929" i="9"/>
  <c r="X929" i="9"/>
  <c r="W929" i="9"/>
  <c r="V929" i="9"/>
  <c r="U929" i="9"/>
  <c r="T929" i="9"/>
  <c r="S929" i="9"/>
  <c r="R929" i="9"/>
  <c r="Q929" i="9"/>
  <c r="P929" i="9"/>
  <c r="O929" i="9"/>
  <c r="N929" i="9"/>
  <c r="M929" i="9"/>
  <c r="L929" i="9"/>
  <c r="K929" i="9"/>
  <c r="J929" i="9"/>
  <c r="I929" i="9"/>
  <c r="H929" i="9"/>
  <c r="G929" i="9"/>
  <c r="F929" i="9"/>
  <c r="D929" i="9"/>
  <c r="B929" i="9"/>
  <c r="AT928" i="9"/>
  <c r="AR928" i="9"/>
  <c r="AP928" i="9"/>
  <c r="AO928" i="9"/>
  <c r="AN928" i="9"/>
  <c r="AM928" i="9"/>
  <c r="AL928" i="9"/>
  <c r="AH928" i="9"/>
  <c r="AF928" i="9"/>
  <c r="AE928" i="9"/>
  <c r="AD928" i="9"/>
  <c r="AC928" i="9"/>
  <c r="AB928" i="9"/>
  <c r="AA928" i="9"/>
  <c r="Z928" i="9"/>
  <c r="Y928" i="9"/>
  <c r="X928" i="9"/>
  <c r="W928" i="9"/>
  <c r="V928" i="9"/>
  <c r="U928" i="9"/>
  <c r="T928" i="9"/>
  <c r="S928" i="9"/>
  <c r="R928" i="9"/>
  <c r="Q928" i="9"/>
  <c r="P928" i="9"/>
  <c r="O928" i="9"/>
  <c r="N928" i="9"/>
  <c r="M928" i="9"/>
  <c r="L928" i="9"/>
  <c r="K928" i="9"/>
  <c r="J928" i="9"/>
  <c r="I928" i="9"/>
  <c r="H928" i="9"/>
  <c r="G928" i="9"/>
  <c r="F928" i="9"/>
  <c r="D928" i="9"/>
  <c r="B928" i="9"/>
  <c r="AT927" i="9"/>
  <c r="AR927" i="9"/>
  <c r="AP927" i="9"/>
  <c r="AO927" i="9"/>
  <c r="AN927" i="9"/>
  <c r="AM927" i="9"/>
  <c r="AL927" i="9"/>
  <c r="AH927" i="9"/>
  <c r="AF927" i="9"/>
  <c r="AE927" i="9"/>
  <c r="AD927" i="9"/>
  <c r="AC927" i="9"/>
  <c r="AB927" i="9"/>
  <c r="AA927" i="9"/>
  <c r="Z927" i="9"/>
  <c r="Y927" i="9"/>
  <c r="X927" i="9"/>
  <c r="W927" i="9"/>
  <c r="V927" i="9"/>
  <c r="U927" i="9"/>
  <c r="T927" i="9"/>
  <c r="S927" i="9"/>
  <c r="R927" i="9"/>
  <c r="Q927" i="9"/>
  <c r="P927" i="9"/>
  <c r="O927" i="9"/>
  <c r="N927" i="9"/>
  <c r="M927" i="9"/>
  <c r="L927" i="9"/>
  <c r="K927" i="9"/>
  <c r="J927" i="9"/>
  <c r="I927" i="9"/>
  <c r="H927" i="9"/>
  <c r="G927" i="9"/>
  <c r="F927" i="9"/>
  <c r="D927" i="9"/>
  <c r="B927" i="9"/>
  <c r="AT926" i="9"/>
  <c r="AR926" i="9"/>
  <c r="AP926" i="9"/>
  <c r="AO926" i="9"/>
  <c r="AN926" i="9"/>
  <c r="AM926" i="9"/>
  <c r="AL926" i="9"/>
  <c r="AH926" i="9"/>
  <c r="AF926" i="9"/>
  <c r="AE926" i="9"/>
  <c r="AD926" i="9"/>
  <c r="AC926" i="9"/>
  <c r="AB926" i="9"/>
  <c r="AA926" i="9"/>
  <c r="Z926" i="9"/>
  <c r="Y926" i="9"/>
  <c r="X926" i="9"/>
  <c r="W926" i="9"/>
  <c r="V926" i="9"/>
  <c r="U926" i="9"/>
  <c r="T926" i="9"/>
  <c r="S926" i="9"/>
  <c r="R926" i="9"/>
  <c r="Q926" i="9"/>
  <c r="P926" i="9"/>
  <c r="O926" i="9"/>
  <c r="N926" i="9"/>
  <c r="M926" i="9"/>
  <c r="L926" i="9"/>
  <c r="K926" i="9"/>
  <c r="J926" i="9"/>
  <c r="I926" i="9"/>
  <c r="H926" i="9"/>
  <c r="G926" i="9"/>
  <c r="F926" i="9"/>
  <c r="D926" i="9"/>
  <c r="B926" i="9"/>
  <c r="AT925" i="9"/>
  <c r="AR925" i="9"/>
  <c r="AP925" i="9"/>
  <c r="AO925" i="9"/>
  <c r="AN925" i="9"/>
  <c r="AM925" i="9"/>
  <c r="AL925" i="9"/>
  <c r="AH925" i="9"/>
  <c r="AF925" i="9"/>
  <c r="AE925" i="9"/>
  <c r="AD925" i="9"/>
  <c r="AC925" i="9"/>
  <c r="AB925" i="9"/>
  <c r="AA925" i="9"/>
  <c r="Z925" i="9"/>
  <c r="Y925" i="9"/>
  <c r="X925" i="9"/>
  <c r="W925" i="9"/>
  <c r="V925" i="9"/>
  <c r="U925" i="9"/>
  <c r="T925" i="9"/>
  <c r="S925" i="9"/>
  <c r="R925" i="9"/>
  <c r="Q925" i="9"/>
  <c r="P925" i="9"/>
  <c r="O925" i="9"/>
  <c r="N925" i="9"/>
  <c r="M925" i="9"/>
  <c r="L925" i="9"/>
  <c r="K925" i="9"/>
  <c r="J925" i="9"/>
  <c r="I925" i="9"/>
  <c r="H925" i="9"/>
  <c r="G925" i="9"/>
  <c r="F925" i="9"/>
  <c r="D925" i="9"/>
  <c r="B925" i="9"/>
  <c r="AT924" i="9"/>
  <c r="AR924" i="9"/>
  <c r="AP924" i="9"/>
  <c r="AO924" i="9"/>
  <c r="AN924" i="9"/>
  <c r="AM924" i="9"/>
  <c r="AL924" i="9"/>
  <c r="AH924" i="9"/>
  <c r="AF924" i="9"/>
  <c r="AE924" i="9"/>
  <c r="AD924" i="9"/>
  <c r="AC924" i="9"/>
  <c r="AB924" i="9"/>
  <c r="AA924" i="9"/>
  <c r="Z924" i="9"/>
  <c r="Y924" i="9"/>
  <c r="X924" i="9"/>
  <c r="W924" i="9"/>
  <c r="V924" i="9"/>
  <c r="U924" i="9"/>
  <c r="T924" i="9"/>
  <c r="S924" i="9"/>
  <c r="R924" i="9"/>
  <c r="Q924" i="9"/>
  <c r="P924" i="9"/>
  <c r="O924" i="9"/>
  <c r="N924" i="9"/>
  <c r="M924" i="9"/>
  <c r="L924" i="9"/>
  <c r="K924" i="9"/>
  <c r="J924" i="9"/>
  <c r="I924" i="9"/>
  <c r="H924" i="9"/>
  <c r="G924" i="9"/>
  <c r="F924" i="9"/>
  <c r="D924" i="9"/>
  <c r="B924" i="9"/>
  <c r="AT923" i="9"/>
  <c r="AR923" i="9"/>
  <c r="AP923" i="9"/>
  <c r="AO923" i="9"/>
  <c r="AN923" i="9"/>
  <c r="AM923" i="9"/>
  <c r="AL923" i="9"/>
  <c r="AH923" i="9"/>
  <c r="AF923" i="9"/>
  <c r="AE923" i="9"/>
  <c r="AD923" i="9"/>
  <c r="AC923" i="9"/>
  <c r="AB923" i="9"/>
  <c r="AA923" i="9"/>
  <c r="Z923" i="9"/>
  <c r="Y923" i="9"/>
  <c r="X923" i="9"/>
  <c r="W923" i="9"/>
  <c r="V923" i="9"/>
  <c r="U923" i="9"/>
  <c r="T923" i="9"/>
  <c r="S923" i="9"/>
  <c r="R923" i="9"/>
  <c r="Q923" i="9"/>
  <c r="P923" i="9"/>
  <c r="O923" i="9"/>
  <c r="N923" i="9"/>
  <c r="M923" i="9"/>
  <c r="L923" i="9"/>
  <c r="K923" i="9"/>
  <c r="J923" i="9"/>
  <c r="I923" i="9"/>
  <c r="H923" i="9"/>
  <c r="G923" i="9"/>
  <c r="F923" i="9"/>
  <c r="D923" i="9"/>
  <c r="B923" i="9"/>
  <c r="AT922" i="9"/>
  <c r="AR922" i="9"/>
  <c r="AP922" i="9"/>
  <c r="AO922" i="9"/>
  <c r="AN922" i="9"/>
  <c r="AM922" i="9"/>
  <c r="AL922" i="9"/>
  <c r="AH922" i="9"/>
  <c r="AF922" i="9"/>
  <c r="AE922" i="9"/>
  <c r="AD922" i="9"/>
  <c r="AC922" i="9"/>
  <c r="AB922" i="9"/>
  <c r="AA922" i="9"/>
  <c r="Z922" i="9"/>
  <c r="Y922" i="9"/>
  <c r="X922" i="9"/>
  <c r="W922" i="9"/>
  <c r="V922" i="9"/>
  <c r="U922" i="9"/>
  <c r="T922" i="9"/>
  <c r="S922" i="9"/>
  <c r="R922" i="9"/>
  <c r="Q922" i="9"/>
  <c r="P922" i="9"/>
  <c r="O922" i="9"/>
  <c r="N922" i="9"/>
  <c r="M922" i="9"/>
  <c r="L922" i="9"/>
  <c r="K922" i="9"/>
  <c r="J922" i="9"/>
  <c r="I922" i="9"/>
  <c r="H922" i="9"/>
  <c r="G922" i="9"/>
  <c r="F922" i="9"/>
  <c r="D922" i="9"/>
  <c r="B922" i="9"/>
  <c r="AT921" i="9"/>
  <c r="AR921" i="9"/>
  <c r="AP921" i="9"/>
  <c r="AO921" i="9"/>
  <c r="AN921" i="9"/>
  <c r="AM921" i="9"/>
  <c r="AL921" i="9"/>
  <c r="AH921" i="9"/>
  <c r="AF921" i="9"/>
  <c r="AE921" i="9"/>
  <c r="AD921" i="9"/>
  <c r="AC921" i="9"/>
  <c r="AB921" i="9"/>
  <c r="AA921" i="9"/>
  <c r="Z921" i="9"/>
  <c r="Y921" i="9"/>
  <c r="X921" i="9"/>
  <c r="W921" i="9"/>
  <c r="V921" i="9"/>
  <c r="U921" i="9"/>
  <c r="T921" i="9"/>
  <c r="S921" i="9"/>
  <c r="R921" i="9"/>
  <c r="Q921" i="9"/>
  <c r="P921" i="9"/>
  <c r="O921" i="9"/>
  <c r="N921" i="9"/>
  <c r="M921" i="9"/>
  <c r="L921" i="9"/>
  <c r="K921" i="9"/>
  <c r="J921" i="9"/>
  <c r="I921" i="9"/>
  <c r="H921" i="9"/>
  <c r="G921" i="9"/>
  <c r="F921" i="9"/>
  <c r="D921" i="9"/>
  <c r="B921" i="9"/>
  <c r="AT920" i="9"/>
  <c r="AR920" i="9"/>
  <c r="AP920" i="9"/>
  <c r="AO920" i="9"/>
  <c r="AN920" i="9"/>
  <c r="AM920" i="9"/>
  <c r="AL920" i="9"/>
  <c r="AH920" i="9"/>
  <c r="AF920" i="9"/>
  <c r="AE920" i="9"/>
  <c r="AD920" i="9"/>
  <c r="AC920" i="9"/>
  <c r="AB920" i="9"/>
  <c r="AA920" i="9"/>
  <c r="Z920" i="9"/>
  <c r="Y920" i="9"/>
  <c r="X920" i="9"/>
  <c r="W920" i="9"/>
  <c r="V920" i="9"/>
  <c r="U920" i="9"/>
  <c r="T920" i="9"/>
  <c r="S920" i="9"/>
  <c r="R920" i="9"/>
  <c r="Q920" i="9"/>
  <c r="P920" i="9"/>
  <c r="O920" i="9"/>
  <c r="N920" i="9"/>
  <c r="M920" i="9"/>
  <c r="L920" i="9"/>
  <c r="K920" i="9"/>
  <c r="J920" i="9"/>
  <c r="I920" i="9"/>
  <c r="H920" i="9"/>
  <c r="G920" i="9"/>
  <c r="F920" i="9"/>
  <c r="D920" i="9"/>
  <c r="B920" i="9"/>
  <c r="AT919" i="9"/>
  <c r="AR919" i="9"/>
  <c r="AP919" i="9"/>
  <c r="AO919" i="9"/>
  <c r="AN919" i="9"/>
  <c r="AM919" i="9"/>
  <c r="AL919" i="9"/>
  <c r="AH919" i="9"/>
  <c r="AF919" i="9"/>
  <c r="AE919" i="9"/>
  <c r="AD919" i="9"/>
  <c r="AC919" i="9"/>
  <c r="AB919" i="9"/>
  <c r="AA919" i="9"/>
  <c r="Z919" i="9"/>
  <c r="Y919" i="9"/>
  <c r="X919" i="9"/>
  <c r="W919" i="9"/>
  <c r="V919" i="9"/>
  <c r="U919" i="9"/>
  <c r="T919" i="9"/>
  <c r="S919" i="9"/>
  <c r="R919" i="9"/>
  <c r="Q919" i="9"/>
  <c r="P919" i="9"/>
  <c r="O919" i="9"/>
  <c r="N919" i="9"/>
  <c r="M919" i="9"/>
  <c r="L919" i="9"/>
  <c r="K919" i="9"/>
  <c r="J919" i="9"/>
  <c r="I919" i="9"/>
  <c r="H919" i="9"/>
  <c r="G919" i="9"/>
  <c r="F919" i="9"/>
  <c r="D919" i="9"/>
  <c r="B919" i="9"/>
  <c r="AT918" i="9"/>
  <c r="AR918" i="9"/>
  <c r="AP918" i="9"/>
  <c r="AO918" i="9"/>
  <c r="AN918" i="9"/>
  <c r="AM918" i="9"/>
  <c r="AL918" i="9"/>
  <c r="AH918" i="9"/>
  <c r="AF918" i="9"/>
  <c r="AE918" i="9"/>
  <c r="AD918" i="9"/>
  <c r="AC918" i="9"/>
  <c r="AB918" i="9"/>
  <c r="AA918" i="9"/>
  <c r="Z918" i="9"/>
  <c r="Y918" i="9"/>
  <c r="X918" i="9"/>
  <c r="W918" i="9"/>
  <c r="V918" i="9"/>
  <c r="U918" i="9"/>
  <c r="T918" i="9"/>
  <c r="S918" i="9"/>
  <c r="R918" i="9"/>
  <c r="Q918" i="9"/>
  <c r="P918" i="9"/>
  <c r="O918" i="9"/>
  <c r="N918" i="9"/>
  <c r="M918" i="9"/>
  <c r="L918" i="9"/>
  <c r="K918" i="9"/>
  <c r="J918" i="9"/>
  <c r="I918" i="9"/>
  <c r="H918" i="9"/>
  <c r="G918" i="9"/>
  <c r="F918" i="9"/>
  <c r="D918" i="9"/>
  <c r="B918" i="9"/>
  <c r="AT917" i="9"/>
  <c r="AR917" i="9"/>
  <c r="AP917" i="9"/>
  <c r="AO917" i="9"/>
  <c r="AN917" i="9"/>
  <c r="AM917" i="9"/>
  <c r="AL917" i="9"/>
  <c r="AH917" i="9"/>
  <c r="AF917" i="9"/>
  <c r="AE917" i="9"/>
  <c r="AD917" i="9"/>
  <c r="AC917" i="9"/>
  <c r="AB917" i="9"/>
  <c r="AA917" i="9"/>
  <c r="Z917" i="9"/>
  <c r="Y917" i="9"/>
  <c r="X917" i="9"/>
  <c r="W917" i="9"/>
  <c r="V917" i="9"/>
  <c r="U917" i="9"/>
  <c r="T917" i="9"/>
  <c r="S917" i="9"/>
  <c r="R917" i="9"/>
  <c r="Q917" i="9"/>
  <c r="P917" i="9"/>
  <c r="O917" i="9"/>
  <c r="N917" i="9"/>
  <c r="M917" i="9"/>
  <c r="L917" i="9"/>
  <c r="K917" i="9"/>
  <c r="J917" i="9"/>
  <c r="I917" i="9"/>
  <c r="H917" i="9"/>
  <c r="G917" i="9"/>
  <c r="F917" i="9"/>
  <c r="D917" i="9"/>
  <c r="B917" i="9"/>
  <c r="AT916" i="9"/>
  <c r="AR916" i="9"/>
  <c r="AP916" i="9"/>
  <c r="AO916" i="9"/>
  <c r="AN916" i="9"/>
  <c r="AM916" i="9"/>
  <c r="AL916" i="9"/>
  <c r="AH916" i="9"/>
  <c r="AF916" i="9"/>
  <c r="AE916" i="9"/>
  <c r="AD916" i="9"/>
  <c r="AC916" i="9"/>
  <c r="AB916" i="9"/>
  <c r="AA916" i="9"/>
  <c r="Z916" i="9"/>
  <c r="Y916" i="9"/>
  <c r="X916" i="9"/>
  <c r="W916" i="9"/>
  <c r="V916" i="9"/>
  <c r="U916" i="9"/>
  <c r="T916" i="9"/>
  <c r="S916" i="9"/>
  <c r="R916" i="9"/>
  <c r="Q916" i="9"/>
  <c r="P916" i="9"/>
  <c r="O916" i="9"/>
  <c r="N916" i="9"/>
  <c r="M916" i="9"/>
  <c r="L916" i="9"/>
  <c r="K916" i="9"/>
  <c r="J916" i="9"/>
  <c r="I916" i="9"/>
  <c r="H916" i="9"/>
  <c r="G916" i="9"/>
  <c r="F916" i="9"/>
  <c r="D916" i="9"/>
  <c r="B916" i="9"/>
  <c r="AT915" i="9"/>
  <c r="AR915" i="9"/>
  <c r="AP915" i="9"/>
  <c r="AO915" i="9"/>
  <c r="AN915" i="9"/>
  <c r="AM915" i="9"/>
  <c r="AL915" i="9"/>
  <c r="AH915" i="9"/>
  <c r="AF915" i="9"/>
  <c r="AE915" i="9"/>
  <c r="AD915" i="9"/>
  <c r="AC915" i="9"/>
  <c r="AB915" i="9"/>
  <c r="AA915" i="9"/>
  <c r="Z915" i="9"/>
  <c r="Y915" i="9"/>
  <c r="X915" i="9"/>
  <c r="W915" i="9"/>
  <c r="V915" i="9"/>
  <c r="U915" i="9"/>
  <c r="T915" i="9"/>
  <c r="S915" i="9"/>
  <c r="R915" i="9"/>
  <c r="Q915" i="9"/>
  <c r="P915" i="9"/>
  <c r="O915" i="9"/>
  <c r="N915" i="9"/>
  <c r="M915" i="9"/>
  <c r="L915" i="9"/>
  <c r="K915" i="9"/>
  <c r="J915" i="9"/>
  <c r="I915" i="9"/>
  <c r="H915" i="9"/>
  <c r="G915" i="9"/>
  <c r="F915" i="9"/>
  <c r="D915" i="9"/>
  <c r="B915" i="9"/>
  <c r="AT914" i="9"/>
  <c r="AR914" i="9"/>
  <c r="AP914" i="9"/>
  <c r="AO914" i="9"/>
  <c r="AN914" i="9"/>
  <c r="AM914" i="9"/>
  <c r="AL914" i="9"/>
  <c r="AH914" i="9"/>
  <c r="AF914" i="9"/>
  <c r="AE914" i="9"/>
  <c r="AD914" i="9"/>
  <c r="AC914" i="9"/>
  <c r="AB914" i="9"/>
  <c r="AA914" i="9"/>
  <c r="Z914" i="9"/>
  <c r="Y914" i="9"/>
  <c r="X914" i="9"/>
  <c r="W914" i="9"/>
  <c r="V914" i="9"/>
  <c r="U914" i="9"/>
  <c r="T914" i="9"/>
  <c r="S914" i="9"/>
  <c r="R914" i="9"/>
  <c r="Q914" i="9"/>
  <c r="P914" i="9"/>
  <c r="O914" i="9"/>
  <c r="N914" i="9"/>
  <c r="M914" i="9"/>
  <c r="L914" i="9"/>
  <c r="K914" i="9"/>
  <c r="J914" i="9"/>
  <c r="I914" i="9"/>
  <c r="H914" i="9"/>
  <c r="G914" i="9"/>
  <c r="F914" i="9"/>
  <c r="D914" i="9"/>
  <c r="B914" i="9"/>
  <c r="AT913" i="9"/>
  <c r="AR913" i="9"/>
  <c r="AP913" i="9"/>
  <c r="AO913" i="9"/>
  <c r="AN913" i="9"/>
  <c r="AM913" i="9"/>
  <c r="AL913" i="9"/>
  <c r="AH913" i="9"/>
  <c r="AF913" i="9"/>
  <c r="AE913" i="9"/>
  <c r="AD913" i="9"/>
  <c r="AC913" i="9"/>
  <c r="AB913" i="9"/>
  <c r="AA913" i="9"/>
  <c r="Z913" i="9"/>
  <c r="Y913" i="9"/>
  <c r="X913" i="9"/>
  <c r="W913" i="9"/>
  <c r="V913" i="9"/>
  <c r="U913" i="9"/>
  <c r="T913" i="9"/>
  <c r="S913" i="9"/>
  <c r="R913" i="9"/>
  <c r="Q913" i="9"/>
  <c r="P913" i="9"/>
  <c r="O913" i="9"/>
  <c r="N913" i="9"/>
  <c r="M913" i="9"/>
  <c r="L913" i="9"/>
  <c r="K913" i="9"/>
  <c r="J913" i="9"/>
  <c r="I913" i="9"/>
  <c r="H913" i="9"/>
  <c r="G913" i="9"/>
  <c r="F913" i="9"/>
  <c r="D913" i="9"/>
  <c r="B913" i="9"/>
  <c r="AT912" i="9"/>
  <c r="AR912" i="9"/>
  <c r="AP912" i="9"/>
  <c r="AO912" i="9"/>
  <c r="AN912" i="9"/>
  <c r="AM912" i="9"/>
  <c r="AL912" i="9"/>
  <c r="AH912" i="9"/>
  <c r="AF912" i="9"/>
  <c r="AE912" i="9"/>
  <c r="AD912" i="9"/>
  <c r="AC912" i="9"/>
  <c r="AB912" i="9"/>
  <c r="AA912" i="9"/>
  <c r="Z912" i="9"/>
  <c r="Y912" i="9"/>
  <c r="X912" i="9"/>
  <c r="W912" i="9"/>
  <c r="V912" i="9"/>
  <c r="U912" i="9"/>
  <c r="T912" i="9"/>
  <c r="S912" i="9"/>
  <c r="R912" i="9"/>
  <c r="Q912" i="9"/>
  <c r="P912" i="9"/>
  <c r="O912" i="9"/>
  <c r="N912" i="9"/>
  <c r="M912" i="9"/>
  <c r="L912" i="9"/>
  <c r="K912" i="9"/>
  <c r="J912" i="9"/>
  <c r="I912" i="9"/>
  <c r="H912" i="9"/>
  <c r="G912" i="9"/>
  <c r="F912" i="9"/>
  <c r="D912" i="9"/>
  <c r="B912" i="9"/>
  <c r="AT911" i="9"/>
  <c r="AR911" i="9"/>
  <c r="AP911" i="9"/>
  <c r="AO911" i="9"/>
  <c r="AN911" i="9"/>
  <c r="AM911" i="9"/>
  <c r="AL911" i="9"/>
  <c r="AH911" i="9"/>
  <c r="AF911" i="9"/>
  <c r="AE911" i="9"/>
  <c r="AD911" i="9"/>
  <c r="AC911" i="9"/>
  <c r="AB911" i="9"/>
  <c r="AA911" i="9"/>
  <c r="Z911" i="9"/>
  <c r="Y911" i="9"/>
  <c r="X911" i="9"/>
  <c r="W911" i="9"/>
  <c r="V911" i="9"/>
  <c r="U911" i="9"/>
  <c r="T911" i="9"/>
  <c r="S911" i="9"/>
  <c r="R911" i="9"/>
  <c r="Q911" i="9"/>
  <c r="P911" i="9"/>
  <c r="O911" i="9"/>
  <c r="N911" i="9"/>
  <c r="M911" i="9"/>
  <c r="L911" i="9"/>
  <c r="K911" i="9"/>
  <c r="J911" i="9"/>
  <c r="I911" i="9"/>
  <c r="H911" i="9"/>
  <c r="G911" i="9"/>
  <c r="F911" i="9"/>
  <c r="D911" i="9"/>
  <c r="B911" i="9"/>
  <c r="AT910" i="9"/>
  <c r="AR910" i="9"/>
  <c r="AP910" i="9"/>
  <c r="AO910" i="9"/>
  <c r="AN910" i="9"/>
  <c r="AM910" i="9"/>
  <c r="AL910" i="9"/>
  <c r="AH910" i="9"/>
  <c r="AF910" i="9"/>
  <c r="AE910" i="9"/>
  <c r="AD910" i="9"/>
  <c r="AC910" i="9"/>
  <c r="AB910" i="9"/>
  <c r="AA910" i="9"/>
  <c r="Z910" i="9"/>
  <c r="Y910" i="9"/>
  <c r="X910" i="9"/>
  <c r="W910" i="9"/>
  <c r="V910" i="9"/>
  <c r="U910" i="9"/>
  <c r="T910" i="9"/>
  <c r="S910" i="9"/>
  <c r="R910" i="9"/>
  <c r="Q910" i="9"/>
  <c r="P910" i="9"/>
  <c r="O910" i="9"/>
  <c r="N910" i="9"/>
  <c r="M910" i="9"/>
  <c r="L910" i="9"/>
  <c r="K910" i="9"/>
  <c r="J910" i="9"/>
  <c r="I910" i="9"/>
  <c r="H910" i="9"/>
  <c r="G910" i="9"/>
  <c r="F910" i="9"/>
  <c r="D910" i="9"/>
  <c r="B910" i="9"/>
  <c r="AT909" i="9"/>
  <c r="AR909" i="9"/>
  <c r="AP909" i="9"/>
  <c r="AO909" i="9"/>
  <c r="AN909" i="9"/>
  <c r="AM909" i="9"/>
  <c r="AL909" i="9"/>
  <c r="AH909" i="9"/>
  <c r="AF909" i="9"/>
  <c r="AE909" i="9"/>
  <c r="AD909" i="9"/>
  <c r="AC909" i="9"/>
  <c r="AB909" i="9"/>
  <c r="AA909" i="9"/>
  <c r="Z909" i="9"/>
  <c r="Y909" i="9"/>
  <c r="X909" i="9"/>
  <c r="W909" i="9"/>
  <c r="V909" i="9"/>
  <c r="U909" i="9"/>
  <c r="T909" i="9"/>
  <c r="S909" i="9"/>
  <c r="R909" i="9"/>
  <c r="Q909" i="9"/>
  <c r="P909" i="9"/>
  <c r="O909" i="9"/>
  <c r="N909" i="9"/>
  <c r="M909" i="9"/>
  <c r="L909" i="9"/>
  <c r="K909" i="9"/>
  <c r="J909" i="9"/>
  <c r="I909" i="9"/>
  <c r="H909" i="9"/>
  <c r="G909" i="9"/>
  <c r="F909" i="9"/>
  <c r="D909" i="9"/>
  <c r="B909" i="9"/>
  <c r="AT908" i="9"/>
  <c r="AR908" i="9"/>
  <c r="AP908" i="9"/>
  <c r="AO908" i="9"/>
  <c r="AN908" i="9"/>
  <c r="AM908" i="9"/>
  <c r="AL908" i="9"/>
  <c r="AH908" i="9"/>
  <c r="AF908" i="9"/>
  <c r="AE908" i="9"/>
  <c r="AD908" i="9"/>
  <c r="AC908" i="9"/>
  <c r="AB908" i="9"/>
  <c r="AA908" i="9"/>
  <c r="Z908" i="9"/>
  <c r="Y908" i="9"/>
  <c r="X908" i="9"/>
  <c r="W908" i="9"/>
  <c r="V908" i="9"/>
  <c r="U908" i="9"/>
  <c r="T908" i="9"/>
  <c r="S908" i="9"/>
  <c r="R908" i="9"/>
  <c r="Q908" i="9"/>
  <c r="P908" i="9"/>
  <c r="O908" i="9"/>
  <c r="N908" i="9"/>
  <c r="M908" i="9"/>
  <c r="L908" i="9"/>
  <c r="K908" i="9"/>
  <c r="J908" i="9"/>
  <c r="I908" i="9"/>
  <c r="H908" i="9"/>
  <c r="G908" i="9"/>
  <c r="F908" i="9"/>
  <c r="D908" i="9"/>
  <c r="B908" i="9"/>
  <c r="AT907" i="9"/>
  <c r="AR907" i="9"/>
  <c r="AP907" i="9"/>
  <c r="AO907" i="9"/>
  <c r="AN907" i="9"/>
  <c r="AM907" i="9"/>
  <c r="AL907" i="9"/>
  <c r="AH907" i="9"/>
  <c r="AF907" i="9"/>
  <c r="AE907" i="9"/>
  <c r="AD907" i="9"/>
  <c r="AC907" i="9"/>
  <c r="AB907" i="9"/>
  <c r="AA907" i="9"/>
  <c r="Z907" i="9"/>
  <c r="Y907" i="9"/>
  <c r="X907" i="9"/>
  <c r="W907" i="9"/>
  <c r="V907" i="9"/>
  <c r="U907" i="9"/>
  <c r="T907" i="9"/>
  <c r="S907" i="9"/>
  <c r="R907" i="9"/>
  <c r="Q907" i="9"/>
  <c r="P907" i="9"/>
  <c r="O907" i="9"/>
  <c r="N907" i="9"/>
  <c r="M907" i="9"/>
  <c r="L907" i="9"/>
  <c r="K907" i="9"/>
  <c r="J907" i="9"/>
  <c r="I907" i="9"/>
  <c r="H907" i="9"/>
  <c r="G907" i="9"/>
  <c r="F907" i="9"/>
  <c r="D907" i="9"/>
  <c r="B907" i="9"/>
  <c r="AT906" i="9"/>
  <c r="AR906" i="9"/>
  <c r="AP906" i="9"/>
  <c r="AO906" i="9"/>
  <c r="AN906" i="9"/>
  <c r="AM906" i="9"/>
  <c r="AL906" i="9"/>
  <c r="AH906" i="9"/>
  <c r="AF906" i="9"/>
  <c r="AE906" i="9"/>
  <c r="AD906" i="9"/>
  <c r="AC906" i="9"/>
  <c r="AB906" i="9"/>
  <c r="AA906" i="9"/>
  <c r="Z906" i="9"/>
  <c r="Y906" i="9"/>
  <c r="X906" i="9"/>
  <c r="W906" i="9"/>
  <c r="V906" i="9"/>
  <c r="U906" i="9"/>
  <c r="T906" i="9"/>
  <c r="S906" i="9"/>
  <c r="R906" i="9"/>
  <c r="Q906" i="9"/>
  <c r="P906" i="9"/>
  <c r="O906" i="9"/>
  <c r="N906" i="9"/>
  <c r="M906" i="9"/>
  <c r="L906" i="9"/>
  <c r="K906" i="9"/>
  <c r="J906" i="9"/>
  <c r="I906" i="9"/>
  <c r="H906" i="9"/>
  <c r="G906" i="9"/>
  <c r="F906" i="9"/>
  <c r="D906" i="9"/>
  <c r="B906" i="9"/>
  <c r="AT905" i="9"/>
  <c r="AR905" i="9"/>
  <c r="AP905" i="9"/>
  <c r="AO905" i="9"/>
  <c r="AN905" i="9"/>
  <c r="AM905" i="9"/>
  <c r="AL905" i="9"/>
  <c r="AH905" i="9"/>
  <c r="AF905" i="9"/>
  <c r="AE905" i="9"/>
  <c r="AD905" i="9"/>
  <c r="AC905" i="9"/>
  <c r="AB905" i="9"/>
  <c r="AA905" i="9"/>
  <c r="Z905" i="9"/>
  <c r="Y905" i="9"/>
  <c r="X905" i="9"/>
  <c r="W905" i="9"/>
  <c r="V905" i="9"/>
  <c r="U905" i="9"/>
  <c r="T905" i="9"/>
  <c r="S905" i="9"/>
  <c r="R905" i="9"/>
  <c r="Q905" i="9"/>
  <c r="P905" i="9"/>
  <c r="O905" i="9"/>
  <c r="N905" i="9"/>
  <c r="M905" i="9"/>
  <c r="L905" i="9"/>
  <c r="K905" i="9"/>
  <c r="J905" i="9"/>
  <c r="I905" i="9"/>
  <c r="H905" i="9"/>
  <c r="G905" i="9"/>
  <c r="F905" i="9"/>
  <c r="D905" i="9"/>
  <c r="B905" i="9"/>
  <c r="AT904" i="9"/>
  <c r="AR904" i="9"/>
  <c r="AP904" i="9"/>
  <c r="AO904" i="9"/>
  <c r="AN904" i="9"/>
  <c r="AM904" i="9"/>
  <c r="AL904" i="9"/>
  <c r="AH904" i="9"/>
  <c r="AF904" i="9"/>
  <c r="AE904" i="9"/>
  <c r="AD904" i="9"/>
  <c r="AC904" i="9"/>
  <c r="AB904" i="9"/>
  <c r="AA904" i="9"/>
  <c r="Z904" i="9"/>
  <c r="Y904" i="9"/>
  <c r="X904" i="9"/>
  <c r="W904" i="9"/>
  <c r="V904" i="9"/>
  <c r="U904" i="9"/>
  <c r="T904" i="9"/>
  <c r="S904" i="9"/>
  <c r="R904" i="9"/>
  <c r="Q904" i="9"/>
  <c r="P904" i="9"/>
  <c r="O904" i="9"/>
  <c r="N904" i="9"/>
  <c r="M904" i="9"/>
  <c r="L904" i="9"/>
  <c r="K904" i="9"/>
  <c r="J904" i="9"/>
  <c r="I904" i="9"/>
  <c r="H904" i="9"/>
  <c r="G904" i="9"/>
  <c r="F904" i="9"/>
  <c r="D904" i="9"/>
  <c r="B904" i="9"/>
  <c r="AT903" i="9"/>
  <c r="AR903" i="9"/>
  <c r="AP903" i="9"/>
  <c r="AO903" i="9"/>
  <c r="AN903" i="9"/>
  <c r="AM903" i="9"/>
  <c r="AL903" i="9"/>
  <c r="AH903" i="9"/>
  <c r="AF903" i="9"/>
  <c r="AE903" i="9"/>
  <c r="AD903" i="9"/>
  <c r="AC903" i="9"/>
  <c r="AB903" i="9"/>
  <c r="AA903" i="9"/>
  <c r="Z903" i="9"/>
  <c r="Y903" i="9"/>
  <c r="X903" i="9"/>
  <c r="W903" i="9"/>
  <c r="V903" i="9"/>
  <c r="U903" i="9"/>
  <c r="T903" i="9"/>
  <c r="S903" i="9"/>
  <c r="R903" i="9"/>
  <c r="Q903" i="9"/>
  <c r="P903" i="9"/>
  <c r="O903" i="9"/>
  <c r="N903" i="9"/>
  <c r="M903" i="9"/>
  <c r="L903" i="9"/>
  <c r="K903" i="9"/>
  <c r="J903" i="9"/>
  <c r="I903" i="9"/>
  <c r="H903" i="9"/>
  <c r="G903" i="9"/>
  <c r="F903" i="9"/>
  <c r="D903" i="9"/>
  <c r="B903" i="9"/>
  <c r="AT902" i="9"/>
  <c r="AR902" i="9"/>
  <c r="AP902" i="9"/>
  <c r="AO902" i="9"/>
  <c r="AN902" i="9"/>
  <c r="AM902" i="9"/>
  <c r="AL902" i="9"/>
  <c r="AH902" i="9"/>
  <c r="AF902" i="9"/>
  <c r="AE902" i="9"/>
  <c r="AD902" i="9"/>
  <c r="AC902" i="9"/>
  <c r="AB902" i="9"/>
  <c r="AA902" i="9"/>
  <c r="Z902" i="9"/>
  <c r="Y902" i="9"/>
  <c r="X902" i="9"/>
  <c r="W902" i="9"/>
  <c r="V902" i="9"/>
  <c r="U902" i="9"/>
  <c r="T902" i="9"/>
  <c r="S902" i="9"/>
  <c r="R902" i="9"/>
  <c r="Q902" i="9"/>
  <c r="P902" i="9"/>
  <c r="O902" i="9"/>
  <c r="N902" i="9"/>
  <c r="M902" i="9"/>
  <c r="L902" i="9"/>
  <c r="K902" i="9"/>
  <c r="J902" i="9"/>
  <c r="I902" i="9"/>
  <c r="H902" i="9"/>
  <c r="G902" i="9"/>
  <c r="F902" i="9"/>
  <c r="D902" i="9"/>
  <c r="B902" i="9"/>
  <c r="AT901" i="9"/>
  <c r="AR901" i="9"/>
  <c r="AP901" i="9"/>
  <c r="AO901" i="9"/>
  <c r="AN901" i="9"/>
  <c r="AM901" i="9"/>
  <c r="AL901" i="9"/>
  <c r="AH901" i="9"/>
  <c r="AF901" i="9"/>
  <c r="AE901" i="9"/>
  <c r="AD901" i="9"/>
  <c r="AC901" i="9"/>
  <c r="AB901" i="9"/>
  <c r="AA901" i="9"/>
  <c r="Z901" i="9"/>
  <c r="Y901" i="9"/>
  <c r="X901" i="9"/>
  <c r="W901" i="9"/>
  <c r="V901" i="9"/>
  <c r="U901" i="9"/>
  <c r="T901" i="9"/>
  <c r="S901" i="9"/>
  <c r="R901" i="9"/>
  <c r="Q901" i="9"/>
  <c r="P901" i="9"/>
  <c r="O901" i="9"/>
  <c r="N901" i="9"/>
  <c r="M901" i="9"/>
  <c r="L901" i="9"/>
  <c r="K901" i="9"/>
  <c r="J901" i="9"/>
  <c r="I901" i="9"/>
  <c r="H901" i="9"/>
  <c r="G901" i="9"/>
  <c r="F901" i="9"/>
  <c r="D901" i="9"/>
  <c r="B901" i="9"/>
  <c r="AT900" i="9"/>
  <c r="AR900" i="9"/>
  <c r="AP900" i="9"/>
  <c r="AO900" i="9"/>
  <c r="AN900" i="9"/>
  <c r="AM900" i="9"/>
  <c r="AL900" i="9"/>
  <c r="AH900" i="9"/>
  <c r="AF900" i="9"/>
  <c r="AE900" i="9"/>
  <c r="AD900" i="9"/>
  <c r="AC900" i="9"/>
  <c r="AB900" i="9"/>
  <c r="AA900" i="9"/>
  <c r="Z900" i="9"/>
  <c r="Y900" i="9"/>
  <c r="X900" i="9"/>
  <c r="W900" i="9"/>
  <c r="V900" i="9"/>
  <c r="U900" i="9"/>
  <c r="T900" i="9"/>
  <c r="S900" i="9"/>
  <c r="R900" i="9"/>
  <c r="Q900" i="9"/>
  <c r="P900" i="9"/>
  <c r="O900" i="9"/>
  <c r="N900" i="9"/>
  <c r="M900" i="9"/>
  <c r="L900" i="9"/>
  <c r="K900" i="9"/>
  <c r="J900" i="9"/>
  <c r="I900" i="9"/>
  <c r="H900" i="9"/>
  <c r="G900" i="9"/>
  <c r="F900" i="9"/>
  <c r="D900" i="9"/>
  <c r="B900" i="9"/>
  <c r="AT899" i="9"/>
  <c r="AR899" i="9"/>
  <c r="AP899" i="9"/>
  <c r="AO899" i="9"/>
  <c r="AN899" i="9"/>
  <c r="AM899" i="9"/>
  <c r="AL899" i="9"/>
  <c r="AH899" i="9"/>
  <c r="AF899" i="9"/>
  <c r="AE899" i="9"/>
  <c r="AD899" i="9"/>
  <c r="AC899" i="9"/>
  <c r="AB899" i="9"/>
  <c r="AA899" i="9"/>
  <c r="Z899" i="9"/>
  <c r="Y899" i="9"/>
  <c r="X899" i="9"/>
  <c r="W899" i="9"/>
  <c r="V899" i="9"/>
  <c r="U899" i="9"/>
  <c r="T899" i="9"/>
  <c r="S899" i="9"/>
  <c r="R899" i="9"/>
  <c r="Q899" i="9"/>
  <c r="P899" i="9"/>
  <c r="O899" i="9"/>
  <c r="N899" i="9"/>
  <c r="M899" i="9"/>
  <c r="L899" i="9"/>
  <c r="K899" i="9"/>
  <c r="J899" i="9"/>
  <c r="I899" i="9"/>
  <c r="H899" i="9"/>
  <c r="G899" i="9"/>
  <c r="F899" i="9"/>
  <c r="D899" i="9"/>
  <c r="B899" i="9"/>
  <c r="AT898" i="9"/>
  <c r="AR898" i="9"/>
  <c r="AP898" i="9"/>
  <c r="AO898" i="9"/>
  <c r="AN898" i="9"/>
  <c r="AM898" i="9"/>
  <c r="AL898" i="9"/>
  <c r="AH898" i="9"/>
  <c r="AF898" i="9"/>
  <c r="AE898" i="9"/>
  <c r="AD898" i="9"/>
  <c r="AC898" i="9"/>
  <c r="AB898" i="9"/>
  <c r="AA898" i="9"/>
  <c r="Z898" i="9"/>
  <c r="Y898" i="9"/>
  <c r="X898" i="9"/>
  <c r="W898" i="9"/>
  <c r="V898" i="9"/>
  <c r="U898" i="9"/>
  <c r="T898" i="9"/>
  <c r="S898" i="9"/>
  <c r="R898" i="9"/>
  <c r="Q898" i="9"/>
  <c r="P898" i="9"/>
  <c r="O898" i="9"/>
  <c r="N898" i="9"/>
  <c r="M898" i="9"/>
  <c r="L898" i="9"/>
  <c r="K898" i="9"/>
  <c r="J898" i="9"/>
  <c r="I898" i="9"/>
  <c r="H898" i="9"/>
  <c r="G898" i="9"/>
  <c r="F898" i="9"/>
  <c r="D898" i="9"/>
  <c r="B898" i="9"/>
  <c r="AT897" i="9"/>
  <c r="AR897" i="9"/>
  <c r="AP897" i="9"/>
  <c r="AO897" i="9"/>
  <c r="AN897" i="9"/>
  <c r="AM897" i="9"/>
  <c r="AL897" i="9"/>
  <c r="AH897" i="9"/>
  <c r="AF897" i="9"/>
  <c r="AE897" i="9"/>
  <c r="AD897" i="9"/>
  <c r="AC897" i="9"/>
  <c r="AB897" i="9"/>
  <c r="AA897" i="9"/>
  <c r="Z897" i="9"/>
  <c r="Y897" i="9"/>
  <c r="X897" i="9"/>
  <c r="W897" i="9"/>
  <c r="V897" i="9"/>
  <c r="U897" i="9"/>
  <c r="T897" i="9"/>
  <c r="S897" i="9"/>
  <c r="R897" i="9"/>
  <c r="Q897" i="9"/>
  <c r="P897" i="9"/>
  <c r="O897" i="9"/>
  <c r="N897" i="9"/>
  <c r="M897" i="9"/>
  <c r="L897" i="9"/>
  <c r="K897" i="9"/>
  <c r="J897" i="9"/>
  <c r="I897" i="9"/>
  <c r="H897" i="9"/>
  <c r="G897" i="9"/>
  <c r="F897" i="9"/>
  <c r="D897" i="9"/>
  <c r="B897" i="9"/>
  <c r="AT896" i="9"/>
  <c r="AR896" i="9"/>
  <c r="AP896" i="9"/>
  <c r="AO896" i="9"/>
  <c r="AN896" i="9"/>
  <c r="AM896" i="9"/>
  <c r="AL896" i="9"/>
  <c r="AH896" i="9"/>
  <c r="AF896" i="9"/>
  <c r="AE896" i="9"/>
  <c r="AD896" i="9"/>
  <c r="AC896" i="9"/>
  <c r="AB896" i="9"/>
  <c r="AA896" i="9"/>
  <c r="Z896" i="9"/>
  <c r="Y896" i="9"/>
  <c r="X896" i="9"/>
  <c r="W896" i="9"/>
  <c r="V896" i="9"/>
  <c r="U896" i="9"/>
  <c r="T896" i="9"/>
  <c r="S896" i="9"/>
  <c r="R896" i="9"/>
  <c r="Q896" i="9"/>
  <c r="P896" i="9"/>
  <c r="O896" i="9"/>
  <c r="N896" i="9"/>
  <c r="M896" i="9"/>
  <c r="L896" i="9"/>
  <c r="K896" i="9"/>
  <c r="J896" i="9"/>
  <c r="I896" i="9"/>
  <c r="H896" i="9"/>
  <c r="G896" i="9"/>
  <c r="F896" i="9"/>
  <c r="D896" i="9"/>
  <c r="B896" i="9"/>
  <c r="AT895" i="9"/>
  <c r="AR895" i="9"/>
  <c r="AP895" i="9"/>
  <c r="AO895" i="9"/>
  <c r="AN895" i="9"/>
  <c r="AM895" i="9"/>
  <c r="AL895" i="9"/>
  <c r="AH895" i="9"/>
  <c r="AF895" i="9"/>
  <c r="AE895" i="9"/>
  <c r="AD895" i="9"/>
  <c r="AC895" i="9"/>
  <c r="AB895" i="9"/>
  <c r="AA895" i="9"/>
  <c r="Z895" i="9"/>
  <c r="Y895" i="9"/>
  <c r="X895" i="9"/>
  <c r="W895" i="9"/>
  <c r="V895" i="9"/>
  <c r="U895" i="9"/>
  <c r="T895" i="9"/>
  <c r="S895" i="9"/>
  <c r="R895" i="9"/>
  <c r="Q895" i="9"/>
  <c r="P895" i="9"/>
  <c r="O895" i="9"/>
  <c r="N895" i="9"/>
  <c r="M895" i="9"/>
  <c r="L895" i="9"/>
  <c r="K895" i="9"/>
  <c r="J895" i="9"/>
  <c r="I895" i="9"/>
  <c r="H895" i="9"/>
  <c r="G895" i="9"/>
  <c r="F895" i="9"/>
  <c r="D895" i="9"/>
  <c r="B895" i="9"/>
  <c r="AT894" i="9"/>
  <c r="AR894" i="9"/>
  <c r="AP894" i="9"/>
  <c r="AO894" i="9"/>
  <c r="AN894" i="9"/>
  <c r="AM894" i="9"/>
  <c r="AL894" i="9"/>
  <c r="AH894" i="9"/>
  <c r="AF894" i="9"/>
  <c r="AE894" i="9"/>
  <c r="AD894" i="9"/>
  <c r="AC894" i="9"/>
  <c r="AB894" i="9"/>
  <c r="AA894" i="9"/>
  <c r="Z894" i="9"/>
  <c r="Y894" i="9"/>
  <c r="X894" i="9"/>
  <c r="W894" i="9"/>
  <c r="V894" i="9"/>
  <c r="U894" i="9"/>
  <c r="T894" i="9"/>
  <c r="S894" i="9"/>
  <c r="R894" i="9"/>
  <c r="Q894" i="9"/>
  <c r="P894" i="9"/>
  <c r="O894" i="9"/>
  <c r="N894" i="9"/>
  <c r="M894" i="9"/>
  <c r="L894" i="9"/>
  <c r="K894" i="9"/>
  <c r="J894" i="9"/>
  <c r="I894" i="9"/>
  <c r="H894" i="9"/>
  <c r="G894" i="9"/>
  <c r="F894" i="9"/>
  <c r="D894" i="9"/>
  <c r="B894" i="9"/>
  <c r="AT893" i="9"/>
  <c r="AR893" i="9"/>
  <c r="AP893" i="9"/>
  <c r="AO893" i="9"/>
  <c r="AN893" i="9"/>
  <c r="AM893" i="9"/>
  <c r="AL893" i="9"/>
  <c r="AH893" i="9"/>
  <c r="AF893" i="9"/>
  <c r="AE893" i="9"/>
  <c r="AD893" i="9"/>
  <c r="AC893" i="9"/>
  <c r="AB893" i="9"/>
  <c r="AA893" i="9"/>
  <c r="Z893" i="9"/>
  <c r="Y893" i="9"/>
  <c r="X893" i="9"/>
  <c r="W893" i="9"/>
  <c r="V893" i="9"/>
  <c r="U893" i="9"/>
  <c r="T893" i="9"/>
  <c r="S893" i="9"/>
  <c r="R893" i="9"/>
  <c r="Q893" i="9"/>
  <c r="P893" i="9"/>
  <c r="O893" i="9"/>
  <c r="N893" i="9"/>
  <c r="M893" i="9"/>
  <c r="L893" i="9"/>
  <c r="K893" i="9"/>
  <c r="J893" i="9"/>
  <c r="I893" i="9"/>
  <c r="H893" i="9"/>
  <c r="G893" i="9"/>
  <c r="F893" i="9"/>
  <c r="D893" i="9"/>
  <c r="B893" i="9"/>
  <c r="AT892" i="9"/>
  <c r="AR892" i="9"/>
  <c r="AP892" i="9"/>
  <c r="AO892" i="9"/>
  <c r="AN892" i="9"/>
  <c r="AM892" i="9"/>
  <c r="AL892" i="9"/>
  <c r="AH892" i="9"/>
  <c r="AF892" i="9"/>
  <c r="AE892" i="9"/>
  <c r="AD892" i="9"/>
  <c r="AC892" i="9"/>
  <c r="AB892" i="9"/>
  <c r="AA892" i="9"/>
  <c r="Z892" i="9"/>
  <c r="Y892" i="9"/>
  <c r="X892" i="9"/>
  <c r="W892" i="9"/>
  <c r="V892" i="9"/>
  <c r="U892" i="9"/>
  <c r="T892" i="9"/>
  <c r="S892" i="9"/>
  <c r="R892" i="9"/>
  <c r="Q892" i="9"/>
  <c r="P892" i="9"/>
  <c r="O892" i="9"/>
  <c r="N892" i="9"/>
  <c r="M892" i="9"/>
  <c r="L892" i="9"/>
  <c r="K892" i="9"/>
  <c r="J892" i="9"/>
  <c r="I892" i="9"/>
  <c r="H892" i="9"/>
  <c r="G892" i="9"/>
  <c r="F892" i="9"/>
  <c r="D892" i="9"/>
  <c r="B892" i="9"/>
  <c r="AT891" i="9"/>
  <c r="AR891" i="9"/>
  <c r="AP891" i="9"/>
  <c r="AO891" i="9"/>
  <c r="AN891" i="9"/>
  <c r="AM891" i="9"/>
  <c r="AL891" i="9"/>
  <c r="AH891" i="9"/>
  <c r="AF891" i="9"/>
  <c r="AE891" i="9"/>
  <c r="AD891" i="9"/>
  <c r="AC891" i="9"/>
  <c r="AB891" i="9"/>
  <c r="AA891" i="9"/>
  <c r="Z891" i="9"/>
  <c r="Y891" i="9"/>
  <c r="X891" i="9"/>
  <c r="W891" i="9"/>
  <c r="V891" i="9"/>
  <c r="U891" i="9"/>
  <c r="T891" i="9"/>
  <c r="S891" i="9"/>
  <c r="R891" i="9"/>
  <c r="Q891" i="9"/>
  <c r="P891" i="9"/>
  <c r="O891" i="9"/>
  <c r="N891" i="9"/>
  <c r="M891" i="9"/>
  <c r="L891" i="9"/>
  <c r="K891" i="9"/>
  <c r="J891" i="9"/>
  <c r="I891" i="9"/>
  <c r="H891" i="9"/>
  <c r="G891" i="9"/>
  <c r="F891" i="9"/>
  <c r="D891" i="9"/>
  <c r="B891" i="9"/>
  <c r="AT890" i="9"/>
  <c r="AR890" i="9"/>
  <c r="AP890" i="9"/>
  <c r="AO890" i="9"/>
  <c r="AN890" i="9"/>
  <c r="AM890" i="9"/>
  <c r="AL890" i="9"/>
  <c r="AH890" i="9"/>
  <c r="AF890" i="9"/>
  <c r="AE890" i="9"/>
  <c r="AD890" i="9"/>
  <c r="AC890" i="9"/>
  <c r="AB890" i="9"/>
  <c r="AA890" i="9"/>
  <c r="Z890" i="9"/>
  <c r="Y890" i="9"/>
  <c r="X890" i="9"/>
  <c r="W890" i="9"/>
  <c r="V890" i="9"/>
  <c r="U890" i="9"/>
  <c r="T890" i="9"/>
  <c r="S890" i="9"/>
  <c r="R890" i="9"/>
  <c r="Q890" i="9"/>
  <c r="P890" i="9"/>
  <c r="O890" i="9"/>
  <c r="N890" i="9"/>
  <c r="M890" i="9"/>
  <c r="L890" i="9"/>
  <c r="K890" i="9"/>
  <c r="J890" i="9"/>
  <c r="I890" i="9"/>
  <c r="H890" i="9"/>
  <c r="G890" i="9"/>
  <c r="F890" i="9"/>
  <c r="D890" i="9"/>
  <c r="B890" i="9"/>
  <c r="AT889" i="9"/>
  <c r="AR889" i="9"/>
  <c r="AP889" i="9"/>
  <c r="AO889" i="9"/>
  <c r="AN889" i="9"/>
  <c r="AM889" i="9"/>
  <c r="AL889" i="9"/>
  <c r="AH889" i="9"/>
  <c r="AF889" i="9"/>
  <c r="AE889" i="9"/>
  <c r="AD889" i="9"/>
  <c r="AC889" i="9"/>
  <c r="AB889" i="9"/>
  <c r="AA889" i="9"/>
  <c r="Z889" i="9"/>
  <c r="Y889" i="9"/>
  <c r="X889" i="9"/>
  <c r="W889" i="9"/>
  <c r="V889" i="9"/>
  <c r="U889" i="9"/>
  <c r="T889" i="9"/>
  <c r="S889" i="9"/>
  <c r="R889" i="9"/>
  <c r="Q889" i="9"/>
  <c r="P889" i="9"/>
  <c r="O889" i="9"/>
  <c r="N889" i="9"/>
  <c r="M889" i="9"/>
  <c r="L889" i="9"/>
  <c r="K889" i="9"/>
  <c r="J889" i="9"/>
  <c r="I889" i="9"/>
  <c r="H889" i="9"/>
  <c r="G889" i="9"/>
  <c r="F889" i="9"/>
  <c r="D889" i="9"/>
  <c r="B889" i="9"/>
  <c r="AT888" i="9"/>
  <c r="AR888" i="9"/>
  <c r="AP888" i="9"/>
  <c r="AO888" i="9"/>
  <c r="AN888" i="9"/>
  <c r="AM888" i="9"/>
  <c r="AL888" i="9"/>
  <c r="AH888" i="9"/>
  <c r="AF888" i="9"/>
  <c r="AE888" i="9"/>
  <c r="AD888" i="9"/>
  <c r="AC888" i="9"/>
  <c r="AB888" i="9"/>
  <c r="AA888" i="9"/>
  <c r="Z888" i="9"/>
  <c r="Y888" i="9"/>
  <c r="X888" i="9"/>
  <c r="W888" i="9"/>
  <c r="V888" i="9"/>
  <c r="U888" i="9"/>
  <c r="T888" i="9"/>
  <c r="S888" i="9"/>
  <c r="R888" i="9"/>
  <c r="Q888" i="9"/>
  <c r="P888" i="9"/>
  <c r="O888" i="9"/>
  <c r="N888" i="9"/>
  <c r="M888" i="9"/>
  <c r="L888" i="9"/>
  <c r="K888" i="9"/>
  <c r="J888" i="9"/>
  <c r="I888" i="9"/>
  <c r="H888" i="9"/>
  <c r="G888" i="9"/>
  <c r="F888" i="9"/>
  <c r="D888" i="9"/>
  <c r="B888" i="9"/>
  <c r="AT887" i="9"/>
  <c r="AR887" i="9"/>
  <c r="AP887" i="9"/>
  <c r="AO887" i="9"/>
  <c r="AN887" i="9"/>
  <c r="AM887" i="9"/>
  <c r="AL887" i="9"/>
  <c r="AH887" i="9"/>
  <c r="AF887" i="9"/>
  <c r="AE887" i="9"/>
  <c r="AD887" i="9"/>
  <c r="AC887" i="9"/>
  <c r="AB887" i="9"/>
  <c r="AA887" i="9"/>
  <c r="Z887" i="9"/>
  <c r="Y887" i="9"/>
  <c r="X887" i="9"/>
  <c r="W887" i="9"/>
  <c r="V887" i="9"/>
  <c r="U887" i="9"/>
  <c r="T887" i="9"/>
  <c r="S887" i="9"/>
  <c r="R887" i="9"/>
  <c r="Q887" i="9"/>
  <c r="P887" i="9"/>
  <c r="O887" i="9"/>
  <c r="N887" i="9"/>
  <c r="M887" i="9"/>
  <c r="L887" i="9"/>
  <c r="K887" i="9"/>
  <c r="J887" i="9"/>
  <c r="I887" i="9"/>
  <c r="H887" i="9"/>
  <c r="G887" i="9"/>
  <c r="F887" i="9"/>
  <c r="D887" i="9"/>
  <c r="B887" i="9"/>
  <c r="AT886" i="9"/>
  <c r="AR886" i="9"/>
  <c r="AP886" i="9"/>
  <c r="AO886" i="9"/>
  <c r="AN886" i="9"/>
  <c r="AM886" i="9"/>
  <c r="AL886" i="9"/>
  <c r="AH886" i="9"/>
  <c r="AF886" i="9"/>
  <c r="AE886" i="9"/>
  <c r="AD886" i="9"/>
  <c r="AC886" i="9"/>
  <c r="AB886" i="9"/>
  <c r="AA886" i="9"/>
  <c r="Z886" i="9"/>
  <c r="Y886" i="9"/>
  <c r="X886" i="9"/>
  <c r="W886" i="9"/>
  <c r="V886" i="9"/>
  <c r="U886" i="9"/>
  <c r="T886" i="9"/>
  <c r="S886" i="9"/>
  <c r="R886" i="9"/>
  <c r="Q886" i="9"/>
  <c r="P886" i="9"/>
  <c r="O886" i="9"/>
  <c r="N886" i="9"/>
  <c r="M886" i="9"/>
  <c r="L886" i="9"/>
  <c r="K886" i="9"/>
  <c r="J886" i="9"/>
  <c r="I886" i="9"/>
  <c r="H886" i="9"/>
  <c r="G886" i="9"/>
  <c r="F886" i="9"/>
  <c r="D886" i="9"/>
  <c r="B886" i="9"/>
  <c r="AT885" i="9"/>
  <c r="AR885" i="9"/>
  <c r="AP885" i="9"/>
  <c r="AO885" i="9"/>
  <c r="AN885" i="9"/>
  <c r="AM885" i="9"/>
  <c r="AL885" i="9"/>
  <c r="AH885" i="9"/>
  <c r="AF885" i="9"/>
  <c r="AE885" i="9"/>
  <c r="AD885" i="9"/>
  <c r="AC885" i="9"/>
  <c r="AB885" i="9"/>
  <c r="AA885" i="9"/>
  <c r="Z885" i="9"/>
  <c r="Y885" i="9"/>
  <c r="X885" i="9"/>
  <c r="W885" i="9"/>
  <c r="V885" i="9"/>
  <c r="U885" i="9"/>
  <c r="T885" i="9"/>
  <c r="S885" i="9"/>
  <c r="R885" i="9"/>
  <c r="Q885" i="9"/>
  <c r="P885" i="9"/>
  <c r="O885" i="9"/>
  <c r="N885" i="9"/>
  <c r="M885" i="9"/>
  <c r="L885" i="9"/>
  <c r="K885" i="9"/>
  <c r="J885" i="9"/>
  <c r="I885" i="9"/>
  <c r="H885" i="9"/>
  <c r="G885" i="9"/>
  <c r="F885" i="9"/>
  <c r="D885" i="9"/>
  <c r="B885" i="9"/>
  <c r="AT884" i="9"/>
  <c r="AR884" i="9"/>
  <c r="AP884" i="9"/>
  <c r="AO884" i="9"/>
  <c r="AN884" i="9"/>
  <c r="AM884" i="9"/>
  <c r="AL884" i="9"/>
  <c r="AH884" i="9"/>
  <c r="AF884" i="9"/>
  <c r="AE884" i="9"/>
  <c r="AD884" i="9"/>
  <c r="AC884" i="9"/>
  <c r="AB884" i="9"/>
  <c r="AA884" i="9"/>
  <c r="Z884" i="9"/>
  <c r="Y884" i="9"/>
  <c r="X884" i="9"/>
  <c r="W884" i="9"/>
  <c r="V884" i="9"/>
  <c r="U884" i="9"/>
  <c r="T884" i="9"/>
  <c r="S884" i="9"/>
  <c r="R884" i="9"/>
  <c r="Q884" i="9"/>
  <c r="P884" i="9"/>
  <c r="O884" i="9"/>
  <c r="N884" i="9"/>
  <c r="M884" i="9"/>
  <c r="L884" i="9"/>
  <c r="K884" i="9"/>
  <c r="J884" i="9"/>
  <c r="I884" i="9"/>
  <c r="H884" i="9"/>
  <c r="G884" i="9"/>
  <c r="F884" i="9"/>
  <c r="D884" i="9"/>
  <c r="B884" i="9"/>
  <c r="AT883" i="9"/>
  <c r="AR883" i="9"/>
  <c r="AP883" i="9"/>
  <c r="AO883" i="9"/>
  <c r="AN883" i="9"/>
  <c r="AM883" i="9"/>
  <c r="AL883" i="9"/>
  <c r="AH883" i="9"/>
  <c r="AF883" i="9"/>
  <c r="AE883" i="9"/>
  <c r="AD883" i="9"/>
  <c r="AC883" i="9"/>
  <c r="AB883" i="9"/>
  <c r="AA883" i="9"/>
  <c r="Z883" i="9"/>
  <c r="Y883" i="9"/>
  <c r="X883" i="9"/>
  <c r="W883" i="9"/>
  <c r="V883" i="9"/>
  <c r="U883" i="9"/>
  <c r="T883" i="9"/>
  <c r="S883" i="9"/>
  <c r="R883" i="9"/>
  <c r="Q883" i="9"/>
  <c r="P883" i="9"/>
  <c r="O883" i="9"/>
  <c r="N883" i="9"/>
  <c r="M883" i="9"/>
  <c r="L883" i="9"/>
  <c r="K883" i="9"/>
  <c r="J883" i="9"/>
  <c r="I883" i="9"/>
  <c r="H883" i="9"/>
  <c r="G883" i="9"/>
  <c r="F883" i="9"/>
  <c r="D883" i="9"/>
  <c r="B883" i="9"/>
  <c r="AT882" i="9"/>
  <c r="AR882" i="9"/>
  <c r="AP882" i="9"/>
  <c r="AO882" i="9"/>
  <c r="AN882" i="9"/>
  <c r="AM882" i="9"/>
  <c r="AL882" i="9"/>
  <c r="AH882" i="9"/>
  <c r="AF882" i="9"/>
  <c r="AE882" i="9"/>
  <c r="AD882" i="9"/>
  <c r="AC882" i="9"/>
  <c r="AB882" i="9"/>
  <c r="AA882" i="9"/>
  <c r="Z882" i="9"/>
  <c r="Y882" i="9"/>
  <c r="X882" i="9"/>
  <c r="W882" i="9"/>
  <c r="V882" i="9"/>
  <c r="U882" i="9"/>
  <c r="T882" i="9"/>
  <c r="S882" i="9"/>
  <c r="R882" i="9"/>
  <c r="Q882" i="9"/>
  <c r="P882" i="9"/>
  <c r="O882" i="9"/>
  <c r="N882" i="9"/>
  <c r="M882" i="9"/>
  <c r="L882" i="9"/>
  <c r="K882" i="9"/>
  <c r="J882" i="9"/>
  <c r="I882" i="9"/>
  <c r="H882" i="9"/>
  <c r="G882" i="9"/>
  <c r="F882" i="9"/>
  <c r="D882" i="9"/>
  <c r="B882" i="9"/>
  <c r="AT881" i="9"/>
  <c r="AR881" i="9"/>
  <c r="AP881" i="9"/>
  <c r="AO881" i="9"/>
  <c r="AN881" i="9"/>
  <c r="AM881" i="9"/>
  <c r="AL881" i="9"/>
  <c r="AH881" i="9"/>
  <c r="AF881" i="9"/>
  <c r="AE881" i="9"/>
  <c r="AD881" i="9"/>
  <c r="AC881" i="9"/>
  <c r="AB881" i="9"/>
  <c r="AA881" i="9"/>
  <c r="Z881" i="9"/>
  <c r="Y881" i="9"/>
  <c r="X881" i="9"/>
  <c r="W881" i="9"/>
  <c r="V881" i="9"/>
  <c r="U881" i="9"/>
  <c r="T881" i="9"/>
  <c r="S881" i="9"/>
  <c r="R881" i="9"/>
  <c r="Q881" i="9"/>
  <c r="P881" i="9"/>
  <c r="O881" i="9"/>
  <c r="N881" i="9"/>
  <c r="M881" i="9"/>
  <c r="L881" i="9"/>
  <c r="K881" i="9"/>
  <c r="J881" i="9"/>
  <c r="I881" i="9"/>
  <c r="H881" i="9"/>
  <c r="G881" i="9"/>
  <c r="F881" i="9"/>
  <c r="D881" i="9"/>
  <c r="B881" i="9"/>
  <c r="AT880" i="9"/>
  <c r="AR880" i="9"/>
  <c r="AP880" i="9"/>
  <c r="AO880" i="9"/>
  <c r="AN880" i="9"/>
  <c r="AM880" i="9"/>
  <c r="AL880" i="9"/>
  <c r="AH880" i="9"/>
  <c r="AF880" i="9"/>
  <c r="AE880" i="9"/>
  <c r="AD880" i="9"/>
  <c r="AC880" i="9"/>
  <c r="AB880" i="9"/>
  <c r="AA880" i="9"/>
  <c r="Z880" i="9"/>
  <c r="Y880" i="9"/>
  <c r="X880" i="9"/>
  <c r="W880" i="9"/>
  <c r="V880" i="9"/>
  <c r="U880" i="9"/>
  <c r="T880" i="9"/>
  <c r="S880" i="9"/>
  <c r="R880" i="9"/>
  <c r="Q880" i="9"/>
  <c r="P880" i="9"/>
  <c r="O880" i="9"/>
  <c r="N880" i="9"/>
  <c r="M880" i="9"/>
  <c r="L880" i="9"/>
  <c r="K880" i="9"/>
  <c r="J880" i="9"/>
  <c r="I880" i="9"/>
  <c r="H880" i="9"/>
  <c r="G880" i="9"/>
  <c r="F880" i="9"/>
  <c r="D880" i="9"/>
  <c r="B880" i="9"/>
  <c r="AT879" i="9"/>
  <c r="AR879" i="9"/>
  <c r="AP879" i="9"/>
  <c r="AO879" i="9"/>
  <c r="AN879" i="9"/>
  <c r="AM879" i="9"/>
  <c r="AL879" i="9"/>
  <c r="AH879" i="9"/>
  <c r="AF879" i="9"/>
  <c r="AE879" i="9"/>
  <c r="AD879" i="9"/>
  <c r="AC879" i="9"/>
  <c r="AB879" i="9"/>
  <c r="AA879" i="9"/>
  <c r="Z879" i="9"/>
  <c r="Y879" i="9"/>
  <c r="X879" i="9"/>
  <c r="W879" i="9"/>
  <c r="V879" i="9"/>
  <c r="U879" i="9"/>
  <c r="T879" i="9"/>
  <c r="S879" i="9"/>
  <c r="R879" i="9"/>
  <c r="Q879" i="9"/>
  <c r="P879" i="9"/>
  <c r="O879" i="9"/>
  <c r="N879" i="9"/>
  <c r="M879" i="9"/>
  <c r="L879" i="9"/>
  <c r="K879" i="9"/>
  <c r="J879" i="9"/>
  <c r="I879" i="9"/>
  <c r="H879" i="9"/>
  <c r="G879" i="9"/>
  <c r="F879" i="9"/>
  <c r="D879" i="9"/>
  <c r="B879" i="9"/>
  <c r="AT878" i="9"/>
  <c r="AR878" i="9"/>
  <c r="AP878" i="9"/>
  <c r="AO878" i="9"/>
  <c r="AN878" i="9"/>
  <c r="AM878" i="9"/>
  <c r="AL878" i="9"/>
  <c r="AH878" i="9"/>
  <c r="AF878" i="9"/>
  <c r="AE878" i="9"/>
  <c r="AD878" i="9"/>
  <c r="AC878" i="9"/>
  <c r="AB878" i="9"/>
  <c r="AA878" i="9"/>
  <c r="Z878" i="9"/>
  <c r="Y878" i="9"/>
  <c r="X878" i="9"/>
  <c r="W878" i="9"/>
  <c r="V878" i="9"/>
  <c r="U878" i="9"/>
  <c r="T878" i="9"/>
  <c r="S878" i="9"/>
  <c r="R878" i="9"/>
  <c r="Q878" i="9"/>
  <c r="P878" i="9"/>
  <c r="O878" i="9"/>
  <c r="N878" i="9"/>
  <c r="M878" i="9"/>
  <c r="L878" i="9"/>
  <c r="K878" i="9"/>
  <c r="J878" i="9"/>
  <c r="I878" i="9"/>
  <c r="H878" i="9"/>
  <c r="G878" i="9"/>
  <c r="F878" i="9"/>
  <c r="D878" i="9"/>
  <c r="B878" i="9"/>
  <c r="AT877" i="9"/>
  <c r="AR877" i="9"/>
  <c r="AP877" i="9"/>
  <c r="AO877" i="9"/>
  <c r="AN877" i="9"/>
  <c r="AM877" i="9"/>
  <c r="AL877" i="9"/>
  <c r="AH877" i="9"/>
  <c r="AF877" i="9"/>
  <c r="AE877" i="9"/>
  <c r="AD877" i="9"/>
  <c r="AC877" i="9"/>
  <c r="AB877" i="9"/>
  <c r="AA877" i="9"/>
  <c r="Z877" i="9"/>
  <c r="Y877" i="9"/>
  <c r="X877" i="9"/>
  <c r="W877" i="9"/>
  <c r="V877" i="9"/>
  <c r="U877" i="9"/>
  <c r="T877" i="9"/>
  <c r="S877" i="9"/>
  <c r="R877" i="9"/>
  <c r="Q877" i="9"/>
  <c r="P877" i="9"/>
  <c r="O877" i="9"/>
  <c r="N877" i="9"/>
  <c r="M877" i="9"/>
  <c r="L877" i="9"/>
  <c r="K877" i="9"/>
  <c r="J877" i="9"/>
  <c r="I877" i="9"/>
  <c r="H877" i="9"/>
  <c r="G877" i="9"/>
  <c r="F877" i="9"/>
  <c r="D877" i="9"/>
  <c r="B877" i="9"/>
  <c r="AT876" i="9"/>
  <c r="AR876" i="9"/>
  <c r="AP876" i="9"/>
  <c r="AO876" i="9"/>
  <c r="AN876" i="9"/>
  <c r="AM876" i="9"/>
  <c r="AL876" i="9"/>
  <c r="AH876" i="9"/>
  <c r="AF876" i="9"/>
  <c r="AE876" i="9"/>
  <c r="AD876" i="9"/>
  <c r="AC876" i="9"/>
  <c r="AB876" i="9"/>
  <c r="AA876" i="9"/>
  <c r="Z876" i="9"/>
  <c r="Y876" i="9"/>
  <c r="X876" i="9"/>
  <c r="W876" i="9"/>
  <c r="V876" i="9"/>
  <c r="U876" i="9"/>
  <c r="T876" i="9"/>
  <c r="S876" i="9"/>
  <c r="R876" i="9"/>
  <c r="Q876" i="9"/>
  <c r="P876" i="9"/>
  <c r="O876" i="9"/>
  <c r="N876" i="9"/>
  <c r="M876" i="9"/>
  <c r="L876" i="9"/>
  <c r="K876" i="9"/>
  <c r="J876" i="9"/>
  <c r="I876" i="9"/>
  <c r="H876" i="9"/>
  <c r="G876" i="9"/>
  <c r="F876" i="9"/>
  <c r="D876" i="9"/>
  <c r="B876" i="9"/>
  <c r="AT875" i="9"/>
  <c r="AR875" i="9"/>
  <c r="AP875" i="9"/>
  <c r="AO875" i="9"/>
  <c r="AN875" i="9"/>
  <c r="AM875" i="9"/>
  <c r="AL875" i="9"/>
  <c r="AH875" i="9"/>
  <c r="AF875" i="9"/>
  <c r="AE875" i="9"/>
  <c r="AD875" i="9"/>
  <c r="AC875" i="9"/>
  <c r="AB875" i="9"/>
  <c r="AA875" i="9"/>
  <c r="Z875" i="9"/>
  <c r="Y875" i="9"/>
  <c r="X875" i="9"/>
  <c r="W875" i="9"/>
  <c r="V875" i="9"/>
  <c r="U875" i="9"/>
  <c r="T875" i="9"/>
  <c r="S875" i="9"/>
  <c r="R875" i="9"/>
  <c r="Q875" i="9"/>
  <c r="P875" i="9"/>
  <c r="O875" i="9"/>
  <c r="N875" i="9"/>
  <c r="M875" i="9"/>
  <c r="L875" i="9"/>
  <c r="K875" i="9"/>
  <c r="J875" i="9"/>
  <c r="I875" i="9"/>
  <c r="H875" i="9"/>
  <c r="G875" i="9"/>
  <c r="F875" i="9"/>
  <c r="D875" i="9"/>
  <c r="B875" i="9"/>
  <c r="AT874" i="9"/>
  <c r="AR874" i="9"/>
  <c r="AP874" i="9"/>
  <c r="AO874" i="9"/>
  <c r="AN874" i="9"/>
  <c r="AM874" i="9"/>
  <c r="AL874" i="9"/>
  <c r="AH874" i="9"/>
  <c r="AF874" i="9"/>
  <c r="AE874" i="9"/>
  <c r="AD874" i="9"/>
  <c r="AC874" i="9"/>
  <c r="AB874" i="9"/>
  <c r="AA874" i="9"/>
  <c r="Z874" i="9"/>
  <c r="Y874" i="9"/>
  <c r="X874" i="9"/>
  <c r="W874" i="9"/>
  <c r="V874" i="9"/>
  <c r="U874" i="9"/>
  <c r="T874" i="9"/>
  <c r="S874" i="9"/>
  <c r="R874" i="9"/>
  <c r="Q874" i="9"/>
  <c r="P874" i="9"/>
  <c r="O874" i="9"/>
  <c r="N874" i="9"/>
  <c r="M874" i="9"/>
  <c r="L874" i="9"/>
  <c r="K874" i="9"/>
  <c r="J874" i="9"/>
  <c r="I874" i="9"/>
  <c r="H874" i="9"/>
  <c r="G874" i="9"/>
  <c r="F874" i="9"/>
  <c r="D874" i="9"/>
  <c r="B874" i="9"/>
  <c r="AT873" i="9"/>
  <c r="AR873" i="9"/>
  <c r="AP873" i="9"/>
  <c r="AO873" i="9"/>
  <c r="AN873" i="9"/>
  <c r="AM873" i="9"/>
  <c r="AL873" i="9"/>
  <c r="AH873" i="9"/>
  <c r="AF873" i="9"/>
  <c r="AE873" i="9"/>
  <c r="AD873" i="9"/>
  <c r="AC873" i="9"/>
  <c r="AB873" i="9"/>
  <c r="AA873" i="9"/>
  <c r="Z873" i="9"/>
  <c r="Y873" i="9"/>
  <c r="X873" i="9"/>
  <c r="W873" i="9"/>
  <c r="V873" i="9"/>
  <c r="U873" i="9"/>
  <c r="T873" i="9"/>
  <c r="S873" i="9"/>
  <c r="R873" i="9"/>
  <c r="Q873" i="9"/>
  <c r="P873" i="9"/>
  <c r="O873" i="9"/>
  <c r="N873" i="9"/>
  <c r="M873" i="9"/>
  <c r="L873" i="9"/>
  <c r="K873" i="9"/>
  <c r="J873" i="9"/>
  <c r="I873" i="9"/>
  <c r="H873" i="9"/>
  <c r="G873" i="9"/>
  <c r="F873" i="9"/>
  <c r="D873" i="9"/>
  <c r="B873" i="9"/>
  <c r="AT872" i="9"/>
  <c r="AR872" i="9"/>
  <c r="AP872" i="9"/>
  <c r="AO872" i="9"/>
  <c r="AN872" i="9"/>
  <c r="AM872" i="9"/>
  <c r="AL872" i="9"/>
  <c r="AH872" i="9"/>
  <c r="AF872" i="9"/>
  <c r="AE872" i="9"/>
  <c r="AD872" i="9"/>
  <c r="AC872" i="9"/>
  <c r="AB872" i="9"/>
  <c r="AA872" i="9"/>
  <c r="Z872" i="9"/>
  <c r="Y872" i="9"/>
  <c r="X872" i="9"/>
  <c r="W872" i="9"/>
  <c r="V872" i="9"/>
  <c r="U872" i="9"/>
  <c r="T872" i="9"/>
  <c r="S872" i="9"/>
  <c r="R872" i="9"/>
  <c r="Q872" i="9"/>
  <c r="P872" i="9"/>
  <c r="O872" i="9"/>
  <c r="N872" i="9"/>
  <c r="M872" i="9"/>
  <c r="L872" i="9"/>
  <c r="K872" i="9"/>
  <c r="J872" i="9"/>
  <c r="I872" i="9"/>
  <c r="H872" i="9"/>
  <c r="G872" i="9"/>
  <c r="F872" i="9"/>
  <c r="D872" i="9"/>
  <c r="B872" i="9"/>
  <c r="AT871" i="9"/>
  <c r="AR871" i="9"/>
  <c r="AP871" i="9"/>
  <c r="AO871" i="9"/>
  <c r="AN871" i="9"/>
  <c r="AM871" i="9"/>
  <c r="AL871" i="9"/>
  <c r="AH871" i="9"/>
  <c r="AF871" i="9"/>
  <c r="AE871" i="9"/>
  <c r="AD871" i="9"/>
  <c r="AC871" i="9"/>
  <c r="AB871" i="9"/>
  <c r="AA871" i="9"/>
  <c r="Z871" i="9"/>
  <c r="Y871" i="9"/>
  <c r="X871" i="9"/>
  <c r="W871" i="9"/>
  <c r="V871" i="9"/>
  <c r="U871" i="9"/>
  <c r="T871" i="9"/>
  <c r="S871" i="9"/>
  <c r="R871" i="9"/>
  <c r="Q871" i="9"/>
  <c r="P871" i="9"/>
  <c r="O871" i="9"/>
  <c r="N871" i="9"/>
  <c r="M871" i="9"/>
  <c r="L871" i="9"/>
  <c r="K871" i="9"/>
  <c r="J871" i="9"/>
  <c r="I871" i="9"/>
  <c r="H871" i="9"/>
  <c r="G871" i="9"/>
  <c r="F871" i="9"/>
  <c r="D871" i="9"/>
  <c r="B871" i="9"/>
  <c r="AT870" i="9"/>
  <c r="AR870" i="9"/>
  <c r="AP870" i="9"/>
  <c r="AO870" i="9"/>
  <c r="AN870" i="9"/>
  <c r="AM870" i="9"/>
  <c r="AL870" i="9"/>
  <c r="AH870" i="9"/>
  <c r="AF870" i="9"/>
  <c r="AE870" i="9"/>
  <c r="AD870" i="9"/>
  <c r="AC870" i="9"/>
  <c r="AB870" i="9"/>
  <c r="AA870" i="9"/>
  <c r="Z870" i="9"/>
  <c r="Y870" i="9"/>
  <c r="X870" i="9"/>
  <c r="W870" i="9"/>
  <c r="V870" i="9"/>
  <c r="U870" i="9"/>
  <c r="T870" i="9"/>
  <c r="S870" i="9"/>
  <c r="R870" i="9"/>
  <c r="Q870" i="9"/>
  <c r="P870" i="9"/>
  <c r="O870" i="9"/>
  <c r="N870" i="9"/>
  <c r="M870" i="9"/>
  <c r="L870" i="9"/>
  <c r="K870" i="9"/>
  <c r="J870" i="9"/>
  <c r="I870" i="9"/>
  <c r="H870" i="9"/>
  <c r="G870" i="9"/>
  <c r="F870" i="9"/>
  <c r="D870" i="9"/>
  <c r="B870" i="9"/>
  <c r="AT869" i="9"/>
  <c r="AR869" i="9"/>
  <c r="AP869" i="9"/>
  <c r="AO869" i="9"/>
  <c r="AN869" i="9"/>
  <c r="AM869" i="9"/>
  <c r="AL869" i="9"/>
  <c r="AH869" i="9"/>
  <c r="AF869" i="9"/>
  <c r="AE869" i="9"/>
  <c r="AD869" i="9"/>
  <c r="AC869" i="9"/>
  <c r="AB869" i="9"/>
  <c r="AA869" i="9"/>
  <c r="Z869" i="9"/>
  <c r="Y869" i="9"/>
  <c r="X869" i="9"/>
  <c r="W869" i="9"/>
  <c r="V869" i="9"/>
  <c r="U869" i="9"/>
  <c r="T869" i="9"/>
  <c r="S869" i="9"/>
  <c r="R869" i="9"/>
  <c r="Q869" i="9"/>
  <c r="P869" i="9"/>
  <c r="O869" i="9"/>
  <c r="N869" i="9"/>
  <c r="M869" i="9"/>
  <c r="L869" i="9"/>
  <c r="K869" i="9"/>
  <c r="J869" i="9"/>
  <c r="I869" i="9"/>
  <c r="H869" i="9"/>
  <c r="G869" i="9"/>
  <c r="F869" i="9"/>
  <c r="D869" i="9"/>
  <c r="B869" i="9"/>
  <c r="AT868" i="9"/>
  <c r="AR868" i="9"/>
  <c r="AP868" i="9"/>
  <c r="AO868" i="9"/>
  <c r="AN868" i="9"/>
  <c r="AM868" i="9"/>
  <c r="AL868" i="9"/>
  <c r="AH868" i="9"/>
  <c r="AF868" i="9"/>
  <c r="AE868" i="9"/>
  <c r="AD868" i="9"/>
  <c r="AC868" i="9"/>
  <c r="AB868" i="9"/>
  <c r="AA868" i="9"/>
  <c r="Z868" i="9"/>
  <c r="Y868" i="9"/>
  <c r="X868" i="9"/>
  <c r="W868" i="9"/>
  <c r="V868" i="9"/>
  <c r="U868" i="9"/>
  <c r="T868" i="9"/>
  <c r="S868" i="9"/>
  <c r="R868" i="9"/>
  <c r="Q868" i="9"/>
  <c r="P868" i="9"/>
  <c r="O868" i="9"/>
  <c r="N868" i="9"/>
  <c r="M868" i="9"/>
  <c r="L868" i="9"/>
  <c r="K868" i="9"/>
  <c r="J868" i="9"/>
  <c r="I868" i="9"/>
  <c r="H868" i="9"/>
  <c r="G868" i="9"/>
  <c r="F868" i="9"/>
  <c r="D868" i="9"/>
  <c r="B868" i="9"/>
  <c r="AT867" i="9"/>
  <c r="AR867" i="9"/>
  <c r="AP867" i="9"/>
  <c r="AO867" i="9"/>
  <c r="AN867" i="9"/>
  <c r="AM867" i="9"/>
  <c r="AL867" i="9"/>
  <c r="AH867" i="9"/>
  <c r="AF867" i="9"/>
  <c r="AE867" i="9"/>
  <c r="AD867" i="9"/>
  <c r="AC867" i="9"/>
  <c r="AB867" i="9"/>
  <c r="AA867" i="9"/>
  <c r="Z867" i="9"/>
  <c r="Y867" i="9"/>
  <c r="X867" i="9"/>
  <c r="W867" i="9"/>
  <c r="V867" i="9"/>
  <c r="U867" i="9"/>
  <c r="T867" i="9"/>
  <c r="S867" i="9"/>
  <c r="R867" i="9"/>
  <c r="Q867" i="9"/>
  <c r="P867" i="9"/>
  <c r="O867" i="9"/>
  <c r="N867" i="9"/>
  <c r="M867" i="9"/>
  <c r="L867" i="9"/>
  <c r="K867" i="9"/>
  <c r="J867" i="9"/>
  <c r="I867" i="9"/>
  <c r="H867" i="9"/>
  <c r="G867" i="9"/>
  <c r="F867" i="9"/>
  <c r="D867" i="9"/>
  <c r="B867" i="9"/>
  <c r="AT866" i="9"/>
  <c r="AR866" i="9"/>
  <c r="AP866" i="9"/>
  <c r="AO866" i="9"/>
  <c r="AN866" i="9"/>
  <c r="AM866" i="9"/>
  <c r="AL866" i="9"/>
  <c r="AH866" i="9"/>
  <c r="AF866" i="9"/>
  <c r="AE866" i="9"/>
  <c r="AD866" i="9"/>
  <c r="AC866" i="9"/>
  <c r="AB866" i="9"/>
  <c r="AA866" i="9"/>
  <c r="Z866" i="9"/>
  <c r="Y866" i="9"/>
  <c r="X866" i="9"/>
  <c r="W866" i="9"/>
  <c r="V866" i="9"/>
  <c r="U866" i="9"/>
  <c r="T866" i="9"/>
  <c r="S866" i="9"/>
  <c r="R866" i="9"/>
  <c r="Q866" i="9"/>
  <c r="P866" i="9"/>
  <c r="O866" i="9"/>
  <c r="N866" i="9"/>
  <c r="M866" i="9"/>
  <c r="L866" i="9"/>
  <c r="K866" i="9"/>
  <c r="J866" i="9"/>
  <c r="I866" i="9"/>
  <c r="H866" i="9"/>
  <c r="G866" i="9"/>
  <c r="F866" i="9"/>
  <c r="D866" i="9"/>
  <c r="B866" i="9"/>
  <c r="AT865" i="9"/>
  <c r="AR865" i="9"/>
  <c r="AP865" i="9"/>
  <c r="AO865" i="9"/>
  <c r="AN865" i="9"/>
  <c r="AM865" i="9"/>
  <c r="AL865" i="9"/>
  <c r="AH865" i="9"/>
  <c r="AF865" i="9"/>
  <c r="AE865" i="9"/>
  <c r="AD865" i="9"/>
  <c r="AC865" i="9"/>
  <c r="AB865" i="9"/>
  <c r="AA865" i="9"/>
  <c r="Z865" i="9"/>
  <c r="Y865" i="9"/>
  <c r="X865" i="9"/>
  <c r="W865" i="9"/>
  <c r="V865" i="9"/>
  <c r="U865" i="9"/>
  <c r="T865" i="9"/>
  <c r="S865" i="9"/>
  <c r="R865" i="9"/>
  <c r="Q865" i="9"/>
  <c r="P865" i="9"/>
  <c r="O865" i="9"/>
  <c r="N865" i="9"/>
  <c r="M865" i="9"/>
  <c r="L865" i="9"/>
  <c r="K865" i="9"/>
  <c r="J865" i="9"/>
  <c r="I865" i="9"/>
  <c r="H865" i="9"/>
  <c r="G865" i="9"/>
  <c r="F865" i="9"/>
  <c r="D865" i="9"/>
  <c r="B865" i="9"/>
  <c r="AT864" i="9"/>
  <c r="AR864" i="9"/>
  <c r="AP864" i="9"/>
  <c r="AO864" i="9"/>
  <c r="AN864" i="9"/>
  <c r="AM864" i="9"/>
  <c r="AL864" i="9"/>
  <c r="AH864" i="9"/>
  <c r="AF864" i="9"/>
  <c r="AE864" i="9"/>
  <c r="AD864" i="9"/>
  <c r="AC864" i="9"/>
  <c r="AB864" i="9"/>
  <c r="AA864" i="9"/>
  <c r="Z864" i="9"/>
  <c r="Y864" i="9"/>
  <c r="X864" i="9"/>
  <c r="W864" i="9"/>
  <c r="V864" i="9"/>
  <c r="U864" i="9"/>
  <c r="T864" i="9"/>
  <c r="S864" i="9"/>
  <c r="R864" i="9"/>
  <c r="Q864" i="9"/>
  <c r="P864" i="9"/>
  <c r="O864" i="9"/>
  <c r="N864" i="9"/>
  <c r="M864" i="9"/>
  <c r="L864" i="9"/>
  <c r="K864" i="9"/>
  <c r="J864" i="9"/>
  <c r="I864" i="9"/>
  <c r="H864" i="9"/>
  <c r="G864" i="9"/>
  <c r="F864" i="9"/>
  <c r="D864" i="9"/>
  <c r="B864" i="9"/>
  <c r="AT863" i="9"/>
  <c r="AR863" i="9"/>
  <c r="AP863" i="9"/>
  <c r="AO863" i="9"/>
  <c r="AN863" i="9"/>
  <c r="AM863" i="9"/>
  <c r="AL863" i="9"/>
  <c r="AH863" i="9"/>
  <c r="AF863" i="9"/>
  <c r="AE863" i="9"/>
  <c r="AD863" i="9"/>
  <c r="AC863" i="9"/>
  <c r="AB863" i="9"/>
  <c r="AA863" i="9"/>
  <c r="Z863" i="9"/>
  <c r="Y863" i="9"/>
  <c r="X863" i="9"/>
  <c r="W863" i="9"/>
  <c r="V863" i="9"/>
  <c r="U863" i="9"/>
  <c r="T863" i="9"/>
  <c r="S863" i="9"/>
  <c r="R863" i="9"/>
  <c r="Q863" i="9"/>
  <c r="P863" i="9"/>
  <c r="O863" i="9"/>
  <c r="N863" i="9"/>
  <c r="M863" i="9"/>
  <c r="L863" i="9"/>
  <c r="K863" i="9"/>
  <c r="J863" i="9"/>
  <c r="I863" i="9"/>
  <c r="H863" i="9"/>
  <c r="G863" i="9"/>
  <c r="F863" i="9"/>
  <c r="D863" i="9"/>
  <c r="B863" i="9"/>
  <c r="AT862" i="9"/>
  <c r="AR862" i="9"/>
  <c r="AP862" i="9"/>
  <c r="AO862" i="9"/>
  <c r="AN862" i="9"/>
  <c r="AM862" i="9"/>
  <c r="AL862" i="9"/>
  <c r="AH862" i="9"/>
  <c r="AF862" i="9"/>
  <c r="AE862" i="9"/>
  <c r="AD862" i="9"/>
  <c r="AC862" i="9"/>
  <c r="AB862" i="9"/>
  <c r="AA862" i="9"/>
  <c r="Z862" i="9"/>
  <c r="Y862" i="9"/>
  <c r="X862" i="9"/>
  <c r="W862" i="9"/>
  <c r="V862" i="9"/>
  <c r="U862" i="9"/>
  <c r="T862" i="9"/>
  <c r="S862" i="9"/>
  <c r="R862" i="9"/>
  <c r="Q862" i="9"/>
  <c r="P862" i="9"/>
  <c r="O862" i="9"/>
  <c r="N862" i="9"/>
  <c r="M862" i="9"/>
  <c r="L862" i="9"/>
  <c r="K862" i="9"/>
  <c r="J862" i="9"/>
  <c r="I862" i="9"/>
  <c r="H862" i="9"/>
  <c r="G862" i="9"/>
  <c r="F862" i="9"/>
  <c r="D862" i="9"/>
  <c r="B862" i="9"/>
  <c r="AT861" i="9"/>
  <c r="AR861" i="9"/>
  <c r="AP861" i="9"/>
  <c r="AO861" i="9"/>
  <c r="AN861" i="9"/>
  <c r="AM861" i="9"/>
  <c r="AL861" i="9"/>
  <c r="AH861" i="9"/>
  <c r="AF861" i="9"/>
  <c r="AE861" i="9"/>
  <c r="AD861" i="9"/>
  <c r="AC861" i="9"/>
  <c r="AB861" i="9"/>
  <c r="AA861" i="9"/>
  <c r="Z861" i="9"/>
  <c r="Y861" i="9"/>
  <c r="X861" i="9"/>
  <c r="W861" i="9"/>
  <c r="V861" i="9"/>
  <c r="U861" i="9"/>
  <c r="T861" i="9"/>
  <c r="S861" i="9"/>
  <c r="R861" i="9"/>
  <c r="Q861" i="9"/>
  <c r="P861" i="9"/>
  <c r="O861" i="9"/>
  <c r="N861" i="9"/>
  <c r="M861" i="9"/>
  <c r="L861" i="9"/>
  <c r="K861" i="9"/>
  <c r="J861" i="9"/>
  <c r="I861" i="9"/>
  <c r="H861" i="9"/>
  <c r="G861" i="9"/>
  <c r="F861" i="9"/>
  <c r="D861" i="9"/>
  <c r="B861" i="9"/>
  <c r="AT860" i="9"/>
  <c r="AR860" i="9"/>
  <c r="AP860" i="9"/>
  <c r="AO860" i="9"/>
  <c r="AN860" i="9"/>
  <c r="AM860" i="9"/>
  <c r="AL860" i="9"/>
  <c r="AH860" i="9"/>
  <c r="AF860" i="9"/>
  <c r="AE860" i="9"/>
  <c r="AD860" i="9"/>
  <c r="AC860" i="9"/>
  <c r="AB860" i="9"/>
  <c r="AA860" i="9"/>
  <c r="Z860" i="9"/>
  <c r="Y860" i="9"/>
  <c r="X860" i="9"/>
  <c r="W860" i="9"/>
  <c r="V860" i="9"/>
  <c r="U860" i="9"/>
  <c r="T860" i="9"/>
  <c r="S860" i="9"/>
  <c r="R860" i="9"/>
  <c r="Q860" i="9"/>
  <c r="P860" i="9"/>
  <c r="O860" i="9"/>
  <c r="N860" i="9"/>
  <c r="M860" i="9"/>
  <c r="L860" i="9"/>
  <c r="K860" i="9"/>
  <c r="J860" i="9"/>
  <c r="I860" i="9"/>
  <c r="H860" i="9"/>
  <c r="G860" i="9"/>
  <c r="F860" i="9"/>
  <c r="D860" i="9"/>
  <c r="B860" i="9"/>
  <c r="AT859" i="9"/>
  <c r="AR859" i="9"/>
  <c r="AP859" i="9"/>
  <c r="AO859" i="9"/>
  <c r="AN859" i="9"/>
  <c r="AM859" i="9"/>
  <c r="AL859" i="9"/>
  <c r="AH859" i="9"/>
  <c r="AF859" i="9"/>
  <c r="AE859" i="9"/>
  <c r="AD859" i="9"/>
  <c r="AC859" i="9"/>
  <c r="AB859" i="9"/>
  <c r="AA859" i="9"/>
  <c r="Z859" i="9"/>
  <c r="Y859" i="9"/>
  <c r="X859" i="9"/>
  <c r="W859" i="9"/>
  <c r="V859" i="9"/>
  <c r="U859" i="9"/>
  <c r="T859" i="9"/>
  <c r="S859" i="9"/>
  <c r="R859" i="9"/>
  <c r="Q859" i="9"/>
  <c r="P859" i="9"/>
  <c r="O859" i="9"/>
  <c r="N859" i="9"/>
  <c r="M859" i="9"/>
  <c r="L859" i="9"/>
  <c r="K859" i="9"/>
  <c r="J859" i="9"/>
  <c r="I859" i="9"/>
  <c r="H859" i="9"/>
  <c r="G859" i="9"/>
  <c r="F859" i="9"/>
  <c r="D859" i="9"/>
  <c r="B859" i="9"/>
  <c r="AT858" i="9"/>
  <c r="AR858" i="9"/>
  <c r="AP858" i="9"/>
  <c r="AO858" i="9"/>
  <c r="AN858" i="9"/>
  <c r="AM858" i="9"/>
  <c r="AL858" i="9"/>
  <c r="AH858" i="9"/>
  <c r="AF858" i="9"/>
  <c r="AE858" i="9"/>
  <c r="AD858" i="9"/>
  <c r="AC858" i="9"/>
  <c r="AB858" i="9"/>
  <c r="AA858" i="9"/>
  <c r="Z858" i="9"/>
  <c r="Y858" i="9"/>
  <c r="X858" i="9"/>
  <c r="W858" i="9"/>
  <c r="V858" i="9"/>
  <c r="U858" i="9"/>
  <c r="T858" i="9"/>
  <c r="S858" i="9"/>
  <c r="R858" i="9"/>
  <c r="Q858" i="9"/>
  <c r="P858" i="9"/>
  <c r="O858" i="9"/>
  <c r="N858" i="9"/>
  <c r="M858" i="9"/>
  <c r="L858" i="9"/>
  <c r="K858" i="9"/>
  <c r="J858" i="9"/>
  <c r="I858" i="9"/>
  <c r="H858" i="9"/>
  <c r="G858" i="9"/>
  <c r="F858" i="9"/>
  <c r="D858" i="9"/>
  <c r="B858" i="9"/>
  <c r="AT857" i="9"/>
  <c r="AR857" i="9"/>
  <c r="AP857" i="9"/>
  <c r="AO857" i="9"/>
  <c r="AN857" i="9"/>
  <c r="AM857" i="9"/>
  <c r="AL857" i="9"/>
  <c r="AH857" i="9"/>
  <c r="AF857" i="9"/>
  <c r="AE857" i="9"/>
  <c r="AD857" i="9"/>
  <c r="AC857" i="9"/>
  <c r="AB857" i="9"/>
  <c r="AA857" i="9"/>
  <c r="Z857" i="9"/>
  <c r="Y857" i="9"/>
  <c r="X857" i="9"/>
  <c r="W857" i="9"/>
  <c r="V857" i="9"/>
  <c r="U857" i="9"/>
  <c r="T857" i="9"/>
  <c r="S857" i="9"/>
  <c r="R857" i="9"/>
  <c r="Q857" i="9"/>
  <c r="P857" i="9"/>
  <c r="O857" i="9"/>
  <c r="N857" i="9"/>
  <c r="M857" i="9"/>
  <c r="L857" i="9"/>
  <c r="K857" i="9"/>
  <c r="J857" i="9"/>
  <c r="I857" i="9"/>
  <c r="H857" i="9"/>
  <c r="G857" i="9"/>
  <c r="F857" i="9"/>
  <c r="D857" i="9"/>
  <c r="B857" i="9"/>
  <c r="AT856" i="9"/>
  <c r="AR856" i="9"/>
  <c r="AP856" i="9"/>
  <c r="AO856" i="9"/>
  <c r="AN856" i="9"/>
  <c r="AM856" i="9"/>
  <c r="AL856" i="9"/>
  <c r="AH856" i="9"/>
  <c r="AF856" i="9"/>
  <c r="AE856" i="9"/>
  <c r="AD856" i="9"/>
  <c r="AC856" i="9"/>
  <c r="AB856" i="9"/>
  <c r="AA856" i="9"/>
  <c r="Z856" i="9"/>
  <c r="Y856" i="9"/>
  <c r="X856" i="9"/>
  <c r="W856" i="9"/>
  <c r="V856" i="9"/>
  <c r="U856" i="9"/>
  <c r="T856" i="9"/>
  <c r="S856" i="9"/>
  <c r="R856" i="9"/>
  <c r="Q856" i="9"/>
  <c r="P856" i="9"/>
  <c r="O856" i="9"/>
  <c r="N856" i="9"/>
  <c r="M856" i="9"/>
  <c r="L856" i="9"/>
  <c r="K856" i="9"/>
  <c r="J856" i="9"/>
  <c r="I856" i="9"/>
  <c r="H856" i="9"/>
  <c r="G856" i="9"/>
  <c r="F856" i="9"/>
  <c r="D856" i="9"/>
  <c r="B856" i="9"/>
  <c r="AT855" i="9"/>
  <c r="AR855" i="9"/>
  <c r="AP855" i="9"/>
  <c r="AO855" i="9"/>
  <c r="AN855" i="9"/>
  <c r="AM855" i="9"/>
  <c r="AL855" i="9"/>
  <c r="AH855" i="9"/>
  <c r="AF855" i="9"/>
  <c r="AE855" i="9"/>
  <c r="AD855" i="9"/>
  <c r="AC855" i="9"/>
  <c r="AB855" i="9"/>
  <c r="AA855" i="9"/>
  <c r="Z855" i="9"/>
  <c r="Y855" i="9"/>
  <c r="X855" i="9"/>
  <c r="W855" i="9"/>
  <c r="V855" i="9"/>
  <c r="U855" i="9"/>
  <c r="T855" i="9"/>
  <c r="S855" i="9"/>
  <c r="R855" i="9"/>
  <c r="Q855" i="9"/>
  <c r="P855" i="9"/>
  <c r="O855" i="9"/>
  <c r="N855" i="9"/>
  <c r="M855" i="9"/>
  <c r="L855" i="9"/>
  <c r="K855" i="9"/>
  <c r="J855" i="9"/>
  <c r="I855" i="9"/>
  <c r="H855" i="9"/>
  <c r="G855" i="9"/>
  <c r="F855" i="9"/>
  <c r="D855" i="9"/>
  <c r="B855" i="9"/>
  <c r="AT854" i="9"/>
  <c r="AR854" i="9"/>
  <c r="AP854" i="9"/>
  <c r="AO854" i="9"/>
  <c r="AN854" i="9"/>
  <c r="AM854" i="9"/>
  <c r="AL854" i="9"/>
  <c r="AH854" i="9"/>
  <c r="AF854" i="9"/>
  <c r="AE854" i="9"/>
  <c r="AD854" i="9"/>
  <c r="AC854" i="9"/>
  <c r="AB854" i="9"/>
  <c r="AA854" i="9"/>
  <c r="Z854" i="9"/>
  <c r="Y854" i="9"/>
  <c r="X854" i="9"/>
  <c r="W854" i="9"/>
  <c r="V854" i="9"/>
  <c r="U854" i="9"/>
  <c r="T854" i="9"/>
  <c r="S854" i="9"/>
  <c r="R854" i="9"/>
  <c r="Q854" i="9"/>
  <c r="P854" i="9"/>
  <c r="O854" i="9"/>
  <c r="N854" i="9"/>
  <c r="M854" i="9"/>
  <c r="L854" i="9"/>
  <c r="K854" i="9"/>
  <c r="J854" i="9"/>
  <c r="I854" i="9"/>
  <c r="H854" i="9"/>
  <c r="G854" i="9"/>
  <c r="F854" i="9"/>
  <c r="D854" i="9"/>
  <c r="B854" i="9"/>
  <c r="AT853" i="9"/>
  <c r="AR853" i="9"/>
  <c r="AP853" i="9"/>
  <c r="AO853" i="9"/>
  <c r="AN853" i="9"/>
  <c r="AM853" i="9"/>
  <c r="AL853" i="9"/>
  <c r="AH853" i="9"/>
  <c r="AF853" i="9"/>
  <c r="AE853" i="9"/>
  <c r="AD853" i="9"/>
  <c r="AC853" i="9"/>
  <c r="AB853" i="9"/>
  <c r="AA853" i="9"/>
  <c r="Z853" i="9"/>
  <c r="Y853" i="9"/>
  <c r="X853" i="9"/>
  <c r="W853" i="9"/>
  <c r="V853" i="9"/>
  <c r="U853" i="9"/>
  <c r="T853" i="9"/>
  <c r="S853" i="9"/>
  <c r="R853" i="9"/>
  <c r="Q853" i="9"/>
  <c r="P853" i="9"/>
  <c r="O853" i="9"/>
  <c r="N853" i="9"/>
  <c r="M853" i="9"/>
  <c r="L853" i="9"/>
  <c r="K853" i="9"/>
  <c r="J853" i="9"/>
  <c r="I853" i="9"/>
  <c r="H853" i="9"/>
  <c r="G853" i="9"/>
  <c r="F853" i="9"/>
  <c r="D853" i="9"/>
  <c r="B853" i="9"/>
  <c r="AT852" i="9"/>
  <c r="AR852" i="9"/>
  <c r="AP852" i="9"/>
  <c r="AO852" i="9"/>
  <c r="AN852" i="9"/>
  <c r="AM852" i="9"/>
  <c r="AL852" i="9"/>
  <c r="AH852" i="9"/>
  <c r="AF852" i="9"/>
  <c r="AE852" i="9"/>
  <c r="AD852" i="9"/>
  <c r="AC852" i="9"/>
  <c r="AB852" i="9"/>
  <c r="AA852" i="9"/>
  <c r="Z852" i="9"/>
  <c r="Y852" i="9"/>
  <c r="X852" i="9"/>
  <c r="W852" i="9"/>
  <c r="V852" i="9"/>
  <c r="U852" i="9"/>
  <c r="T852" i="9"/>
  <c r="S852" i="9"/>
  <c r="R852" i="9"/>
  <c r="Q852" i="9"/>
  <c r="P852" i="9"/>
  <c r="O852" i="9"/>
  <c r="N852" i="9"/>
  <c r="M852" i="9"/>
  <c r="L852" i="9"/>
  <c r="K852" i="9"/>
  <c r="J852" i="9"/>
  <c r="I852" i="9"/>
  <c r="H852" i="9"/>
  <c r="G852" i="9"/>
  <c r="F852" i="9"/>
  <c r="D852" i="9"/>
  <c r="B852" i="9"/>
  <c r="AT851" i="9"/>
  <c r="AR851" i="9"/>
  <c r="AP851" i="9"/>
  <c r="AO851" i="9"/>
  <c r="AN851" i="9"/>
  <c r="AM851" i="9"/>
  <c r="AL851" i="9"/>
  <c r="AH851" i="9"/>
  <c r="AF851" i="9"/>
  <c r="AE851" i="9"/>
  <c r="AD851" i="9"/>
  <c r="AC851" i="9"/>
  <c r="AB851" i="9"/>
  <c r="AA851" i="9"/>
  <c r="Z851" i="9"/>
  <c r="Y851" i="9"/>
  <c r="X851" i="9"/>
  <c r="W851" i="9"/>
  <c r="V851" i="9"/>
  <c r="U851" i="9"/>
  <c r="T851" i="9"/>
  <c r="S851" i="9"/>
  <c r="R851" i="9"/>
  <c r="Q851" i="9"/>
  <c r="P851" i="9"/>
  <c r="O851" i="9"/>
  <c r="N851" i="9"/>
  <c r="M851" i="9"/>
  <c r="L851" i="9"/>
  <c r="K851" i="9"/>
  <c r="J851" i="9"/>
  <c r="I851" i="9"/>
  <c r="H851" i="9"/>
  <c r="G851" i="9"/>
  <c r="F851" i="9"/>
  <c r="D851" i="9"/>
  <c r="B851" i="9"/>
  <c r="AT850" i="9"/>
  <c r="AR850" i="9"/>
  <c r="AP850" i="9"/>
  <c r="AO850" i="9"/>
  <c r="AN850" i="9"/>
  <c r="AM850" i="9"/>
  <c r="AL850" i="9"/>
  <c r="AH850" i="9"/>
  <c r="AF850" i="9"/>
  <c r="AE850" i="9"/>
  <c r="AD850" i="9"/>
  <c r="AC850" i="9"/>
  <c r="AB850" i="9"/>
  <c r="AA850" i="9"/>
  <c r="Z850" i="9"/>
  <c r="Y850" i="9"/>
  <c r="X850" i="9"/>
  <c r="W850" i="9"/>
  <c r="V850" i="9"/>
  <c r="U850" i="9"/>
  <c r="T850" i="9"/>
  <c r="S850" i="9"/>
  <c r="R850" i="9"/>
  <c r="Q850" i="9"/>
  <c r="P850" i="9"/>
  <c r="O850" i="9"/>
  <c r="N850" i="9"/>
  <c r="M850" i="9"/>
  <c r="L850" i="9"/>
  <c r="K850" i="9"/>
  <c r="J850" i="9"/>
  <c r="I850" i="9"/>
  <c r="H850" i="9"/>
  <c r="G850" i="9"/>
  <c r="F850" i="9"/>
  <c r="D850" i="9"/>
  <c r="B850" i="9"/>
  <c r="AT849" i="9"/>
  <c r="AR849" i="9"/>
  <c r="AP849" i="9"/>
  <c r="AO849" i="9"/>
  <c r="AN849" i="9"/>
  <c r="AM849" i="9"/>
  <c r="AL849" i="9"/>
  <c r="AH849" i="9"/>
  <c r="AF849" i="9"/>
  <c r="AE849" i="9"/>
  <c r="AD849" i="9"/>
  <c r="AC849" i="9"/>
  <c r="AB849" i="9"/>
  <c r="AA849" i="9"/>
  <c r="Z849" i="9"/>
  <c r="Y849" i="9"/>
  <c r="X849" i="9"/>
  <c r="W849" i="9"/>
  <c r="V849" i="9"/>
  <c r="U849" i="9"/>
  <c r="T849" i="9"/>
  <c r="S849" i="9"/>
  <c r="R849" i="9"/>
  <c r="Q849" i="9"/>
  <c r="P849" i="9"/>
  <c r="O849" i="9"/>
  <c r="N849" i="9"/>
  <c r="M849" i="9"/>
  <c r="L849" i="9"/>
  <c r="K849" i="9"/>
  <c r="J849" i="9"/>
  <c r="I849" i="9"/>
  <c r="H849" i="9"/>
  <c r="G849" i="9"/>
  <c r="F849" i="9"/>
  <c r="D849" i="9"/>
  <c r="B849" i="9"/>
  <c r="AT848" i="9"/>
  <c r="AR848" i="9"/>
  <c r="AP848" i="9"/>
  <c r="AO848" i="9"/>
  <c r="AN848" i="9"/>
  <c r="AM848" i="9"/>
  <c r="AL848" i="9"/>
  <c r="AH848" i="9"/>
  <c r="AF848" i="9"/>
  <c r="AE848" i="9"/>
  <c r="AD848" i="9"/>
  <c r="AC848" i="9"/>
  <c r="AB848" i="9"/>
  <c r="AA848" i="9"/>
  <c r="Z848" i="9"/>
  <c r="Y848" i="9"/>
  <c r="X848" i="9"/>
  <c r="W848" i="9"/>
  <c r="V848" i="9"/>
  <c r="U848" i="9"/>
  <c r="T848" i="9"/>
  <c r="S848" i="9"/>
  <c r="R848" i="9"/>
  <c r="Q848" i="9"/>
  <c r="P848" i="9"/>
  <c r="O848" i="9"/>
  <c r="N848" i="9"/>
  <c r="M848" i="9"/>
  <c r="L848" i="9"/>
  <c r="K848" i="9"/>
  <c r="J848" i="9"/>
  <c r="I848" i="9"/>
  <c r="H848" i="9"/>
  <c r="G848" i="9"/>
  <c r="F848" i="9"/>
  <c r="D848" i="9"/>
  <c r="B848" i="9"/>
  <c r="AT847" i="9"/>
  <c r="AR847" i="9"/>
  <c r="AP847" i="9"/>
  <c r="AO847" i="9"/>
  <c r="AN847" i="9"/>
  <c r="AM847" i="9"/>
  <c r="AL847" i="9"/>
  <c r="AH847" i="9"/>
  <c r="AF847" i="9"/>
  <c r="AE847" i="9"/>
  <c r="AD847" i="9"/>
  <c r="AC847" i="9"/>
  <c r="AB847" i="9"/>
  <c r="AA847" i="9"/>
  <c r="Z847" i="9"/>
  <c r="Y847" i="9"/>
  <c r="X847" i="9"/>
  <c r="W847" i="9"/>
  <c r="V847" i="9"/>
  <c r="U847" i="9"/>
  <c r="T847" i="9"/>
  <c r="S847" i="9"/>
  <c r="R847" i="9"/>
  <c r="Q847" i="9"/>
  <c r="P847" i="9"/>
  <c r="O847" i="9"/>
  <c r="N847" i="9"/>
  <c r="M847" i="9"/>
  <c r="L847" i="9"/>
  <c r="K847" i="9"/>
  <c r="J847" i="9"/>
  <c r="I847" i="9"/>
  <c r="H847" i="9"/>
  <c r="G847" i="9"/>
  <c r="F847" i="9"/>
  <c r="D847" i="9"/>
  <c r="B847" i="9"/>
  <c r="AT846" i="9"/>
  <c r="AR846" i="9"/>
  <c r="AP846" i="9"/>
  <c r="AO846" i="9"/>
  <c r="AN846" i="9"/>
  <c r="AM846" i="9"/>
  <c r="AL846" i="9"/>
  <c r="AH846" i="9"/>
  <c r="AF846" i="9"/>
  <c r="AE846" i="9"/>
  <c r="AD846" i="9"/>
  <c r="AC846" i="9"/>
  <c r="AB846" i="9"/>
  <c r="AA846" i="9"/>
  <c r="Z846" i="9"/>
  <c r="Y846" i="9"/>
  <c r="X846" i="9"/>
  <c r="W846" i="9"/>
  <c r="V846" i="9"/>
  <c r="U846" i="9"/>
  <c r="T846" i="9"/>
  <c r="S846" i="9"/>
  <c r="R846" i="9"/>
  <c r="Q846" i="9"/>
  <c r="P846" i="9"/>
  <c r="O846" i="9"/>
  <c r="N846" i="9"/>
  <c r="M846" i="9"/>
  <c r="L846" i="9"/>
  <c r="K846" i="9"/>
  <c r="J846" i="9"/>
  <c r="I846" i="9"/>
  <c r="H846" i="9"/>
  <c r="G846" i="9"/>
  <c r="F846" i="9"/>
  <c r="D846" i="9"/>
  <c r="B846" i="9"/>
  <c r="AT845" i="9"/>
  <c r="AR845" i="9"/>
  <c r="AP845" i="9"/>
  <c r="AO845" i="9"/>
  <c r="AN845" i="9"/>
  <c r="AM845" i="9"/>
  <c r="AL845" i="9"/>
  <c r="AH845" i="9"/>
  <c r="AF845" i="9"/>
  <c r="AE845" i="9"/>
  <c r="AD845" i="9"/>
  <c r="AC845" i="9"/>
  <c r="AB845" i="9"/>
  <c r="AA845" i="9"/>
  <c r="Z845" i="9"/>
  <c r="Y845" i="9"/>
  <c r="X845" i="9"/>
  <c r="W845" i="9"/>
  <c r="V845" i="9"/>
  <c r="U845" i="9"/>
  <c r="T845" i="9"/>
  <c r="S845" i="9"/>
  <c r="R845" i="9"/>
  <c r="Q845" i="9"/>
  <c r="P845" i="9"/>
  <c r="O845" i="9"/>
  <c r="N845" i="9"/>
  <c r="M845" i="9"/>
  <c r="L845" i="9"/>
  <c r="K845" i="9"/>
  <c r="J845" i="9"/>
  <c r="I845" i="9"/>
  <c r="H845" i="9"/>
  <c r="G845" i="9"/>
  <c r="F845" i="9"/>
  <c r="D845" i="9"/>
  <c r="B845" i="9"/>
  <c r="AT844" i="9"/>
  <c r="AR844" i="9"/>
  <c r="AP844" i="9"/>
  <c r="AO844" i="9"/>
  <c r="AN844" i="9"/>
  <c r="AM844" i="9"/>
  <c r="AL844" i="9"/>
  <c r="AH844" i="9"/>
  <c r="AF844" i="9"/>
  <c r="AE844" i="9"/>
  <c r="AD844" i="9"/>
  <c r="AC844" i="9"/>
  <c r="AB844" i="9"/>
  <c r="AA844" i="9"/>
  <c r="Z844" i="9"/>
  <c r="Y844" i="9"/>
  <c r="X844" i="9"/>
  <c r="W844" i="9"/>
  <c r="V844" i="9"/>
  <c r="U844" i="9"/>
  <c r="T844" i="9"/>
  <c r="S844" i="9"/>
  <c r="R844" i="9"/>
  <c r="Q844" i="9"/>
  <c r="P844" i="9"/>
  <c r="O844" i="9"/>
  <c r="N844" i="9"/>
  <c r="M844" i="9"/>
  <c r="L844" i="9"/>
  <c r="K844" i="9"/>
  <c r="J844" i="9"/>
  <c r="I844" i="9"/>
  <c r="H844" i="9"/>
  <c r="G844" i="9"/>
  <c r="F844" i="9"/>
  <c r="D844" i="9"/>
  <c r="B844" i="9"/>
  <c r="AT843" i="9"/>
  <c r="AR843" i="9"/>
  <c r="AP843" i="9"/>
  <c r="AO843" i="9"/>
  <c r="AN843" i="9"/>
  <c r="AM843" i="9"/>
  <c r="AL843" i="9"/>
  <c r="AH843" i="9"/>
  <c r="AF843" i="9"/>
  <c r="AE843" i="9"/>
  <c r="AD843" i="9"/>
  <c r="AC843" i="9"/>
  <c r="AB843" i="9"/>
  <c r="AA843" i="9"/>
  <c r="Z843" i="9"/>
  <c r="Y843" i="9"/>
  <c r="X843" i="9"/>
  <c r="W843" i="9"/>
  <c r="V843" i="9"/>
  <c r="U843" i="9"/>
  <c r="T843" i="9"/>
  <c r="S843" i="9"/>
  <c r="R843" i="9"/>
  <c r="Q843" i="9"/>
  <c r="P843" i="9"/>
  <c r="O843" i="9"/>
  <c r="N843" i="9"/>
  <c r="M843" i="9"/>
  <c r="L843" i="9"/>
  <c r="K843" i="9"/>
  <c r="J843" i="9"/>
  <c r="I843" i="9"/>
  <c r="H843" i="9"/>
  <c r="G843" i="9"/>
  <c r="F843" i="9"/>
  <c r="D843" i="9"/>
  <c r="B843" i="9"/>
  <c r="AT842" i="9"/>
  <c r="AR842" i="9"/>
  <c r="AP842" i="9"/>
  <c r="AO842" i="9"/>
  <c r="AN842" i="9"/>
  <c r="AM842" i="9"/>
  <c r="AL842" i="9"/>
  <c r="AH842" i="9"/>
  <c r="AF842" i="9"/>
  <c r="AE842" i="9"/>
  <c r="AD842" i="9"/>
  <c r="AC842" i="9"/>
  <c r="AB842" i="9"/>
  <c r="AA842" i="9"/>
  <c r="Z842" i="9"/>
  <c r="Y842" i="9"/>
  <c r="X842" i="9"/>
  <c r="W842" i="9"/>
  <c r="V842" i="9"/>
  <c r="U842" i="9"/>
  <c r="T842" i="9"/>
  <c r="S842" i="9"/>
  <c r="R842" i="9"/>
  <c r="Q842" i="9"/>
  <c r="P842" i="9"/>
  <c r="O842" i="9"/>
  <c r="N842" i="9"/>
  <c r="M842" i="9"/>
  <c r="L842" i="9"/>
  <c r="K842" i="9"/>
  <c r="J842" i="9"/>
  <c r="I842" i="9"/>
  <c r="H842" i="9"/>
  <c r="G842" i="9"/>
  <c r="F842" i="9"/>
  <c r="D842" i="9"/>
  <c r="B842" i="9"/>
  <c r="AT841" i="9"/>
  <c r="AR841" i="9"/>
  <c r="AP841" i="9"/>
  <c r="AO841" i="9"/>
  <c r="AN841" i="9"/>
  <c r="AM841" i="9"/>
  <c r="AL841" i="9"/>
  <c r="AH841" i="9"/>
  <c r="AF841" i="9"/>
  <c r="AE841" i="9"/>
  <c r="AD841" i="9"/>
  <c r="AC841" i="9"/>
  <c r="AB841" i="9"/>
  <c r="AA841" i="9"/>
  <c r="Z841" i="9"/>
  <c r="Y841" i="9"/>
  <c r="X841" i="9"/>
  <c r="W841" i="9"/>
  <c r="V841" i="9"/>
  <c r="U841" i="9"/>
  <c r="T841" i="9"/>
  <c r="S841" i="9"/>
  <c r="R841" i="9"/>
  <c r="Q841" i="9"/>
  <c r="P841" i="9"/>
  <c r="O841" i="9"/>
  <c r="N841" i="9"/>
  <c r="M841" i="9"/>
  <c r="L841" i="9"/>
  <c r="K841" i="9"/>
  <c r="J841" i="9"/>
  <c r="I841" i="9"/>
  <c r="H841" i="9"/>
  <c r="G841" i="9"/>
  <c r="F841" i="9"/>
  <c r="D841" i="9"/>
  <c r="B841" i="9"/>
  <c r="AT840" i="9"/>
  <c r="AR840" i="9"/>
  <c r="AP840" i="9"/>
  <c r="AO840" i="9"/>
  <c r="AN840" i="9"/>
  <c r="AM840" i="9"/>
  <c r="AL840" i="9"/>
  <c r="AH840" i="9"/>
  <c r="AF840" i="9"/>
  <c r="AE840" i="9"/>
  <c r="AD840" i="9"/>
  <c r="AC840" i="9"/>
  <c r="AB840" i="9"/>
  <c r="AA840" i="9"/>
  <c r="Z840" i="9"/>
  <c r="Y840" i="9"/>
  <c r="X840" i="9"/>
  <c r="W840" i="9"/>
  <c r="V840" i="9"/>
  <c r="U840" i="9"/>
  <c r="T840" i="9"/>
  <c r="S840" i="9"/>
  <c r="R840" i="9"/>
  <c r="Q840" i="9"/>
  <c r="P840" i="9"/>
  <c r="O840" i="9"/>
  <c r="N840" i="9"/>
  <c r="M840" i="9"/>
  <c r="L840" i="9"/>
  <c r="K840" i="9"/>
  <c r="J840" i="9"/>
  <c r="I840" i="9"/>
  <c r="H840" i="9"/>
  <c r="G840" i="9"/>
  <c r="F840" i="9"/>
  <c r="D840" i="9"/>
  <c r="B840" i="9"/>
  <c r="AT839" i="9"/>
  <c r="AR839" i="9"/>
  <c r="AP839" i="9"/>
  <c r="AO839" i="9"/>
  <c r="AN839" i="9"/>
  <c r="AM839" i="9"/>
  <c r="AL839" i="9"/>
  <c r="AH839" i="9"/>
  <c r="AF839" i="9"/>
  <c r="AE839" i="9"/>
  <c r="AD839" i="9"/>
  <c r="AC839" i="9"/>
  <c r="AB839" i="9"/>
  <c r="AA839" i="9"/>
  <c r="Z839" i="9"/>
  <c r="Y839" i="9"/>
  <c r="X839" i="9"/>
  <c r="W839" i="9"/>
  <c r="V839" i="9"/>
  <c r="U839" i="9"/>
  <c r="T839" i="9"/>
  <c r="S839" i="9"/>
  <c r="R839" i="9"/>
  <c r="Q839" i="9"/>
  <c r="P839" i="9"/>
  <c r="O839" i="9"/>
  <c r="N839" i="9"/>
  <c r="M839" i="9"/>
  <c r="L839" i="9"/>
  <c r="K839" i="9"/>
  <c r="J839" i="9"/>
  <c r="I839" i="9"/>
  <c r="H839" i="9"/>
  <c r="G839" i="9"/>
  <c r="F839" i="9"/>
  <c r="D839" i="9"/>
  <c r="B839" i="9"/>
  <c r="AT838" i="9"/>
  <c r="AR838" i="9"/>
  <c r="AP838" i="9"/>
  <c r="AO838" i="9"/>
  <c r="AN838" i="9"/>
  <c r="AM838" i="9"/>
  <c r="AL838" i="9"/>
  <c r="AH838" i="9"/>
  <c r="AF838" i="9"/>
  <c r="AE838" i="9"/>
  <c r="AD838" i="9"/>
  <c r="AC838" i="9"/>
  <c r="AB838" i="9"/>
  <c r="AA838" i="9"/>
  <c r="Z838" i="9"/>
  <c r="Y838" i="9"/>
  <c r="X838" i="9"/>
  <c r="W838" i="9"/>
  <c r="V838" i="9"/>
  <c r="U838" i="9"/>
  <c r="T838" i="9"/>
  <c r="S838" i="9"/>
  <c r="R838" i="9"/>
  <c r="Q838" i="9"/>
  <c r="P838" i="9"/>
  <c r="O838" i="9"/>
  <c r="N838" i="9"/>
  <c r="M838" i="9"/>
  <c r="L838" i="9"/>
  <c r="K838" i="9"/>
  <c r="J838" i="9"/>
  <c r="I838" i="9"/>
  <c r="H838" i="9"/>
  <c r="G838" i="9"/>
  <c r="F838" i="9"/>
  <c r="D838" i="9"/>
  <c r="B838" i="9"/>
  <c r="AT837" i="9"/>
  <c r="AR837" i="9"/>
  <c r="AP837" i="9"/>
  <c r="AO837" i="9"/>
  <c r="AN837" i="9"/>
  <c r="AM837" i="9"/>
  <c r="AL837" i="9"/>
  <c r="AH837" i="9"/>
  <c r="AF837" i="9"/>
  <c r="AE837" i="9"/>
  <c r="AD837" i="9"/>
  <c r="AC837" i="9"/>
  <c r="AB837" i="9"/>
  <c r="AA837" i="9"/>
  <c r="Z837" i="9"/>
  <c r="Y837" i="9"/>
  <c r="X837" i="9"/>
  <c r="W837" i="9"/>
  <c r="V837" i="9"/>
  <c r="U837" i="9"/>
  <c r="T837" i="9"/>
  <c r="S837" i="9"/>
  <c r="R837" i="9"/>
  <c r="Q837" i="9"/>
  <c r="P837" i="9"/>
  <c r="O837" i="9"/>
  <c r="N837" i="9"/>
  <c r="M837" i="9"/>
  <c r="L837" i="9"/>
  <c r="K837" i="9"/>
  <c r="J837" i="9"/>
  <c r="I837" i="9"/>
  <c r="H837" i="9"/>
  <c r="G837" i="9"/>
  <c r="F837" i="9"/>
  <c r="D837" i="9"/>
  <c r="B837" i="9"/>
  <c r="AT836" i="9"/>
  <c r="AR836" i="9"/>
  <c r="AP836" i="9"/>
  <c r="AO836" i="9"/>
  <c r="AN836" i="9"/>
  <c r="AM836" i="9"/>
  <c r="AL836" i="9"/>
  <c r="AH836" i="9"/>
  <c r="AF836" i="9"/>
  <c r="AE836" i="9"/>
  <c r="AD836" i="9"/>
  <c r="AC836" i="9"/>
  <c r="AB836" i="9"/>
  <c r="AA836" i="9"/>
  <c r="Z836" i="9"/>
  <c r="Y836" i="9"/>
  <c r="X836" i="9"/>
  <c r="W836" i="9"/>
  <c r="V836" i="9"/>
  <c r="U836" i="9"/>
  <c r="T836" i="9"/>
  <c r="S836" i="9"/>
  <c r="R836" i="9"/>
  <c r="Q836" i="9"/>
  <c r="P836" i="9"/>
  <c r="O836" i="9"/>
  <c r="N836" i="9"/>
  <c r="M836" i="9"/>
  <c r="L836" i="9"/>
  <c r="K836" i="9"/>
  <c r="J836" i="9"/>
  <c r="I836" i="9"/>
  <c r="H836" i="9"/>
  <c r="G836" i="9"/>
  <c r="F836" i="9"/>
  <c r="D836" i="9"/>
  <c r="B836" i="9"/>
  <c r="AT835" i="9"/>
  <c r="AR835" i="9"/>
  <c r="AP835" i="9"/>
  <c r="AO835" i="9"/>
  <c r="AN835" i="9"/>
  <c r="AM835" i="9"/>
  <c r="AL835" i="9"/>
  <c r="AH835" i="9"/>
  <c r="AF835" i="9"/>
  <c r="AE835" i="9"/>
  <c r="AD835" i="9"/>
  <c r="AC835" i="9"/>
  <c r="AB835" i="9"/>
  <c r="AA835" i="9"/>
  <c r="Z835" i="9"/>
  <c r="Y835" i="9"/>
  <c r="X835" i="9"/>
  <c r="W835" i="9"/>
  <c r="V835" i="9"/>
  <c r="U835" i="9"/>
  <c r="T835" i="9"/>
  <c r="S835" i="9"/>
  <c r="R835" i="9"/>
  <c r="Q835" i="9"/>
  <c r="P835" i="9"/>
  <c r="O835" i="9"/>
  <c r="N835" i="9"/>
  <c r="M835" i="9"/>
  <c r="L835" i="9"/>
  <c r="K835" i="9"/>
  <c r="J835" i="9"/>
  <c r="I835" i="9"/>
  <c r="H835" i="9"/>
  <c r="G835" i="9"/>
  <c r="F835" i="9"/>
  <c r="D835" i="9"/>
  <c r="B835" i="9"/>
  <c r="AT834" i="9"/>
  <c r="AR834" i="9"/>
  <c r="AP834" i="9"/>
  <c r="AO834" i="9"/>
  <c r="AN834" i="9"/>
  <c r="AM834" i="9"/>
  <c r="AL834" i="9"/>
  <c r="AH834" i="9"/>
  <c r="AF834" i="9"/>
  <c r="AE834" i="9"/>
  <c r="AD834" i="9"/>
  <c r="AC834" i="9"/>
  <c r="AB834" i="9"/>
  <c r="AA834" i="9"/>
  <c r="Z834" i="9"/>
  <c r="Y834" i="9"/>
  <c r="X834" i="9"/>
  <c r="W834" i="9"/>
  <c r="V834" i="9"/>
  <c r="U834" i="9"/>
  <c r="T834" i="9"/>
  <c r="S834" i="9"/>
  <c r="R834" i="9"/>
  <c r="Q834" i="9"/>
  <c r="P834" i="9"/>
  <c r="O834" i="9"/>
  <c r="N834" i="9"/>
  <c r="M834" i="9"/>
  <c r="L834" i="9"/>
  <c r="K834" i="9"/>
  <c r="J834" i="9"/>
  <c r="I834" i="9"/>
  <c r="H834" i="9"/>
  <c r="G834" i="9"/>
  <c r="F834" i="9"/>
  <c r="D834" i="9"/>
  <c r="B834" i="9"/>
  <c r="AT833" i="9"/>
  <c r="AR833" i="9"/>
  <c r="AP833" i="9"/>
  <c r="AO833" i="9"/>
  <c r="AN833" i="9"/>
  <c r="AM833" i="9"/>
  <c r="AL833" i="9"/>
  <c r="AH833" i="9"/>
  <c r="AF833" i="9"/>
  <c r="AE833" i="9"/>
  <c r="AD833" i="9"/>
  <c r="AC833" i="9"/>
  <c r="AB833" i="9"/>
  <c r="AA833" i="9"/>
  <c r="Z833" i="9"/>
  <c r="Y833" i="9"/>
  <c r="X833" i="9"/>
  <c r="W833" i="9"/>
  <c r="V833" i="9"/>
  <c r="U833" i="9"/>
  <c r="T833" i="9"/>
  <c r="S833" i="9"/>
  <c r="R833" i="9"/>
  <c r="Q833" i="9"/>
  <c r="P833" i="9"/>
  <c r="O833" i="9"/>
  <c r="N833" i="9"/>
  <c r="M833" i="9"/>
  <c r="L833" i="9"/>
  <c r="K833" i="9"/>
  <c r="J833" i="9"/>
  <c r="I833" i="9"/>
  <c r="H833" i="9"/>
  <c r="G833" i="9"/>
  <c r="F833" i="9"/>
  <c r="D833" i="9"/>
  <c r="B833" i="9"/>
  <c r="AT832" i="9"/>
  <c r="AR832" i="9"/>
  <c r="AP832" i="9"/>
  <c r="AO832" i="9"/>
  <c r="AN832" i="9"/>
  <c r="AM832" i="9"/>
  <c r="AL832" i="9"/>
  <c r="AH832" i="9"/>
  <c r="AF832" i="9"/>
  <c r="AE832" i="9"/>
  <c r="AD832" i="9"/>
  <c r="AC832" i="9"/>
  <c r="AB832" i="9"/>
  <c r="AA832" i="9"/>
  <c r="Z832" i="9"/>
  <c r="Y832" i="9"/>
  <c r="X832" i="9"/>
  <c r="W832" i="9"/>
  <c r="V832" i="9"/>
  <c r="U832" i="9"/>
  <c r="T832" i="9"/>
  <c r="S832" i="9"/>
  <c r="R832" i="9"/>
  <c r="Q832" i="9"/>
  <c r="P832" i="9"/>
  <c r="O832" i="9"/>
  <c r="N832" i="9"/>
  <c r="M832" i="9"/>
  <c r="L832" i="9"/>
  <c r="K832" i="9"/>
  <c r="J832" i="9"/>
  <c r="I832" i="9"/>
  <c r="H832" i="9"/>
  <c r="G832" i="9"/>
  <c r="F832" i="9"/>
  <c r="D832" i="9"/>
  <c r="B832" i="9"/>
  <c r="AT831" i="9"/>
  <c r="AR831" i="9"/>
  <c r="AP831" i="9"/>
  <c r="AO831" i="9"/>
  <c r="AN831" i="9"/>
  <c r="AM831" i="9"/>
  <c r="AL831" i="9"/>
  <c r="AH831" i="9"/>
  <c r="AF831" i="9"/>
  <c r="AE831" i="9"/>
  <c r="AD831" i="9"/>
  <c r="AC831" i="9"/>
  <c r="AB831" i="9"/>
  <c r="AA831" i="9"/>
  <c r="Z831" i="9"/>
  <c r="Y831" i="9"/>
  <c r="X831" i="9"/>
  <c r="W831" i="9"/>
  <c r="V831" i="9"/>
  <c r="U831" i="9"/>
  <c r="T831" i="9"/>
  <c r="S831" i="9"/>
  <c r="R831" i="9"/>
  <c r="Q831" i="9"/>
  <c r="P831" i="9"/>
  <c r="O831" i="9"/>
  <c r="N831" i="9"/>
  <c r="M831" i="9"/>
  <c r="L831" i="9"/>
  <c r="K831" i="9"/>
  <c r="J831" i="9"/>
  <c r="I831" i="9"/>
  <c r="H831" i="9"/>
  <c r="G831" i="9"/>
  <c r="F831" i="9"/>
  <c r="D831" i="9"/>
  <c r="B831" i="9"/>
  <c r="AT830" i="9"/>
  <c r="AR830" i="9"/>
  <c r="AP830" i="9"/>
  <c r="AO830" i="9"/>
  <c r="AN830" i="9"/>
  <c r="AM830" i="9"/>
  <c r="AL830" i="9"/>
  <c r="AH830" i="9"/>
  <c r="AF830" i="9"/>
  <c r="AE830" i="9"/>
  <c r="AD830" i="9"/>
  <c r="AC830" i="9"/>
  <c r="AB830" i="9"/>
  <c r="AA830" i="9"/>
  <c r="Z830" i="9"/>
  <c r="Y830" i="9"/>
  <c r="X830" i="9"/>
  <c r="W830" i="9"/>
  <c r="V830" i="9"/>
  <c r="U830" i="9"/>
  <c r="T830" i="9"/>
  <c r="S830" i="9"/>
  <c r="R830" i="9"/>
  <c r="Q830" i="9"/>
  <c r="P830" i="9"/>
  <c r="O830" i="9"/>
  <c r="N830" i="9"/>
  <c r="M830" i="9"/>
  <c r="L830" i="9"/>
  <c r="K830" i="9"/>
  <c r="J830" i="9"/>
  <c r="I830" i="9"/>
  <c r="H830" i="9"/>
  <c r="G830" i="9"/>
  <c r="F830" i="9"/>
  <c r="D830" i="9"/>
  <c r="B830" i="9"/>
  <c r="AT829" i="9"/>
  <c r="AR829" i="9"/>
  <c r="AP829" i="9"/>
  <c r="AO829" i="9"/>
  <c r="AN829" i="9"/>
  <c r="AM829" i="9"/>
  <c r="AL829" i="9"/>
  <c r="AH829" i="9"/>
  <c r="AF829" i="9"/>
  <c r="AE829" i="9"/>
  <c r="AD829" i="9"/>
  <c r="AC829" i="9"/>
  <c r="AB829" i="9"/>
  <c r="AA829" i="9"/>
  <c r="Z829" i="9"/>
  <c r="Y829" i="9"/>
  <c r="X829" i="9"/>
  <c r="W829" i="9"/>
  <c r="V829" i="9"/>
  <c r="U829" i="9"/>
  <c r="T829" i="9"/>
  <c r="S829" i="9"/>
  <c r="R829" i="9"/>
  <c r="Q829" i="9"/>
  <c r="P829" i="9"/>
  <c r="O829" i="9"/>
  <c r="N829" i="9"/>
  <c r="M829" i="9"/>
  <c r="L829" i="9"/>
  <c r="K829" i="9"/>
  <c r="J829" i="9"/>
  <c r="I829" i="9"/>
  <c r="H829" i="9"/>
  <c r="G829" i="9"/>
  <c r="F829" i="9"/>
  <c r="D829" i="9"/>
  <c r="B829" i="9"/>
  <c r="AT828" i="9"/>
  <c r="AR828" i="9"/>
  <c r="AP828" i="9"/>
  <c r="AO828" i="9"/>
  <c r="AN828" i="9"/>
  <c r="AM828" i="9"/>
  <c r="AL828" i="9"/>
  <c r="AH828" i="9"/>
  <c r="AF828" i="9"/>
  <c r="AE828" i="9"/>
  <c r="AD828" i="9"/>
  <c r="AC828" i="9"/>
  <c r="AB828" i="9"/>
  <c r="AA828" i="9"/>
  <c r="Z828" i="9"/>
  <c r="Y828" i="9"/>
  <c r="X828" i="9"/>
  <c r="W828" i="9"/>
  <c r="V828" i="9"/>
  <c r="U828" i="9"/>
  <c r="T828" i="9"/>
  <c r="S828" i="9"/>
  <c r="R828" i="9"/>
  <c r="Q828" i="9"/>
  <c r="P828" i="9"/>
  <c r="O828" i="9"/>
  <c r="N828" i="9"/>
  <c r="M828" i="9"/>
  <c r="L828" i="9"/>
  <c r="K828" i="9"/>
  <c r="J828" i="9"/>
  <c r="I828" i="9"/>
  <c r="H828" i="9"/>
  <c r="G828" i="9"/>
  <c r="F828" i="9"/>
  <c r="D828" i="9"/>
  <c r="B828" i="9"/>
  <c r="AT827" i="9"/>
  <c r="AR827" i="9"/>
  <c r="AP827" i="9"/>
  <c r="AO827" i="9"/>
  <c r="AN827" i="9"/>
  <c r="AM827" i="9"/>
  <c r="AL827" i="9"/>
  <c r="AH827" i="9"/>
  <c r="AF827" i="9"/>
  <c r="AE827" i="9"/>
  <c r="AD827" i="9"/>
  <c r="AC827" i="9"/>
  <c r="AB827" i="9"/>
  <c r="AA827" i="9"/>
  <c r="Z827" i="9"/>
  <c r="Y827" i="9"/>
  <c r="X827" i="9"/>
  <c r="W827" i="9"/>
  <c r="V827" i="9"/>
  <c r="U827" i="9"/>
  <c r="T827" i="9"/>
  <c r="S827" i="9"/>
  <c r="R827" i="9"/>
  <c r="Q827" i="9"/>
  <c r="P827" i="9"/>
  <c r="O827" i="9"/>
  <c r="N827" i="9"/>
  <c r="M827" i="9"/>
  <c r="L827" i="9"/>
  <c r="K827" i="9"/>
  <c r="J827" i="9"/>
  <c r="I827" i="9"/>
  <c r="H827" i="9"/>
  <c r="G827" i="9"/>
  <c r="F827" i="9"/>
  <c r="D827" i="9"/>
  <c r="B827" i="9"/>
  <c r="AT826" i="9"/>
  <c r="AR826" i="9"/>
  <c r="AP826" i="9"/>
  <c r="AO826" i="9"/>
  <c r="AN826" i="9"/>
  <c r="AM826" i="9"/>
  <c r="AL826" i="9"/>
  <c r="AH826" i="9"/>
  <c r="AF826" i="9"/>
  <c r="AE826" i="9"/>
  <c r="AD826" i="9"/>
  <c r="AC826" i="9"/>
  <c r="AB826" i="9"/>
  <c r="AA826" i="9"/>
  <c r="Z826" i="9"/>
  <c r="Y826" i="9"/>
  <c r="X826" i="9"/>
  <c r="W826" i="9"/>
  <c r="V826" i="9"/>
  <c r="U826" i="9"/>
  <c r="T826" i="9"/>
  <c r="S826" i="9"/>
  <c r="R826" i="9"/>
  <c r="Q826" i="9"/>
  <c r="P826" i="9"/>
  <c r="O826" i="9"/>
  <c r="N826" i="9"/>
  <c r="M826" i="9"/>
  <c r="L826" i="9"/>
  <c r="K826" i="9"/>
  <c r="J826" i="9"/>
  <c r="I826" i="9"/>
  <c r="H826" i="9"/>
  <c r="G826" i="9"/>
  <c r="F826" i="9"/>
  <c r="D826" i="9"/>
  <c r="B826" i="9"/>
  <c r="AT825" i="9"/>
  <c r="AR825" i="9"/>
  <c r="AP825" i="9"/>
  <c r="AO825" i="9"/>
  <c r="AN825" i="9"/>
  <c r="AM825" i="9"/>
  <c r="AL825" i="9"/>
  <c r="AH825" i="9"/>
  <c r="AF825" i="9"/>
  <c r="AE825" i="9"/>
  <c r="AD825" i="9"/>
  <c r="AC825" i="9"/>
  <c r="AB825" i="9"/>
  <c r="AA825" i="9"/>
  <c r="Z825" i="9"/>
  <c r="Y825" i="9"/>
  <c r="X825" i="9"/>
  <c r="W825" i="9"/>
  <c r="V825" i="9"/>
  <c r="U825" i="9"/>
  <c r="T825" i="9"/>
  <c r="S825" i="9"/>
  <c r="R825" i="9"/>
  <c r="Q825" i="9"/>
  <c r="P825" i="9"/>
  <c r="O825" i="9"/>
  <c r="N825" i="9"/>
  <c r="M825" i="9"/>
  <c r="L825" i="9"/>
  <c r="K825" i="9"/>
  <c r="J825" i="9"/>
  <c r="I825" i="9"/>
  <c r="H825" i="9"/>
  <c r="G825" i="9"/>
  <c r="F825" i="9"/>
  <c r="D825" i="9"/>
  <c r="B825" i="9"/>
  <c r="AT824" i="9"/>
  <c r="AR824" i="9"/>
  <c r="AP824" i="9"/>
  <c r="AO824" i="9"/>
  <c r="AN824" i="9"/>
  <c r="AM824" i="9"/>
  <c r="AL824" i="9"/>
  <c r="AH824" i="9"/>
  <c r="AF824" i="9"/>
  <c r="AE824" i="9"/>
  <c r="AD824" i="9"/>
  <c r="AC824" i="9"/>
  <c r="AB824" i="9"/>
  <c r="AA824" i="9"/>
  <c r="Z824" i="9"/>
  <c r="Y824" i="9"/>
  <c r="X824" i="9"/>
  <c r="W824" i="9"/>
  <c r="V824" i="9"/>
  <c r="U824" i="9"/>
  <c r="T824" i="9"/>
  <c r="S824" i="9"/>
  <c r="R824" i="9"/>
  <c r="Q824" i="9"/>
  <c r="P824" i="9"/>
  <c r="O824" i="9"/>
  <c r="N824" i="9"/>
  <c r="M824" i="9"/>
  <c r="L824" i="9"/>
  <c r="K824" i="9"/>
  <c r="J824" i="9"/>
  <c r="I824" i="9"/>
  <c r="H824" i="9"/>
  <c r="G824" i="9"/>
  <c r="F824" i="9"/>
  <c r="D824" i="9"/>
  <c r="B824" i="9"/>
  <c r="AT823" i="9"/>
  <c r="AR823" i="9"/>
  <c r="AP823" i="9"/>
  <c r="AO823" i="9"/>
  <c r="AN823" i="9"/>
  <c r="AM823" i="9"/>
  <c r="AL823" i="9"/>
  <c r="AH823" i="9"/>
  <c r="AF823" i="9"/>
  <c r="AE823" i="9"/>
  <c r="AD823" i="9"/>
  <c r="AC823" i="9"/>
  <c r="AB823" i="9"/>
  <c r="AA823" i="9"/>
  <c r="Z823" i="9"/>
  <c r="Y823" i="9"/>
  <c r="X823" i="9"/>
  <c r="W823" i="9"/>
  <c r="V823" i="9"/>
  <c r="U823" i="9"/>
  <c r="T823" i="9"/>
  <c r="S823" i="9"/>
  <c r="R823" i="9"/>
  <c r="Q823" i="9"/>
  <c r="P823" i="9"/>
  <c r="O823" i="9"/>
  <c r="N823" i="9"/>
  <c r="M823" i="9"/>
  <c r="L823" i="9"/>
  <c r="K823" i="9"/>
  <c r="J823" i="9"/>
  <c r="I823" i="9"/>
  <c r="H823" i="9"/>
  <c r="G823" i="9"/>
  <c r="F823" i="9"/>
  <c r="D823" i="9"/>
  <c r="B823" i="9"/>
  <c r="AT822" i="9"/>
  <c r="AR822" i="9"/>
  <c r="AP822" i="9"/>
  <c r="AO822" i="9"/>
  <c r="AN822" i="9"/>
  <c r="AM822" i="9"/>
  <c r="AL822" i="9"/>
  <c r="AH822" i="9"/>
  <c r="AF822" i="9"/>
  <c r="AE822" i="9"/>
  <c r="AD822" i="9"/>
  <c r="AC822" i="9"/>
  <c r="AB822" i="9"/>
  <c r="AA822" i="9"/>
  <c r="Z822" i="9"/>
  <c r="Y822" i="9"/>
  <c r="X822" i="9"/>
  <c r="W822" i="9"/>
  <c r="V822" i="9"/>
  <c r="U822" i="9"/>
  <c r="T822" i="9"/>
  <c r="S822" i="9"/>
  <c r="R822" i="9"/>
  <c r="Q822" i="9"/>
  <c r="P822" i="9"/>
  <c r="O822" i="9"/>
  <c r="N822" i="9"/>
  <c r="M822" i="9"/>
  <c r="L822" i="9"/>
  <c r="K822" i="9"/>
  <c r="J822" i="9"/>
  <c r="I822" i="9"/>
  <c r="H822" i="9"/>
  <c r="G822" i="9"/>
  <c r="F822" i="9"/>
  <c r="D822" i="9"/>
  <c r="B822" i="9"/>
  <c r="AT821" i="9"/>
  <c r="AR821" i="9"/>
  <c r="AP821" i="9"/>
  <c r="AO821" i="9"/>
  <c r="AN821" i="9"/>
  <c r="AM821" i="9"/>
  <c r="AL821" i="9"/>
  <c r="AH821" i="9"/>
  <c r="AF821" i="9"/>
  <c r="AE821" i="9"/>
  <c r="AD821" i="9"/>
  <c r="AC821" i="9"/>
  <c r="AB821" i="9"/>
  <c r="AA821" i="9"/>
  <c r="Z821" i="9"/>
  <c r="Y821" i="9"/>
  <c r="X821" i="9"/>
  <c r="W821" i="9"/>
  <c r="V821" i="9"/>
  <c r="U821" i="9"/>
  <c r="T821" i="9"/>
  <c r="S821" i="9"/>
  <c r="R821" i="9"/>
  <c r="Q821" i="9"/>
  <c r="P821" i="9"/>
  <c r="O821" i="9"/>
  <c r="N821" i="9"/>
  <c r="M821" i="9"/>
  <c r="L821" i="9"/>
  <c r="K821" i="9"/>
  <c r="J821" i="9"/>
  <c r="I821" i="9"/>
  <c r="H821" i="9"/>
  <c r="G821" i="9"/>
  <c r="F821" i="9"/>
  <c r="D821" i="9"/>
  <c r="B821" i="9"/>
  <c r="AT820" i="9"/>
  <c r="AR820" i="9"/>
  <c r="AP820" i="9"/>
  <c r="AO820" i="9"/>
  <c r="AN820" i="9"/>
  <c r="AM820" i="9"/>
  <c r="AL820" i="9"/>
  <c r="AH820" i="9"/>
  <c r="AF820" i="9"/>
  <c r="AE820" i="9"/>
  <c r="AD820" i="9"/>
  <c r="AC820" i="9"/>
  <c r="AB820" i="9"/>
  <c r="AA820" i="9"/>
  <c r="Z820" i="9"/>
  <c r="Y820" i="9"/>
  <c r="X820" i="9"/>
  <c r="W820" i="9"/>
  <c r="V820" i="9"/>
  <c r="U820" i="9"/>
  <c r="T820" i="9"/>
  <c r="S820" i="9"/>
  <c r="R820" i="9"/>
  <c r="Q820" i="9"/>
  <c r="P820" i="9"/>
  <c r="O820" i="9"/>
  <c r="N820" i="9"/>
  <c r="M820" i="9"/>
  <c r="L820" i="9"/>
  <c r="K820" i="9"/>
  <c r="J820" i="9"/>
  <c r="I820" i="9"/>
  <c r="H820" i="9"/>
  <c r="G820" i="9"/>
  <c r="F820" i="9"/>
  <c r="D820" i="9"/>
  <c r="B820" i="9"/>
  <c r="AT819" i="9"/>
  <c r="AR819" i="9"/>
  <c r="AP819" i="9"/>
  <c r="AO819" i="9"/>
  <c r="AN819" i="9"/>
  <c r="AM819" i="9"/>
  <c r="AL819" i="9"/>
  <c r="AH819" i="9"/>
  <c r="AF819" i="9"/>
  <c r="AE819" i="9"/>
  <c r="AD819" i="9"/>
  <c r="AC819" i="9"/>
  <c r="AB819" i="9"/>
  <c r="AA819" i="9"/>
  <c r="Z819" i="9"/>
  <c r="Y819" i="9"/>
  <c r="X819" i="9"/>
  <c r="W819" i="9"/>
  <c r="V819" i="9"/>
  <c r="U819" i="9"/>
  <c r="T819" i="9"/>
  <c r="S819" i="9"/>
  <c r="R819" i="9"/>
  <c r="Q819" i="9"/>
  <c r="P819" i="9"/>
  <c r="O819" i="9"/>
  <c r="N819" i="9"/>
  <c r="M819" i="9"/>
  <c r="L819" i="9"/>
  <c r="K819" i="9"/>
  <c r="J819" i="9"/>
  <c r="I819" i="9"/>
  <c r="H819" i="9"/>
  <c r="G819" i="9"/>
  <c r="F819" i="9"/>
  <c r="D819" i="9"/>
  <c r="B819" i="9"/>
  <c r="AT818" i="9"/>
  <c r="AR818" i="9"/>
  <c r="AP818" i="9"/>
  <c r="AO818" i="9"/>
  <c r="AN818" i="9"/>
  <c r="AM818" i="9"/>
  <c r="AL818" i="9"/>
  <c r="AH818" i="9"/>
  <c r="AF818" i="9"/>
  <c r="AE818" i="9"/>
  <c r="AD818" i="9"/>
  <c r="AC818" i="9"/>
  <c r="AB818" i="9"/>
  <c r="AA818" i="9"/>
  <c r="Z818" i="9"/>
  <c r="Y818" i="9"/>
  <c r="X818" i="9"/>
  <c r="W818" i="9"/>
  <c r="V818" i="9"/>
  <c r="U818" i="9"/>
  <c r="T818" i="9"/>
  <c r="S818" i="9"/>
  <c r="R818" i="9"/>
  <c r="Q818" i="9"/>
  <c r="P818" i="9"/>
  <c r="O818" i="9"/>
  <c r="N818" i="9"/>
  <c r="M818" i="9"/>
  <c r="L818" i="9"/>
  <c r="K818" i="9"/>
  <c r="J818" i="9"/>
  <c r="I818" i="9"/>
  <c r="H818" i="9"/>
  <c r="G818" i="9"/>
  <c r="F818" i="9"/>
  <c r="D818" i="9"/>
  <c r="B818" i="9"/>
  <c r="AT817" i="9"/>
  <c r="AR817" i="9"/>
  <c r="AP817" i="9"/>
  <c r="AO817" i="9"/>
  <c r="AN817" i="9"/>
  <c r="AM817" i="9"/>
  <c r="AL817" i="9"/>
  <c r="AH817" i="9"/>
  <c r="AF817" i="9"/>
  <c r="AE817" i="9"/>
  <c r="AD817" i="9"/>
  <c r="AC817" i="9"/>
  <c r="AB817" i="9"/>
  <c r="AA817" i="9"/>
  <c r="Z817" i="9"/>
  <c r="Y817" i="9"/>
  <c r="X817" i="9"/>
  <c r="W817" i="9"/>
  <c r="V817" i="9"/>
  <c r="U817" i="9"/>
  <c r="T817" i="9"/>
  <c r="S817" i="9"/>
  <c r="R817" i="9"/>
  <c r="Q817" i="9"/>
  <c r="P817" i="9"/>
  <c r="O817" i="9"/>
  <c r="N817" i="9"/>
  <c r="M817" i="9"/>
  <c r="L817" i="9"/>
  <c r="K817" i="9"/>
  <c r="J817" i="9"/>
  <c r="I817" i="9"/>
  <c r="H817" i="9"/>
  <c r="G817" i="9"/>
  <c r="F817" i="9"/>
  <c r="D817" i="9"/>
  <c r="B817" i="9"/>
  <c r="AT816" i="9"/>
  <c r="AR816" i="9"/>
  <c r="AP816" i="9"/>
  <c r="AO816" i="9"/>
  <c r="AN816" i="9"/>
  <c r="AM816" i="9"/>
  <c r="AL816" i="9"/>
  <c r="AH816" i="9"/>
  <c r="AF816" i="9"/>
  <c r="AE816" i="9"/>
  <c r="AD816" i="9"/>
  <c r="AC816" i="9"/>
  <c r="AB816" i="9"/>
  <c r="AA816" i="9"/>
  <c r="Z816" i="9"/>
  <c r="Y816" i="9"/>
  <c r="X816" i="9"/>
  <c r="W816" i="9"/>
  <c r="V816" i="9"/>
  <c r="U816" i="9"/>
  <c r="T816" i="9"/>
  <c r="S816" i="9"/>
  <c r="R816" i="9"/>
  <c r="Q816" i="9"/>
  <c r="P816" i="9"/>
  <c r="O816" i="9"/>
  <c r="N816" i="9"/>
  <c r="M816" i="9"/>
  <c r="L816" i="9"/>
  <c r="K816" i="9"/>
  <c r="J816" i="9"/>
  <c r="I816" i="9"/>
  <c r="H816" i="9"/>
  <c r="G816" i="9"/>
  <c r="F816" i="9"/>
  <c r="D816" i="9"/>
  <c r="B816" i="9"/>
  <c r="AT815" i="9"/>
  <c r="AR815" i="9"/>
  <c r="AP815" i="9"/>
  <c r="AO815" i="9"/>
  <c r="AN815" i="9"/>
  <c r="AM815" i="9"/>
  <c r="AL815" i="9"/>
  <c r="AH815" i="9"/>
  <c r="AF815" i="9"/>
  <c r="AE815" i="9"/>
  <c r="AD815" i="9"/>
  <c r="AC815" i="9"/>
  <c r="AB815" i="9"/>
  <c r="AA815" i="9"/>
  <c r="Z815" i="9"/>
  <c r="Y815" i="9"/>
  <c r="X815" i="9"/>
  <c r="W815" i="9"/>
  <c r="V815" i="9"/>
  <c r="U815" i="9"/>
  <c r="T815" i="9"/>
  <c r="S815" i="9"/>
  <c r="R815" i="9"/>
  <c r="Q815" i="9"/>
  <c r="P815" i="9"/>
  <c r="O815" i="9"/>
  <c r="N815" i="9"/>
  <c r="M815" i="9"/>
  <c r="L815" i="9"/>
  <c r="K815" i="9"/>
  <c r="J815" i="9"/>
  <c r="I815" i="9"/>
  <c r="H815" i="9"/>
  <c r="G815" i="9"/>
  <c r="F815" i="9"/>
  <c r="D815" i="9"/>
  <c r="B815" i="9"/>
  <c r="AT814" i="9"/>
  <c r="AR814" i="9"/>
  <c r="AP814" i="9"/>
  <c r="AO814" i="9"/>
  <c r="AN814" i="9"/>
  <c r="AM814" i="9"/>
  <c r="AL814" i="9"/>
  <c r="AH814" i="9"/>
  <c r="AF814" i="9"/>
  <c r="AE814" i="9"/>
  <c r="AD814" i="9"/>
  <c r="AC814" i="9"/>
  <c r="AB814" i="9"/>
  <c r="AA814" i="9"/>
  <c r="Z814" i="9"/>
  <c r="Y814" i="9"/>
  <c r="X814" i="9"/>
  <c r="W814" i="9"/>
  <c r="V814" i="9"/>
  <c r="U814" i="9"/>
  <c r="T814" i="9"/>
  <c r="S814" i="9"/>
  <c r="R814" i="9"/>
  <c r="Q814" i="9"/>
  <c r="P814" i="9"/>
  <c r="O814" i="9"/>
  <c r="N814" i="9"/>
  <c r="M814" i="9"/>
  <c r="L814" i="9"/>
  <c r="K814" i="9"/>
  <c r="J814" i="9"/>
  <c r="I814" i="9"/>
  <c r="H814" i="9"/>
  <c r="G814" i="9"/>
  <c r="F814" i="9"/>
  <c r="D814" i="9"/>
  <c r="B814" i="9"/>
  <c r="AT813" i="9"/>
  <c r="AR813" i="9"/>
  <c r="AP813" i="9"/>
  <c r="AO813" i="9"/>
  <c r="AN813" i="9"/>
  <c r="AM813" i="9"/>
  <c r="AL813" i="9"/>
  <c r="AH813" i="9"/>
  <c r="AF813" i="9"/>
  <c r="AE813" i="9"/>
  <c r="AD813" i="9"/>
  <c r="AC813" i="9"/>
  <c r="AB813" i="9"/>
  <c r="AA813" i="9"/>
  <c r="Z813" i="9"/>
  <c r="Y813" i="9"/>
  <c r="X813" i="9"/>
  <c r="W813" i="9"/>
  <c r="V813" i="9"/>
  <c r="U813" i="9"/>
  <c r="T813" i="9"/>
  <c r="S813" i="9"/>
  <c r="R813" i="9"/>
  <c r="Q813" i="9"/>
  <c r="P813" i="9"/>
  <c r="O813" i="9"/>
  <c r="N813" i="9"/>
  <c r="M813" i="9"/>
  <c r="L813" i="9"/>
  <c r="K813" i="9"/>
  <c r="J813" i="9"/>
  <c r="I813" i="9"/>
  <c r="H813" i="9"/>
  <c r="G813" i="9"/>
  <c r="F813" i="9"/>
  <c r="D813" i="9"/>
  <c r="B813" i="9"/>
  <c r="AT812" i="9"/>
  <c r="AR812" i="9"/>
  <c r="AP812" i="9"/>
  <c r="AO812" i="9"/>
  <c r="AN812" i="9"/>
  <c r="AM812" i="9"/>
  <c r="AL812" i="9"/>
  <c r="AH812" i="9"/>
  <c r="AF812" i="9"/>
  <c r="AE812" i="9"/>
  <c r="AD812" i="9"/>
  <c r="AC812" i="9"/>
  <c r="AB812" i="9"/>
  <c r="AA812" i="9"/>
  <c r="Z812" i="9"/>
  <c r="Y812" i="9"/>
  <c r="X812" i="9"/>
  <c r="W812" i="9"/>
  <c r="V812" i="9"/>
  <c r="U812" i="9"/>
  <c r="T812" i="9"/>
  <c r="S812" i="9"/>
  <c r="R812" i="9"/>
  <c r="Q812" i="9"/>
  <c r="P812" i="9"/>
  <c r="O812" i="9"/>
  <c r="N812" i="9"/>
  <c r="M812" i="9"/>
  <c r="L812" i="9"/>
  <c r="K812" i="9"/>
  <c r="J812" i="9"/>
  <c r="I812" i="9"/>
  <c r="H812" i="9"/>
  <c r="G812" i="9"/>
  <c r="F812" i="9"/>
  <c r="D812" i="9"/>
  <c r="B812" i="9"/>
  <c r="AT811" i="9"/>
  <c r="AR811" i="9"/>
  <c r="AP811" i="9"/>
  <c r="AO811" i="9"/>
  <c r="AN811" i="9"/>
  <c r="AM811" i="9"/>
  <c r="AL811" i="9"/>
  <c r="AH811" i="9"/>
  <c r="AF811" i="9"/>
  <c r="AE811" i="9"/>
  <c r="AD811" i="9"/>
  <c r="AC811" i="9"/>
  <c r="AB811" i="9"/>
  <c r="AA811" i="9"/>
  <c r="Z811" i="9"/>
  <c r="Y811" i="9"/>
  <c r="X811" i="9"/>
  <c r="W811" i="9"/>
  <c r="V811" i="9"/>
  <c r="U811" i="9"/>
  <c r="T811" i="9"/>
  <c r="S811" i="9"/>
  <c r="R811" i="9"/>
  <c r="Q811" i="9"/>
  <c r="P811" i="9"/>
  <c r="O811" i="9"/>
  <c r="N811" i="9"/>
  <c r="M811" i="9"/>
  <c r="L811" i="9"/>
  <c r="K811" i="9"/>
  <c r="J811" i="9"/>
  <c r="I811" i="9"/>
  <c r="H811" i="9"/>
  <c r="G811" i="9"/>
  <c r="F811" i="9"/>
  <c r="D811" i="9"/>
  <c r="B811" i="9"/>
  <c r="AT810" i="9"/>
  <c r="AR810" i="9"/>
  <c r="AP810" i="9"/>
  <c r="AO810" i="9"/>
  <c r="AN810" i="9"/>
  <c r="AM810" i="9"/>
  <c r="AL810" i="9"/>
  <c r="AH810" i="9"/>
  <c r="AF810" i="9"/>
  <c r="AE810" i="9"/>
  <c r="AD810" i="9"/>
  <c r="AC810" i="9"/>
  <c r="AB810" i="9"/>
  <c r="AA810" i="9"/>
  <c r="Z810" i="9"/>
  <c r="Y810" i="9"/>
  <c r="X810" i="9"/>
  <c r="W810" i="9"/>
  <c r="V810" i="9"/>
  <c r="U810" i="9"/>
  <c r="T810" i="9"/>
  <c r="S810" i="9"/>
  <c r="R810" i="9"/>
  <c r="Q810" i="9"/>
  <c r="P810" i="9"/>
  <c r="O810" i="9"/>
  <c r="N810" i="9"/>
  <c r="M810" i="9"/>
  <c r="L810" i="9"/>
  <c r="K810" i="9"/>
  <c r="J810" i="9"/>
  <c r="I810" i="9"/>
  <c r="H810" i="9"/>
  <c r="G810" i="9"/>
  <c r="F810" i="9"/>
  <c r="D810" i="9"/>
  <c r="B810" i="9"/>
  <c r="AT809" i="9"/>
  <c r="AR809" i="9"/>
  <c r="AP809" i="9"/>
  <c r="AO809" i="9"/>
  <c r="AN809" i="9"/>
  <c r="AM809" i="9"/>
  <c r="AL809" i="9"/>
  <c r="AH809" i="9"/>
  <c r="AF809" i="9"/>
  <c r="AE809" i="9"/>
  <c r="AD809" i="9"/>
  <c r="AC809" i="9"/>
  <c r="AB809" i="9"/>
  <c r="AA809" i="9"/>
  <c r="Z809" i="9"/>
  <c r="Y809" i="9"/>
  <c r="X809" i="9"/>
  <c r="W809" i="9"/>
  <c r="V809" i="9"/>
  <c r="U809" i="9"/>
  <c r="T809" i="9"/>
  <c r="S809" i="9"/>
  <c r="R809" i="9"/>
  <c r="Q809" i="9"/>
  <c r="P809" i="9"/>
  <c r="O809" i="9"/>
  <c r="N809" i="9"/>
  <c r="M809" i="9"/>
  <c r="L809" i="9"/>
  <c r="K809" i="9"/>
  <c r="J809" i="9"/>
  <c r="I809" i="9"/>
  <c r="H809" i="9"/>
  <c r="G809" i="9"/>
  <c r="F809" i="9"/>
  <c r="D809" i="9"/>
  <c r="B809" i="9"/>
  <c r="AT808" i="9"/>
  <c r="AR808" i="9"/>
  <c r="AP808" i="9"/>
  <c r="AO808" i="9"/>
  <c r="AN808" i="9"/>
  <c r="AM808" i="9"/>
  <c r="AL808" i="9"/>
  <c r="AH808" i="9"/>
  <c r="AF808" i="9"/>
  <c r="AE808" i="9"/>
  <c r="AD808" i="9"/>
  <c r="AC808" i="9"/>
  <c r="AB808" i="9"/>
  <c r="AA808" i="9"/>
  <c r="Z808" i="9"/>
  <c r="Y808" i="9"/>
  <c r="X808" i="9"/>
  <c r="W808" i="9"/>
  <c r="V808" i="9"/>
  <c r="U808" i="9"/>
  <c r="T808" i="9"/>
  <c r="S808" i="9"/>
  <c r="R808" i="9"/>
  <c r="Q808" i="9"/>
  <c r="P808" i="9"/>
  <c r="O808" i="9"/>
  <c r="N808" i="9"/>
  <c r="M808" i="9"/>
  <c r="L808" i="9"/>
  <c r="K808" i="9"/>
  <c r="J808" i="9"/>
  <c r="I808" i="9"/>
  <c r="H808" i="9"/>
  <c r="G808" i="9"/>
  <c r="F808" i="9"/>
  <c r="D808" i="9"/>
  <c r="B808" i="9"/>
  <c r="AT807" i="9"/>
  <c r="AR807" i="9"/>
  <c r="AP807" i="9"/>
  <c r="AO807" i="9"/>
  <c r="AN807" i="9"/>
  <c r="AM807" i="9"/>
  <c r="AL807" i="9"/>
  <c r="AH807" i="9"/>
  <c r="AF807" i="9"/>
  <c r="AE807" i="9"/>
  <c r="AD807" i="9"/>
  <c r="AC807" i="9"/>
  <c r="AB807" i="9"/>
  <c r="AA807" i="9"/>
  <c r="Z807" i="9"/>
  <c r="Y807" i="9"/>
  <c r="X807" i="9"/>
  <c r="W807" i="9"/>
  <c r="V807" i="9"/>
  <c r="U807" i="9"/>
  <c r="T807" i="9"/>
  <c r="S807" i="9"/>
  <c r="R807" i="9"/>
  <c r="Q807" i="9"/>
  <c r="P807" i="9"/>
  <c r="O807" i="9"/>
  <c r="N807" i="9"/>
  <c r="M807" i="9"/>
  <c r="L807" i="9"/>
  <c r="K807" i="9"/>
  <c r="J807" i="9"/>
  <c r="I807" i="9"/>
  <c r="H807" i="9"/>
  <c r="G807" i="9"/>
  <c r="F807" i="9"/>
  <c r="D807" i="9"/>
  <c r="B807" i="9"/>
  <c r="AT806" i="9"/>
  <c r="AR806" i="9"/>
  <c r="AP806" i="9"/>
  <c r="AO806" i="9"/>
  <c r="AN806" i="9"/>
  <c r="AM806" i="9"/>
  <c r="AL806" i="9"/>
  <c r="AH806" i="9"/>
  <c r="AF806" i="9"/>
  <c r="AE806" i="9"/>
  <c r="AD806" i="9"/>
  <c r="AC806" i="9"/>
  <c r="AB806" i="9"/>
  <c r="AA806" i="9"/>
  <c r="Z806" i="9"/>
  <c r="Y806" i="9"/>
  <c r="X806" i="9"/>
  <c r="W806" i="9"/>
  <c r="V806" i="9"/>
  <c r="U806" i="9"/>
  <c r="T806" i="9"/>
  <c r="S806" i="9"/>
  <c r="R806" i="9"/>
  <c r="Q806" i="9"/>
  <c r="P806" i="9"/>
  <c r="O806" i="9"/>
  <c r="N806" i="9"/>
  <c r="M806" i="9"/>
  <c r="L806" i="9"/>
  <c r="K806" i="9"/>
  <c r="J806" i="9"/>
  <c r="I806" i="9"/>
  <c r="H806" i="9"/>
  <c r="G806" i="9"/>
  <c r="F806" i="9"/>
  <c r="D806" i="9"/>
  <c r="B806" i="9"/>
  <c r="AT805" i="9"/>
  <c r="AR805" i="9"/>
  <c r="AP805" i="9"/>
  <c r="AO805" i="9"/>
  <c r="AN805" i="9"/>
  <c r="AM805" i="9"/>
  <c r="AL805" i="9"/>
  <c r="AH805" i="9"/>
  <c r="AF805" i="9"/>
  <c r="AE805" i="9"/>
  <c r="AD805" i="9"/>
  <c r="AC805" i="9"/>
  <c r="AB805" i="9"/>
  <c r="AA805" i="9"/>
  <c r="Z805" i="9"/>
  <c r="Y805" i="9"/>
  <c r="X805" i="9"/>
  <c r="W805" i="9"/>
  <c r="V805" i="9"/>
  <c r="U805" i="9"/>
  <c r="T805" i="9"/>
  <c r="S805" i="9"/>
  <c r="R805" i="9"/>
  <c r="Q805" i="9"/>
  <c r="P805" i="9"/>
  <c r="O805" i="9"/>
  <c r="N805" i="9"/>
  <c r="M805" i="9"/>
  <c r="L805" i="9"/>
  <c r="K805" i="9"/>
  <c r="J805" i="9"/>
  <c r="I805" i="9"/>
  <c r="H805" i="9"/>
  <c r="G805" i="9"/>
  <c r="F805" i="9"/>
  <c r="D805" i="9"/>
  <c r="B805" i="9"/>
  <c r="AT804" i="9"/>
  <c r="AR804" i="9"/>
  <c r="AP804" i="9"/>
  <c r="AO804" i="9"/>
  <c r="AN804" i="9"/>
  <c r="AM804" i="9"/>
  <c r="AL804" i="9"/>
  <c r="AH804" i="9"/>
  <c r="AF804" i="9"/>
  <c r="AE804" i="9"/>
  <c r="AD804" i="9"/>
  <c r="AC804" i="9"/>
  <c r="AB804" i="9"/>
  <c r="AA804" i="9"/>
  <c r="Z804" i="9"/>
  <c r="Y804" i="9"/>
  <c r="X804" i="9"/>
  <c r="W804" i="9"/>
  <c r="V804" i="9"/>
  <c r="U804" i="9"/>
  <c r="T804" i="9"/>
  <c r="S804" i="9"/>
  <c r="R804" i="9"/>
  <c r="Q804" i="9"/>
  <c r="P804" i="9"/>
  <c r="O804" i="9"/>
  <c r="N804" i="9"/>
  <c r="M804" i="9"/>
  <c r="L804" i="9"/>
  <c r="K804" i="9"/>
  <c r="J804" i="9"/>
  <c r="I804" i="9"/>
  <c r="H804" i="9"/>
  <c r="G804" i="9"/>
  <c r="F804" i="9"/>
  <c r="D804" i="9"/>
  <c r="B804" i="9"/>
  <c r="AT803" i="9"/>
  <c r="AR803" i="9"/>
  <c r="AP803" i="9"/>
  <c r="AO803" i="9"/>
  <c r="AN803" i="9"/>
  <c r="AM803" i="9"/>
  <c r="AL803" i="9"/>
  <c r="AH803" i="9"/>
  <c r="AF803" i="9"/>
  <c r="AE803" i="9"/>
  <c r="AD803" i="9"/>
  <c r="AC803" i="9"/>
  <c r="AB803" i="9"/>
  <c r="AA803" i="9"/>
  <c r="Z803" i="9"/>
  <c r="Y803" i="9"/>
  <c r="X803" i="9"/>
  <c r="W803" i="9"/>
  <c r="V803" i="9"/>
  <c r="U803" i="9"/>
  <c r="T803" i="9"/>
  <c r="S803" i="9"/>
  <c r="R803" i="9"/>
  <c r="Q803" i="9"/>
  <c r="P803" i="9"/>
  <c r="O803" i="9"/>
  <c r="N803" i="9"/>
  <c r="M803" i="9"/>
  <c r="L803" i="9"/>
  <c r="K803" i="9"/>
  <c r="J803" i="9"/>
  <c r="I803" i="9"/>
  <c r="H803" i="9"/>
  <c r="G803" i="9"/>
  <c r="F803" i="9"/>
  <c r="D803" i="9"/>
  <c r="B803" i="9"/>
  <c r="AT802" i="9"/>
  <c r="AR802" i="9"/>
  <c r="AP802" i="9"/>
  <c r="AO802" i="9"/>
  <c r="AN802" i="9"/>
  <c r="AM802" i="9"/>
  <c r="AL802" i="9"/>
  <c r="AH802" i="9"/>
  <c r="AF802" i="9"/>
  <c r="AE802" i="9"/>
  <c r="AD802" i="9"/>
  <c r="AC802" i="9"/>
  <c r="AB802" i="9"/>
  <c r="AA802" i="9"/>
  <c r="Z802" i="9"/>
  <c r="Y802" i="9"/>
  <c r="X802" i="9"/>
  <c r="W802" i="9"/>
  <c r="V802" i="9"/>
  <c r="U802" i="9"/>
  <c r="T802" i="9"/>
  <c r="S802" i="9"/>
  <c r="R802" i="9"/>
  <c r="Q802" i="9"/>
  <c r="P802" i="9"/>
  <c r="O802" i="9"/>
  <c r="N802" i="9"/>
  <c r="M802" i="9"/>
  <c r="L802" i="9"/>
  <c r="K802" i="9"/>
  <c r="J802" i="9"/>
  <c r="I802" i="9"/>
  <c r="H802" i="9"/>
  <c r="G802" i="9"/>
  <c r="F802" i="9"/>
  <c r="D802" i="9"/>
  <c r="B802" i="9"/>
  <c r="AT801" i="9"/>
  <c r="AR801" i="9"/>
  <c r="AP801" i="9"/>
  <c r="AO801" i="9"/>
  <c r="AN801" i="9"/>
  <c r="AM801" i="9"/>
  <c r="AL801" i="9"/>
  <c r="AH801" i="9"/>
  <c r="AF801" i="9"/>
  <c r="AE801" i="9"/>
  <c r="AD801" i="9"/>
  <c r="AC801" i="9"/>
  <c r="AB801" i="9"/>
  <c r="AA801" i="9"/>
  <c r="Z801" i="9"/>
  <c r="Y801" i="9"/>
  <c r="X801" i="9"/>
  <c r="W801" i="9"/>
  <c r="V801" i="9"/>
  <c r="U801" i="9"/>
  <c r="T801" i="9"/>
  <c r="S801" i="9"/>
  <c r="R801" i="9"/>
  <c r="Q801" i="9"/>
  <c r="P801" i="9"/>
  <c r="O801" i="9"/>
  <c r="N801" i="9"/>
  <c r="M801" i="9"/>
  <c r="L801" i="9"/>
  <c r="K801" i="9"/>
  <c r="J801" i="9"/>
  <c r="I801" i="9"/>
  <c r="H801" i="9"/>
  <c r="G801" i="9"/>
  <c r="F801" i="9"/>
  <c r="D801" i="9"/>
  <c r="B801" i="9"/>
  <c r="AT800" i="9"/>
  <c r="AR800" i="9"/>
  <c r="AP800" i="9"/>
  <c r="AO800" i="9"/>
  <c r="AN800" i="9"/>
  <c r="AM800" i="9"/>
  <c r="AL800" i="9"/>
  <c r="AH800" i="9"/>
  <c r="AF800" i="9"/>
  <c r="AE800" i="9"/>
  <c r="AD800" i="9"/>
  <c r="AC800" i="9"/>
  <c r="AB800" i="9"/>
  <c r="AA800" i="9"/>
  <c r="Z800" i="9"/>
  <c r="Y800" i="9"/>
  <c r="X800" i="9"/>
  <c r="W800" i="9"/>
  <c r="V800" i="9"/>
  <c r="U800" i="9"/>
  <c r="T800" i="9"/>
  <c r="S800" i="9"/>
  <c r="R800" i="9"/>
  <c r="Q800" i="9"/>
  <c r="P800" i="9"/>
  <c r="O800" i="9"/>
  <c r="N800" i="9"/>
  <c r="M800" i="9"/>
  <c r="L800" i="9"/>
  <c r="K800" i="9"/>
  <c r="J800" i="9"/>
  <c r="I800" i="9"/>
  <c r="H800" i="9"/>
  <c r="G800" i="9"/>
  <c r="F800" i="9"/>
  <c r="D800" i="9"/>
  <c r="B800" i="9"/>
  <c r="AT799" i="9"/>
  <c r="AR799" i="9"/>
  <c r="AP799" i="9"/>
  <c r="AO799" i="9"/>
  <c r="AN799" i="9"/>
  <c r="AM799" i="9"/>
  <c r="AL799" i="9"/>
  <c r="AH799" i="9"/>
  <c r="AF799" i="9"/>
  <c r="AE799" i="9"/>
  <c r="AD799" i="9"/>
  <c r="AC799" i="9"/>
  <c r="AB799" i="9"/>
  <c r="AA799" i="9"/>
  <c r="Z799" i="9"/>
  <c r="Y799" i="9"/>
  <c r="X799" i="9"/>
  <c r="W799" i="9"/>
  <c r="V799" i="9"/>
  <c r="U799" i="9"/>
  <c r="T799" i="9"/>
  <c r="S799" i="9"/>
  <c r="R799" i="9"/>
  <c r="Q799" i="9"/>
  <c r="P799" i="9"/>
  <c r="O799" i="9"/>
  <c r="N799" i="9"/>
  <c r="M799" i="9"/>
  <c r="L799" i="9"/>
  <c r="K799" i="9"/>
  <c r="J799" i="9"/>
  <c r="I799" i="9"/>
  <c r="H799" i="9"/>
  <c r="G799" i="9"/>
  <c r="F799" i="9"/>
  <c r="D799" i="9"/>
  <c r="B799" i="9"/>
  <c r="AT798" i="9"/>
  <c r="AR798" i="9"/>
  <c r="AP798" i="9"/>
  <c r="AO798" i="9"/>
  <c r="AN798" i="9"/>
  <c r="AM798" i="9"/>
  <c r="AL798" i="9"/>
  <c r="AH798" i="9"/>
  <c r="AF798" i="9"/>
  <c r="AE798" i="9"/>
  <c r="AD798" i="9"/>
  <c r="AC798" i="9"/>
  <c r="AB798" i="9"/>
  <c r="AA798" i="9"/>
  <c r="Z798" i="9"/>
  <c r="Y798" i="9"/>
  <c r="X798" i="9"/>
  <c r="W798" i="9"/>
  <c r="V798" i="9"/>
  <c r="U798" i="9"/>
  <c r="T798" i="9"/>
  <c r="S798" i="9"/>
  <c r="R798" i="9"/>
  <c r="Q798" i="9"/>
  <c r="P798" i="9"/>
  <c r="O798" i="9"/>
  <c r="N798" i="9"/>
  <c r="M798" i="9"/>
  <c r="L798" i="9"/>
  <c r="K798" i="9"/>
  <c r="J798" i="9"/>
  <c r="I798" i="9"/>
  <c r="H798" i="9"/>
  <c r="G798" i="9"/>
  <c r="F798" i="9"/>
  <c r="D798" i="9"/>
  <c r="B798" i="9"/>
  <c r="AT797" i="9"/>
  <c r="AR797" i="9"/>
  <c r="AP797" i="9"/>
  <c r="AO797" i="9"/>
  <c r="AN797" i="9"/>
  <c r="AM797" i="9"/>
  <c r="AL797" i="9"/>
  <c r="AH797" i="9"/>
  <c r="AF797" i="9"/>
  <c r="AE797" i="9"/>
  <c r="AD797" i="9"/>
  <c r="AC797" i="9"/>
  <c r="AB797" i="9"/>
  <c r="AA797" i="9"/>
  <c r="Z797" i="9"/>
  <c r="Y797" i="9"/>
  <c r="X797" i="9"/>
  <c r="W797" i="9"/>
  <c r="V797" i="9"/>
  <c r="U797" i="9"/>
  <c r="T797" i="9"/>
  <c r="S797" i="9"/>
  <c r="R797" i="9"/>
  <c r="Q797" i="9"/>
  <c r="P797" i="9"/>
  <c r="O797" i="9"/>
  <c r="N797" i="9"/>
  <c r="M797" i="9"/>
  <c r="L797" i="9"/>
  <c r="K797" i="9"/>
  <c r="J797" i="9"/>
  <c r="I797" i="9"/>
  <c r="H797" i="9"/>
  <c r="G797" i="9"/>
  <c r="F797" i="9"/>
  <c r="D797" i="9"/>
  <c r="B797" i="9"/>
  <c r="AT796" i="9"/>
  <c r="AR796" i="9"/>
  <c r="AP796" i="9"/>
  <c r="AO796" i="9"/>
  <c r="AN796" i="9"/>
  <c r="AM796" i="9"/>
  <c r="AL796" i="9"/>
  <c r="AH796" i="9"/>
  <c r="AF796" i="9"/>
  <c r="AE796" i="9"/>
  <c r="AD796" i="9"/>
  <c r="AC796" i="9"/>
  <c r="AB796" i="9"/>
  <c r="AA796" i="9"/>
  <c r="Z796" i="9"/>
  <c r="Y796" i="9"/>
  <c r="X796" i="9"/>
  <c r="W796" i="9"/>
  <c r="V796" i="9"/>
  <c r="U796" i="9"/>
  <c r="T796" i="9"/>
  <c r="S796" i="9"/>
  <c r="R796" i="9"/>
  <c r="Q796" i="9"/>
  <c r="P796" i="9"/>
  <c r="O796" i="9"/>
  <c r="N796" i="9"/>
  <c r="M796" i="9"/>
  <c r="L796" i="9"/>
  <c r="K796" i="9"/>
  <c r="J796" i="9"/>
  <c r="I796" i="9"/>
  <c r="H796" i="9"/>
  <c r="G796" i="9"/>
  <c r="F796" i="9"/>
  <c r="D796" i="9"/>
  <c r="B796" i="9"/>
  <c r="AT795" i="9"/>
  <c r="AR795" i="9"/>
  <c r="AP795" i="9"/>
  <c r="AO795" i="9"/>
  <c r="AN795" i="9"/>
  <c r="AM795" i="9"/>
  <c r="AL795" i="9"/>
  <c r="AH795" i="9"/>
  <c r="AF795" i="9"/>
  <c r="AE795" i="9"/>
  <c r="AD795" i="9"/>
  <c r="AC795" i="9"/>
  <c r="AB795" i="9"/>
  <c r="AA795" i="9"/>
  <c r="Z795" i="9"/>
  <c r="Y795" i="9"/>
  <c r="X795" i="9"/>
  <c r="W795" i="9"/>
  <c r="V795" i="9"/>
  <c r="U795" i="9"/>
  <c r="T795" i="9"/>
  <c r="S795" i="9"/>
  <c r="R795" i="9"/>
  <c r="Q795" i="9"/>
  <c r="P795" i="9"/>
  <c r="O795" i="9"/>
  <c r="N795" i="9"/>
  <c r="M795" i="9"/>
  <c r="L795" i="9"/>
  <c r="K795" i="9"/>
  <c r="J795" i="9"/>
  <c r="I795" i="9"/>
  <c r="H795" i="9"/>
  <c r="G795" i="9"/>
  <c r="F795" i="9"/>
  <c r="D795" i="9"/>
  <c r="B795" i="9"/>
  <c r="AT794" i="9"/>
  <c r="AR794" i="9"/>
  <c r="AP794" i="9"/>
  <c r="AO794" i="9"/>
  <c r="AN794" i="9"/>
  <c r="AM794" i="9"/>
  <c r="AL794" i="9"/>
  <c r="AH794" i="9"/>
  <c r="AF794" i="9"/>
  <c r="AE794" i="9"/>
  <c r="AD794" i="9"/>
  <c r="AC794" i="9"/>
  <c r="AB794" i="9"/>
  <c r="AA794" i="9"/>
  <c r="Z794" i="9"/>
  <c r="Y794" i="9"/>
  <c r="X794" i="9"/>
  <c r="W794" i="9"/>
  <c r="V794" i="9"/>
  <c r="U794" i="9"/>
  <c r="T794" i="9"/>
  <c r="S794" i="9"/>
  <c r="R794" i="9"/>
  <c r="Q794" i="9"/>
  <c r="P794" i="9"/>
  <c r="O794" i="9"/>
  <c r="N794" i="9"/>
  <c r="M794" i="9"/>
  <c r="L794" i="9"/>
  <c r="K794" i="9"/>
  <c r="J794" i="9"/>
  <c r="I794" i="9"/>
  <c r="H794" i="9"/>
  <c r="G794" i="9"/>
  <c r="F794" i="9"/>
  <c r="D794" i="9"/>
  <c r="B794" i="9"/>
  <c r="AT793" i="9"/>
  <c r="AR793" i="9"/>
  <c r="AP793" i="9"/>
  <c r="AO793" i="9"/>
  <c r="AN793" i="9"/>
  <c r="AM793" i="9"/>
  <c r="AL793" i="9"/>
  <c r="AH793" i="9"/>
  <c r="AF793" i="9"/>
  <c r="AE793" i="9"/>
  <c r="AD793" i="9"/>
  <c r="AC793" i="9"/>
  <c r="AB793" i="9"/>
  <c r="AA793" i="9"/>
  <c r="Z793" i="9"/>
  <c r="Y793" i="9"/>
  <c r="X793" i="9"/>
  <c r="W793" i="9"/>
  <c r="V793" i="9"/>
  <c r="U793" i="9"/>
  <c r="T793" i="9"/>
  <c r="S793" i="9"/>
  <c r="R793" i="9"/>
  <c r="Q793" i="9"/>
  <c r="P793" i="9"/>
  <c r="O793" i="9"/>
  <c r="N793" i="9"/>
  <c r="M793" i="9"/>
  <c r="L793" i="9"/>
  <c r="K793" i="9"/>
  <c r="J793" i="9"/>
  <c r="I793" i="9"/>
  <c r="H793" i="9"/>
  <c r="G793" i="9"/>
  <c r="F793" i="9"/>
  <c r="D793" i="9"/>
  <c r="B793" i="9"/>
  <c r="AT792" i="9"/>
  <c r="AR792" i="9"/>
  <c r="AP792" i="9"/>
  <c r="AO792" i="9"/>
  <c r="AN792" i="9"/>
  <c r="AM792" i="9"/>
  <c r="AL792" i="9"/>
  <c r="AH792" i="9"/>
  <c r="AF792" i="9"/>
  <c r="AE792" i="9"/>
  <c r="AD792" i="9"/>
  <c r="AC792" i="9"/>
  <c r="AB792" i="9"/>
  <c r="AA792" i="9"/>
  <c r="Z792" i="9"/>
  <c r="Y792" i="9"/>
  <c r="X792" i="9"/>
  <c r="W792" i="9"/>
  <c r="V792" i="9"/>
  <c r="U792" i="9"/>
  <c r="T792" i="9"/>
  <c r="S792" i="9"/>
  <c r="R792" i="9"/>
  <c r="Q792" i="9"/>
  <c r="P792" i="9"/>
  <c r="O792" i="9"/>
  <c r="N792" i="9"/>
  <c r="M792" i="9"/>
  <c r="L792" i="9"/>
  <c r="K792" i="9"/>
  <c r="J792" i="9"/>
  <c r="I792" i="9"/>
  <c r="H792" i="9"/>
  <c r="G792" i="9"/>
  <c r="F792" i="9"/>
  <c r="D792" i="9"/>
  <c r="B792" i="9"/>
  <c r="AT791" i="9"/>
  <c r="AR791" i="9"/>
  <c r="AP791" i="9"/>
  <c r="AO791" i="9"/>
  <c r="AN791" i="9"/>
  <c r="AM791" i="9"/>
  <c r="AL791" i="9"/>
  <c r="AH791" i="9"/>
  <c r="AF791" i="9"/>
  <c r="AE791" i="9"/>
  <c r="AD791" i="9"/>
  <c r="AC791" i="9"/>
  <c r="AB791" i="9"/>
  <c r="AA791" i="9"/>
  <c r="Z791" i="9"/>
  <c r="Y791" i="9"/>
  <c r="X791" i="9"/>
  <c r="W791" i="9"/>
  <c r="V791" i="9"/>
  <c r="U791" i="9"/>
  <c r="T791" i="9"/>
  <c r="S791" i="9"/>
  <c r="R791" i="9"/>
  <c r="Q791" i="9"/>
  <c r="P791" i="9"/>
  <c r="O791" i="9"/>
  <c r="N791" i="9"/>
  <c r="M791" i="9"/>
  <c r="L791" i="9"/>
  <c r="K791" i="9"/>
  <c r="J791" i="9"/>
  <c r="I791" i="9"/>
  <c r="H791" i="9"/>
  <c r="G791" i="9"/>
  <c r="F791" i="9"/>
  <c r="D791" i="9"/>
  <c r="B791" i="9"/>
  <c r="AT790" i="9"/>
  <c r="AR790" i="9"/>
  <c r="AP790" i="9"/>
  <c r="AO790" i="9"/>
  <c r="AN790" i="9"/>
  <c r="AM790" i="9"/>
  <c r="AL790" i="9"/>
  <c r="AH790" i="9"/>
  <c r="AF790" i="9"/>
  <c r="AE790" i="9"/>
  <c r="AD790" i="9"/>
  <c r="AC790" i="9"/>
  <c r="AB790" i="9"/>
  <c r="AA790" i="9"/>
  <c r="Z790" i="9"/>
  <c r="Y790" i="9"/>
  <c r="X790" i="9"/>
  <c r="W790" i="9"/>
  <c r="V790" i="9"/>
  <c r="U790" i="9"/>
  <c r="T790" i="9"/>
  <c r="S790" i="9"/>
  <c r="R790" i="9"/>
  <c r="Q790" i="9"/>
  <c r="P790" i="9"/>
  <c r="O790" i="9"/>
  <c r="N790" i="9"/>
  <c r="M790" i="9"/>
  <c r="L790" i="9"/>
  <c r="K790" i="9"/>
  <c r="J790" i="9"/>
  <c r="I790" i="9"/>
  <c r="H790" i="9"/>
  <c r="G790" i="9"/>
  <c r="F790" i="9"/>
  <c r="D790" i="9"/>
  <c r="B790" i="9"/>
  <c r="AT789" i="9"/>
  <c r="AR789" i="9"/>
  <c r="AP789" i="9"/>
  <c r="AO789" i="9"/>
  <c r="AN789" i="9"/>
  <c r="AM789" i="9"/>
  <c r="AL789" i="9"/>
  <c r="AH789" i="9"/>
  <c r="AF789" i="9"/>
  <c r="AE789" i="9"/>
  <c r="AD789" i="9"/>
  <c r="AC789" i="9"/>
  <c r="AB789" i="9"/>
  <c r="AA789" i="9"/>
  <c r="Z789" i="9"/>
  <c r="Y789" i="9"/>
  <c r="X789" i="9"/>
  <c r="W789" i="9"/>
  <c r="V789" i="9"/>
  <c r="U789" i="9"/>
  <c r="T789" i="9"/>
  <c r="S789" i="9"/>
  <c r="R789" i="9"/>
  <c r="Q789" i="9"/>
  <c r="P789" i="9"/>
  <c r="O789" i="9"/>
  <c r="N789" i="9"/>
  <c r="M789" i="9"/>
  <c r="L789" i="9"/>
  <c r="K789" i="9"/>
  <c r="J789" i="9"/>
  <c r="I789" i="9"/>
  <c r="H789" i="9"/>
  <c r="G789" i="9"/>
  <c r="F789" i="9"/>
  <c r="D789" i="9"/>
  <c r="B789" i="9"/>
  <c r="AT788" i="9"/>
  <c r="AR788" i="9"/>
  <c r="AP788" i="9"/>
  <c r="AO788" i="9"/>
  <c r="AN788" i="9"/>
  <c r="AM788" i="9"/>
  <c r="AL788" i="9"/>
  <c r="AH788" i="9"/>
  <c r="AF788" i="9"/>
  <c r="AE788" i="9"/>
  <c r="AD788" i="9"/>
  <c r="AC788" i="9"/>
  <c r="AB788" i="9"/>
  <c r="AA788" i="9"/>
  <c r="Z788" i="9"/>
  <c r="Y788" i="9"/>
  <c r="X788" i="9"/>
  <c r="W788" i="9"/>
  <c r="V788" i="9"/>
  <c r="U788" i="9"/>
  <c r="T788" i="9"/>
  <c r="S788" i="9"/>
  <c r="R788" i="9"/>
  <c r="Q788" i="9"/>
  <c r="P788" i="9"/>
  <c r="O788" i="9"/>
  <c r="N788" i="9"/>
  <c r="M788" i="9"/>
  <c r="L788" i="9"/>
  <c r="K788" i="9"/>
  <c r="J788" i="9"/>
  <c r="I788" i="9"/>
  <c r="H788" i="9"/>
  <c r="G788" i="9"/>
  <c r="F788" i="9"/>
  <c r="D788" i="9"/>
  <c r="B788" i="9"/>
  <c r="AT787" i="9"/>
  <c r="AR787" i="9"/>
  <c r="AP787" i="9"/>
  <c r="AO787" i="9"/>
  <c r="AN787" i="9"/>
  <c r="AM787" i="9"/>
  <c r="AL787" i="9"/>
  <c r="AH787" i="9"/>
  <c r="AF787" i="9"/>
  <c r="AE787" i="9"/>
  <c r="AD787" i="9"/>
  <c r="AC787" i="9"/>
  <c r="AB787" i="9"/>
  <c r="AA787" i="9"/>
  <c r="Z787" i="9"/>
  <c r="Y787" i="9"/>
  <c r="X787" i="9"/>
  <c r="W787" i="9"/>
  <c r="V787" i="9"/>
  <c r="U787" i="9"/>
  <c r="T787" i="9"/>
  <c r="S787" i="9"/>
  <c r="R787" i="9"/>
  <c r="Q787" i="9"/>
  <c r="P787" i="9"/>
  <c r="O787" i="9"/>
  <c r="N787" i="9"/>
  <c r="M787" i="9"/>
  <c r="L787" i="9"/>
  <c r="K787" i="9"/>
  <c r="J787" i="9"/>
  <c r="I787" i="9"/>
  <c r="H787" i="9"/>
  <c r="G787" i="9"/>
  <c r="F787" i="9"/>
  <c r="D787" i="9"/>
  <c r="B787" i="9"/>
  <c r="AT786" i="9"/>
  <c r="AR786" i="9"/>
  <c r="AP786" i="9"/>
  <c r="AO786" i="9"/>
  <c r="AN786" i="9"/>
  <c r="AM786" i="9"/>
  <c r="AL786" i="9"/>
  <c r="AH786" i="9"/>
  <c r="AF786" i="9"/>
  <c r="AE786" i="9"/>
  <c r="AD786" i="9"/>
  <c r="AC786" i="9"/>
  <c r="AB786" i="9"/>
  <c r="AA786" i="9"/>
  <c r="Z786" i="9"/>
  <c r="Y786" i="9"/>
  <c r="X786" i="9"/>
  <c r="W786" i="9"/>
  <c r="V786" i="9"/>
  <c r="U786" i="9"/>
  <c r="T786" i="9"/>
  <c r="S786" i="9"/>
  <c r="R786" i="9"/>
  <c r="Q786" i="9"/>
  <c r="P786" i="9"/>
  <c r="O786" i="9"/>
  <c r="N786" i="9"/>
  <c r="M786" i="9"/>
  <c r="L786" i="9"/>
  <c r="K786" i="9"/>
  <c r="J786" i="9"/>
  <c r="I786" i="9"/>
  <c r="H786" i="9"/>
  <c r="G786" i="9"/>
  <c r="F786" i="9"/>
  <c r="D786" i="9"/>
  <c r="B786" i="9"/>
  <c r="AT785" i="9"/>
  <c r="AR785" i="9"/>
  <c r="AP785" i="9"/>
  <c r="AO785" i="9"/>
  <c r="AN785" i="9"/>
  <c r="AM785" i="9"/>
  <c r="AL785" i="9"/>
  <c r="AH785" i="9"/>
  <c r="AF785" i="9"/>
  <c r="AE785" i="9"/>
  <c r="AD785" i="9"/>
  <c r="AC785" i="9"/>
  <c r="AB785" i="9"/>
  <c r="AA785" i="9"/>
  <c r="Z785" i="9"/>
  <c r="Y785" i="9"/>
  <c r="X785" i="9"/>
  <c r="W785" i="9"/>
  <c r="V785" i="9"/>
  <c r="U785" i="9"/>
  <c r="T785" i="9"/>
  <c r="S785" i="9"/>
  <c r="R785" i="9"/>
  <c r="Q785" i="9"/>
  <c r="P785" i="9"/>
  <c r="O785" i="9"/>
  <c r="N785" i="9"/>
  <c r="M785" i="9"/>
  <c r="L785" i="9"/>
  <c r="K785" i="9"/>
  <c r="J785" i="9"/>
  <c r="I785" i="9"/>
  <c r="H785" i="9"/>
  <c r="G785" i="9"/>
  <c r="F785" i="9"/>
  <c r="D785" i="9"/>
  <c r="B785" i="9"/>
  <c r="AT784" i="9"/>
  <c r="AR784" i="9"/>
  <c r="AP784" i="9"/>
  <c r="AO784" i="9"/>
  <c r="AN784" i="9"/>
  <c r="AM784" i="9"/>
  <c r="AL784" i="9"/>
  <c r="AH784" i="9"/>
  <c r="AF784" i="9"/>
  <c r="AE784" i="9"/>
  <c r="AD784" i="9"/>
  <c r="AC784" i="9"/>
  <c r="AB784" i="9"/>
  <c r="AA784" i="9"/>
  <c r="Z784" i="9"/>
  <c r="Y784" i="9"/>
  <c r="X784" i="9"/>
  <c r="W784" i="9"/>
  <c r="V784" i="9"/>
  <c r="U784" i="9"/>
  <c r="T784" i="9"/>
  <c r="S784" i="9"/>
  <c r="R784" i="9"/>
  <c r="Q784" i="9"/>
  <c r="P784" i="9"/>
  <c r="O784" i="9"/>
  <c r="N784" i="9"/>
  <c r="M784" i="9"/>
  <c r="L784" i="9"/>
  <c r="K784" i="9"/>
  <c r="J784" i="9"/>
  <c r="I784" i="9"/>
  <c r="H784" i="9"/>
  <c r="G784" i="9"/>
  <c r="F784" i="9"/>
  <c r="D784" i="9"/>
  <c r="B784" i="9"/>
  <c r="AT783" i="9"/>
  <c r="AR783" i="9"/>
  <c r="AP783" i="9"/>
  <c r="AO783" i="9"/>
  <c r="AN783" i="9"/>
  <c r="AM783" i="9"/>
  <c r="AL783" i="9"/>
  <c r="AH783" i="9"/>
  <c r="AF783" i="9"/>
  <c r="AE783" i="9"/>
  <c r="AD783" i="9"/>
  <c r="AC783" i="9"/>
  <c r="AB783" i="9"/>
  <c r="AA783" i="9"/>
  <c r="Z783" i="9"/>
  <c r="Y783" i="9"/>
  <c r="X783" i="9"/>
  <c r="W783" i="9"/>
  <c r="V783" i="9"/>
  <c r="U783" i="9"/>
  <c r="T783" i="9"/>
  <c r="S783" i="9"/>
  <c r="R783" i="9"/>
  <c r="Q783" i="9"/>
  <c r="P783" i="9"/>
  <c r="O783" i="9"/>
  <c r="N783" i="9"/>
  <c r="M783" i="9"/>
  <c r="L783" i="9"/>
  <c r="K783" i="9"/>
  <c r="J783" i="9"/>
  <c r="I783" i="9"/>
  <c r="H783" i="9"/>
  <c r="G783" i="9"/>
  <c r="F783" i="9"/>
  <c r="D783" i="9"/>
  <c r="B783" i="9"/>
  <c r="AT782" i="9"/>
  <c r="AR782" i="9"/>
  <c r="AP782" i="9"/>
  <c r="AO782" i="9"/>
  <c r="AN782" i="9"/>
  <c r="AM782" i="9"/>
  <c r="AL782" i="9"/>
  <c r="AH782" i="9"/>
  <c r="AF782" i="9"/>
  <c r="AE782" i="9"/>
  <c r="AD782" i="9"/>
  <c r="AC782" i="9"/>
  <c r="AB782" i="9"/>
  <c r="AA782" i="9"/>
  <c r="Z782" i="9"/>
  <c r="Y782" i="9"/>
  <c r="X782" i="9"/>
  <c r="W782" i="9"/>
  <c r="V782" i="9"/>
  <c r="U782" i="9"/>
  <c r="T782" i="9"/>
  <c r="S782" i="9"/>
  <c r="R782" i="9"/>
  <c r="Q782" i="9"/>
  <c r="P782" i="9"/>
  <c r="O782" i="9"/>
  <c r="N782" i="9"/>
  <c r="M782" i="9"/>
  <c r="L782" i="9"/>
  <c r="K782" i="9"/>
  <c r="J782" i="9"/>
  <c r="I782" i="9"/>
  <c r="H782" i="9"/>
  <c r="G782" i="9"/>
  <c r="F782" i="9"/>
  <c r="D782" i="9"/>
  <c r="B782" i="9"/>
  <c r="AT781" i="9"/>
  <c r="AR781" i="9"/>
  <c r="AP781" i="9"/>
  <c r="AO781" i="9"/>
  <c r="AN781" i="9"/>
  <c r="AM781" i="9"/>
  <c r="AL781" i="9"/>
  <c r="AH781" i="9"/>
  <c r="AF781" i="9"/>
  <c r="AE781" i="9"/>
  <c r="AD781" i="9"/>
  <c r="AC781" i="9"/>
  <c r="AB781" i="9"/>
  <c r="AA781" i="9"/>
  <c r="Z781" i="9"/>
  <c r="Y781" i="9"/>
  <c r="X781" i="9"/>
  <c r="W781" i="9"/>
  <c r="V781" i="9"/>
  <c r="U781" i="9"/>
  <c r="T781" i="9"/>
  <c r="S781" i="9"/>
  <c r="R781" i="9"/>
  <c r="Q781" i="9"/>
  <c r="P781" i="9"/>
  <c r="O781" i="9"/>
  <c r="N781" i="9"/>
  <c r="M781" i="9"/>
  <c r="L781" i="9"/>
  <c r="K781" i="9"/>
  <c r="J781" i="9"/>
  <c r="I781" i="9"/>
  <c r="H781" i="9"/>
  <c r="G781" i="9"/>
  <c r="F781" i="9"/>
  <c r="D781" i="9"/>
  <c r="B781" i="9"/>
  <c r="AT780" i="9"/>
  <c r="AR780" i="9"/>
  <c r="AP780" i="9"/>
  <c r="AO780" i="9"/>
  <c r="AN780" i="9"/>
  <c r="AM780" i="9"/>
  <c r="AL780" i="9"/>
  <c r="AH780" i="9"/>
  <c r="AF780" i="9"/>
  <c r="AE780" i="9"/>
  <c r="AD780" i="9"/>
  <c r="AC780" i="9"/>
  <c r="AB780" i="9"/>
  <c r="AA780" i="9"/>
  <c r="Z780" i="9"/>
  <c r="Y780" i="9"/>
  <c r="X780" i="9"/>
  <c r="W780" i="9"/>
  <c r="V780" i="9"/>
  <c r="U780" i="9"/>
  <c r="T780" i="9"/>
  <c r="S780" i="9"/>
  <c r="R780" i="9"/>
  <c r="Q780" i="9"/>
  <c r="P780" i="9"/>
  <c r="O780" i="9"/>
  <c r="N780" i="9"/>
  <c r="M780" i="9"/>
  <c r="L780" i="9"/>
  <c r="K780" i="9"/>
  <c r="J780" i="9"/>
  <c r="I780" i="9"/>
  <c r="H780" i="9"/>
  <c r="G780" i="9"/>
  <c r="F780" i="9"/>
  <c r="D780" i="9"/>
  <c r="B780" i="9"/>
  <c r="AT779" i="9"/>
  <c r="AR779" i="9"/>
  <c r="AP779" i="9"/>
  <c r="AO779" i="9"/>
  <c r="AN779" i="9"/>
  <c r="AM779" i="9"/>
  <c r="AL779" i="9"/>
  <c r="AH779" i="9"/>
  <c r="AF779" i="9"/>
  <c r="AE779" i="9"/>
  <c r="AD779" i="9"/>
  <c r="AC779" i="9"/>
  <c r="AB779" i="9"/>
  <c r="AA779" i="9"/>
  <c r="Z779" i="9"/>
  <c r="Y779" i="9"/>
  <c r="X779" i="9"/>
  <c r="W779" i="9"/>
  <c r="V779" i="9"/>
  <c r="U779" i="9"/>
  <c r="T779" i="9"/>
  <c r="S779" i="9"/>
  <c r="R779" i="9"/>
  <c r="Q779" i="9"/>
  <c r="P779" i="9"/>
  <c r="O779" i="9"/>
  <c r="N779" i="9"/>
  <c r="M779" i="9"/>
  <c r="L779" i="9"/>
  <c r="K779" i="9"/>
  <c r="J779" i="9"/>
  <c r="I779" i="9"/>
  <c r="H779" i="9"/>
  <c r="G779" i="9"/>
  <c r="F779" i="9"/>
  <c r="D779" i="9"/>
  <c r="B779" i="9"/>
  <c r="AT778" i="9"/>
  <c r="AR778" i="9"/>
  <c r="AP778" i="9"/>
  <c r="AO778" i="9"/>
  <c r="AN778" i="9"/>
  <c r="AM778" i="9"/>
  <c r="AL778" i="9"/>
  <c r="AH778" i="9"/>
  <c r="AF778" i="9"/>
  <c r="AE778" i="9"/>
  <c r="AD778" i="9"/>
  <c r="AC778" i="9"/>
  <c r="AB778" i="9"/>
  <c r="AA778" i="9"/>
  <c r="Z778" i="9"/>
  <c r="Y778" i="9"/>
  <c r="X778" i="9"/>
  <c r="W778" i="9"/>
  <c r="V778" i="9"/>
  <c r="U778" i="9"/>
  <c r="T778" i="9"/>
  <c r="S778" i="9"/>
  <c r="R778" i="9"/>
  <c r="Q778" i="9"/>
  <c r="P778" i="9"/>
  <c r="O778" i="9"/>
  <c r="N778" i="9"/>
  <c r="M778" i="9"/>
  <c r="L778" i="9"/>
  <c r="K778" i="9"/>
  <c r="J778" i="9"/>
  <c r="I778" i="9"/>
  <c r="H778" i="9"/>
  <c r="G778" i="9"/>
  <c r="F778" i="9"/>
  <c r="D778" i="9"/>
  <c r="B778" i="9"/>
  <c r="AT777" i="9"/>
  <c r="AR777" i="9"/>
  <c r="AP777" i="9"/>
  <c r="AO777" i="9"/>
  <c r="AN777" i="9"/>
  <c r="AM777" i="9"/>
  <c r="AL777" i="9"/>
  <c r="AH777" i="9"/>
  <c r="AF777" i="9"/>
  <c r="AE777" i="9"/>
  <c r="AD777" i="9"/>
  <c r="AC777" i="9"/>
  <c r="AB777" i="9"/>
  <c r="AA777" i="9"/>
  <c r="Z777" i="9"/>
  <c r="Y777" i="9"/>
  <c r="X777" i="9"/>
  <c r="W777" i="9"/>
  <c r="V777" i="9"/>
  <c r="U777" i="9"/>
  <c r="T777" i="9"/>
  <c r="S777" i="9"/>
  <c r="R777" i="9"/>
  <c r="Q777" i="9"/>
  <c r="P777" i="9"/>
  <c r="O777" i="9"/>
  <c r="N777" i="9"/>
  <c r="M777" i="9"/>
  <c r="L777" i="9"/>
  <c r="K777" i="9"/>
  <c r="J777" i="9"/>
  <c r="I777" i="9"/>
  <c r="H777" i="9"/>
  <c r="G777" i="9"/>
  <c r="F777" i="9"/>
  <c r="D777" i="9"/>
  <c r="B777" i="9"/>
  <c r="AT776" i="9"/>
  <c r="AR776" i="9"/>
  <c r="AP776" i="9"/>
  <c r="AO776" i="9"/>
  <c r="AN776" i="9"/>
  <c r="AM776" i="9"/>
  <c r="AL776" i="9"/>
  <c r="AH776" i="9"/>
  <c r="AF776" i="9"/>
  <c r="AE776" i="9"/>
  <c r="AD776" i="9"/>
  <c r="AC776" i="9"/>
  <c r="AB776" i="9"/>
  <c r="AA776" i="9"/>
  <c r="Z776" i="9"/>
  <c r="Y776" i="9"/>
  <c r="X776" i="9"/>
  <c r="W776" i="9"/>
  <c r="V776" i="9"/>
  <c r="U776" i="9"/>
  <c r="T776" i="9"/>
  <c r="S776" i="9"/>
  <c r="R776" i="9"/>
  <c r="Q776" i="9"/>
  <c r="P776" i="9"/>
  <c r="O776" i="9"/>
  <c r="N776" i="9"/>
  <c r="M776" i="9"/>
  <c r="L776" i="9"/>
  <c r="K776" i="9"/>
  <c r="J776" i="9"/>
  <c r="I776" i="9"/>
  <c r="H776" i="9"/>
  <c r="G776" i="9"/>
  <c r="F776" i="9"/>
  <c r="D776" i="9"/>
  <c r="B776" i="9"/>
  <c r="AT775" i="9"/>
  <c r="AR775" i="9"/>
  <c r="AP775" i="9"/>
  <c r="AO775" i="9"/>
  <c r="AN775" i="9"/>
  <c r="AM775" i="9"/>
  <c r="AL775" i="9"/>
  <c r="AH775" i="9"/>
  <c r="AF775" i="9"/>
  <c r="AE775" i="9"/>
  <c r="AD775" i="9"/>
  <c r="AC775" i="9"/>
  <c r="AB775" i="9"/>
  <c r="AA775" i="9"/>
  <c r="Z775" i="9"/>
  <c r="Y775" i="9"/>
  <c r="X775" i="9"/>
  <c r="W775" i="9"/>
  <c r="V775" i="9"/>
  <c r="U775" i="9"/>
  <c r="T775" i="9"/>
  <c r="S775" i="9"/>
  <c r="R775" i="9"/>
  <c r="Q775" i="9"/>
  <c r="P775" i="9"/>
  <c r="O775" i="9"/>
  <c r="N775" i="9"/>
  <c r="M775" i="9"/>
  <c r="L775" i="9"/>
  <c r="K775" i="9"/>
  <c r="J775" i="9"/>
  <c r="I775" i="9"/>
  <c r="H775" i="9"/>
  <c r="G775" i="9"/>
  <c r="F775" i="9"/>
  <c r="D775" i="9"/>
  <c r="B775" i="9"/>
  <c r="AT774" i="9"/>
  <c r="AR774" i="9"/>
  <c r="AP774" i="9"/>
  <c r="AO774" i="9"/>
  <c r="AN774" i="9"/>
  <c r="AM774" i="9"/>
  <c r="AL774" i="9"/>
  <c r="AH774" i="9"/>
  <c r="AF774" i="9"/>
  <c r="AE774" i="9"/>
  <c r="AD774" i="9"/>
  <c r="AC774" i="9"/>
  <c r="AB774" i="9"/>
  <c r="AA774" i="9"/>
  <c r="Z774" i="9"/>
  <c r="Y774" i="9"/>
  <c r="X774" i="9"/>
  <c r="W774" i="9"/>
  <c r="V774" i="9"/>
  <c r="U774" i="9"/>
  <c r="T774" i="9"/>
  <c r="S774" i="9"/>
  <c r="R774" i="9"/>
  <c r="Q774" i="9"/>
  <c r="P774" i="9"/>
  <c r="O774" i="9"/>
  <c r="N774" i="9"/>
  <c r="M774" i="9"/>
  <c r="L774" i="9"/>
  <c r="K774" i="9"/>
  <c r="J774" i="9"/>
  <c r="I774" i="9"/>
  <c r="H774" i="9"/>
  <c r="G774" i="9"/>
  <c r="F774" i="9"/>
  <c r="D774" i="9"/>
  <c r="B774" i="9"/>
  <c r="AT773" i="9"/>
  <c r="AR773" i="9"/>
  <c r="AP773" i="9"/>
  <c r="AO773" i="9"/>
  <c r="AN773" i="9"/>
  <c r="AM773" i="9"/>
  <c r="AL773" i="9"/>
  <c r="AH773" i="9"/>
  <c r="AF773" i="9"/>
  <c r="AE773" i="9"/>
  <c r="AD773" i="9"/>
  <c r="AC773" i="9"/>
  <c r="AB773" i="9"/>
  <c r="AA773" i="9"/>
  <c r="Z773" i="9"/>
  <c r="Y773" i="9"/>
  <c r="X773" i="9"/>
  <c r="W773" i="9"/>
  <c r="V773" i="9"/>
  <c r="U773" i="9"/>
  <c r="T773" i="9"/>
  <c r="S773" i="9"/>
  <c r="R773" i="9"/>
  <c r="Q773" i="9"/>
  <c r="P773" i="9"/>
  <c r="O773" i="9"/>
  <c r="N773" i="9"/>
  <c r="M773" i="9"/>
  <c r="L773" i="9"/>
  <c r="K773" i="9"/>
  <c r="J773" i="9"/>
  <c r="I773" i="9"/>
  <c r="H773" i="9"/>
  <c r="G773" i="9"/>
  <c r="F773" i="9"/>
  <c r="D773" i="9"/>
  <c r="B773" i="9"/>
  <c r="AT772" i="9"/>
  <c r="AR772" i="9"/>
  <c r="AP772" i="9"/>
  <c r="AO772" i="9"/>
  <c r="AN772" i="9"/>
  <c r="AM772" i="9"/>
  <c r="AL772" i="9"/>
  <c r="AH772" i="9"/>
  <c r="AF772" i="9"/>
  <c r="AE772" i="9"/>
  <c r="AD772" i="9"/>
  <c r="AC772" i="9"/>
  <c r="AB772" i="9"/>
  <c r="AA772" i="9"/>
  <c r="Z772" i="9"/>
  <c r="Y772" i="9"/>
  <c r="X772" i="9"/>
  <c r="W772" i="9"/>
  <c r="V772" i="9"/>
  <c r="U772" i="9"/>
  <c r="T772" i="9"/>
  <c r="S772" i="9"/>
  <c r="R772" i="9"/>
  <c r="Q772" i="9"/>
  <c r="P772" i="9"/>
  <c r="O772" i="9"/>
  <c r="N772" i="9"/>
  <c r="M772" i="9"/>
  <c r="L772" i="9"/>
  <c r="K772" i="9"/>
  <c r="J772" i="9"/>
  <c r="I772" i="9"/>
  <c r="H772" i="9"/>
  <c r="G772" i="9"/>
  <c r="F772" i="9"/>
  <c r="D772" i="9"/>
  <c r="B772" i="9"/>
  <c r="AT771" i="9"/>
  <c r="AR771" i="9"/>
  <c r="AP771" i="9"/>
  <c r="AO771" i="9"/>
  <c r="AN771" i="9"/>
  <c r="AM771" i="9"/>
  <c r="AL771" i="9"/>
  <c r="AH771" i="9"/>
  <c r="AF771" i="9"/>
  <c r="AE771" i="9"/>
  <c r="AD771" i="9"/>
  <c r="AC771" i="9"/>
  <c r="AB771" i="9"/>
  <c r="AA771" i="9"/>
  <c r="Z771" i="9"/>
  <c r="Y771" i="9"/>
  <c r="X771" i="9"/>
  <c r="W771" i="9"/>
  <c r="V771" i="9"/>
  <c r="U771" i="9"/>
  <c r="T771" i="9"/>
  <c r="S771" i="9"/>
  <c r="R771" i="9"/>
  <c r="Q771" i="9"/>
  <c r="P771" i="9"/>
  <c r="O771" i="9"/>
  <c r="N771" i="9"/>
  <c r="M771" i="9"/>
  <c r="L771" i="9"/>
  <c r="K771" i="9"/>
  <c r="J771" i="9"/>
  <c r="I771" i="9"/>
  <c r="H771" i="9"/>
  <c r="G771" i="9"/>
  <c r="F771" i="9"/>
  <c r="D771" i="9"/>
  <c r="B771" i="9"/>
  <c r="AT770" i="9"/>
  <c r="AR770" i="9"/>
  <c r="AP770" i="9"/>
  <c r="AO770" i="9"/>
  <c r="AN770" i="9"/>
  <c r="AM770" i="9"/>
  <c r="AL770" i="9"/>
  <c r="AH770" i="9"/>
  <c r="AF770" i="9"/>
  <c r="AE770" i="9"/>
  <c r="AD770" i="9"/>
  <c r="AC770" i="9"/>
  <c r="AB770" i="9"/>
  <c r="AA770" i="9"/>
  <c r="Z770" i="9"/>
  <c r="Y770" i="9"/>
  <c r="X770" i="9"/>
  <c r="W770" i="9"/>
  <c r="V770" i="9"/>
  <c r="U770" i="9"/>
  <c r="T770" i="9"/>
  <c r="S770" i="9"/>
  <c r="R770" i="9"/>
  <c r="Q770" i="9"/>
  <c r="P770" i="9"/>
  <c r="O770" i="9"/>
  <c r="N770" i="9"/>
  <c r="M770" i="9"/>
  <c r="L770" i="9"/>
  <c r="K770" i="9"/>
  <c r="J770" i="9"/>
  <c r="I770" i="9"/>
  <c r="H770" i="9"/>
  <c r="G770" i="9"/>
  <c r="F770" i="9"/>
  <c r="D770" i="9"/>
  <c r="B770" i="9"/>
  <c r="AT769" i="9"/>
  <c r="AR769" i="9"/>
  <c r="AP769" i="9"/>
  <c r="AO769" i="9"/>
  <c r="AN769" i="9"/>
  <c r="AM769" i="9"/>
  <c r="AL769" i="9"/>
  <c r="AH769" i="9"/>
  <c r="AF769" i="9"/>
  <c r="AE769" i="9"/>
  <c r="AD769" i="9"/>
  <c r="AC769" i="9"/>
  <c r="AB769" i="9"/>
  <c r="AA769" i="9"/>
  <c r="Z769" i="9"/>
  <c r="Y769" i="9"/>
  <c r="X769" i="9"/>
  <c r="W769" i="9"/>
  <c r="V769" i="9"/>
  <c r="U769" i="9"/>
  <c r="T769" i="9"/>
  <c r="S769" i="9"/>
  <c r="R769" i="9"/>
  <c r="Q769" i="9"/>
  <c r="P769" i="9"/>
  <c r="O769" i="9"/>
  <c r="N769" i="9"/>
  <c r="M769" i="9"/>
  <c r="L769" i="9"/>
  <c r="K769" i="9"/>
  <c r="J769" i="9"/>
  <c r="I769" i="9"/>
  <c r="H769" i="9"/>
  <c r="G769" i="9"/>
  <c r="F769" i="9"/>
  <c r="D769" i="9"/>
  <c r="B769" i="9"/>
  <c r="AT768" i="9"/>
  <c r="AR768" i="9"/>
  <c r="AP768" i="9"/>
  <c r="AO768" i="9"/>
  <c r="AN768" i="9"/>
  <c r="AM768" i="9"/>
  <c r="AL768" i="9"/>
  <c r="AH768" i="9"/>
  <c r="AF768" i="9"/>
  <c r="AE768" i="9"/>
  <c r="AD768" i="9"/>
  <c r="AC768" i="9"/>
  <c r="AB768" i="9"/>
  <c r="AA768" i="9"/>
  <c r="Z768" i="9"/>
  <c r="Y768" i="9"/>
  <c r="X768" i="9"/>
  <c r="W768" i="9"/>
  <c r="V768" i="9"/>
  <c r="U768" i="9"/>
  <c r="T768" i="9"/>
  <c r="S768" i="9"/>
  <c r="R768" i="9"/>
  <c r="Q768" i="9"/>
  <c r="P768" i="9"/>
  <c r="O768" i="9"/>
  <c r="N768" i="9"/>
  <c r="M768" i="9"/>
  <c r="L768" i="9"/>
  <c r="K768" i="9"/>
  <c r="J768" i="9"/>
  <c r="I768" i="9"/>
  <c r="H768" i="9"/>
  <c r="G768" i="9"/>
  <c r="F768" i="9"/>
  <c r="D768" i="9"/>
  <c r="B768" i="9"/>
  <c r="AT767" i="9"/>
  <c r="AR767" i="9"/>
  <c r="AP767" i="9"/>
  <c r="AO767" i="9"/>
  <c r="AN767" i="9"/>
  <c r="AM767" i="9"/>
  <c r="AL767" i="9"/>
  <c r="AH767" i="9"/>
  <c r="AF767" i="9"/>
  <c r="AE767" i="9"/>
  <c r="AD767" i="9"/>
  <c r="AC767" i="9"/>
  <c r="AB767" i="9"/>
  <c r="AA767" i="9"/>
  <c r="Z767" i="9"/>
  <c r="Y767" i="9"/>
  <c r="X767" i="9"/>
  <c r="W767" i="9"/>
  <c r="V767" i="9"/>
  <c r="U767" i="9"/>
  <c r="T767" i="9"/>
  <c r="S767" i="9"/>
  <c r="R767" i="9"/>
  <c r="Q767" i="9"/>
  <c r="P767" i="9"/>
  <c r="O767" i="9"/>
  <c r="N767" i="9"/>
  <c r="M767" i="9"/>
  <c r="L767" i="9"/>
  <c r="K767" i="9"/>
  <c r="J767" i="9"/>
  <c r="I767" i="9"/>
  <c r="H767" i="9"/>
  <c r="G767" i="9"/>
  <c r="F767" i="9"/>
  <c r="D767" i="9"/>
  <c r="B767" i="9"/>
  <c r="AT766" i="9"/>
  <c r="AR766" i="9"/>
  <c r="AP766" i="9"/>
  <c r="AO766" i="9"/>
  <c r="AN766" i="9"/>
  <c r="AM766" i="9"/>
  <c r="AL766" i="9"/>
  <c r="AH766" i="9"/>
  <c r="AF766" i="9"/>
  <c r="AE766" i="9"/>
  <c r="AD766" i="9"/>
  <c r="AC766" i="9"/>
  <c r="AB766" i="9"/>
  <c r="AA766" i="9"/>
  <c r="Z766" i="9"/>
  <c r="Y766" i="9"/>
  <c r="X766" i="9"/>
  <c r="W766" i="9"/>
  <c r="V766" i="9"/>
  <c r="U766" i="9"/>
  <c r="T766" i="9"/>
  <c r="S766" i="9"/>
  <c r="R766" i="9"/>
  <c r="Q766" i="9"/>
  <c r="P766" i="9"/>
  <c r="O766" i="9"/>
  <c r="N766" i="9"/>
  <c r="M766" i="9"/>
  <c r="L766" i="9"/>
  <c r="K766" i="9"/>
  <c r="J766" i="9"/>
  <c r="I766" i="9"/>
  <c r="H766" i="9"/>
  <c r="G766" i="9"/>
  <c r="F766" i="9"/>
  <c r="D766" i="9"/>
  <c r="B766" i="9"/>
  <c r="AT765" i="9"/>
  <c r="AR765" i="9"/>
  <c r="AP765" i="9"/>
  <c r="AO765" i="9"/>
  <c r="AN765" i="9"/>
  <c r="AM765" i="9"/>
  <c r="AL765" i="9"/>
  <c r="AH765" i="9"/>
  <c r="AF765" i="9"/>
  <c r="AE765" i="9"/>
  <c r="AD765" i="9"/>
  <c r="AC765" i="9"/>
  <c r="AB765" i="9"/>
  <c r="AA765" i="9"/>
  <c r="Z765" i="9"/>
  <c r="Y765" i="9"/>
  <c r="X765" i="9"/>
  <c r="W765" i="9"/>
  <c r="V765" i="9"/>
  <c r="U765" i="9"/>
  <c r="T765" i="9"/>
  <c r="S765" i="9"/>
  <c r="R765" i="9"/>
  <c r="Q765" i="9"/>
  <c r="P765" i="9"/>
  <c r="O765" i="9"/>
  <c r="N765" i="9"/>
  <c r="M765" i="9"/>
  <c r="L765" i="9"/>
  <c r="K765" i="9"/>
  <c r="J765" i="9"/>
  <c r="I765" i="9"/>
  <c r="H765" i="9"/>
  <c r="G765" i="9"/>
  <c r="F765" i="9"/>
  <c r="D765" i="9"/>
  <c r="B765" i="9"/>
  <c r="AT764" i="9"/>
  <c r="AR764" i="9"/>
  <c r="AP764" i="9"/>
  <c r="AO764" i="9"/>
  <c r="AN764" i="9"/>
  <c r="AM764" i="9"/>
  <c r="AL764" i="9"/>
  <c r="AH764" i="9"/>
  <c r="AF764" i="9"/>
  <c r="AE764" i="9"/>
  <c r="AD764" i="9"/>
  <c r="AC764" i="9"/>
  <c r="AB764" i="9"/>
  <c r="AA764" i="9"/>
  <c r="Z764" i="9"/>
  <c r="Y764" i="9"/>
  <c r="X764" i="9"/>
  <c r="W764" i="9"/>
  <c r="V764" i="9"/>
  <c r="U764" i="9"/>
  <c r="T764" i="9"/>
  <c r="S764" i="9"/>
  <c r="R764" i="9"/>
  <c r="Q764" i="9"/>
  <c r="P764" i="9"/>
  <c r="O764" i="9"/>
  <c r="N764" i="9"/>
  <c r="M764" i="9"/>
  <c r="L764" i="9"/>
  <c r="K764" i="9"/>
  <c r="J764" i="9"/>
  <c r="I764" i="9"/>
  <c r="H764" i="9"/>
  <c r="G764" i="9"/>
  <c r="F764" i="9"/>
  <c r="D764" i="9"/>
  <c r="B764" i="9"/>
  <c r="AT763" i="9"/>
  <c r="AR763" i="9"/>
  <c r="AP763" i="9"/>
  <c r="AO763" i="9"/>
  <c r="AN763" i="9"/>
  <c r="AM763" i="9"/>
  <c r="AL763" i="9"/>
  <c r="AH763" i="9"/>
  <c r="AF763" i="9"/>
  <c r="AE763" i="9"/>
  <c r="AD763" i="9"/>
  <c r="AC763" i="9"/>
  <c r="AB763" i="9"/>
  <c r="AA763" i="9"/>
  <c r="Z763" i="9"/>
  <c r="Y763" i="9"/>
  <c r="X763" i="9"/>
  <c r="W763" i="9"/>
  <c r="V763" i="9"/>
  <c r="U763" i="9"/>
  <c r="T763" i="9"/>
  <c r="S763" i="9"/>
  <c r="R763" i="9"/>
  <c r="Q763" i="9"/>
  <c r="P763" i="9"/>
  <c r="O763" i="9"/>
  <c r="N763" i="9"/>
  <c r="M763" i="9"/>
  <c r="L763" i="9"/>
  <c r="K763" i="9"/>
  <c r="J763" i="9"/>
  <c r="I763" i="9"/>
  <c r="H763" i="9"/>
  <c r="G763" i="9"/>
  <c r="F763" i="9"/>
  <c r="D763" i="9"/>
  <c r="B763" i="9"/>
  <c r="AT762" i="9"/>
  <c r="AR762" i="9"/>
  <c r="AP762" i="9"/>
  <c r="AO762" i="9"/>
  <c r="AN762" i="9"/>
  <c r="AM762" i="9"/>
  <c r="AL762" i="9"/>
  <c r="AH762" i="9"/>
  <c r="AF762" i="9"/>
  <c r="AE762" i="9"/>
  <c r="AD762" i="9"/>
  <c r="AC762" i="9"/>
  <c r="AB762" i="9"/>
  <c r="AA762" i="9"/>
  <c r="Z762" i="9"/>
  <c r="Y762" i="9"/>
  <c r="X762" i="9"/>
  <c r="W762" i="9"/>
  <c r="V762" i="9"/>
  <c r="U762" i="9"/>
  <c r="T762" i="9"/>
  <c r="S762" i="9"/>
  <c r="R762" i="9"/>
  <c r="Q762" i="9"/>
  <c r="P762" i="9"/>
  <c r="O762" i="9"/>
  <c r="N762" i="9"/>
  <c r="M762" i="9"/>
  <c r="L762" i="9"/>
  <c r="K762" i="9"/>
  <c r="J762" i="9"/>
  <c r="I762" i="9"/>
  <c r="H762" i="9"/>
  <c r="G762" i="9"/>
  <c r="F762" i="9"/>
  <c r="D762" i="9"/>
  <c r="B762" i="9"/>
  <c r="AT761" i="9"/>
  <c r="AR761" i="9"/>
  <c r="AP761" i="9"/>
  <c r="AO761" i="9"/>
  <c r="AN761" i="9"/>
  <c r="AM761" i="9"/>
  <c r="AL761" i="9"/>
  <c r="AH761" i="9"/>
  <c r="AF761" i="9"/>
  <c r="AE761" i="9"/>
  <c r="AD761" i="9"/>
  <c r="AC761" i="9"/>
  <c r="AB761" i="9"/>
  <c r="AA761" i="9"/>
  <c r="Z761" i="9"/>
  <c r="Y761" i="9"/>
  <c r="X761" i="9"/>
  <c r="W761" i="9"/>
  <c r="V761" i="9"/>
  <c r="U761" i="9"/>
  <c r="T761" i="9"/>
  <c r="S761" i="9"/>
  <c r="R761" i="9"/>
  <c r="Q761" i="9"/>
  <c r="P761" i="9"/>
  <c r="O761" i="9"/>
  <c r="N761" i="9"/>
  <c r="M761" i="9"/>
  <c r="L761" i="9"/>
  <c r="K761" i="9"/>
  <c r="J761" i="9"/>
  <c r="I761" i="9"/>
  <c r="H761" i="9"/>
  <c r="G761" i="9"/>
  <c r="F761" i="9"/>
  <c r="D761" i="9"/>
  <c r="B761" i="9"/>
  <c r="AT760" i="9"/>
  <c r="AR760" i="9"/>
  <c r="AP760" i="9"/>
  <c r="AO760" i="9"/>
  <c r="AN760" i="9"/>
  <c r="AM760" i="9"/>
  <c r="AL760" i="9"/>
  <c r="AH760" i="9"/>
  <c r="AF760" i="9"/>
  <c r="AE760" i="9"/>
  <c r="AD760" i="9"/>
  <c r="AC760" i="9"/>
  <c r="AB760" i="9"/>
  <c r="AA760" i="9"/>
  <c r="Z760" i="9"/>
  <c r="Y760" i="9"/>
  <c r="X760" i="9"/>
  <c r="W760" i="9"/>
  <c r="V760" i="9"/>
  <c r="U760" i="9"/>
  <c r="T760" i="9"/>
  <c r="S760" i="9"/>
  <c r="R760" i="9"/>
  <c r="Q760" i="9"/>
  <c r="P760" i="9"/>
  <c r="O760" i="9"/>
  <c r="N760" i="9"/>
  <c r="M760" i="9"/>
  <c r="L760" i="9"/>
  <c r="K760" i="9"/>
  <c r="J760" i="9"/>
  <c r="I760" i="9"/>
  <c r="H760" i="9"/>
  <c r="G760" i="9"/>
  <c r="F760" i="9"/>
  <c r="D760" i="9"/>
  <c r="B760" i="9"/>
  <c r="AT759" i="9"/>
  <c r="AR759" i="9"/>
  <c r="AP759" i="9"/>
  <c r="AO759" i="9"/>
  <c r="AN759" i="9"/>
  <c r="AM759" i="9"/>
  <c r="AL759" i="9"/>
  <c r="AH759" i="9"/>
  <c r="AF759" i="9"/>
  <c r="AE759" i="9"/>
  <c r="AD759" i="9"/>
  <c r="AC759" i="9"/>
  <c r="AB759" i="9"/>
  <c r="AA759" i="9"/>
  <c r="Z759" i="9"/>
  <c r="Y759" i="9"/>
  <c r="X759" i="9"/>
  <c r="W759" i="9"/>
  <c r="V759" i="9"/>
  <c r="U759" i="9"/>
  <c r="T759" i="9"/>
  <c r="S759" i="9"/>
  <c r="R759" i="9"/>
  <c r="Q759" i="9"/>
  <c r="P759" i="9"/>
  <c r="O759" i="9"/>
  <c r="N759" i="9"/>
  <c r="M759" i="9"/>
  <c r="L759" i="9"/>
  <c r="K759" i="9"/>
  <c r="J759" i="9"/>
  <c r="I759" i="9"/>
  <c r="H759" i="9"/>
  <c r="G759" i="9"/>
  <c r="F759" i="9"/>
  <c r="D759" i="9"/>
  <c r="B759" i="9"/>
  <c r="AT758" i="9"/>
  <c r="AR758" i="9"/>
  <c r="AP758" i="9"/>
  <c r="AO758" i="9"/>
  <c r="AN758" i="9"/>
  <c r="AM758" i="9"/>
  <c r="AL758" i="9"/>
  <c r="AH758" i="9"/>
  <c r="AF758" i="9"/>
  <c r="AE758" i="9"/>
  <c r="AD758" i="9"/>
  <c r="AC758" i="9"/>
  <c r="AB758" i="9"/>
  <c r="AA758" i="9"/>
  <c r="Z758" i="9"/>
  <c r="Y758" i="9"/>
  <c r="X758" i="9"/>
  <c r="W758" i="9"/>
  <c r="V758" i="9"/>
  <c r="U758" i="9"/>
  <c r="T758" i="9"/>
  <c r="S758" i="9"/>
  <c r="R758" i="9"/>
  <c r="Q758" i="9"/>
  <c r="P758" i="9"/>
  <c r="O758" i="9"/>
  <c r="N758" i="9"/>
  <c r="M758" i="9"/>
  <c r="L758" i="9"/>
  <c r="K758" i="9"/>
  <c r="J758" i="9"/>
  <c r="I758" i="9"/>
  <c r="H758" i="9"/>
  <c r="G758" i="9"/>
  <c r="F758" i="9"/>
  <c r="D758" i="9"/>
  <c r="B758" i="9"/>
  <c r="AT757" i="9"/>
  <c r="AR757" i="9"/>
  <c r="AP757" i="9"/>
  <c r="AO757" i="9"/>
  <c r="AN757" i="9"/>
  <c r="AM757" i="9"/>
  <c r="AL757" i="9"/>
  <c r="AH757" i="9"/>
  <c r="AF757" i="9"/>
  <c r="AE757" i="9"/>
  <c r="AD757" i="9"/>
  <c r="AC757" i="9"/>
  <c r="AB757" i="9"/>
  <c r="AA757" i="9"/>
  <c r="Z757" i="9"/>
  <c r="Y757" i="9"/>
  <c r="X757" i="9"/>
  <c r="W757" i="9"/>
  <c r="V757" i="9"/>
  <c r="U757" i="9"/>
  <c r="T757" i="9"/>
  <c r="S757" i="9"/>
  <c r="R757" i="9"/>
  <c r="Q757" i="9"/>
  <c r="P757" i="9"/>
  <c r="O757" i="9"/>
  <c r="N757" i="9"/>
  <c r="M757" i="9"/>
  <c r="L757" i="9"/>
  <c r="K757" i="9"/>
  <c r="J757" i="9"/>
  <c r="I757" i="9"/>
  <c r="H757" i="9"/>
  <c r="G757" i="9"/>
  <c r="F757" i="9"/>
  <c r="D757" i="9"/>
  <c r="B757" i="9"/>
  <c r="AT756" i="9"/>
  <c r="AR756" i="9"/>
  <c r="AP756" i="9"/>
  <c r="AO756" i="9"/>
  <c r="AN756" i="9"/>
  <c r="AM756" i="9"/>
  <c r="AL756" i="9"/>
  <c r="AH756" i="9"/>
  <c r="AF756" i="9"/>
  <c r="AE756" i="9"/>
  <c r="AD756" i="9"/>
  <c r="AC756" i="9"/>
  <c r="AB756" i="9"/>
  <c r="AA756" i="9"/>
  <c r="Z756" i="9"/>
  <c r="Y756" i="9"/>
  <c r="X756" i="9"/>
  <c r="W756" i="9"/>
  <c r="V756" i="9"/>
  <c r="U756" i="9"/>
  <c r="T756" i="9"/>
  <c r="S756" i="9"/>
  <c r="R756" i="9"/>
  <c r="Q756" i="9"/>
  <c r="P756" i="9"/>
  <c r="O756" i="9"/>
  <c r="N756" i="9"/>
  <c r="M756" i="9"/>
  <c r="L756" i="9"/>
  <c r="K756" i="9"/>
  <c r="J756" i="9"/>
  <c r="I756" i="9"/>
  <c r="H756" i="9"/>
  <c r="G756" i="9"/>
  <c r="F756" i="9"/>
  <c r="D756" i="9"/>
  <c r="B756" i="9"/>
  <c r="AT755" i="9"/>
  <c r="AR755" i="9"/>
  <c r="AP755" i="9"/>
  <c r="AO755" i="9"/>
  <c r="AN755" i="9"/>
  <c r="AM755" i="9"/>
  <c r="AL755" i="9"/>
  <c r="AH755" i="9"/>
  <c r="AF755" i="9"/>
  <c r="AE755" i="9"/>
  <c r="AD755" i="9"/>
  <c r="AC755" i="9"/>
  <c r="AB755" i="9"/>
  <c r="AA755" i="9"/>
  <c r="Z755" i="9"/>
  <c r="Y755" i="9"/>
  <c r="X755" i="9"/>
  <c r="W755" i="9"/>
  <c r="V755" i="9"/>
  <c r="U755" i="9"/>
  <c r="T755" i="9"/>
  <c r="S755" i="9"/>
  <c r="R755" i="9"/>
  <c r="Q755" i="9"/>
  <c r="P755" i="9"/>
  <c r="O755" i="9"/>
  <c r="N755" i="9"/>
  <c r="M755" i="9"/>
  <c r="L755" i="9"/>
  <c r="K755" i="9"/>
  <c r="J755" i="9"/>
  <c r="I755" i="9"/>
  <c r="H755" i="9"/>
  <c r="G755" i="9"/>
  <c r="F755" i="9"/>
  <c r="D755" i="9"/>
  <c r="B755" i="9"/>
  <c r="AT754" i="9"/>
  <c r="AR754" i="9"/>
  <c r="AP754" i="9"/>
  <c r="AO754" i="9"/>
  <c r="AN754" i="9"/>
  <c r="AM754" i="9"/>
  <c r="AL754" i="9"/>
  <c r="AH754" i="9"/>
  <c r="AF754" i="9"/>
  <c r="AE754" i="9"/>
  <c r="AD754" i="9"/>
  <c r="AC754" i="9"/>
  <c r="AB754" i="9"/>
  <c r="AA754" i="9"/>
  <c r="Z754" i="9"/>
  <c r="Y754" i="9"/>
  <c r="X754" i="9"/>
  <c r="W754" i="9"/>
  <c r="V754" i="9"/>
  <c r="U754" i="9"/>
  <c r="T754" i="9"/>
  <c r="S754" i="9"/>
  <c r="R754" i="9"/>
  <c r="Q754" i="9"/>
  <c r="P754" i="9"/>
  <c r="O754" i="9"/>
  <c r="N754" i="9"/>
  <c r="M754" i="9"/>
  <c r="L754" i="9"/>
  <c r="K754" i="9"/>
  <c r="J754" i="9"/>
  <c r="I754" i="9"/>
  <c r="H754" i="9"/>
  <c r="G754" i="9"/>
  <c r="F754" i="9"/>
  <c r="D754" i="9"/>
  <c r="B754" i="9"/>
  <c r="AT753" i="9"/>
  <c r="AR753" i="9"/>
  <c r="AP753" i="9"/>
  <c r="AO753" i="9"/>
  <c r="AN753" i="9"/>
  <c r="AM753" i="9"/>
  <c r="AL753" i="9"/>
  <c r="AH753" i="9"/>
  <c r="AF753" i="9"/>
  <c r="AE753" i="9"/>
  <c r="AD753" i="9"/>
  <c r="AC753" i="9"/>
  <c r="AB753" i="9"/>
  <c r="AA753" i="9"/>
  <c r="Z753" i="9"/>
  <c r="Y753" i="9"/>
  <c r="X753" i="9"/>
  <c r="W753" i="9"/>
  <c r="V753" i="9"/>
  <c r="U753" i="9"/>
  <c r="T753" i="9"/>
  <c r="S753" i="9"/>
  <c r="R753" i="9"/>
  <c r="Q753" i="9"/>
  <c r="P753" i="9"/>
  <c r="O753" i="9"/>
  <c r="N753" i="9"/>
  <c r="M753" i="9"/>
  <c r="L753" i="9"/>
  <c r="K753" i="9"/>
  <c r="J753" i="9"/>
  <c r="I753" i="9"/>
  <c r="H753" i="9"/>
  <c r="G753" i="9"/>
  <c r="F753" i="9"/>
  <c r="D753" i="9"/>
  <c r="B753" i="9"/>
  <c r="AT752" i="9"/>
  <c r="AR752" i="9"/>
  <c r="AP752" i="9"/>
  <c r="AO752" i="9"/>
  <c r="AN752" i="9"/>
  <c r="AM752" i="9"/>
  <c r="AL752" i="9"/>
  <c r="AH752" i="9"/>
  <c r="AF752" i="9"/>
  <c r="AE752" i="9"/>
  <c r="AD752" i="9"/>
  <c r="AC752" i="9"/>
  <c r="AB752" i="9"/>
  <c r="AA752" i="9"/>
  <c r="Z752" i="9"/>
  <c r="Y752" i="9"/>
  <c r="X752" i="9"/>
  <c r="W752" i="9"/>
  <c r="V752" i="9"/>
  <c r="U752" i="9"/>
  <c r="T752" i="9"/>
  <c r="S752" i="9"/>
  <c r="R752" i="9"/>
  <c r="Q752" i="9"/>
  <c r="P752" i="9"/>
  <c r="O752" i="9"/>
  <c r="N752" i="9"/>
  <c r="M752" i="9"/>
  <c r="L752" i="9"/>
  <c r="K752" i="9"/>
  <c r="J752" i="9"/>
  <c r="I752" i="9"/>
  <c r="H752" i="9"/>
  <c r="G752" i="9"/>
  <c r="F752" i="9"/>
  <c r="D752" i="9"/>
  <c r="B752" i="9"/>
  <c r="AT751" i="9"/>
  <c r="AR751" i="9"/>
  <c r="AP751" i="9"/>
  <c r="AO751" i="9"/>
  <c r="AN751" i="9"/>
  <c r="AM751" i="9"/>
  <c r="AL751" i="9"/>
  <c r="AH751" i="9"/>
  <c r="AF751" i="9"/>
  <c r="AE751" i="9"/>
  <c r="AD751" i="9"/>
  <c r="AC751" i="9"/>
  <c r="AB751" i="9"/>
  <c r="AA751" i="9"/>
  <c r="Z751" i="9"/>
  <c r="Y751" i="9"/>
  <c r="X751" i="9"/>
  <c r="W751" i="9"/>
  <c r="V751" i="9"/>
  <c r="U751" i="9"/>
  <c r="T751" i="9"/>
  <c r="S751" i="9"/>
  <c r="R751" i="9"/>
  <c r="Q751" i="9"/>
  <c r="P751" i="9"/>
  <c r="O751" i="9"/>
  <c r="N751" i="9"/>
  <c r="M751" i="9"/>
  <c r="L751" i="9"/>
  <c r="K751" i="9"/>
  <c r="J751" i="9"/>
  <c r="I751" i="9"/>
  <c r="H751" i="9"/>
  <c r="G751" i="9"/>
  <c r="F751" i="9"/>
  <c r="D751" i="9"/>
  <c r="B751" i="9"/>
  <c r="AT750" i="9"/>
  <c r="AR750" i="9"/>
  <c r="AP750" i="9"/>
  <c r="AO750" i="9"/>
  <c r="AN750" i="9"/>
  <c r="AM750" i="9"/>
  <c r="AL750" i="9"/>
  <c r="AH750" i="9"/>
  <c r="AF750" i="9"/>
  <c r="AE750" i="9"/>
  <c r="AD750" i="9"/>
  <c r="AC750" i="9"/>
  <c r="AB750" i="9"/>
  <c r="AA750" i="9"/>
  <c r="Z750" i="9"/>
  <c r="Y750" i="9"/>
  <c r="X750" i="9"/>
  <c r="W750" i="9"/>
  <c r="V750" i="9"/>
  <c r="U750" i="9"/>
  <c r="T750" i="9"/>
  <c r="S750" i="9"/>
  <c r="R750" i="9"/>
  <c r="Q750" i="9"/>
  <c r="P750" i="9"/>
  <c r="O750" i="9"/>
  <c r="N750" i="9"/>
  <c r="M750" i="9"/>
  <c r="L750" i="9"/>
  <c r="K750" i="9"/>
  <c r="J750" i="9"/>
  <c r="I750" i="9"/>
  <c r="H750" i="9"/>
  <c r="G750" i="9"/>
  <c r="F750" i="9"/>
  <c r="D750" i="9"/>
  <c r="B750" i="9"/>
  <c r="AT749" i="9"/>
  <c r="AR749" i="9"/>
  <c r="AP749" i="9"/>
  <c r="AO749" i="9"/>
  <c r="AN749" i="9"/>
  <c r="AM749" i="9"/>
  <c r="AL749" i="9"/>
  <c r="AH749" i="9"/>
  <c r="AF749" i="9"/>
  <c r="AE749" i="9"/>
  <c r="AD749" i="9"/>
  <c r="AC749" i="9"/>
  <c r="AB749" i="9"/>
  <c r="AA749" i="9"/>
  <c r="Z749" i="9"/>
  <c r="Y749" i="9"/>
  <c r="X749" i="9"/>
  <c r="W749" i="9"/>
  <c r="V749" i="9"/>
  <c r="U749" i="9"/>
  <c r="T749" i="9"/>
  <c r="S749" i="9"/>
  <c r="R749" i="9"/>
  <c r="Q749" i="9"/>
  <c r="P749" i="9"/>
  <c r="O749" i="9"/>
  <c r="N749" i="9"/>
  <c r="M749" i="9"/>
  <c r="L749" i="9"/>
  <c r="K749" i="9"/>
  <c r="J749" i="9"/>
  <c r="I749" i="9"/>
  <c r="H749" i="9"/>
  <c r="G749" i="9"/>
  <c r="F749" i="9"/>
  <c r="D749" i="9"/>
  <c r="B749" i="9"/>
  <c r="AT748" i="9"/>
  <c r="AR748" i="9"/>
  <c r="AP748" i="9"/>
  <c r="AO748" i="9"/>
  <c r="AN748" i="9"/>
  <c r="AM748" i="9"/>
  <c r="AL748" i="9"/>
  <c r="AH748" i="9"/>
  <c r="AF748" i="9"/>
  <c r="AE748" i="9"/>
  <c r="AD748" i="9"/>
  <c r="AC748" i="9"/>
  <c r="AB748" i="9"/>
  <c r="AA748" i="9"/>
  <c r="Z748" i="9"/>
  <c r="Y748" i="9"/>
  <c r="X748" i="9"/>
  <c r="W748" i="9"/>
  <c r="V748" i="9"/>
  <c r="U748" i="9"/>
  <c r="T748" i="9"/>
  <c r="S748" i="9"/>
  <c r="R748" i="9"/>
  <c r="Q748" i="9"/>
  <c r="P748" i="9"/>
  <c r="O748" i="9"/>
  <c r="N748" i="9"/>
  <c r="M748" i="9"/>
  <c r="L748" i="9"/>
  <c r="K748" i="9"/>
  <c r="J748" i="9"/>
  <c r="I748" i="9"/>
  <c r="H748" i="9"/>
  <c r="G748" i="9"/>
  <c r="F748" i="9"/>
  <c r="D748" i="9"/>
  <c r="B748" i="9"/>
  <c r="AT747" i="9"/>
  <c r="AR747" i="9"/>
  <c r="AP747" i="9"/>
  <c r="AO747" i="9"/>
  <c r="AN747" i="9"/>
  <c r="AM747" i="9"/>
  <c r="AL747" i="9"/>
  <c r="AH747" i="9"/>
  <c r="AF747" i="9"/>
  <c r="AE747" i="9"/>
  <c r="AD747" i="9"/>
  <c r="AC747" i="9"/>
  <c r="AB747" i="9"/>
  <c r="AA747" i="9"/>
  <c r="Z747" i="9"/>
  <c r="Y747" i="9"/>
  <c r="X747" i="9"/>
  <c r="W747" i="9"/>
  <c r="V747" i="9"/>
  <c r="U747" i="9"/>
  <c r="T747" i="9"/>
  <c r="S747" i="9"/>
  <c r="R747" i="9"/>
  <c r="Q747" i="9"/>
  <c r="P747" i="9"/>
  <c r="O747" i="9"/>
  <c r="N747" i="9"/>
  <c r="M747" i="9"/>
  <c r="L747" i="9"/>
  <c r="K747" i="9"/>
  <c r="J747" i="9"/>
  <c r="I747" i="9"/>
  <c r="H747" i="9"/>
  <c r="G747" i="9"/>
  <c r="F747" i="9"/>
  <c r="D747" i="9"/>
  <c r="B747" i="9"/>
  <c r="AT746" i="9"/>
  <c r="AR746" i="9"/>
  <c r="AP746" i="9"/>
  <c r="AO746" i="9"/>
  <c r="AN746" i="9"/>
  <c r="AM746" i="9"/>
  <c r="AL746" i="9"/>
  <c r="AH746" i="9"/>
  <c r="AF746" i="9"/>
  <c r="AE746" i="9"/>
  <c r="AD746" i="9"/>
  <c r="AC746" i="9"/>
  <c r="AB746" i="9"/>
  <c r="AA746" i="9"/>
  <c r="Z746" i="9"/>
  <c r="Y746" i="9"/>
  <c r="X746" i="9"/>
  <c r="W746" i="9"/>
  <c r="V746" i="9"/>
  <c r="U746" i="9"/>
  <c r="T746" i="9"/>
  <c r="S746" i="9"/>
  <c r="R746" i="9"/>
  <c r="Q746" i="9"/>
  <c r="P746" i="9"/>
  <c r="O746" i="9"/>
  <c r="N746" i="9"/>
  <c r="M746" i="9"/>
  <c r="L746" i="9"/>
  <c r="K746" i="9"/>
  <c r="J746" i="9"/>
  <c r="I746" i="9"/>
  <c r="H746" i="9"/>
  <c r="G746" i="9"/>
  <c r="F746" i="9"/>
  <c r="D746" i="9"/>
  <c r="B746" i="9"/>
  <c r="AT745" i="9"/>
  <c r="AR745" i="9"/>
  <c r="AP745" i="9"/>
  <c r="AO745" i="9"/>
  <c r="AN745" i="9"/>
  <c r="AM745" i="9"/>
  <c r="AL745" i="9"/>
  <c r="AH745" i="9"/>
  <c r="AF745" i="9"/>
  <c r="AE745" i="9"/>
  <c r="AD745" i="9"/>
  <c r="AC745" i="9"/>
  <c r="AB745" i="9"/>
  <c r="AA745" i="9"/>
  <c r="Z745" i="9"/>
  <c r="Y745" i="9"/>
  <c r="X745" i="9"/>
  <c r="W745" i="9"/>
  <c r="V745" i="9"/>
  <c r="U745" i="9"/>
  <c r="T745" i="9"/>
  <c r="S745" i="9"/>
  <c r="R745" i="9"/>
  <c r="Q745" i="9"/>
  <c r="P745" i="9"/>
  <c r="O745" i="9"/>
  <c r="N745" i="9"/>
  <c r="M745" i="9"/>
  <c r="L745" i="9"/>
  <c r="K745" i="9"/>
  <c r="J745" i="9"/>
  <c r="I745" i="9"/>
  <c r="H745" i="9"/>
  <c r="G745" i="9"/>
  <c r="F745" i="9"/>
  <c r="D745" i="9"/>
  <c r="B745" i="9"/>
  <c r="AT744" i="9"/>
  <c r="AR744" i="9"/>
  <c r="AP744" i="9"/>
  <c r="AO744" i="9"/>
  <c r="AN744" i="9"/>
  <c r="AM744" i="9"/>
  <c r="AL744" i="9"/>
  <c r="AH744" i="9"/>
  <c r="AF744" i="9"/>
  <c r="AE744" i="9"/>
  <c r="AD744" i="9"/>
  <c r="AC744" i="9"/>
  <c r="AB744" i="9"/>
  <c r="AA744" i="9"/>
  <c r="Z744" i="9"/>
  <c r="Y744" i="9"/>
  <c r="X744" i="9"/>
  <c r="W744" i="9"/>
  <c r="V744" i="9"/>
  <c r="U744" i="9"/>
  <c r="T744" i="9"/>
  <c r="S744" i="9"/>
  <c r="R744" i="9"/>
  <c r="Q744" i="9"/>
  <c r="P744" i="9"/>
  <c r="O744" i="9"/>
  <c r="N744" i="9"/>
  <c r="M744" i="9"/>
  <c r="L744" i="9"/>
  <c r="K744" i="9"/>
  <c r="J744" i="9"/>
  <c r="I744" i="9"/>
  <c r="H744" i="9"/>
  <c r="G744" i="9"/>
  <c r="F744" i="9"/>
  <c r="D744" i="9"/>
  <c r="B744" i="9"/>
  <c r="AT743" i="9"/>
  <c r="AR743" i="9"/>
  <c r="AP743" i="9"/>
  <c r="AO743" i="9"/>
  <c r="AN743" i="9"/>
  <c r="AM743" i="9"/>
  <c r="AL743" i="9"/>
  <c r="AH743" i="9"/>
  <c r="AF743" i="9"/>
  <c r="AE743" i="9"/>
  <c r="AD743" i="9"/>
  <c r="AC743" i="9"/>
  <c r="AB743" i="9"/>
  <c r="AA743" i="9"/>
  <c r="Z743" i="9"/>
  <c r="Y743" i="9"/>
  <c r="X743" i="9"/>
  <c r="W743" i="9"/>
  <c r="V743" i="9"/>
  <c r="U743" i="9"/>
  <c r="T743" i="9"/>
  <c r="S743" i="9"/>
  <c r="R743" i="9"/>
  <c r="Q743" i="9"/>
  <c r="P743" i="9"/>
  <c r="O743" i="9"/>
  <c r="N743" i="9"/>
  <c r="M743" i="9"/>
  <c r="L743" i="9"/>
  <c r="K743" i="9"/>
  <c r="J743" i="9"/>
  <c r="I743" i="9"/>
  <c r="H743" i="9"/>
  <c r="G743" i="9"/>
  <c r="F743" i="9"/>
  <c r="D743" i="9"/>
  <c r="B743" i="9"/>
  <c r="AT742" i="9"/>
  <c r="AR742" i="9"/>
  <c r="AP742" i="9"/>
  <c r="AO742" i="9"/>
  <c r="AN742" i="9"/>
  <c r="AM742" i="9"/>
  <c r="AL742" i="9"/>
  <c r="AH742" i="9"/>
  <c r="AF742" i="9"/>
  <c r="AE742" i="9"/>
  <c r="AD742" i="9"/>
  <c r="AC742" i="9"/>
  <c r="AB742" i="9"/>
  <c r="AA742" i="9"/>
  <c r="Z742" i="9"/>
  <c r="Y742" i="9"/>
  <c r="X742" i="9"/>
  <c r="W742" i="9"/>
  <c r="V742" i="9"/>
  <c r="U742" i="9"/>
  <c r="T742" i="9"/>
  <c r="S742" i="9"/>
  <c r="R742" i="9"/>
  <c r="Q742" i="9"/>
  <c r="P742" i="9"/>
  <c r="O742" i="9"/>
  <c r="N742" i="9"/>
  <c r="M742" i="9"/>
  <c r="L742" i="9"/>
  <c r="K742" i="9"/>
  <c r="J742" i="9"/>
  <c r="I742" i="9"/>
  <c r="H742" i="9"/>
  <c r="G742" i="9"/>
  <c r="F742" i="9"/>
  <c r="D742" i="9"/>
  <c r="B742" i="9"/>
  <c r="AT741" i="9"/>
  <c r="AR741" i="9"/>
  <c r="AP741" i="9"/>
  <c r="AO741" i="9"/>
  <c r="AN741" i="9"/>
  <c r="AM741" i="9"/>
  <c r="AL741" i="9"/>
  <c r="AH741" i="9"/>
  <c r="AF741" i="9"/>
  <c r="AE741" i="9"/>
  <c r="AD741" i="9"/>
  <c r="AC741" i="9"/>
  <c r="AB741" i="9"/>
  <c r="AA741" i="9"/>
  <c r="Z741" i="9"/>
  <c r="Y741" i="9"/>
  <c r="X741" i="9"/>
  <c r="W741" i="9"/>
  <c r="V741" i="9"/>
  <c r="U741" i="9"/>
  <c r="T741" i="9"/>
  <c r="S741" i="9"/>
  <c r="R741" i="9"/>
  <c r="Q741" i="9"/>
  <c r="P741" i="9"/>
  <c r="O741" i="9"/>
  <c r="N741" i="9"/>
  <c r="M741" i="9"/>
  <c r="L741" i="9"/>
  <c r="K741" i="9"/>
  <c r="J741" i="9"/>
  <c r="I741" i="9"/>
  <c r="H741" i="9"/>
  <c r="G741" i="9"/>
  <c r="F741" i="9"/>
  <c r="D741" i="9"/>
  <c r="B741" i="9"/>
  <c r="AT740" i="9"/>
  <c r="AR740" i="9"/>
  <c r="AP740" i="9"/>
  <c r="AO740" i="9"/>
  <c r="AN740" i="9"/>
  <c r="AM740" i="9"/>
  <c r="AL740" i="9"/>
  <c r="AH740" i="9"/>
  <c r="AF740" i="9"/>
  <c r="AE740" i="9"/>
  <c r="AD740" i="9"/>
  <c r="AC740" i="9"/>
  <c r="AB740" i="9"/>
  <c r="AA740" i="9"/>
  <c r="Z740" i="9"/>
  <c r="Y740" i="9"/>
  <c r="X740" i="9"/>
  <c r="W740" i="9"/>
  <c r="V740" i="9"/>
  <c r="U740" i="9"/>
  <c r="T740" i="9"/>
  <c r="S740" i="9"/>
  <c r="R740" i="9"/>
  <c r="Q740" i="9"/>
  <c r="P740" i="9"/>
  <c r="O740" i="9"/>
  <c r="N740" i="9"/>
  <c r="M740" i="9"/>
  <c r="L740" i="9"/>
  <c r="K740" i="9"/>
  <c r="J740" i="9"/>
  <c r="I740" i="9"/>
  <c r="H740" i="9"/>
  <c r="G740" i="9"/>
  <c r="F740" i="9"/>
  <c r="D740" i="9"/>
  <c r="B740" i="9"/>
  <c r="AT739" i="9"/>
  <c r="AR739" i="9"/>
  <c r="AP739" i="9"/>
  <c r="AO739" i="9"/>
  <c r="AN739" i="9"/>
  <c r="AM739" i="9"/>
  <c r="AL739" i="9"/>
  <c r="AH739" i="9"/>
  <c r="AF739" i="9"/>
  <c r="AE739" i="9"/>
  <c r="AD739" i="9"/>
  <c r="AC739" i="9"/>
  <c r="AB739" i="9"/>
  <c r="AA739" i="9"/>
  <c r="Z739" i="9"/>
  <c r="Y739" i="9"/>
  <c r="X739" i="9"/>
  <c r="W739" i="9"/>
  <c r="V739" i="9"/>
  <c r="U739" i="9"/>
  <c r="T739" i="9"/>
  <c r="S739" i="9"/>
  <c r="R739" i="9"/>
  <c r="Q739" i="9"/>
  <c r="P739" i="9"/>
  <c r="O739" i="9"/>
  <c r="N739" i="9"/>
  <c r="M739" i="9"/>
  <c r="L739" i="9"/>
  <c r="K739" i="9"/>
  <c r="J739" i="9"/>
  <c r="I739" i="9"/>
  <c r="H739" i="9"/>
  <c r="G739" i="9"/>
  <c r="F739" i="9"/>
  <c r="D739" i="9"/>
  <c r="B739" i="9"/>
  <c r="AT738" i="9"/>
  <c r="AR738" i="9"/>
  <c r="AP738" i="9"/>
  <c r="AO738" i="9"/>
  <c r="AN738" i="9"/>
  <c r="AM738" i="9"/>
  <c r="AL738" i="9"/>
  <c r="AH738" i="9"/>
  <c r="AF738" i="9"/>
  <c r="AE738" i="9"/>
  <c r="AD738" i="9"/>
  <c r="AC738" i="9"/>
  <c r="AB738" i="9"/>
  <c r="AA738" i="9"/>
  <c r="Z738" i="9"/>
  <c r="Y738" i="9"/>
  <c r="X738" i="9"/>
  <c r="W738" i="9"/>
  <c r="V738" i="9"/>
  <c r="U738" i="9"/>
  <c r="T738" i="9"/>
  <c r="S738" i="9"/>
  <c r="R738" i="9"/>
  <c r="Q738" i="9"/>
  <c r="P738" i="9"/>
  <c r="O738" i="9"/>
  <c r="N738" i="9"/>
  <c r="M738" i="9"/>
  <c r="L738" i="9"/>
  <c r="K738" i="9"/>
  <c r="J738" i="9"/>
  <c r="I738" i="9"/>
  <c r="H738" i="9"/>
  <c r="G738" i="9"/>
  <c r="F738" i="9"/>
  <c r="D738" i="9"/>
  <c r="B738" i="9"/>
  <c r="AT737" i="9"/>
  <c r="AR737" i="9"/>
  <c r="AP737" i="9"/>
  <c r="AO737" i="9"/>
  <c r="AN737" i="9"/>
  <c r="AM737" i="9"/>
  <c r="AL737" i="9"/>
  <c r="AH737" i="9"/>
  <c r="AF737" i="9"/>
  <c r="AE737" i="9"/>
  <c r="AD737" i="9"/>
  <c r="AC737" i="9"/>
  <c r="AB737" i="9"/>
  <c r="AA737" i="9"/>
  <c r="Z737" i="9"/>
  <c r="Y737" i="9"/>
  <c r="X737" i="9"/>
  <c r="W737" i="9"/>
  <c r="V737" i="9"/>
  <c r="U737" i="9"/>
  <c r="T737" i="9"/>
  <c r="S737" i="9"/>
  <c r="R737" i="9"/>
  <c r="Q737" i="9"/>
  <c r="P737" i="9"/>
  <c r="O737" i="9"/>
  <c r="N737" i="9"/>
  <c r="M737" i="9"/>
  <c r="L737" i="9"/>
  <c r="K737" i="9"/>
  <c r="J737" i="9"/>
  <c r="I737" i="9"/>
  <c r="H737" i="9"/>
  <c r="G737" i="9"/>
  <c r="F737" i="9"/>
  <c r="D737" i="9"/>
  <c r="B737" i="9"/>
  <c r="AT736" i="9"/>
  <c r="AR736" i="9"/>
  <c r="AP736" i="9"/>
  <c r="AO736" i="9"/>
  <c r="AN736" i="9"/>
  <c r="AM736" i="9"/>
  <c r="AL736" i="9"/>
  <c r="AH736" i="9"/>
  <c r="AF736" i="9"/>
  <c r="AE736" i="9"/>
  <c r="AD736" i="9"/>
  <c r="AC736" i="9"/>
  <c r="AB736" i="9"/>
  <c r="AA736" i="9"/>
  <c r="Z736" i="9"/>
  <c r="Y736" i="9"/>
  <c r="X736" i="9"/>
  <c r="W736" i="9"/>
  <c r="V736" i="9"/>
  <c r="U736" i="9"/>
  <c r="T736" i="9"/>
  <c r="S736" i="9"/>
  <c r="R736" i="9"/>
  <c r="Q736" i="9"/>
  <c r="P736" i="9"/>
  <c r="O736" i="9"/>
  <c r="N736" i="9"/>
  <c r="M736" i="9"/>
  <c r="L736" i="9"/>
  <c r="K736" i="9"/>
  <c r="J736" i="9"/>
  <c r="I736" i="9"/>
  <c r="H736" i="9"/>
  <c r="G736" i="9"/>
  <c r="F736" i="9"/>
  <c r="D736" i="9"/>
  <c r="B736" i="9"/>
  <c r="AT735" i="9"/>
  <c r="AR735" i="9"/>
  <c r="AP735" i="9"/>
  <c r="AO735" i="9"/>
  <c r="AN735" i="9"/>
  <c r="AM735" i="9"/>
  <c r="AL735" i="9"/>
  <c r="AH735" i="9"/>
  <c r="AF735" i="9"/>
  <c r="AE735" i="9"/>
  <c r="AD735" i="9"/>
  <c r="AC735" i="9"/>
  <c r="AB735" i="9"/>
  <c r="AA735" i="9"/>
  <c r="Z735" i="9"/>
  <c r="Y735" i="9"/>
  <c r="X735" i="9"/>
  <c r="W735" i="9"/>
  <c r="V735" i="9"/>
  <c r="U735" i="9"/>
  <c r="T735" i="9"/>
  <c r="S735" i="9"/>
  <c r="R735" i="9"/>
  <c r="Q735" i="9"/>
  <c r="P735" i="9"/>
  <c r="O735" i="9"/>
  <c r="N735" i="9"/>
  <c r="M735" i="9"/>
  <c r="L735" i="9"/>
  <c r="K735" i="9"/>
  <c r="J735" i="9"/>
  <c r="I735" i="9"/>
  <c r="H735" i="9"/>
  <c r="G735" i="9"/>
  <c r="F735" i="9"/>
  <c r="D735" i="9"/>
  <c r="B735" i="9"/>
  <c r="AT734" i="9"/>
  <c r="AR734" i="9"/>
  <c r="AP734" i="9"/>
  <c r="AO734" i="9"/>
  <c r="AN734" i="9"/>
  <c r="AM734" i="9"/>
  <c r="AL734" i="9"/>
  <c r="AH734" i="9"/>
  <c r="AF734" i="9"/>
  <c r="AE734" i="9"/>
  <c r="AD734" i="9"/>
  <c r="AC734" i="9"/>
  <c r="AB734" i="9"/>
  <c r="AA734" i="9"/>
  <c r="Z734" i="9"/>
  <c r="Y734" i="9"/>
  <c r="X734" i="9"/>
  <c r="W734" i="9"/>
  <c r="V734" i="9"/>
  <c r="U734" i="9"/>
  <c r="T734" i="9"/>
  <c r="S734" i="9"/>
  <c r="R734" i="9"/>
  <c r="Q734" i="9"/>
  <c r="P734" i="9"/>
  <c r="O734" i="9"/>
  <c r="N734" i="9"/>
  <c r="M734" i="9"/>
  <c r="L734" i="9"/>
  <c r="K734" i="9"/>
  <c r="J734" i="9"/>
  <c r="I734" i="9"/>
  <c r="H734" i="9"/>
  <c r="G734" i="9"/>
  <c r="F734" i="9"/>
  <c r="D734" i="9"/>
  <c r="B734" i="9"/>
  <c r="AT733" i="9"/>
  <c r="AR733" i="9"/>
  <c r="AP733" i="9"/>
  <c r="AO733" i="9"/>
  <c r="AN733" i="9"/>
  <c r="AM733" i="9"/>
  <c r="AL733" i="9"/>
  <c r="AH733" i="9"/>
  <c r="AF733" i="9"/>
  <c r="AE733" i="9"/>
  <c r="AD733" i="9"/>
  <c r="AC733" i="9"/>
  <c r="AB733" i="9"/>
  <c r="AA733" i="9"/>
  <c r="Z733" i="9"/>
  <c r="Y733" i="9"/>
  <c r="X733" i="9"/>
  <c r="W733" i="9"/>
  <c r="V733" i="9"/>
  <c r="U733" i="9"/>
  <c r="T733" i="9"/>
  <c r="S733" i="9"/>
  <c r="R733" i="9"/>
  <c r="Q733" i="9"/>
  <c r="P733" i="9"/>
  <c r="O733" i="9"/>
  <c r="N733" i="9"/>
  <c r="M733" i="9"/>
  <c r="L733" i="9"/>
  <c r="K733" i="9"/>
  <c r="J733" i="9"/>
  <c r="I733" i="9"/>
  <c r="H733" i="9"/>
  <c r="G733" i="9"/>
  <c r="F733" i="9"/>
  <c r="D733" i="9"/>
  <c r="B733" i="9"/>
  <c r="AT732" i="9"/>
  <c r="AR732" i="9"/>
  <c r="AP732" i="9"/>
  <c r="AO732" i="9"/>
  <c r="AN732" i="9"/>
  <c r="AM732" i="9"/>
  <c r="AL732" i="9"/>
  <c r="AH732" i="9"/>
  <c r="AF732" i="9"/>
  <c r="AE732" i="9"/>
  <c r="AD732" i="9"/>
  <c r="AC732" i="9"/>
  <c r="AB732" i="9"/>
  <c r="AA732" i="9"/>
  <c r="Z732" i="9"/>
  <c r="Y732" i="9"/>
  <c r="X732" i="9"/>
  <c r="W732" i="9"/>
  <c r="V732" i="9"/>
  <c r="U732" i="9"/>
  <c r="T732" i="9"/>
  <c r="S732" i="9"/>
  <c r="R732" i="9"/>
  <c r="Q732" i="9"/>
  <c r="P732" i="9"/>
  <c r="O732" i="9"/>
  <c r="N732" i="9"/>
  <c r="M732" i="9"/>
  <c r="L732" i="9"/>
  <c r="K732" i="9"/>
  <c r="J732" i="9"/>
  <c r="I732" i="9"/>
  <c r="H732" i="9"/>
  <c r="G732" i="9"/>
  <c r="F732" i="9"/>
  <c r="D732" i="9"/>
  <c r="B732" i="9"/>
  <c r="AT731" i="9"/>
  <c r="AR731" i="9"/>
  <c r="AP731" i="9"/>
  <c r="AO731" i="9"/>
  <c r="AN731" i="9"/>
  <c r="AM731" i="9"/>
  <c r="AL731" i="9"/>
  <c r="AH731" i="9"/>
  <c r="AF731" i="9"/>
  <c r="AE731" i="9"/>
  <c r="AD731" i="9"/>
  <c r="AC731" i="9"/>
  <c r="AB731" i="9"/>
  <c r="AA731" i="9"/>
  <c r="Z731" i="9"/>
  <c r="Y731" i="9"/>
  <c r="X731" i="9"/>
  <c r="W731" i="9"/>
  <c r="V731" i="9"/>
  <c r="U731" i="9"/>
  <c r="T731" i="9"/>
  <c r="S731" i="9"/>
  <c r="R731" i="9"/>
  <c r="Q731" i="9"/>
  <c r="P731" i="9"/>
  <c r="O731" i="9"/>
  <c r="N731" i="9"/>
  <c r="M731" i="9"/>
  <c r="L731" i="9"/>
  <c r="K731" i="9"/>
  <c r="J731" i="9"/>
  <c r="I731" i="9"/>
  <c r="H731" i="9"/>
  <c r="G731" i="9"/>
  <c r="F731" i="9"/>
  <c r="D731" i="9"/>
  <c r="B731" i="9"/>
  <c r="AT730" i="9"/>
  <c r="AR730" i="9"/>
  <c r="AP730" i="9"/>
  <c r="AO730" i="9"/>
  <c r="AN730" i="9"/>
  <c r="AM730" i="9"/>
  <c r="AL730" i="9"/>
  <c r="AH730" i="9"/>
  <c r="AF730" i="9"/>
  <c r="AE730" i="9"/>
  <c r="AD730" i="9"/>
  <c r="AC730" i="9"/>
  <c r="AB730" i="9"/>
  <c r="AA730" i="9"/>
  <c r="Z730" i="9"/>
  <c r="Y730" i="9"/>
  <c r="X730" i="9"/>
  <c r="W730" i="9"/>
  <c r="V730" i="9"/>
  <c r="U730" i="9"/>
  <c r="T730" i="9"/>
  <c r="S730" i="9"/>
  <c r="R730" i="9"/>
  <c r="Q730" i="9"/>
  <c r="P730" i="9"/>
  <c r="O730" i="9"/>
  <c r="N730" i="9"/>
  <c r="M730" i="9"/>
  <c r="L730" i="9"/>
  <c r="K730" i="9"/>
  <c r="J730" i="9"/>
  <c r="I730" i="9"/>
  <c r="H730" i="9"/>
  <c r="G730" i="9"/>
  <c r="F730" i="9"/>
  <c r="D730" i="9"/>
  <c r="B730" i="9"/>
  <c r="AT729" i="9"/>
  <c r="AR729" i="9"/>
  <c r="AP729" i="9"/>
  <c r="AO729" i="9"/>
  <c r="AN729" i="9"/>
  <c r="AM729" i="9"/>
  <c r="AL729" i="9"/>
  <c r="AH729" i="9"/>
  <c r="AF729" i="9"/>
  <c r="AE729" i="9"/>
  <c r="AD729" i="9"/>
  <c r="AC729" i="9"/>
  <c r="AB729" i="9"/>
  <c r="AA729" i="9"/>
  <c r="Z729" i="9"/>
  <c r="Y729" i="9"/>
  <c r="X729" i="9"/>
  <c r="W729" i="9"/>
  <c r="V729" i="9"/>
  <c r="U729" i="9"/>
  <c r="T729" i="9"/>
  <c r="S729" i="9"/>
  <c r="R729" i="9"/>
  <c r="Q729" i="9"/>
  <c r="P729" i="9"/>
  <c r="O729" i="9"/>
  <c r="N729" i="9"/>
  <c r="M729" i="9"/>
  <c r="L729" i="9"/>
  <c r="K729" i="9"/>
  <c r="J729" i="9"/>
  <c r="I729" i="9"/>
  <c r="H729" i="9"/>
  <c r="G729" i="9"/>
  <c r="F729" i="9"/>
  <c r="D729" i="9"/>
  <c r="B729" i="9"/>
  <c r="AT728" i="9"/>
  <c r="AR728" i="9"/>
  <c r="AP728" i="9"/>
  <c r="AO728" i="9"/>
  <c r="AN728" i="9"/>
  <c r="AM728" i="9"/>
  <c r="AL728" i="9"/>
  <c r="AH728" i="9"/>
  <c r="AF728" i="9"/>
  <c r="AE728" i="9"/>
  <c r="AD728" i="9"/>
  <c r="AC728" i="9"/>
  <c r="AB728" i="9"/>
  <c r="AA728" i="9"/>
  <c r="Z728" i="9"/>
  <c r="Y728" i="9"/>
  <c r="X728" i="9"/>
  <c r="W728" i="9"/>
  <c r="V728" i="9"/>
  <c r="U728" i="9"/>
  <c r="T728" i="9"/>
  <c r="S728" i="9"/>
  <c r="R728" i="9"/>
  <c r="Q728" i="9"/>
  <c r="P728" i="9"/>
  <c r="O728" i="9"/>
  <c r="N728" i="9"/>
  <c r="M728" i="9"/>
  <c r="L728" i="9"/>
  <c r="K728" i="9"/>
  <c r="J728" i="9"/>
  <c r="I728" i="9"/>
  <c r="H728" i="9"/>
  <c r="G728" i="9"/>
  <c r="F728" i="9"/>
  <c r="D728" i="9"/>
  <c r="B728" i="9"/>
  <c r="AT727" i="9"/>
  <c r="AR727" i="9"/>
  <c r="AP727" i="9"/>
  <c r="AO727" i="9"/>
  <c r="AN727" i="9"/>
  <c r="AM727" i="9"/>
  <c r="AL727" i="9"/>
  <c r="AH727" i="9"/>
  <c r="AF727" i="9"/>
  <c r="AE727" i="9"/>
  <c r="AD727" i="9"/>
  <c r="AC727" i="9"/>
  <c r="AB727" i="9"/>
  <c r="AA727" i="9"/>
  <c r="Z727" i="9"/>
  <c r="Y727" i="9"/>
  <c r="X727" i="9"/>
  <c r="W727" i="9"/>
  <c r="V727" i="9"/>
  <c r="U727" i="9"/>
  <c r="T727" i="9"/>
  <c r="S727" i="9"/>
  <c r="R727" i="9"/>
  <c r="Q727" i="9"/>
  <c r="P727" i="9"/>
  <c r="O727" i="9"/>
  <c r="N727" i="9"/>
  <c r="M727" i="9"/>
  <c r="L727" i="9"/>
  <c r="K727" i="9"/>
  <c r="J727" i="9"/>
  <c r="I727" i="9"/>
  <c r="H727" i="9"/>
  <c r="G727" i="9"/>
  <c r="F727" i="9"/>
  <c r="D727" i="9"/>
  <c r="B727" i="9"/>
  <c r="AT726" i="9"/>
  <c r="AR726" i="9"/>
  <c r="AP726" i="9"/>
  <c r="AO726" i="9"/>
  <c r="AN726" i="9"/>
  <c r="AM726" i="9"/>
  <c r="AL726" i="9"/>
  <c r="AH726" i="9"/>
  <c r="AF726" i="9"/>
  <c r="AE726" i="9"/>
  <c r="AD726" i="9"/>
  <c r="AC726" i="9"/>
  <c r="AB726" i="9"/>
  <c r="AA726" i="9"/>
  <c r="Z726" i="9"/>
  <c r="Y726" i="9"/>
  <c r="X726" i="9"/>
  <c r="W726" i="9"/>
  <c r="V726" i="9"/>
  <c r="U726" i="9"/>
  <c r="T726" i="9"/>
  <c r="S726" i="9"/>
  <c r="R726" i="9"/>
  <c r="Q726" i="9"/>
  <c r="P726" i="9"/>
  <c r="O726" i="9"/>
  <c r="N726" i="9"/>
  <c r="M726" i="9"/>
  <c r="L726" i="9"/>
  <c r="K726" i="9"/>
  <c r="J726" i="9"/>
  <c r="I726" i="9"/>
  <c r="H726" i="9"/>
  <c r="G726" i="9"/>
  <c r="F726" i="9"/>
  <c r="D726" i="9"/>
  <c r="B726" i="9"/>
  <c r="AT725" i="9"/>
  <c r="AR725" i="9"/>
  <c r="AP725" i="9"/>
  <c r="AO725" i="9"/>
  <c r="AN725" i="9"/>
  <c r="AM725" i="9"/>
  <c r="AL725" i="9"/>
  <c r="AH725" i="9"/>
  <c r="AF725" i="9"/>
  <c r="AE725" i="9"/>
  <c r="AD725" i="9"/>
  <c r="AC725" i="9"/>
  <c r="AB725" i="9"/>
  <c r="AA725" i="9"/>
  <c r="Z725" i="9"/>
  <c r="Y725" i="9"/>
  <c r="X725" i="9"/>
  <c r="W725" i="9"/>
  <c r="V725" i="9"/>
  <c r="U725" i="9"/>
  <c r="T725" i="9"/>
  <c r="S725" i="9"/>
  <c r="R725" i="9"/>
  <c r="Q725" i="9"/>
  <c r="P725" i="9"/>
  <c r="O725" i="9"/>
  <c r="N725" i="9"/>
  <c r="M725" i="9"/>
  <c r="L725" i="9"/>
  <c r="K725" i="9"/>
  <c r="J725" i="9"/>
  <c r="I725" i="9"/>
  <c r="H725" i="9"/>
  <c r="G725" i="9"/>
  <c r="F725" i="9"/>
  <c r="D725" i="9"/>
  <c r="B725" i="9"/>
  <c r="AT724" i="9"/>
  <c r="AR724" i="9"/>
  <c r="AP724" i="9"/>
  <c r="AO724" i="9"/>
  <c r="AN724" i="9"/>
  <c r="AM724" i="9"/>
  <c r="AL724" i="9"/>
  <c r="AH724" i="9"/>
  <c r="AF724" i="9"/>
  <c r="AE724" i="9"/>
  <c r="AD724" i="9"/>
  <c r="AC724" i="9"/>
  <c r="AB724" i="9"/>
  <c r="AA724" i="9"/>
  <c r="Z724" i="9"/>
  <c r="Y724" i="9"/>
  <c r="X724" i="9"/>
  <c r="W724" i="9"/>
  <c r="V724" i="9"/>
  <c r="U724" i="9"/>
  <c r="T724" i="9"/>
  <c r="S724" i="9"/>
  <c r="R724" i="9"/>
  <c r="Q724" i="9"/>
  <c r="P724" i="9"/>
  <c r="O724" i="9"/>
  <c r="N724" i="9"/>
  <c r="M724" i="9"/>
  <c r="L724" i="9"/>
  <c r="K724" i="9"/>
  <c r="J724" i="9"/>
  <c r="I724" i="9"/>
  <c r="H724" i="9"/>
  <c r="G724" i="9"/>
  <c r="F724" i="9"/>
  <c r="D724" i="9"/>
  <c r="B724" i="9"/>
  <c r="AT723" i="9"/>
  <c r="AR723" i="9"/>
  <c r="AP723" i="9"/>
  <c r="AO723" i="9"/>
  <c r="AN723" i="9"/>
  <c r="AM723" i="9"/>
  <c r="AL723" i="9"/>
  <c r="AH723" i="9"/>
  <c r="AF723" i="9"/>
  <c r="AE723" i="9"/>
  <c r="AD723" i="9"/>
  <c r="AC723" i="9"/>
  <c r="AB723" i="9"/>
  <c r="AA723" i="9"/>
  <c r="Z723" i="9"/>
  <c r="Y723" i="9"/>
  <c r="X723" i="9"/>
  <c r="W723" i="9"/>
  <c r="V723" i="9"/>
  <c r="U723" i="9"/>
  <c r="T723" i="9"/>
  <c r="S723" i="9"/>
  <c r="R723" i="9"/>
  <c r="Q723" i="9"/>
  <c r="P723" i="9"/>
  <c r="O723" i="9"/>
  <c r="N723" i="9"/>
  <c r="M723" i="9"/>
  <c r="L723" i="9"/>
  <c r="K723" i="9"/>
  <c r="J723" i="9"/>
  <c r="I723" i="9"/>
  <c r="H723" i="9"/>
  <c r="G723" i="9"/>
  <c r="F723" i="9"/>
  <c r="D723" i="9"/>
  <c r="B723" i="9"/>
  <c r="AT722" i="9"/>
  <c r="AR722" i="9"/>
  <c r="AP722" i="9"/>
  <c r="AO722" i="9"/>
  <c r="AN722" i="9"/>
  <c r="AM722" i="9"/>
  <c r="AL722" i="9"/>
  <c r="AH722" i="9"/>
  <c r="AF722" i="9"/>
  <c r="AE722" i="9"/>
  <c r="AD722" i="9"/>
  <c r="AC722" i="9"/>
  <c r="AB722" i="9"/>
  <c r="AA722" i="9"/>
  <c r="Z722" i="9"/>
  <c r="Y722" i="9"/>
  <c r="X722" i="9"/>
  <c r="W722" i="9"/>
  <c r="V722" i="9"/>
  <c r="U722" i="9"/>
  <c r="T722" i="9"/>
  <c r="S722" i="9"/>
  <c r="R722" i="9"/>
  <c r="Q722" i="9"/>
  <c r="P722" i="9"/>
  <c r="O722" i="9"/>
  <c r="N722" i="9"/>
  <c r="M722" i="9"/>
  <c r="L722" i="9"/>
  <c r="K722" i="9"/>
  <c r="J722" i="9"/>
  <c r="I722" i="9"/>
  <c r="H722" i="9"/>
  <c r="G722" i="9"/>
  <c r="F722" i="9"/>
  <c r="D722" i="9"/>
  <c r="B722" i="9"/>
  <c r="AT721" i="9"/>
  <c r="AR721" i="9"/>
  <c r="AP721" i="9"/>
  <c r="AO721" i="9"/>
  <c r="AN721" i="9"/>
  <c r="AM721" i="9"/>
  <c r="AL721" i="9"/>
  <c r="AH721" i="9"/>
  <c r="AF721" i="9"/>
  <c r="AE721" i="9"/>
  <c r="AD721" i="9"/>
  <c r="AC721" i="9"/>
  <c r="AB721" i="9"/>
  <c r="AA721" i="9"/>
  <c r="Z721" i="9"/>
  <c r="Y721" i="9"/>
  <c r="X721" i="9"/>
  <c r="W721" i="9"/>
  <c r="V721" i="9"/>
  <c r="U721" i="9"/>
  <c r="T721" i="9"/>
  <c r="S721" i="9"/>
  <c r="R721" i="9"/>
  <c r="Q721" i="9"/>
  <c r="P721" i="9"/>
  <c r="O721" i="9"/>
  <c r="N721" i="9"/>
  <c r="M721" i="9"/>
  <c r="L721" i="9"/>
  <c r="K721" i="9"/>
  <c r="J721" i="9"/>
  <c r="I721" i="9"/>
  <c r="H721" i="9"/>
  <c r="G721" i="9"/>
  <c r="F721" i="9"/>
  <c r="D721" i="9"/>
  <c r="B721" i="9"/>
  <c r="AT720" i="9"/>
  <c r="AR720" i="9"/>
  <c r="AP720" i="9"/>
  <c r="AO720" i="9"/>
  <c r="AN720" i="9"/>
  <c r="AM720" i="9"/>
  <c r="AL720" i="9"/>
  <c r="AH720" i="9"/>
  <c r="AF720" i="9"/>
  <c r="AE720" i="9"/>
  <c r="AD720" i="9"/>
  <c r="AC720" i="9"/>
  <c r="AB720" i="9"/>
  <c r="AA720" i="9"/>
  <c r="Z720" i="9"/>
  <c r="Y720" i="9"/>
  <c r="X720" i="9"/>
  <c r="W720" i="9"/>
  <c r="V720" i="9"/>
  <c r="U720" i="9"/>
  <c r="T720" i="9"/>
  <c r="S720" i="9"/>
  <c r="R720" i="9"/>
  <c r="Q720" i="9"/>
  <c r="P720" i="9"/>
  <c r="O720" i="9"/>
  <c r="N720" i="9"/>
  <c r="M720" i="9"/>
  <c r="L720" i="9"/>
  <c r="K720" i="9"/>
  <c r="J720" i="9"/>
  <c r="I720" i="9"/>
  <c r="H720" i="9"/>
  <c r="G720" i="9"/>
  <c r="F720" i="9"/>
  <c r="D720" i="9"/>
  <c r="B720" i="9"/>
  <c r="AT719" i="9"/>
  <c r="AR719" i="9"/>
  <c r="AP719" i="9"/>
  <c r="AO719" i="9"/>
  <c r="AN719" i="9"/>
  <c r="AM719" i="9"/>
  <c r="AL719" i="9"/>
  <c r="AH719" i="9"/>
  <c r="AF719" i="9"/>
  <c r="AE719" i="9"/>
  <c r="AD719" i="9"/>
  <c r="AC719" i="9"/>
  <c r="AB719" i="9"/>
  <c r="AA719" i="9"/>
  <c r="Z719" i="9"/>
  <c r="Y719" i="9"/>
  <c r="X719" i="9"/>
  <c r="W719" i="9"/>
  <c r="V719" i="9"/>
  <c r="U719" i="9"/>
  <c r="T719" i="9"/>
  <c r="S719" i="9"/>
  <c r="R719" i="9"/>
  <c r="Q719" i="9"/>
  <c r="P719" i="9"/>
  <c r="O719" i="9"/>
  <c r="N719" i="9"/>
  <c r="M719" i="9"/>
  <c r="L719" i="9"/>
  <c r="K719" i="9"/>
  <c r="J719" i="9"/>
  <c r="I719" i="9"/>
  <c r="H719" i="9"/>
  <c r="G719" i="9"/>
  <c r="F719" i="9"/>
  <c r="D719" i="9"/>
  <c r="B719" i="9"/>
  <c r="AT718" i="9"/>
  <c r="AR718" i="9"/>
  <c r="AP718" i="9"/>
  <c r="AO718" i="9"/>
  <c r="AN718" i="9"/>
  <c r="AM718" i="9"/>
  <c r="AL718" i="9"/>
  <c r="AH718" i="9"/>
  <c r="AF718" i="9"/>
  <c r="AE718" i="9"/>
  <c r="AD718" i="9"/>
  <c r="AC718" i="9"/>
  <c r="AB718" i="9"/>
  <c r="AA718" i="9"/>
  <c r="Z718" i="9"/>
  <c r="Y718" i="9"/>
  <c r="X718" i="9"/>
  <c r="W718" i="9"/>
  <c r="V718" i="9"/>
  <c r="U718" i="9"/>
  <c r="T718" i="9"/>
  <c r="S718" i="9"/>
  <c r="R718" i="9"/>
  <c r="Q718" i="9"/>
  <c r="P718" i="9"/>
  <c r="O718" i="9"/>
  <c r="N718" i="9"/>
  <c r="M718" i="9"/>
  <c r="L718" i="9"/>
  <c r="K718" i="9"/>
  <c r="J718" i="9"/>
  <c r="I718" i="9"/>
  <c r="H718" i="9"/>
  <c r="G718" i="9"/>
  <c r="F718" i="9"/>
  <c r="D718" i="9"/>
  <c r="B718" i="9"/>
  <c r="AT717" i="9"/>
  <c r="AR717" i="9"/>
  <c r="AP717" i="9"/>
  <c r="AO717" i="9"/>
  <c r="AN717" i="9"/>
  <c r="AM717" i="9"/>
  <c r="AL717" i="9"/>
  <c r="AH717" i="9"/>
  <c r="AF717" i="9"/>
  <c r="AE717" i="9"/>
  <c r="AD717" i="9"/>
  <c r="AC717" i="9"/>
  <c r="AB717" i="9"/>
  <c r="AA717" i="9"/>
  <c r="Z717" i="9"/>
  <c r="Y717" i="9"/>
  <c r="X717" i="9"/>
  <c r="W717" i="9"/>
  <c r="V717" i="9"/>
  <c r="U717" i="9"/>
  <c r="T717" i="9"/>
  <c r="S717" i="9"/>
  <c r="R717" i="9"/>
  <c r="Q717" i="9"/>
  <c r="P717" i="9"/>
  <c r="O717" i="9"/>
  <c r="N717" i="9"/>
  <c r="M717" i="9"/>
  <c r="L717" i="9"/>
  <c r="K717" i="9"/>
  <c r="J717" i="9"/>
  <c r="I717" i="9"/>
  <c r="H717" i="9"/>
  <c r="G717" i="9"/>
  <c r="F717" i="9"/>
  <c r="D717" i="9"/>
  <c r="B717" i="9"/>
  <c r="AT716" i="9"/>
  <c r="AR716" i="9"/>
  <c r="AP716" i="9"/>
  <c r="AO716" i="9"/>
  <c r="AN716" i="9"/>
  <c r="AM716" i="9"/>
  <c r="AL716" i="9"/>
  <c r="AH716" i="9"/>
  <c r="AF716" i="9"/>
  <c r="AE716" i="9"/>
  <c r="AD716" i="9"/>
  <c r="AC716" i="9"/>
  <c r="AB716" i="9"/>
  <c r="AA716" i="9"/>
  <c r="Z716" i="9"/>
  <c r="Y716" i="9"/>
  <c r="X716" i="9"/>
  <c r="W716" i="9"/>
  <c r="V716" i="9"/>
  <c r="U716" i="9"/>
  <c r="T716" i="9"/>
  <c r="S716" i="9"/>
  <c r="R716" i="9"/>
  <c r="Q716" i="9"/>
  <c r="P716" i="9"/>
  <c r="O716" i="9"/>
  <c r="N716" i="9"/>
  <c r="M716" i="9"/>
  <c r="L716" i="9"/>
  <c r="K716" i="9"/>
  <c r="J716" i="9"/>
  <c r="I716" i="9"/>
  <c r="H716" i="9"/>
  <c r="G716" i="9"/>
  <c r="F716" i="9"/>
  <c r="D716" i="9"/>
  <c r="B716" i="9"/>
  <c r="AT715" i="9"/>
  <c r="AR715" i="9"/>
  <c r="AP715" i="9"/>
  <c r="AO715" i="9"/>
  <c r="AN715" i="9"/>
  <c r="AM715" i="9"/>
  <c r="AL715" i="9"/>
  <c r="AH715" i="9"/>
  <c r="AF715" i="9"/>
  <c r="AE715" i="9"/>
  <c r="AD715" i="9"/>
  <c r="AC715" i="9"/>
  <c r="AB715" i="9"/>
  <c r="AA715" i="9"/>
  <c r="Z715" i="9"/>
  <c r="Y715" i="9"/>
  <c r="X715" i="9"/>
  <c r="W715" i="9"/>
  <c r="V715" i="9"/>
  <c r="U715" i="9"/>
  <c r="T715" i="9"/>
  <c r="S715" i="9"/>
  <c r="R715" i="9"/>
  <c r="Q715" i="9"/>
  <c r="P715" i="9"/>
  <c r="O715" i="9"/>
  <c r="N715" i="9"/>
  <c r="M715" i="9"/>
  <c r="L715" i="9"/>
  <c r="K715" i="9"/>
  <c r="J715" i="9"/>
  <c r="I715" i="9"/>
  <c r="H715" i="9"/>
  <c r="G715" i="9"/>
  <c r="F715" i="9"/>
  <c r="D715" i="9"/>
  <c r="B715" i="9"/>
  <c r="AT714" i="9"/>
  <c r="AR714" i="9"/>
  <c r="AP714" i="9"/>
  <c r="AO714" i="9"/>
  <c r="AN714" i="9"/>
  <c r="AM714" i="9"/>
  <c r="AL714" i="9"/>
  <c r="AH714" i="9"/>
  <c r="AF714" i="9"/>
  <c r="AE714" i="9"/>
  <c r="AD714" i="9"/>
  <c r="AC714" i="9"/>
  <c r="AB714" i="9"/>
  <c r="AA714" i="9"/>
  <c r="Z714" i="9"/>
  <c r="Y714" i="9"/>
  <c r="X714" i="9"/>
  <c r="W714" i="9"/>
  <c r="V714" i="9"/>
  <c r="U714" i="9"/>
  <c r="T714" i="9"/>
  <c r="S714" i="9"/>
  <c r="R714" i="9"/>
  <c r="Q714" i="9"/>
  <c r="P714" i="9"/>
  <c r="O714" i="9"/>
  <c r="N714" i="9"/>
  <c r="M714" i="9"/>
  <c r="L714" i="9"/>
  <c r="K714" i="9"/>
  <c r="J714" i="9"/>
  <c r="I714" i="9"/>
  <c r="H714" i="9"/>
  <c r="G714" i="9"/>
  <c r="F714" i="9"/>
  <c r="D714" i="9"/>
  <c r="B714" i="9"/>
  <c r="AT713" i="9"/>
  <c r="AR713" i="9"/>
  <c r="AP713" i="9"/>
  <c r="AO713" i="9"/>
  <c r="AN713" i="9"/>
  <c r="AM713" i="9"/>
  <c r="AL713" i="9"/>
  <c r="AH713" i="9"/>
  <c r="AF713" i="9"/>
  <c r="AE713" i="9"/>
  <c r="AD713" i="9"/>
  <c r="AC713" i="9"/>
  <c r="AB713" i="9"/>
  <c r="AA713" i="9"/>
  <c r="Z713" i="9"/>
  <c r="Y713" i="9"/>
  <c r="X713" i="9"/>
  <c r="W713" i="9"/>
  <c r="V713" i="9"/>
  <c r="U713" i="9"/>
  <c r="T713" i="9"/>
  <c r="S713" i="9"/>
  <c r="R713" i="9"/>
  <c r="Q713" i="9"/>
  <c r="P713" i="9"/>
  <c r="O713" i="9"/>
  <c r="N713" i="9"/>
  <c r="M713" i="9"/>
  <c r="L713" i="9"/>
  <c r="K713" i="9"/>
  <c r="J713" i="9"/>
  <c r="I713" i="9"/>
  <c r="H713" i="9"/>
  <c r="G713" i="9"/>
  <c r="F713" i="9"/>
  <c r="D713" i="9"/>
  <c r="B713" i="9"/>
  <c r="AT712" i="9"/>
  <c r="AR712" i="9"/>
  <c r="AP712" i="9"/>
  <c r="AO712" i="9"/>
  <c r="AN712" i="9"/>
  <c r="AM712" i="9"/>
  <c r="AL712" i="9"/>
  <c r="AH712" i="9"/>
  <c r="AF712" i="9"/>
  <c r="AE712" i="9"/>
  <c r="AD712" i="9"/>
  <c r="AC712" i="9"/>
  <c r="AB712" i="9"/>
  <c r="AA712" i="9"/>
  <c r="Z712" i="9"/>
  <c r="Y712" i="9"/>
  <c r="X712" i="9"/>
  <c r="W712" i="9"/>
  <c r="V712" i="9"/>
  <c r="U712" i="9"/>
  <c r="T712" i="9"/>
  <c r="S712" i="9"/>
  <c r="R712" i="9"/>
  <c r="Q712" i="9"/>
  <c r="P712" i="9"/>
  <c r="O712" i="9"/>
  <c r="N712" i="9"/>
  <c r="M712" i="9"/>
  <c r="L712" i="9"/>
  <c r="K712" i="9"/>
  <c r="J712" i="9"/>
  <c r="I712" i="9"/>
  <c r="H712" i="9"/>
  <c r="G712" i="9"/>
  <c r="F712" i="9"/>
  <c r="D712" i="9"/>
  <c r="B712" i="9"/>
  <c r="AT711" i="9"/>
  <c r="AR711" i="9"/>
  <c r="AP711" i="9"/>
  <c r="AO711" i="9"/>
  <c r="AN711" i="9"/>
  <c r="AM711" i="9"/>
  <c r="AL711" i="9"/>
  <c r="AH711" i="9"/>
  <c r="AF711" i="9"/>
  <c r="AE711" i="9"/>
  <c r="AD711" i="9"/>
  <c r="AC711" i="9"/>
  <c r="AB711" i="9"/>
  <c r="AA711" i="9"/>
  <c r="Z711" i="9"/>
  <c r="Y711" i="9"/>
  <c r="X711" i="9"/>
  <c r="W711" i="9"/>
  <c r="V711" i="9"/>
  <c r="U711" i="9"/>
  <c r="T711" i="9"/>
  <c r="S711" i="9"/>
  <c r="R711" i="9"/>
  <c r="Q711" i="9"/>
  <c r="P711" i="9"/>
  <c r="O711" i="9"/>
  <c r="N711" i="9"/>
  <c r="M711" i="9"/>
  <c r="L711" i="9"/>
  <c r="K711" i="9"/>
  <c r="J711" i="9"/>
  <c r="I711" i="9"/>
  <c r="H711" i="9"/>
  <c r="G711" i="9"/>
  <c r="F711" i="9"/>
  <c r="D711" i="9"/>
  <c r="B711" i="9"/>
  <c r="AT710" i="9"/>
  <c r="AR710" i="9"/>
  <c r="AP710" i="9"/>
  <c r="AO710" i="9"/>
  <c r="AN710" i="9"/>
  <c r="AM710" i="9"/>
  <c r="AL710" i="9"/>
  <c r="AH710" i="9"/>
  <c r="AF710" i="9"/>
  <c r="AE710" i="9"/>
  <c r="AD710" i="9"/>
  <c r="AC710" i="9"/>
  <c r="AB710" i="9"/>
  <c r="AA710" i="9"/>
  <c r="Z710" i="9"/>
  <c r="Y710" i="9"/>
  <c r="X710" i="9"/>
  <c r="W710" i="9"/>
  <c r="V710" i="9"/>
  <c r="U710" i="9"/>
  <c r="T710" i="9"/>
  <c r="S710" i="9"/>
  <c r="R710" i="9"/>
  <c r="Q710" i="9"/>
  <c r="P710" i="9"/>
  <c r="O710" i="9"/>
  <c r="N710" i="9"/>
  <c r="M710" i="9"/>
  <c r="L710" i="9"/>
  <c r="K710" i="9"/>
  <c r="J710" i="9"/>
  <c r="I710" i="9"/>
  <c r="H710" i="9"/>
  <c r="G710" i="9"/>
  <c r="F710" i="9"/>
  <c r="D710" i="9"/>
  <c r="B710" i="9"/>
  <c r="AT709" i="9"/>
  <c r="AR709" i="9"/>
  <c r="AP709" i="9"/>
  <c r="AO709" i="9"/>
  <c r="AN709" i="9"/>
  <c r="AM709" i="9"/>
  <c r="AL709" i="9"/>
  <c r="AH709" i="9"/>
  <c r="AF709" i="9"/>
  <c r="AE709" i="9"/>
  <c r="AD709" i="9"/>
  <c r="AC709" i="9"/>
  <c r="AB709" i="9"/>
  <c r="AA709" i="9"/>
  <c r="Z709" i="9"/>
  <c r="Y709" i="9"/>
  <c r="X709" i="9"/>
  <c r="W709" i="9"/>
  <c r="V709" i="9"/>
  <c r="U709" i="9"/>
  <c r="T709" i="9"/>
  <c r="S709" i="9"/>
  <c r="R709" i="9"/>
  <c r="Q709" i="9"/>
  <c r="P709" i="9"/>
  <c r="O709" i="9"/>
  <c r="N709" i="9"/>
  <c r="M709" i="9"/>
  <c r="L709" i="9"/>
  <c r="K709" i="9"/>
  <c r="J709" i="9"/>
  <c r="I709" i="9"/>
  <c r="H709" i="9"/>
  <c r="G709" i="9"/>
  <c r="F709" i="9"/>
  <c r="D709" i="9"/>
  <c r="B709" i="9"/>
  <c r="AT708" i="9"/>
  <c r="AR708" i="9"/>
  <c r="AP708" i="9"/>
  <c r="AO708" i="9"/>
  <c r="AN708" i="9"/>
  <c r="AM708" i="9"/>
  <c r="AL708" i="9"/>
  <c r="AH708" i="9"/>
  <c r="AF708" i="9"/>
  <c r="AE708" i="9"/>
  <c r="AD708" i="9"/>
  <c r="AC708" i="9"/>
  <c r="AB708" i="9"/>
  <c r="AA708" i="9"/>
  <c r="Z708" i="9"/>
  <c r="Y708" i="9"/>
  <c r="X708" i="9"/>
  <c r="W708" i="9"/>
  <c r="V708" i="9"/>
  <c r="U708" i="9"/>
  <c r="T708" i="9"/>
  <c r="S708" i="9"/>
  <c r="R708" i="9"/>
  <c r="Q708" i="9"/>
  <c r="P708" i="9"/>
  <c r="O708" i="9"/>
  <c r="N708" i="9"/>
  <c r="M708" i="9"/>
  <c r="L708" i="9"/>
  <c r="K708" i="9"/>
  <c r="J708" i="9"/>
  <c r="I708" i="9"/>
  <c r="H708" i="9"/>
  <c r="G708" i="9"/>
  <c r="F708" i="9"/>
  <c r="D708" i="9"/>
  <c r="B708" i="9"/>
  <c r="AT707" i="9"/>
  <c r="AR707" i="9"/>
  <c r="AP707" i="9"/>
  <c r="AO707" i="9"/>
  <c r="AN707" i="9"/>
  <c r="AM707" i="9"/>
  <c r="AL707" i="9"/>
  <c r="AH707" i="9"/>
  <c r="AF707" i="9"/>
  <c r="AE707" i="9"/>
  <c r="AD707" i="9"/>
  <c r="AC707" i="9"/>
  <c r="AB707" i="9"/>
  <c r="AA707" i="9"/>
  <c r="Z707" i="9"/>
  <c r="Y707" i="9"/>
  <c r="X707" i="9"/>
  <c r="W707" i="9"/>
  <c r="V707" i="9"/>
  <c r="U707" i="9"/>
  <c r="T707" i="9"/>
  <c r="S707" i="9"/>
  <c r="R707" i="9"/>
  <c r="Q707" i="9"/>
  <c r="P707" i="9"/>
  <c r="O707" i="9"/>
  <c r="N707" i="9"/>
  <c r="M707" i="9"/>
  <c r="L707" i="9"/>
  <c r="K707" i="9"/>
  <c r="J707" i="9"/>
  <c r="I707" i="9"/>
  <c r="H707" i="9"/>
  <c r="G707" i="9"/>
  <c r="F707" i="9"/>
  <c r="D707" i="9"/>
  <c r="B707" i="9"/>
  <c r="AT706" i="9"/>
  <c r="AR706" i="9"/>
  <c r="AP706" i="9"/>
  <c r="AO706" i="9"/>
  <c r="AN706" i="9"/>
  <c r="AM706" i="9"/>
  <c r="AL706" i="9"/>
  <c r="AH706" i="9"/>
  <c r="AF706" i="9"/>
  <c r="AE706" i="9"/>
  <c r="AD706" i="9"/>
  <c r="AC706" i="9"/>
  <c r="AB706" i="9"/>
  <c r="AA706" i="9"/>
  <c r="Z706" i="9"/>
  <c r="Y706" i="9"/>
  <c r="X706" i="9"/>
  <c r="W706" i="9"/>
  <c r="V706" i="9"/>
  <c r="U706" i="9"/>
  <c r="T706" i="9"/>
  <c r="S706" i="9"/>
  <c r="R706" i="9"/>
  <c r="Q706" i="9"/>
  <c r="P706" i="9"/>
  <c r="O706" i="9"/>
  <c r="N706" i="9"/>
  <c r="M706" i="9"/>
  <c r="L706" i="9"/>
  <c r="K706" i="9"/>
  <c r="J706" i="9"/>
  <c r="I706" i="9"/>
  <c r="H706" i="9"/>
  <c r="G706" i="9"/>
  <c r="F706" i="9"/>
  <c r="D706" i="9"/>
  <c r="B706" i="9"/>
  <c r="AT705" i="9"/>
  <c r="AR705" i="9"/>
  <c r="AP705" i="9"/>
  <c r="AO705" i="9"/>
  <c r="AN705" i="9"/>
  <c r="AM705" i="9"/>
  <c r="AL705" i="9"/>
  <c r="AH705" i="9"/>
  <c r="AF705" i="9"/>
  <c r="AE705" i="9"/>
  <c r="AD705" i="9"/>
  <c r="AC705" i="9"/>
  <c r="AB705" i="9"/>
  <c r="AA705" i="9"/>
  <c r="Z705" i="9"/>
  <c r="Y705" i="9"/>
  <c r="X705" i="9"/>
  <c r="W705" i="9"/>
  <c r="V705" i="9"/>
  <c r="U705" i="9"/>
  <c r="T705" i="9"/>
  <c r="S705" i="9"/>
  <c r="R705" i="9"/>
  <c r="Q705" i="9"/>
  <c r="P705" i="9"/>
  <c r="O705" i="9"/>
  <c r="N705" i="9"/>
  <c r="M705" i="9"/>
  <c r="L705" i="9"/>
  <c r="K705" i="9"/>
  <c r="J705" i="9"/>
  <c r="I705" i="9"/>
  <c r="H705" i="9"/>
  <c r="G705" i="9"/>
  <c r="F705" i="9"/>
  <c r="D705" i="9"/>
  <c r="B705" i="9"/>
  <c r="AT704" i="9"/>
  <c r="AR704" i="9"/>
  <c r="AP704" i="9"/>
  <c r="AO704" i="9"/>
  <c r="AN704" i="9"/>
  <c r="AM704" i="9"/>
  <c r="AL704" i="9"/>
  <c r="AH704" i="9"/>
  <c r="AF704" i="9"/>
  <c r="AE704" i="9"/>
  <c r="AD704" i="9"/>
  <c r="AC704" i="9"/>
  <c r="AB704" i="9"/>
  <c r="AA704" i="9"/>
  <c r="Z704" i="9"/>
  <c r="Y704" i="9"/>
  <c r="X704" i="9"/>
  <c r="W704" i="9"/>
  <c r="V704" i="9"/>
  <c r="U704" i="9"/>
  <c r="T704" i="9"/>
  <c r="S704" i="9"/>
  <c r="R704" i="9"/>
  <c r="Q704" i="9"/>
  <c r="P704" i="9"/>
  <c r="O704" i="9"/>
  <c r="N704" i="9"/>
  <c r="M704" i="9"/>
  <c r="L704" i="9"/>
  <c r="K704" i="9"/>
  <c r="J704" i="9"/>
  <c r="I704" i="9"/>
  <c r="H704" i="9"/>
  <c r="G704" i="9"/>
  <c r="F704" i="9"/>
  <c r="D704" i="9"/>
  <c r="B704" i="9"/>
  <c r="AT703" i="9"/>
  <c r="AR703" i="9"/>
  <c r="AP703" i="9"/>
  <c r="AO703" i="9"/>
  <c r="AN703" i="9"/>
  <c r="AM703" i="9"/>
  <c r="AL703" i="9"/>
  <c r="AH703" i="9"/>
  <c r="AF703" i="9"/>
  <c r="AE703" i="9"/>
  <c r="AD703" i="9"/>
  <c r="AC703" i="9"/>
  <c r="AB703" i="9"/>
  <c r="AA703" i="9"/>
  <c r="Z703" i="9"/>
  <c r="Y703" i="9"/>
  <c r="X703" i="9"/>
  <c r="W703" i="9"/>
  <c r="V703" i="9"/>
  <c r="U703" i="9"/>
  <c r="T703" i="9"/>
  <c r="S703" i="9"/>
  <c r="R703" i="9"/>
  <c r="Q703" i="9"/>
  <c r="P703" i="9"/>
  <c r="O703" i="9"/>
  <c r="N703" i="9"/>
  <c r="M703" i="9"/>
  <c r="L703" i="9"/>
  <c r="K703" i="9"/>
  <c r="J703" i="9"/>
  <c r="I703" i="9"/>
  <c r="H703" i="9"/>
  <c r="G703" i="9"/>
  <c r="F703" i="9"/>
  <c r="D703" i="9"/>
  <c r="B703" i="9"/>
  <c r="AT702" i="9"/>
  <c r="AR702" i="9"/>
  <c r="AP702" i="9"/>
  <c r="AO702" i="9"/>
  <c r="AN702" i="9"/>
  <c r="AM702" i="9"/>
  <c r="AL702" i="9"/>
  <c r="AH702" i="9"/>
  <c r="AF702" i="9"/>
  <c r="AE702" i="9"/>
  <c r="AD702" i="9"/>
  <c r="AC702" i="9"/>
  <c r="AB702" i="9"/>
  <c r="AA702" i="9"/>
  <c r="Z702" i="9"/>
  <c r="Y702" i="9"/>
  <c r="X702" i="9"/>
  <c r="W702" i="9"/>
  <c r="V702" i="9"/>
  <c r="U702" i="9"/>
  <c r="T702" i="9"/>
  <c r="S702" i="9"/>
  <c r="R702" i="9"/>
  <c r="Q702" i="9"/>
  <c r="P702" i="9"/>
  <c r="O702" i="9"/>
  <c r="N702" i="9"/>
  <c r="M702" i="9"/>
  <c r="L702" i="9"/>
  <c r="K702" i="9"/>
  <c r="J702" i="9"/>
  <c r="I702" i="9"/>
  <c r="H702" i="9"/>
  <c r="G702" i="9"/>
  <c r="F702" i="9"/>
  <c r="D702" i="9"/>
  <c r="B702" i="9"/>
  <c r="AT701" i="9"/>
  <c r="AR701" i="9"/>
  <c r="AP701" i="9"/>
  <c r="AO701" i="9"/>
  <c r="AN701" i="9"/>
  <c r="AM701" i="9"/>
  <c r="AL701" i="9"/>
  <c r="AH701" i="9"/>
  <c r="AF701" i="9"/>
  <c r="AE701" i="9"/>
  <c r="AD701" i="9"/>
  <c r="AC701" i="9"/>
  <c r="AB701" i="9"/>
  <c r="AA701" i="9"/>
  <c r="Z701" i="9"/>
  <c r="Y701" i="9"/>
  <c r="X701" i="9"/>
  <c r="W701" i="9"/>
  <c r="V701" i="9"/>
  <c r="U701" i="9"/>
  <c r="T701" i="9"/>
  <c r="S701" i="9"/>
  <c r="R701" i="9"/>
  <c r="Q701" i="9"/>
  <c r="P701" i="9"/>
  <c r="O701" i="9"/>
  <c r="N701" i="9"/>
  <c r="M701" i="9"/>
  <c r="L701" i="9"/>
  <c r="K701" i="9"/>
  <c r="J701" i="9"/>
  <c r="I701" i="9"/>
  <c r="H701" i="9"/>
  <c r="G701" i="9"/>
  <c r="F701" i="9"/>
  <c r="D701" i="9"/>
  <c r="B701" i="9"/>
  <c r="AT700" i="9"/>
  <c r="AR700" i="9"/>
  <c r="AP700" i="9"/>
  <c r="AO700" i="9"/>
  <c r="AN700" i="9"/>
  <c r="AM700" i="9"/>
  <c r="AL700" i="9"/>
  <c r="AH700" i="9"/>
  <c r="AF700" i="9"/>
  <c r="AE700" i="9"/>
  <c r="AD700" i="9"/>
  <c r="AC700" i="9"/>
  <c r="AB700" i="9"/>
  <c r="AA700" i="9"/>
  <c r="Z700" i="9"/>
  <c r="Y700" i="9"/>
  <c r="X700" i="9"/>
  <c r="W700" i="9"/>
  <c r="V700" i="9"/>
  <c r="U700" i="9"/>
  <c r="T700" i="9"/>
  <c r="S700" i="9"/>
  <c r="R700" i="9"/>
  <c r="Q700" i="9"/>
  <c r="P700" i="9"/>
  <c r="O700" i="9"/>
  <c r="N700" i="9"/>
  <c r="M700" i="9"/>
  <c r="L700" i="9"/>
  <c r="K700" i="9"/>
  <c r="J700" i="9"/>
  <c r="I700" i="9"/>
  <c r="H700" i="9"/>
  <c r="G700" i="9"/>
  <c r="F700" i="9"/>
  <c r="D700" i="9"/>
  <c r="B700" i="9"/>
  <c r="AT699" i="9"/>
  <c r="AR699" i="9"/>
  <c r="AP699" i="9"/>
  <c r="AO699" i="9"/>
  <c r="AN699" i="9"/>
  <c r="AM699" i="9"/>
  <c r="AL699" i="9"/>
  <c r="AH699" i="9"/>
  <c r="AF699" i="9"/>
  <c r="AE699" i="9"/>
  <c r="AD699" i="9"/>
  <c r="AC699" i="9"/>
  <c r="AB699" i="9"/>
  <c r="AA699" i="9"/>
  <c r="Z699" i="9"/>
  <c r="Y699" i="9"/>
  <c r="X699" i="9"/>
  <c r="W699" i="9"/>
  <c r="V699" i="9"/>
  <c r="U699" i="9"/>
  <c r="T699" i="9"/>
  <c r="S699" i="9"/>
  <c r="R699" i="9"/>
  <c r="Q699" i="9"/>
  <c r="P699" i="9"/>
  <c r="O699" i="9"/>
  <c r="N699" i="9"/>
  <c r="M699" i="9"/>
  <c r="L699" i="9"/>
  <c r="K699" i="9"/>
  <c r="J699" i="9"/>
  <c r="I699" i="9"/>
  <c r="H699" i="9"/>
  <c r="G699" i="9"/>
  <c r="F699" i="9"/>
  <c r="D699" i="9"/>
  <c r="B699" i="9"/>
  <c r="AT698" i="9"/>
  <c r="AR698" i="9"/>
  <c r="AP698" i="9"/>
  <c r="AO698" i="9"/>
  <c r="AN698" i="9"/>
  <c r="AM698" i="9"/>
  <c r="AL698" i="9"/>
  <c r="AH698" i="9"/>
  <c r="AF698" i="9"/>
  <c r="AE698" i="9"/>
  <c r="AD698" i="9"/>
  <c r="AC698" i="9"/>
  <c r="AB698" i="9"/>
  <c r="AA698" i="9"/>
  <c r="Z698" i="9"/>
  <c r="Y698" i="9"/>
  <c r="X698" i="9"/>
  <c r="W698" i="9"/>
  <c r="V698" i="9"/>
  <c r="U698" i="9"/>
  <c r="T698" i="9"/>
  <c r="S698" i="9"/>
  <c r="R698" i="9"/>
  <c r="Q698" i="9"/>
  <c r="P698" i="9"/>
  <c r="O698" i="9"/>
  <c r="N698" i="9"/>
  <c r="M698" i="9"/>
  <c r="L698" i="9"/>
  <c r="K698" i="9"/>
  <c r="J698" i="9"/>
  <c r="I698" i="9"/>
  <c r="H698" i="9"/>
  <c r="G698" i="9"/>
  <c r="F698" i="9"/>
  <c r="D698" i="9"/>
  <c r="B698" i="9"/>
  <c r="AT697" i="9"/>
  <c r="AR697" i="9"/>
  <c r="AP697" i="9"/>
  <c r="AO697" i="9"/>
  <c r="AN697" i="9"/>
  <c r="AM697" i="9"/>
  <c r="AL697" i="9"/>
  <c r="AH697" i="9"/>
  <c r="AF697" i="9"/>
  <c r="AE697" i="9"/>
  <c r="AD697" i="9"/>
  <c r="AC697" i="9"/>
  <c r="AB697" i="9"/>
  <c r="AA697" i="9"/>
  <c r="Z697" i="9"/>
  <c r="Y697" i="9"/>
  <c r="X697" i="9"/>
  <c r="W697" i="9"/>
  <c r="V697" i="9"/>
  <c r="U697" i="9"/>
  <c r="T697" i="9"/>
  <c r="S697" i="9"/>
  <c r="R697" i="9"/>
  <c r="Q697" i="9"/>
  <c r="P697" i="9"/>
  <c r="O697" i="9"/>
  <c r="N697" i="9"/>
  <c r="M697" i="9"/>
  <c r="L697" i="9"/>
  <c r="K697" i="9"/>
  <c r="J697" i="9"/>
  <c r="I697" i="9"/>
  <c r="H697" i="9"/>
  <c r="G697" i="9"/>
  <c r="F697" i="9"/>
  <c r="D697" i="9"/>
  <c r="B697" i="9"/>
  <c r="AT696" i="9"/>
  <c r="AR696" i="9"/>
  <c r="AP696" i="9"/>
  <c r="AO696" i="9"/>
  <c r="AN696" i="9"/>
  <c r="AM696" i="9"/>
  <c r="AL696" i="9"/>
  <c r="AH696" i="9"/>
  <c r="AF696" i="9"/>
  <c r="AE696" i="9"/>
  <c r="AD696" i="9"/>
  <c r="AC696" i="9"/>
  <c r="AB696" i="9"/>
  <c r="AA696" i="9"/>
  <c r="Z696" i="9"/>
  <c r="Y696" i="9"/>
  <c r="X696" i="9"/>
  <c r="W696" i="9"/>
  <c r="V696" i="9"/>
  <c r="U696" i="9"/>
  <c r="T696" i="9"/>
  <c r="S696" i="9"/>
  <c r="R696" i="9"/>
  <c r="Q696" i="9"/>
  <c r="P696" i="9"/>
  <c r="O696" i="9"/>
  <c r="N696" i="9"/>
  <c r="M696" i="9"/>
  <c r="L696" i="9"/>
  <c r="K696" i="9"/>
  <c r="J696" i="9"/>
  <c r="I696" i="9"/>
  <c r="H696" i="9"/>
  <c r="G696" i="9"/>
  <c r="F696" i="9"/>
  <c r="D696" i="9"/>
  <c r="B696" i="9"/>
  <c r="AT695" i="9"/>
  <c r="AR695" i="9"/>
  <c r="AP695" i="9"/>
  <c r="AO695" i="9"/>
  <c r="AN695" i="9"/>
  <c r="AM695" i="9"/>
  <c r="AL695" i="9"/>
  <c r="AH695" i="9"/>
  <c r="AF695" i="9"/>
  <c r="AE695" i="9"/>
  <c r="AD695" i="9"/>
  <c r="AC695" i="9"/>
  <c r="AB695" i="9"/>
  <c r="AA695" i="9"/>
  <c r="Z695" i="9"/>
  <c r="Y695" i="9"/>
  <c r="X695" i="9"/>
  <c r="W695" i="9"/>
  <c r="V695" i="9"/>
  <c r="U695" i="9"/>
  <c r="T695" i="9"/>
  <c r="S695" i="9"/>
  <c r="R695" i="9"/>
  <c r="Q695" i="9"/>
  <c r="P695" i="9"/>
  <c r="O695" i="9"/>
  <c r="N695" i="9"/>
  <c r="M695" i="9"/>
  <c r="L695" i="9"/>
  <c r="K695" i="9"/>
  <c r="J695" i="9"/>
  <c r="I695" i="9"/>
  <c r="H695" i="9"/>
  <c r="G695" i="9"/>
  <c r="F695" i="9"/>
  <c r="D695" i="9"/>
  <c r="B695" i="9"/>
  <c r="AT694" i="9"/>
  <c r="AR694" i="9"/>
  <c r="AP694" i="9"/>
  <c r="AO694" i="9"/>
  <c r="AN694" i="9"/>
  <c r="AM694" i="9"/>
  <c r="AL694" i="9"/>
  <c r="AH694" i="9"/>
  <c r="AF694" i="9"/>
  <c r="AE694" i="9"/>
  <c r="AD694" i="9"/>
  <c r="AC694" i="9"/>
  <c r="AB694" i="9"/>
  <c r="AA694" i="9"/>
  <c r="Z694" i="9"/>
  <c r="Y694" i="9"/>
  <c r="X694" i="9"/>
  <c r="W694" i="9"/>
  <c r="V694" i="9"/>
  <c r="U694" i="9"/>
  <c r="T694" i="9"/>
  <c r="S694" i="9"/>
  <c r="R694" i="9"/>
  <c r="Q694" i="9"/>
  <c r="P694" i="9"/>
  <c r="O694" i="9"/>
  <c r="N694" i="9"/>
  <c r="M694" i="9"/>
  <c r="L694" i="9"/>
  <c r="K694" i="9"/>
  <c r="J694" i="9"/>
  <c r="I694" i="9"/>
  <c r="H694" i="9"/>
  <c r="G694" i="9"/>
  <c r="F694" i="9"/>
  <c r="D694" i="9"/>
  <c r="B694" i="9"/>
  <c r="AT693" i="9"/>
  <c r="AR693" i="9"/>
  <c r="AP693" i="9"/>
  <c r="AO693" i="9"/>
  <c r="AN693" i="9"/>
  <c r="AM693" i="9"/>
  <c r="AL693" i="9"/>
  <c r="AH693" i="9"/>
  <c r="AF693" i="9"/>
  <c r="AE693" i="9"/>
  <c r="AD693" i="9"/>
  <c r="AC693" i="9"/>
  <c r="AB693" i="9"/>
  <c r="AA693" i="9"/>
  <c r="Z693" i="9"/>
  <c r="Y693" i="9"/>
  <c r="X693" i="9"/>
  <c r="W693" i="9"/>
  <c r="V693" i="9"/>
  <c r="U693" i="9"/>
  <c r="T693" i="9"/>
  <c r="S693" i="9"/>
  <c r="R693" i="9"/>
  <c r="Q693" i="9"/>
  <c r="P693" i="9"/>
  <c r="O693" i="9"/>
  <c r="N693" i="9"/>
  <c r="M693" i="9"/>
  <c r="L693" i="9"/>
  <c r="K693" i="9"/>
  <c r="J693" i="9"/>
  <c r="I693" i="9"/>
  <c r="H693" i="9"/>
  <c r="G693" i="9"/>
  <c r="F693" i="9"/>
  <c r="D693" i="9"/>
  <c r="B693" i="9"/>
  <c r="AT692" i="9"/>
  <c r="AR692" i="9"/>
  <c r="AP692" i="9"/>
  <c r="AO692" i="9"/>
  <c r="AN692" i="9"/>
  <c r="AM692" i="9"/>
  <c r="AL692" i="9"/>
  <c r="AH692" i="9"/>
  <c r="AF692" i="9"/>
  <c r="AE692" i="9"/>
  <c r="AD692" i="9"/>
  <c r="AC692" i="9"/>
  <c r="AB692" i="9"/>
  <c r="AA692" i="9"/>
  <c r="Z692" i="9"/>
  <c r="Y692" i="9"/>
  <c r="X692" i="9"/>
  <c r="W692" i="9"/>
  <c r="V692" i="9"/>
  <c r="U692" i="9"/>
  <c r="T692" i="9"/>
  <c r="S692" i="9"/>
  <c r="R692" i="9"/>
  <c r="Q692" i="9"/>
  <c r="P692" i="9"/>
  <c r="O692" i="9"/>
  <c r="N692" i="9"/>
  <c r="M692" i="9"/>
  <c r="L692" i="9"/>
  <c r="K692" i="9"/>
  <c r="J692" i="9"/>
  <c r="I692" i="9"/>
  <c r="H692" i="9"/>
  <c r="G692" i="9"/>
  <c r="F692" i="9"/>
  <c r="D692" i="9"/>
  <c r="B692" i="9"/>
  <c r="AT691" i="9"/>
  <c r="AR691" i="9"/>
  <c r="AP691" i="9"/>
  <c r="AO691" i="9"/>
  <c r="AN691" i="9"/>
  <c r="AM691" i="9"/>
  <c r="AL691" i="9"/>
  <c r="AH691" i="9"/>
  <c r="AF691" i="9"/>
  <c r="AE691" i="9"/>
  <c r="AD691" i="9"/>
  <c r="AC691" i="9"/>
  <c r="AB691" i="9"/>
  <c r="AA691" i="9"/>
  <c r="Z691" i="9"/>
  <c r="Y691" i="9"/>
  <c r="X691" i="9"/>
  <c r="W691" i="9"/>
  <c r="V691" i="9"/>
  <c r="U691" i="9"/>
  <c r="T691" i="9"/>
  <c r="S691" i="9"/>
  <c r="R691" i="9"/>
  <c r="Q691" i="9"/>
  <c r="P691" i="9"/>
  <c r="O691" i="9"/>
  <c r="N691" i="9"/>
  <c r="M691" i="9"/>
  <c r="L691" i="9"/>
  <c r="K691" i="9"/>
  <c r="J691" i="9"/>
  <c r="I691" i="9"/>
  <c r="H691" i="9"/>
  <c r="G691" i="9"/>
  <c r="F691" i="9"/>
  <c r="D691" i="9"/>
  <c r="B691" i="9"/>
  <c r="AT690" i="9"/>
  <c r="AR690" i="9"/>
  <c r="AP690" i="9"/>
  <c r="AO690" i="9"/>
  <c r="AN690" i="9"/>
  <c r="AM690" i="9"/>
  <c r="AL690" i="9"/>
  <c r="AH690" i="9"/>
  <c r="AF690" i="9"/>
  <c r="AE690" i="9"/>
  <c r="AD690" i="9"/>
  <c r="AC690" i="9"/>
  <c r="AB690" i="9"/>
  <c r="AA690" i="9"/>
  <c r="Z690" i="9"/>
  <c r="Y690" i="9"/>
  <c r="X690" i="9"/>
  <c r="W690" i="9"/>
  <c r="V690" i="9"/>
  <c r="U690" i="9"/>
  <c r="T690" i="9"/>
  <c r="S690" i="9"/>
  <c r="R690" i="9"/>
  <c r="Q690" i="9"/>
  <c r="P690" i="9"/>
  <c r="O690" i="9"/>
  <c r="N690" i="9"/>
  <c r="M690" i="9"/>
  <c r="L690" i="9"/>
  <c r="K690" i="9"/>
  <c r="J690" i="9"/>
  <c r="I690" i="9"/>
  <c r="H690" i="9"/>
  <c r="G690" i="9"/>
  <c r="F690" i="9"/>
  <c r="D690" i="9"/>
  <c r="B690" i="9"/>
  <c r="AT689" i="9"/>
  <c r="AR689" i="9"/>
  <c r="AP689" i="9"/>
  <c r="AO689" i="9"/>
  <c r="AN689" i="9"/>
  <c r="AM689" i="9"/>
  <c r="AL689" i="9"/>
  <c r="AH689" i="9"/>
  <c r="AF689" i="9"/>
  <c r="AE689" i="9"/>
  <c r="AD689" i="9"/>
  <c r="AC689" i="9"/>
  <c r="AB689" i="9"/>
  <c r="AA689" i="9"/>
  <c r="Z689" i="9"/>
  <c r="Y689" i="9"/>
  <c r="X689" i="9"/>
  <c r="W689" i="9"/>
  <c r="V689" i="9"/>
  <c r="U689" i="9"/>
  <c r="T689" i="9"/>
  <c r="S689" i="9"/>
  <c r="R689" i="9"/>
  <c r="Q689" i="9"/>
  <c r="P689" i="9"/>
  <c r="O689" i="9"/>
  <c r="N689" i="9"/>
  <c r="M689" i="9"/>
  <c r="L689" i="9"/>
  <c r="K689" i="9"/>
  <c r="J689" i="9"/>
  <c r="I689" i="9"/>
  <c r="H689" i="9"/>
  <c r="G689" i="9"/>
  <c r="F689" i="9"/>
  <c r="D689" i="9"/>
  <c r="B689" i="9"/>
  <c r="AT688" i="9"/>
  <c r="AR688" i="9"/>
  <c r="AP688" i="9"/>
  <c r="AO688" i="9"/>
  <c r="AN688" i="9"/>
  <c r="AM688" i="9"/>
  <c r="AL688" i="9"/>
  <c r="AH688" i="9"/>
  <c r="AF688" i="9"/>
  <c r="AE688" i="9"/>
  <c r="AD688" i="9"/>
  <c r="AC688" i="9"/>
  <c r="AB688" i="9"/>
  <c r="AA688" i="9"/>
  <c r="Z688" i="9"/>
  <c r="Y688" i="9"/>
  <c r="X688" i="9"/>
  <c r="W688" i="9"/>
  <c r="V688" i="9"/>
  <c r="U688" i="9"/>
  <c r="T688" i="9"/>
  <c r="S688" i="9"/>
  <c r="R688" i="9"/>
  <c r="Q688" i="9"/>
  <c r="P688" i="9"/>
  <c r="O688" i="9"/>
  <c r="N688" i="9"/>
  <c r="M688" i="9"/>
  <c r="L688" i="9"/>
  <c r="K688" i="9"/>
  <c r="J688" i="9"/>
  <c r="I688" i="9"/>
  <c r="H688" i="9"/>
  <c r="G688" i="9"/>
  <c r="F688" i="9"/>
  <c r="D688" i="9"/>
  <c r="B688" i="9"/>
  <c r="AT687" i="9"/>
  <c r="AR687" i="9"/>
  <c r="AP687" i="9"/>
  <c r="AO687" i="9"/>
  <c r="AN687" i="9"/>
  <c r="AM687" i="9"/>
  <c r="AL687" i="9"/>
  <c r="AH687" i="9"/>
  <c r="AF687" i="9"/>
  <c r="AE687" i="9"/>
  <c r="AD687" i="9"/>
  <c r="AC687" i="9"/>
  <c r="AB687" i="9"/>
  <c r="AA687" i="9"/>
  <c r="Z687" i="9"/>
  <c r="Y687" i="9"/>
  <c r="X687" i="9"/>
  <c r="W687" i="9"/>
  <c r="V687" i="9"/>
  <c r="U687" i="9"/>
  <c r="T687" i="9"/>
  <c r="S687" i="9"/>
  <c r="R687" i="9"/>
  <c r="Q687" i="9"/>
  <c r="P687" i="9"/>
  <c r="O687" i="9"/>
  <c r="N687" i="9"/>
  <c r="M687" i="9"/>
  <c r="L687" i="9"/>
  <c r="K687" i="9"/>
  <c r="J687" i="9"/>
  <c r="I687" i="9"/>
  <c r="H687" i="9"/>
  <c r="G687" i="9"/>
  <c r="F687" i="9"/>
  <c r="D687" i="9"/>
  <c r="B687" i="9"/>
  <c r="AT686" i="9"/>
  <c r="AR686" i="9"/>
  <c r="AP686" i="9"/>
  <c r="AO686" i="9"/>
  <c r="AN686" i="9"/>
  <c r="AM686" i="9"/>
  <c r="AL686" i="9"/>
  <c r="AH686" i="9"/>
  <c r="AF686" i="9"/>
  <c r="AE686" i="9"/>
  <c r="AD686" i="9"/>
  <c r="AC686" i="9"/>
  <c r="AB686" i="9"/>
  <c r="AA686" i="9"/>
  <c r="Z686" i="9"/>
  <c r="Y686" i="9"/>
  <c r="X686" i="9"/>
  <c r="W686" i="9"/>
  <c r="V686" i="9"/>
  <c r="U686" i="9"/>
  <c r="T686" i="9"/>
  <c r="S686" i="9"/>
  <c r="R686" i="9"/>
  <c r="Q686" i="9"/>
  <c r="P686" i="9"/>
  <c r="O686" i="9"/>
  <c r="N686" i="9"/>
  <c r="M686" i="9"/>
  <c r="L686" i="9"/>
  <c r="K686" i="9"/>
  <c r="J686" i="9"/>
  <c r="I686" i="9"/>
  <c r="H686" i="9"/>
  <c r="G686" i="9"/>
  <c r="F686" i="9"/>
  <c r="D686" i="9"/>
  <c r="B686" i="9"/>
  <c r="AT685" i="9"/>
  <c r="AR685" i="9"/>
  <c r="AP685" i="9"/>
  <c r="AO685" i="9"/>
  <c r="AN685" i="9"/>
  <c r="AM685" i="9"/>
  <c r="AL685" i="9"/>
  <c r="AH685" i="9"/>
  <c r="AF685" i="9"/>
  <c r="AE685" i="9"/>
  <c r="AD685" i="9"/>
  <c r="AC685" i="9"/>
  <c r="AB685" i="9"/>
  <c r="AA685" i="9"/>
  <c r="Z685" i="9"/>
  <c r="Y685" i="9"/>
  <c r="X685" i="9"/>
  <c r="W685" i="9"/>
  <c r="V685" i="9"/>
  <c r="U685" i="9"/>
  <c r="T685" i="9"/>
  <c r="S685" i="9"/>
  <c r="R685" i="9"/>
  <c r="Q685" i="9"/>
  <c r="P685" i="9"/>
  <c r="O685" i="9"/>
  <c r="N685" i="9"/>
  <c r="M685" i="9"/>
  <c r="L685" i="9"/>
  <c r="K685" i="9"/>
  <c r="J685" i="9"/>
  <c r="I685" i="9"/>
  <c r="H685" i="9"/>
  <c r="G685" i="9"/>
  <c r="F685" i="9"/>
  <c r="D685" i="9"/>
  <c r="B685" i="9"/>
  <c r="AT684" i="9"/>
  <c r="AR684" i="9"/>
  <c r="AP684" i="9"/>
  <c r="AO684" i="9"/>
  <c r="AN684" i="9"/>
  <c r="AM684" i="9"/>
  <c r="AL684" i="9"/>
  <c r="AH684" i="9"/>
  <c r="AF684" i="9"/>
  <c r="AE684" i="9"/>
  <c r="AD684" i="9"/>
  <c r="AC684" i="9"/>
  <c r="AB684" i="9"/>
  <c r="AA684" i="9"/>
  <c r="Z684" i="9"/>
  <c r="Y684" i="9"/>
  <c r="X684" i="9"/>
  <c r="W684" i="9"/>
  <c r="V684" i="9"/>
  <c r="U684" i="9"/>
  <c r="T684" i="9"/>
  <c r="S684" i="9"/>
  <c r="R684" i="9"/>
  <c r="Q684" i="9"/>
  <c r="P684" i="9"/>
  <c r="O684" i="9"/>
  <c r="N684" i="9"/>
  <c r="M684" i="9"/>
  <c r="L684" i="9"/>
  <c r="K684" i="9"/>
  <c r="J684" i="9"/>
  <c r="I684" i="9"/>
  <c r="H684" i="9"/>
  <c r="G684" i="9"/>
  <c r="F684" i="9"/>
  <c r="D684" i="9"/>
  <c r="B684" i="9"/>
  <c r="AT683" i="9"/>
  <c r="AR683" i="9"/>
  <c r="AP683" i="9"/>
  <c r="AO683" i="9"/>
  <c r="AN683" i="9"/>
  <c r="AM683" i="9"/>
  <c r="AL683" i="9"/>
  <c r="AH683" i="9"/>
  <c r="AF683" i="9"/>
  <c r="AE683" i="9"/>
  <c r="AD683" i="9"/>
  <c r="AC683" i="9"/>
  <c r="AB683" i="9"/>
  <c r="AA683" i="9"/>
  <c r="Z683" i="9"/>
  <c r="Y683" i="9"/>
  <c r="X683" i="9"/>
  <c r="W683" i="9"/>
  <c r="V683" i="9"/>
  <c r="U683" i="9"/>
  <c r="T683" i="9"/>
  <c r="S683" i="9"/>
  <c r="R683" i="9"/>
  <c r="Q683" i="9"/>
  <c r="P683" i="9"/>
  <c r="O683" i="9"/>
  <c r="N683" i="9"/>
  <c r="M683" i="9"/>
  <c r="L683" i="9"/>
  <c r="K683" i="9"/>
  <c r="J683" i="9"/>
  <c r="I683" i="9"/>
  <c r="H683" i="9"/>
  <c r="G683" i="9"/>
  <c r="F683" i="9"/>
  <c r="D683" i="9"/>
  <c r="B683" i="9"/>
  <c r="AT682" i="9"/>
  <c r="AR682" i="9"/>
  <c r="AP682" i="9"/>
  <c r="AO682" i="9"/>
  <c r="AN682" i="9"/>
  <c r="AM682" i="9"/>
  <c r="AL682" i="9"/>
  <c r="AH682" i="9"/>
  <c r="AF682" i="9"/>
  <c r="AE682" i="9"/>
  <c r="AD682" i="9"/>
  <c r="AC682" i="9"/>
  <c r="AB682" i="9"/>
  <c r="AA682" i="9"/>
  <c r="Z682" i="9"/>
  <c r="Y682" i="9"/>
  <c r="X682" i="9"/>
  <c r="W682" i="9"/>
  <c r="V682" i="9"/>
  <c r="U682" i="9"/>
  <c r="T682" i="9"/>
  <c r="S682" i="9"/>
  <c r="R682" i="9"/>
  <c r="Q682" i="9"/>
  <c r="P682" i="9"/>
  <c r="O682" i="9"/>
  <c r="N682" i="9"/>
  <c r="M682" i="9"/>
  <c r="L682" i="9"/>
  <c r="K682" i="9"/>
  <c r="J682" i="9"/>
  <c r="I682" i="9"/>
  <c r="H682" i="9"/>
  <c r="G682" i="9"/>
  <c r="F682" i="9"/>
  <c r="D682" i="9"/>
  <c r="B682" i="9"/>
  <c r="AT681" i="9"/>
  <c r="AR681" i="9"/>
  <c r="AP681" i="9"/>
  <c r="AO681" i="9"/>
  <c r="AN681" i="9"/>
  <c r="AM681" i="9"/>
  <c r="AL681" i="9"/>
  <c r="AH681" i="9"/>
  <c r="AF681" i="9"/>
  <c r="AE681" i="9"/>
  <c r="AD681" i="9"/>
  <c r="AC681" i="9"/>
  <c r="AB681" i="9"/>
  <c r="AA681" i="9"/>
  <c r="Z681" i="9"/>
  <c r="Y681" i="9"/>
  <c r="X681" i="9"/>
  <c r="W681" i="9"/>
  <c r="V681" i="9"/>
  <c r="U681" i="9"/>
  <c r="T681" i="9"/>
  <c r="S681" i="9"/>
  <c r="R681" i="9"/>
  <c r="Q681" i="9"/>
  <c r="P681" i="9"/>
  <c r="O681" i="9"/>
  <c r="N681" i="9"/>
  <c r="M681" i="9"/>
  <c r="L681" i="9"/>
  <c r="K681" i="9"/>
  <c r="J681" i="9"/>
  <c r="I681" i="9"/>
  <c r="H681" i="9"/>
  <c r="G681" i="9"/>
  <c r="F681" i="9"/>
  <c r="D681" i="9"/>
  <c r="B681" i="9"/>
  <c r="AT680" i="9"/>
  <c r="AR680" i="9"/>
  <c r="AP680" i="9"/>
  <c r="AO680" i="9"/>
  <c r="AN680" i="9"/>
  <c r="AM680" i="9"/>
  <c r="AL680" i="9"/>
  <c r="AH680" i="9"/>
  <c r="AF680" i="9"/>
  <c r="AE680" i="9"/>
  <c r="AD680" i="9"/>
  <c r="AC680" i="9"/>
  <c r="AB680" i="9"/>
  <c r="AA680" i="9"/>
  <c r="Z680" i="9"/>
  <c r="Y680" i="9"/>
  <c r="X680" i="9"/>
  <c r="W680" i="9"/>
  <c r="V680" i="9"/>
  <c r="U680" i="9"/>
  <c r="T680" i="9"/>
  <c r="S680" i="9"/>
  <c r="R680" i="9"/>
  <c r="Q680" i="9"/>
  <c r="P680" i="9"/>
  <c r="O680" i="9"/>
  <c r="N680" i="9"/>
  <c r="M680" i="9"/>
  <c r="L680" i="9"/>
  <c r="K680" i="9"/>
  <c r="J680" i="9"/>
  <c r="I680" i="9"/>
  <c r="H680" i="9"/>
  <c r="G680" i="9"/>
  <c r="F680" i="9"/>
  <c r="D680" i="9"/>
  <c r="B680" i="9"/>
  <c r="AT679" i="9"/>
  <c r="AR679" i="9"/>
  <c r="AP679" i="9"/>
  <c r="AO679" i="9"/>
  <c r="AN679" i="9"/>
  <c r="AM679" i="9"/>
  <c r="AL679" i="9"/>
  <c r="AH679" i="9"/>
  <c r="AF679" i="9"/>
  <c r="AE679" i="9"/>
  <c r="AD679" i="9"/>
  <c r="AC679" i="9"/>
  <c r="AB679" i="9"/>
  <c r="AA679" i="9"/>
  <c r="Z679" i="9"/>
  <c r="Y679" i="9"/>
  <c r="X679" i="9"/>
  <c r="W679" i="9"/>
  <c r="V679" i="9"/>
  <c r="U679" i="9"/>
  <c r="T679" i="9"/>
  <c r="S679" i="9"/>
  <c r="R679" i="9"/>
  <c r="Q679" i="9"/>
  <c r="P679" i="9"/>
  <c r="O679" i="9"/>
  <c r="N679" i="9"/>
  <c r="M679" i="9"/>
  <c r="L679" i="9"/>
  <c r="K679" i="9"/>
  <c r="J679" i="9"/>
  <c r="I679" i="9"/>
  <c r="H679" i="9"/>
  <c r="G679" i="9"/>
  <c r="F679" i="9"/>
  <c r="D679" i="9"/>
  <c r="B679" i="9"/>
  <c r="AT678" i="9"/>
  <c r="AR678" i="9"/>
  <c r="AP678" i="9"/>
  <c r="AO678" i="9"/>
  <c r="AN678" i="9"/>
  <c r="AM678" i="9"/>
  <c r="AL678" i="9"/>
  <c r="AH678" i="9"/>
  <c r="AF678" i="9"/>
  <c r="AE678" i="9"/>
  <c r="AD678" i="9"/>
  <c r="AC678" i="9"/>
  <c r="AB678" i="9"/>
  <c r="AA678" i="9"/>
  <c r="Z678" i="9"/>
  <c r="Y678" i="9"/>
  <c r="X678" i="9"/>
  <c r="W678" i="9"/>
  <c r="V678" i="9"/>
  <c r="U678" i="9"/>
  <c r="T678" i="9"/>
  <c r="S678" i="9"/>
  <c r="R678" i="9"/>
  <c r="Q678" i="9"/>
  <c r="P678" i="9"/>
  <c r="O678" i="9"/>
  <c r="N678" i="9"/>
  <c r="M678" i="9"/>
  <c r="L678" i="9"/>
  <c r="K678" i="9"/>
  <c r="J678" i="9"/>
  <c r="I678" i="9"/>
  <c r="H678" i="9"/>
  <c r="G678" i="9"/>
  <c r="F678" i="9"/>
  <c r="D678" i="9"/>
  <c r="B678" i="9"/>
  <c r="AT677" i="9"/>
  <c r="AR677" i="9"/>
  <c r="AP677" i="9"/>
  <c r="AO677" i="9"/>
  <c r="AN677" i="9"/>
  <c r="AM677" i="9"/>
  <c r="AL677" i="9"/>
  <c r="AH677" i="9"/>
  <c r="AF677" i="9"/>
  <c r="AE677" i="9"/>
  <c r="AD677" i="9"/>
  <c r="AC677" i="9"/>
  <c r="AB677" i="9"/>
  <c r="AA677" i="9"/>
  <c r="Z677" i="9"/>
  <c r="Y677" i="9"/>
  <c r="X677" i="9"/>
  <c r="W677" i="9"/>
  <c r="V677" i="9"/>
  <c r="U677" i="9"/>
  <c r="T677" i="9"/>
  <c r="S677" i="9"/>
  <c r="R677" i="9"/>
  <c r="Q677" i="9"/>
  <c r="P677" i="9"/>
  <c r="O677" i="9"/>
  <c r="N677" i="9"/>
  <c r="M677" i="9"/>
  <c r="L677" i="9"/>
  <c r="K677" i="9"/>
  <c r="J677" i="9"/>
  <c r="I677" i="9"/>
  <c r="H677" i="9"/>
  <c r="G677" i="9"/>
  <c r="F677" i="9"/>
  <c r="D677" i="9"/>
  <c r="B677" i="9"/>
  <c r="AT676" i="9"/>
  <c r="AR676" i="9"/>
  <c r="AP676" i="9"/>
  <c r="AO676" i="9"/>
  <c r="AN676" i="9"/>
  <c r="AM676" i="9"/>
  <c r="AL676" i="9"/>
  <c r="AH676" i="9"/>
  <c r="AF676" i="9"/>
  <c r="AE676" i="9"/>
  <c r="AD676" i="9"/>
  <c r="AC676" i="9"/>
  <c r="AB676" i="9"/>
  <c r="AA676" i="9"/>
  <c r="Z676" i="9"/>
  <c r="Y676" i="9"/>
  <c r="X676" i="9"/>
  <c r="W676" i="9"/>
  <c r="V676" i="9"/>
  <c r="U676" i="9"/>
  <c r="T676" i="9"/>
  <c r="S676" i="9"/>
  <c r="R676" i="9"/>
  <c r="Q676" i="9"/>
  <c r="P676" i="9"/>
  <c r="O676" i="9"/>
  <c r="N676" i="9"/>
  <c r="M676" i="9"/>
  <c r="L676" i="9"/>
  <c r="K676" i="9"/>
  <c r="J676" i="9"/>
  <c r="I676" i="9"/>
  <c r="H676" i="9"/>
  <c r="G676" i="9"/>
  <c r="F676" i="9"/>
  <c r="D676" i="9"/>
  <c r="B676" i="9"/>
  <c r="AT675" i="9"/>
  <c r="AR675" i="9"/>
  <c r="AP675" i="9"/>
  <c r="AO675" i="9"/>
  <c r="AN675" i="9"/>
  <c r="AM675" i="9"/>
  <c r="AL675" i="9"/>
  <c r="AH675" i="9"/>
  <c r="AF675" i="9"/>
  <c r="AE675" i="9"/>
  <c r="AD675" i="9"/>
  <c r="AC675" i="9"/>
  <c r="AB675" i="9"/>
  <c r="AA675" i="9"/>
  <c r="Z675" i="9"/>
  <c r="Y675" i="9"/>
  <c r="X675" i="9"/>
  <c r="W675" i="9"/>
  <c r="V675" i="9"/>
  <c r="U675" i="9"/>
  <c r="T675" i="9"/>
  <c r="S675" i="9"/>
  <c r="R675" i="9"/>
  <c r="Q675" i="9"/>
  <c r="P675" i="9"/>
  <c r="O675" i="9"/>
  <c r="N675" i="9"/>
  <c r="M675" i="9"/>
  <c r="L675" i="9"/>
  <c r="K675" i="9"/>
  <c r="J675" i="9"/>
  <c r="I675" i="9"/>
  <c r="H675" i="9"/>
  <c r="G675" i="9"/>
  <c r="F675" i="9"/>
  <c r="D675" i="9"/>
  <c r="B675" i="9"/>
  <c r="AT674" i="9"/>
  <c r="AR674" i="9"/>
  <c r="AP674" i="9"/>
  <c r="AO674" i="9"/>
  <c r="AN674" i="9"/>
  <c r="AM674" i="9"/>
  <c r="AL674" i="9"/>
  <c r="AH674" i="9"/>
  <c r="AF674" i="9"/>
  <c r="AE674" i="9"/>
  <c r="AD674" i="9"/>
  <c r="AC674" i="9"/>
  <c r="AB674" i="9"/>
  <c r="AA674" i="9"/>
  <c r="Z674" i="9"/>
  <c r="Y674" i="9"/>
  <c r="X674" i="9"/>
  <c r="W674" i="9"/>
  <c r="V674" i="9"/>
  <c r="U674" i="9"/>
  <c r="T674" i="9"/>
  <c r="S674" i="9"/>
  <c r="R674" i="9"/>
  <c r="Q674" i="9"/>
  <c r="P674" i="9"/>
  <c r="O674" i="9"/>
  <c r="N674" i="9"/>
  <c r="M674" i="9"/>
  <c r="L674" i="9"/>
  <c r="K674" i="9"/>
  <c r="J674" i="9"/>
  <c r="I674" i="9"/>
  <c r="H674" i="9"/>
  <c r="G674" i="9"/>
  <c r="F674" i="9"/>
  <c r="D674" i="9"/>
  <c r="B674" i="9"/>
  <c r="AT673" i="9"/>
  <c r="AR673" i="9"/>
  <c r="AP673" i="9"/>
  <c r="AO673" i="9"/>
  <c r="AN673" i="9"/>
  <c r="AM673" i="9"/>
  <c r="AL673" i="9"/>
  <c r="AH673" i="9"/>
  <c r="AF673" i="9"/>
  <c r="AE673" i="9"/>
  <c r="AD673" i="9"/>
  <c r="AC673" i="9"/>
  <c r="AB673" i="9"/>
  <c r="AA673" i="9"/>
  <c r="Z673" i="9"/>
  <c r="Y673" i="9"/>
  <c r="X673" i="9"/>
  <c r="W673" i="9"/>
  <c r="V673" i="9"/>
  <c r="U673" i="9"/>
  <c r="T673" i="9"/>
  <c r="S673" i="9"/>
  <c r="R673" i="9"/>
  <c r="Q673" i="9"/>
  <c r="P673" i="9"/>
  <c r="O673" i="9"/>
  <c r="N673" i="9"/>
  <c r="M673" i="9"/>
  <c r="L673" i="9"/>
  <c r="K673" i="9"/>
  <c r="J673" i="9"/>
  <c r="I673" i="9"/>
  <c r="H673" i="9"/>
  <c r="G673" i="9"/>
  <c r="F673" i="9"/>
  <c r="D673" i="9"/>
  <c r="B673" i="9"/>
  <c r="AT672" i="9"/>
  <c r="AR672" i="9"/>
  <c r="AP672" i="9"/>
  <c r="AO672" i="9"/>
  <c r="AN672" i="9"/>
  <c r="AM672" i="9"/>
  <c r="AL672" i="9"/>
  <c r="AH672" i="9"/>
  <c r="AF672" i="9"/>
  <c r="AE672" i="9"/>
  <c r="AD672" i="9"/>
  <c r="AC672" i="9"/>
  <c r="AB672" i="9"/>
  <c r="AA672" i="9"/>
  <c r="Z672" i="9"/>
  <c r="Y672" i="9"/>
  <c r="X672" i="9"/>
  <c r="W672" i="9"/>
  <c r="V672" i="9"/>
  <c r="U672" i="9"/>
  <c r="T672" i="9"/>
  <c r="S672" i="9"/>
  <c r="R672" i="9"/>
  <c r="Q672" i="9"/>
  <c r="P672" i="9"/>
  <c r="O672" i="9"/>
  <c r="N672" i="9"/>
  <c r="M672" i="9"/>
  <c r="L672" i="9"/>
  <c r="K672" i="9"/>
  <c r="J672" i="9"/>
  <c r="I672" i="9"/>
  <c r="H672" i="9"/>
  <c r="G672" i="9"/>
  <c r="F672" i="9"/>
  <c r="D672" i="9"/>
  <c r="B672" i="9"/>
  <c r="AT671" i="9"/>
  <c r="AR671" i="9"/>
  <c r="AP671" i="9"/>
  <c r="AO671" i="9"/>
  <c r="AN671" i="9"/>
  <c r="AM671" i="9"/>
  <c r="AL671" i="9"/>
  <c r="AH671" i="9"/>
  <c r="AF671" i="9"/>
  <c r="AE671" i="9"/>
  <c r="AD671" i="9"/>
  <c r="AC671" i="9"/>
  <c r="AB671" i="9"/>
  <c r="AA671" i="9"/>
  <c r="Z671" i="9"/>
  <c r="Y671" i="9"/>
  <c r="X671" i="9"/>
  <c r="W671" i="9"/>
  <c r="V671" i="9"/>
  <c r="U671" i="9"/>
  <c r="T671" i="9"/>
  <c r="S671" i="9"/>
  <c r="R671" i="9"/>
  <c r="Q671" i="9"/>
  <c r="P671" i="9"/>
  <c r="O671" i="9"/>
  <c r="N671" i="9"/>
  <c r="M671" i="9"/>
  <c r="L671" i="9"/>
  <c r="K671" i="9"/>
  <c r="J671" i="9"/>
  <c r="I671" i="9"/>
  <c r="H671" i="9"/>
  <c r="G671" i="9"/>
  <c r="F671" i="9"/>
  <c r="D671" i="9"/>
  <c r="B671" i="9"/>
  <c r="AT670" i="9"/>
  <c r="AR670" i="9"/>
  <c r="AP670" i="9"/>
  <c r="AO670" i="9"/>
  <c r="AN670" i="9"/>
  <c r="AM670" i="9"/>
  <c r="AL670" i="9"/>
  <c r="AH670" i="9"/>
  <c r="AF670" i="9"/>
  <c r="AE670" i="9"/>
  <c r="AD670" i="9"/>
  <c r="AC670" i="9"/>
  <c r="AB670" i="9"/>
  <c r="AA670" i="9"/>
  <c r="Z670" i="9"/>
  <c r="Y670" i="9"/>
  <c r="X670" i="9"/>
  <c r="W670" i="9"/>
  <c r="V670" i="9"/>
  <c r="U670" i="9"/>
  <c r="T670" i="9"/>
  <c r="S670" i="9"/>
  <c r="R670" i="9"/>
  <c r="Q670" i="9"/>
  <c r="P670" i="9"/>
  <c r="O670" i="9"/>
  <c r="N670" i="9"/>
  <c r="M670" i="9"/>
  <c r="L670" i="9"/>
  <c r="K670" i="9"/>
  <c r="J670" i="9"/>
  <c r="I670" i="9"/>
  <c r="H670" i="9"/>
  <c r="G670" i="9"/>
  <c r="F670" i="9"/>
  <c r="D670" i="9"/>
  <c r="B670" i="9"/>
  <c r="AT669" i="9"/>
  <c r="AR669" i="9"/>
  <c r="AP669" i="9"/>
  <c r="AO669" i="9"/>
  <c r="AN669" i="9"/>
  <c r="AM669" i="9"/>
  <c r="AL669" i="9"/>
  <c r="AH669" i="9"/>
  <c r="AF669" i="9"/>
  <c r="AE669" i="9"/>
  <c r="AD669" i="9"/>
  <c r="AC669" i="9"/>
  <c r="AB669" i="9"/>
  <c r="AA669" i="9"/>
  <c r="Z669" i="9"/>
  <c r="Y669" i="9"/>
  <c r="X669" i="9"/>
  <c r="W669" i="9"/>
  <c r="V669" i="9"/>
  <c r="U669" i="9"/>
  <c r="T669" i="9"/>
  <c r="S669" i="9"/>
  <c r="R669" i="9"/>
  <c r="Q669" i="9"/>
  <c r="P669" i="9"/>
  <c r="O669" i="9"/>
  <c r="N669" i="9"/>
  <c r="M669" i="9"/>
  <c r="L669" i="9"/>
  <c r="K669" i="9"/>
  <c r="J669" i="9"/>
  <c r="I669" i="9"/>
  <c r="H669" i="9"/>
  <c r="G669" i="9"/>
  <c r="F669" i="9"/>
  <c r="D669" i="9"/>
  <c r="B669" i="9"/>
  <c r="AT668" i="9"/>
  <c r="AR668" i="9"/>
  <c r="AP668" i="9"/>
  <c r="AO668" i="9"/>
  <c r="AN668" i="9"/>
  <c r="AM668" i="9"/>
  <c r="AL668" i="9"/>
  <c r="AH668" i="9"/>
  <c r="AF668" i="9"/>
  <c r="AE668" i="9"/>
  <c r="AD668" i="9"/>
  <c r="AC668" i="9"/>
  <c r="AB668" i="9"/>
  <c r="AA668" i="9"/>
  <c r="Z668" i="9"/>
  <c r="Y668" i="9"/>
  <c r="X668" i="9"/>
  <c r="W668" i="9"/>
  <c r="V668" i="9"/>
  <c r="U668" i="9"/>
  <c r="T668" i="9"/>
  <c r="S668" i="9"/>
  <c r="R668" i="9"/>
  <c r="Q668" i="9"/>
  <c r="P668" i="9"/>
  <c r="O668" i="9"/>
  <c r="N668" i="9"/>
  <c r="M668" i="9"/>
  <c r="L668" i="9"/>
  <c r="K668" i="9"/>
  <c r="J668" i="9"/>
  <c r="I668" i="9"/>
  <c r="H668" i="9"/>
  <c r="G668" i="9"/>
  <c r="F668" i="9"/>
  <c r="D668" i="9"/>
  <c r="B668" i="9"/>
  <c r="AT667" i="9"/>
  <c r="AR667" i="9"/>
  <c r="AP667" i="9"/>
  <c r="AO667" i="9"/>
  <c r="AN667" i="9"/>
  <c r="AM667" i="9"/>
  <c r="AL667" i="9"/>
  <c r="AH667" i="9"/>
  <c r="AF667" i="9"/>
  <c r="AE667" i="9"/>
  <c r="AD667" i="9"/>
  <c r="AC667" i="9"/>
  <c r="AB667" i="9"/>
  <c r="AA667" i="9"/>
  <c r="Z667" i="9"/>
  <c r="Y667" i="9"/>
  <c r="X667" i="9"/>
  <c r="W667" i="9"/>
  <c r="V667" i="9"/>
  <c r="U667" i="9"/>
  <c r="T667" i="9"/>
  <c r="S667" i="9"/>
  <c r="R667" i="9"/>
  <c r="Q667" i="9"/>
  <c r="P667" i="9"/>
  <c r="O667" i="9"/>
  <c r="N667" i="9"/>
  <c r="M667" i="9"/>
  <c r="L667" i="9"/>
  <c r="K667" i="9"/>
  <c r="J667" i="9"/>
  <c r="I667" i="9"/>
  <c r="H667" i="9"/>
  <c r="G667" i="9"/>
  <c r="F667" i="9"/>
  <c r="D667" i="9"/>
  <c r="B667" i="9"/>
  <c r="AT666" i="9"/>
  <c r="AR666" i="9"/>
  <c r="AP666" i="9"/>
  <c r="AO666" i="9"/>
  <c r="AN666" i="9"/>
  <c r="AM666" i="9"/>
  <c r="AL666" i="9"/>
  <c r="AH666" i="9"/>
  <c r="AF666" i="9"/>
  <c r="AE666" i="9"/>
  <c r="AD666" i="9"/>
  <c r="AC666" i="9"/>
  <c r="AB666" i="9"/>
  <c r="AA666" i="9"/>
  <c r="Z666" i="9"/>
  <c r="Y666" i="9"/>
  <c r="X666" i="9"/>
  <c r="W666" i="9"/>
  <c r="V666" i="9"/>
  <c r="U666" i="9"/>
  <c r="T666" i="9"/>
  <c r="S666" i="9"/>
  <c r="R666" i="9"/>
  <c r="Q666" i="9"/>
  <c r="P666" i="9"/>
  <c r="O666" i="9"/>
  <c r="N666" i="9"/>
  <c r="M666" i="9"/>
  <c r="L666" i="9"/>
  <c r="K666" i="9"/>
  <c r="J666" i="9"/>
  <c r="I666" i="9"/>
  <c r="H666" i="9"/>
  <c r="G666" i="9"/>
  <c r="F666" i="9"/>
  <c r="D666" i="9"/>
  <c r="B666" i="9"/>
  <c r="AT665" i="9"/>
  <c r="AR665" i="9"/>
  <c r="AP665" i="9"/>
  <c r="AO665" i="9"/>
  <c r="AN665" i="9"/>
  <c r="AM665" i="9"/>
  <c r="AL665" i="9"/>
  <c r="AH665" i="9"/>
  <c r="AF665" i="9"/>
  <c r="AE665" i="9"/>
  <c r="AD665" i="9"/>
  <c r="AC665" i="9"/>
  <c r="AB665" i="9"/>
  <c r="AA665" i="9"/>
  <c r="Z665" i="9"/>
  <c r="Y665" i="9"/>
  <c r="X665" i="9"/>
  <c r="W665" i="9"/>
  <c r="V665" i="9"/>
  <c r="U665" i="9"/>
  <c r="T665" i="9"/>
  <c r="S665" i="9"/>
  <c r="R665" i="9"/>
  <c r="Q665" i="9"/>
  <c r="P665" i="9"/>
  <c r="O665" i="9"/>
  <c r="N665" i="9"/>
  <c r="M665" i="9"/>
  <c r="L665" i="9"/>
  <c r="K665" i="9"/>
  <c r="J665" i="9"/>
  <c r="I665" i="9"/>
  <c r="H665" i="9"/>
  <c r="G665" i="9"/>
  <c r="F665" i="9"/>
  <c r="D665" i="9"/>
  <c r="B665" i="9"/>
  <c r="AT664" i="9"/>
  <c r="AR664" i="9"/>
  <c r="AP664" i="9"/>
  <c r="AO664" i="9"/>
  <c r="AN664" i="9"/>
  <c r="AM664" i="9"/>
  <c r="AL664" i="9"/>
  <c r="AH664" i="9"/>
  <c r="AF664" i="9"/>
  <c r="AE664" i="9"/>
  <c r="AD664" i="9"/>
  <c r="AC664" i="9"/>
  <c r="AB664" i="9"/>
  <c r="AA664" i="9"/>
  <c r="Z664" i="9"/>
  <c r="Y664" i="9"/>
  <c r="X664" i="9"/>
  <c r="W664" i="9"/>
  <c r="V664" i="9"/>
  <c r="U664" i="9"/>
  <c r="T664" i="9"/>
  <c r="S664" i="9"/>
  <c r="R664" i="9"/>
  <c r="Q664" i="9"/>
  <c r="P664" i="9"/>
  <c r="O664" i="9"/>
  <c r="N664" i="9"/>
  <c r="M664" i="9"/>
  <c r="L664" i="9"/>
  <c r="K664" i="9"/>
  <c r="J664" i="9"/>
  <c r="I664" i="9"/>
  <c r="H664" i="9"/>
  <c r="G664" i="9"/>
  <c r="F664" i="9"/>
  <c r="D664" i="9"/>
  <c r="B664" i="9"/>
  <c r="AT663" i="9"/>
  <c r="AR663" i="9"/>
  <c r="AP663" i="9"/>
  <c r="AO663" i="9"/>
  <c r="AN663" i="9"/>
  <c r="AM663" i="9"/>
  <c r="AL663" i="9"/>
  <c r="AH663" i="9"/>
  <c r="AF663" i="9"/>
  <c r="AE663" i="9"/>
  <c r="AD663" i="9"/>
  <c r="AC663" i="9"/>
  <c r="AB663" i="9"/>
  <c r="AA663" i="9"/>
  <c r="Z663" i="9"/>
  <c r="Y663" i="9"/>
  <c r="X663" i="9"/>
  <c r="W663" i="9"/>
  <c r="V663" i="9"/>
  <c r="U663" i="9"/>
  <c r="T663" i="9"/>
  <c r="S663" i="9"/>
  <c r="R663" i="9"/>
  <c r="Q663" i="9"/>
  <c r="P663" i="9"/>
  <c r="O663" i="9"/>
  <c r="N663" i="9"/>
  <c r="M663" i="9"/>
  <c r="L663" i="9"/>
  <c r="K663" i="9"/>
  <c r="J663" i="9"/>
  <c r="I663" i="9"/>
  <c r="H663" i="9"/>
  <c r="G663" i="9"/>
  <c r="F663" i="9"/>
  <c r="D663" i="9"/>
  <c r="B663" i="9"/>
  <c r="AT662" i="9"/>
  <c r="AR662" i="9"/>
  <c r="AP662" i="9"/>
  <c r="AO662" i="9"/>
  <c r="AN662" i="9"/>
  <c r="AM662" i="9"/>
  <c r="AL662" i="9"/>
  <c r="AH662" i="9"/>
  <c r="AF662" i="9"/>
  <c r="AE662" i="9"/>
  <c r="AD662" i="9"/>
  <c r="AC662" i="9"/>
  <c r="AB662" i="9"/>
  <c r="AA662" i="9"/>
  <c r="Z662" i="9"/>
  <c r="Y662" i="9"/>
  <c r="X662" i="9"/>
  <c r="W662" i="9"/>
  <c r="V662" i="9"/>
  <c r="U662" i="9"/>
  <c r="T662" i="9"/>
  <c r="S662" i="9"/>
  <c r="R662" i="9"/>
  <c r="Q662" i="9"/>
  <c r="P662" i="9"/>
  <c r="O662" i="9"/>
  <c r="N662" i="9"/>
  <c r="M662" i="9"/>
  <c r="L662" i="9"/>
  <c r="K662" i="9"/>
  <c r="J662" i="9"/>
  <c r="I662" i="9"/>
  <c r="H662" i="9"/>
  <c r="G662" i="9"/>
  <c r="F662" i="9"/>
  <c r="D662" i="9"/>
  <c r="B662" i="9"/>
  <c r="AT661" i="9"/>
  <c r="AR661" i="9"/>
  <c r="AP661" i="9"/>
  <c r="AO661" i="9"/>
  <c r="AN661" i="9"/>
  <c r="AM661" i="9"/>
  <c r="AL661" i="9"/>
  <c r="AH661" i="9"/>
  <c r="AF661" i="9"/>
  <c r="AE661" i="9"/>
  <c r="AD661" i="9"/>
  <c r="AC661" i="9"/>
  <c r="AB661" i="9"/>
  <c r="AA661" i="9"/>
  <c r="Z661" i="9"/>
  <c r="Y661" i="9"/>
  <c r="X661" i="9"/>
  <c r="W661" i="9"/>
  <c r="V661" i="9"/>
  <c r="U661" i="9"/>
  <c r="T661" i="9"/>
  <c r="S661" i="9"/>
  <c r="R661" i="9"/>
  <c r="Q661" i="9"/>
  <c r="P661" i="9"/>
  <c r="O661" i="9"/>
  <c r="N661" i="9"/>
  <c r="M661" i="9"/>
  <c r="L661" i="9"/>
  <c r="K661" i="9"/>
  <c r="J661" i="9"/>
  <c r="I661" i="9"/>
  <c r="H661" i="9"/>
  <c r="G661" i="9"/>
  <c r="F661" i="9"/>
  <c r="D661" i="9"/>
  <c r="B661" i="9"/>
  <c r="AT660" i="9"/>
  <c r="AR660" i="9"/>
  <c r="AP660" i="9"/>
  <c r="AO660" i="9"/>
  <c r="AN660" i="9"/>
  <c r="AM660" i="9"/>
  <c r="AL660" i="9"/>
  <c r="AH660" i="9"/>
  <c r="AF660" i="9"/>
  <c r="AE660" i="9"/>
  <c r="AD660" i="9"/>
  <c r="AC660" i="9"/>
  <c r="AB660" i="9"/>
  <c r="AA660" i="9"/>
  <c r="Z660" i="9"/>
  <c r="Y660" i="9"/>
  <c r="X660" i="9"/>
  <c r="W660" i="9"/>
  <c r="V660" i="9"/>
  <c r="U660" i="9"/>
  <c r="T660" i="9"/>
  <c r="S660" i="9"/>
  <c r="R660" i="9"/>
  <c r="Q660" i="9"/>
  <c r="P660" i="9"/>
  <c r="O660" i="9"/>
  <c r="N660" i="9"/>
  <c r="M660" i="9"/>
  <c r="L660" i="9"/>
  <c r="K660" i="9"/>
  <c r="J660" i="9"/>
  <c r="I660" i="9"/>
  <c r="H660" i="9"/>
  <c r="G660" i="9"/>
  <c r="F660" i="9"/>
  <c r="D660" i="9"/>
  <c r="B660" i="9"/>
  <c r="AT659" i="9"/>
  <c r="AR659" i="9"/>
  <c r="AP659" i="9"/>
  <c r="AO659" i="9"/>
  <c r="AN659" i="9"/>
  <c r="AM659" i="9"/>
  <c r="AL659" i="9"/>
  <c r="AH659" i="9"/>
  <c r="AF659" i="9"/>
  <c r="AE659" i="9"/>
  <c r="AD659" i="9"/>
  <c r="AC659" i="9"/>
  <c r="AB659" i="9"/>
  <c r="AA659" i="9"/>
  <c r="Z659" i="9"/>
  <c r="Y659" i="9"/>
  <c r="X659" i="9"/>
  <c r="W659" i="9"/>
  <c r="V659" i="9"/>
  <c r="U659" i="9"/>
  <c r="T659" i="9"/>
  <c r="S659" i="9"/>
  <c r="R659" i="9"/>
  <c r="Q659" i="9"/>
  <c r="P659" i="9"/>
  <c r="O659" i="9"/>
  <c r="N659" i="9"/>
  <c r="M659" i="9"/>
  <c r="L659" i="9"/>
  <c r="K659" i="9"/>
  <c r="J659" i="9"/>
  <c r="I659" i="9"/>
  <c r="H659" i="9"/>
  <c r="G659" i="9"/>
  <c r="F659" i="9"/>
  <c r="D659" i="9"/>
  <c r="B659" i="9"/>
  <c r="AT658" i="9"/>
  <c r="AR658" i="9"/>
  <c r="AP658" i="9"/>
  <c r="AO658" i="9"/>
  <c r="AN658" i="9"/>
  <c r="AM658" i="9"/>
  <c r="AL658" i="9"/>
  <c r="AH658" i="9"/>
  <c r="AF658" i="9"/>
  <c r="AE658" i="9"/>
  <c r="AD658" i="9"/>
  <c r="AC658" i="9"/>
  <c r="AB658" i="9"/>
  <c r="AA658" i="9"/>
  <c r="Z658" i="9"/>
  <c r="Y658" i="9"/>
  <c r="X658" i="9"/>
  <c r="W658" i="9"/>
  <c r="V658" i="9"/>
  <c r="U658" i="9"/>
  <c r="T658" i="9"/>
  <c r="S658" i="9"/>
  <c r="R658" i="9"/>
  <c r="Q658" i="9"/>
  <c r="P658" i="9"/>
  <c r="O658" i="9"/>
  <c r="N658" i="9"/>
  <c r="M658" i="9"/>
  <c r="L658" i="9"/>
  <c r="K658" i="9"/>
  <c r="J658" i="9"/>
  <c r="I658" i="9"/>
  <c r="H658" i="9"/>
  <c r="G658" i="9"/>
  <c r="F658" i="9"/>
  <c r="D658" i="9"/>
  <c r="B658" i="9"/>
  <c r="AT657" i="9"/>
  <c r="AR657" i="9"/>
  <c r="AP657" i="9"/>
  <c r="AO657" i="9"/>
  <c r="AN657" i="9"/>
  <c r="AM657" i="9"/>
  <c r="AL657" i="9"/>
  <c r="AH657" i="9"/>
  <c r="AF657" i="9"/>
  <c r="AE657" i="9"/>
  <c r="AD657" i="9"/>
  <c r="AC657" i="9"/>
  <c r="AB657" i="9"/>
  <c r="AA657" i="9"/>
  <c r="Z657" i="9"/>
  <c r="Y657" i="9"/>
  <c r="X657" i="9"/>
  <c r="W657" i="9"/>
  <c r="V657" i="9"/>
  <c r="U657" i="9"/>
  <c r="T657" i="9"/>
  <c r="S657" i="9"/>
  <c r="R657" i="9"/>
  <c r="Q657" i="9"/>
  <c r="P657" i="9"/>
  <c r="O657" i="9"/>
  <c r="N657" i="9"/>
  <c r="M657" i="9"/>
  <c r="L657" i="9"/>
  <c r="K657" i="9"/>
  <c r="J657" i="9"/>
  <c r="I657" i="9"/>
  <c r="H657" i="9"/>
  <c r="G657" i="9"/>
  <c r="F657" i="9"/>
  <c r="D657" i="9"/>
  <c r="B657" i="9"/>
  <c r="AT656" i="9"/>
  <c r="AR656" i="9"/>
  <c r="AP656" i="9"/>
  <c r="AO656" i="9"/>
  <c r="AN656" i="9"/>
  <c r="AM656" i="9"/>
  <c r="AL656" i="9"/>
  <c r="AH656" i="9"/>
  <c r="AF656" i="9"/>
  <c r="AE656" i="9"/>
  <c r="AD656" i="9"/>
  <c r="AC656" i="9"/>
  <c r="AB656" i="9"/>
  <c r="AA656" i="9"/>
  <c r="Z656" i="9"/>
  <c r="Y656" i="9"/>
  <c r="X656" i="9"/>
  <c r="W656" i="9"/>
  <c r="V656" i="9"/>
  <c r="U656" i="9"/>
  <c r="T656" i="9"/>
  <c r="S656" i="9"/>
  <c r="R656" i="9"/>
  <c r="Q656" i="9"/>
  <c r="P656" i="9"/>
  <c r="O656" i="9"/>
  <c r="N656" i="9"/>
  <c r="M656" i="9"/>
  <c r="L656" i="9"/>
  <c r="K656" i="9"/>
  <c r="J656" i="9"/>
  <c r="I656" i="9"/>
  <c r="H656" i="9"/>
  <c r="G656" i="9"/>
  <c r="F656" i="9"/>
  <c r="D656" i="9"/>
  <c r="B656" i="9"/>
  <c r="AT655" i="9"/>
  <c r="AR655" i="9"/>
  <c r="AP655" i="9"/>
  <c r="AO655" i="9"/>
  <c r="AN655" i="9"/>
  <c r="AM655" i="9"/>
  <c r="AL655" i="9"/>
  <c r="AH655" i="9"/>
  <c r="AF655" i="9"/>
  <c r="AE655" i="9"/>
  <c r="AD655" i="9"/>
  <c r="AC655" i="9"/>
  <c r="AB655" i="9"/>
  <c r="AA655" i="9"/>
  <c r="Z655" i="9"/>
  <c r="Y655" i="9"/>
  <c r="X655" i="9"/>
  <c r="W655" i="9"/>
  <c r="V655" i="9"/>
  <c r="U655" i="9"/>
  <c r="T655" i="9"/>
  <c r="S655" i="9"/>
  <c r="R655" i="9"/>
  <c r="Q655" i="9"/>
  <c r="P655" i="9"/>
  <c r="O655" i="9"/>
  <c r="N655" i="9"/>
  <c r="M655" i="9"/>
  <c r="L655" i="9"/>
  <c r="K655" i="9"/>
  <c r="J655" i="9"/>
  <c r="I655" i="9"/>
  <c r="H655" i="9"/>
  <c r="G655" i="9"/>
  <c r="F655" i="9"/>
  <c r="D655" i="9"/>
  <c r="B655" i="9"/>
  <c r="AT654" i="9"/>
  <c r="AR654" i="9"/>
  <c r="AP654" i="9"/>
  <c r="AO654" i="9"/>
  <c r="AN654" i="9"/>
  <c r="AM654" i="9"/>
  <c r="AL654" i="9"/>
  <c r="AH654" i="9"/>
  <c r="AF654" i="9"/>
  <c r="AE654" i="9"/>
  <c r="AD654" i="9"/>
  <c r="AC654" i="9"/>
  <c r="AB654" i="9"/>
  <c r="AA654" i="9"/>
  <c r="Z654" i="9"/>
  <c r="Y654" i="9"/>
  <c r="X654" i="9"/>
  <c r="W654" i="9"/>
  <c r="V654" i="9"/>
  <c r="U654" i="9"/>
  <c r="T654" i="9"/>
  <c r="S654" i="9"/>
  <c r="R654" i="9"/>
  <c r="Q654" i="9"/>
  <c r="P654" i="9"/>
  <c r="O654" i="9"/>
  <c r="N654" i="9"/>
  <c r="M654" i="9"/>
  <c r="L654" i="9"/>
  <c r="K654" i="9"/>
  <c r="J654" i="9"/>
  <c r="I654" i="9"/>
  <c r="H654" i="9"/>
  <c r="G654" i="9"/>
  <c r="F654" i="9"/>
  <c r="D654" i="9"/>
  <c r="B654" i="9"/>
  <c r="AT653" i="9"/>
  <c r="AR653" i="9"/>
  <c r="AP653" i="9"/>
  <c r="AO653" i="9"/>
  <c r="AN653" i="9"/>
  <c r="AM653" i="9"/>
  <c r="AL653" i="9"/>
  <c r="AH653" i="9"/>
  <c r="AF653" i="9"/>
  <c r="AE653" i="9"/>
  <c r="AD653" i="9"/>
  <c r="AC653" i="9"/>
  <c r="AB653" i="9"/>
  <c r="AA653" i="9"/>
  <c r="Z653" i="9"/>
  <c r="Y653" i="9"/>
  <c r="X653" i="9"/>
  <c r="W653" i="9"/>
  <c r="V653" i="9"/>
  <c r="U653" i="9"/>
  <c r="T653" i="9"/>
  <c r="S653" i="9"/>
  <c r="R653" i="9"/>
  <c r="Q653" i="9"/>
  <c r="P653" i="9"/>
  <c r="O653" i="9"/>
  <c r="N653" i="9"/>
  <c r="M653" i="9"/>
  <c r="L653" i="9"/>
  <c r="K653" i="9"/>
  <c r="J653" i="9"/>
  <c r="I653" i="9"/>
  <c r="H653" i="9"/>
  <c r="G653" i="9"/>
  <c r="F653" i="9"/>
  <c r="D653" i="9"/>
  <c r="B653" i="9"/>
  <c r="AT652" i="9"/>
  <c r="AR652" i="9"/>
  <c r="AP652" i="9"/>
  <c r="AO652" i="9"/>
  <c r="AN652" i="9"/>
  <c r="AM652" i="9"/>
  <c r="AL652" i="9"/>
  <c r="AH652" i="9"/>
  <c r="AF652" i="9"/>
  <c r="AE652" i="9"/>
  <c r="AD652" i="9"/>
  <c r="AC652" i="9"/>
  <c r="AB652" i="9"/>
  <c r="AA652" i="9"/>
  <c r="Z652" i="9"/>
  <c r="Y652" i="9"/>
  <c r="X652" i="9"/>
  <c r="W652" i="9"/>
  <c r="V652" i="9"/>
  <c r="U652" i="9"/>
  <c r="T652" i="9"/>
  <c r="S652" i="9"/>
  <c r="R652" i="9"/>
  <c r="Q652" i="9"/>
  <c r="P652" i="9"/>
  <c r="O652" i="9"/>
  <c r="N652" i="9"/>
  <c r="M652" i="9"/>
  <c r="L652" i="9"/>
  <c r="K652" i="9"/>
  <c r="J652" i="9"/>
  <c r="I652" i="9"/>
  <c r="H652" i="9"/>
  <c r="G652" i="9"/>
  <c r="F652" i="9"/>
  <c r="D652" i="9"/>
  <c r="B652" i="9"/>
  <c r="AT651" i="9"/>
  <c r="AR651" i="9"/>
  <c r="AP651" i="9"/>
  <c r="AO651" i="9"/>
  <c r="AN651" i="9"/>
  <c r="AM651" i="9"/>
  <c r="AL651" i="9"/>
  <c r="AH651" i="9"/>
  <c r="AF651" i="9"/>
  <c r="AE651" i="9"/>
  <c r="AD651" i="9"/>
  <c r="AC651" i="9"/>
  <c r="AB651" i="9"/>
  <c r="AA651" i="9"/>
  <c r="Z651" i="9"/>
  <c r="Y651" i="9"/>
  <c r="X651" i="9"/>
  <c r="W651" i="9"/>
  <c r="V651" i="9"/>
  <c r="U651" i="9"/>
  <c r="T651" i="9"/>
  <c r="S651" i="9"/>
  <c r="R651" i="9"/>
  <c r="Q651" i="9"/>
  <c r="P651" i="9"/>
  <c r="O651" i="9"/>
  <c r="N651" i="9"/>
  <c r="M651" i="9"/>
  <c r="L651" i="9"/>
  <c r="K651" i="9"/>
  <c r="J651" i="9"/>
  <c r="I651" i="9"/>
  <c r="H651" i="9"/>
  <c r="G651" i="9"/>
  <c r="F651" i="9"/>
  <c r="D651" i="9"/>
  <c r="B651" i="9"/>
  <c r="AT650" i="9"/>
  <c r="AR650" i="9"/>
  <c r="AP650" i="9"/>
  <c r="AO650" i="9"/>
  <c r="AN650" i="9"/>
  <c r="AM650" i="9"/>
  <c r="AL650" i="9"/>
  <c r="AH650" i="9"/>
  <c r="AF650" i="9"/>
  <c r="AE650" i="9"/>
  <c r="AD650" i="9"/>
  <c r="AC650" i="9"/>
  <c r="AB650" i="9"/>
  <c r="AA650" i="9"/>
  <c r="Z650" i="9"/>
  <c r="Y650" i="9"/>
  <c r="X650" i="9"/>
  <c r="W650" i="9"/>
  <c r="V650" i="9"/>
  <c r="U650" i="9"/>
  <c r="T650" i="9"/>
  <c r="S650" i="9"/>
  <c r="R650" i="9"/>
  <c r="Q650" i="9"/>
  <c r="P650" i="9"/>
  <c r="O650" i="9"/>
  <c r="N650" i="9"/>
  <c r="M650" i="9"/>
  <c r="L650" i="9"/>
  <c r="K650" i="9"/>
  <c r="J650" i="9"/>
  <c r="I650" i="9"/>
  <c r="H650" i="9"/>
  <c r="G650" i="9"/>
  <c r="F650" i="9"/>
  <c r="D650" i="9"/>
  <c r="B650" i="9"/>
  <c r="AT649" i="9"/>
  <c r="AR649" i="9"/>
  <c r="AP649" i="9"/>
  <c r="AO649" i="9"/>
  <c r="AN649" i="9"/>
  <c r="AM649" i="9"/>
  <c r="AL649" i="9"/>
  <c r="AH649" i="9"/>
  <c r="AF649" i="9"/>
  <c r="AE649" i="9"/>
  <c r="AD649" i="9"/>
  <c r="AC649" i="9"/>
  <c r="AB649" i="9"/>
  <c r="AA649" i="9"/>
  <c r="Z649" i="9"/>
  <c r="Y649" i="9"/>
  <c r="X649" i="9"/>
  <c r="W649" i="9"/>
  <c r="V649" i="9"/>
  <c r="U649" i="9"/>
  <c r="T649" i="9"/>
  <c r="S649" i="9"/>
  <c r="R649" i="9"/>
  <c r="Q649" i="9"/>
  <c r="P649" i="9"/>
  <c r="O649" i="9"/>
  <c r="N649" i="9"/>
  <c r="M649" i="9"/>
  <c r="L649" i="9"/>
  <c r="K649" i="9"/>
  <c r="J649" i="9"/>
  <c r="I649" i="9"/>
  <c r="H649" i="9"/>
  <c r="G649" i="9"/>
  <c r="F649" i="9"/>
  <c r="D649" i="9"/>
  <c r="B649" i="9"/>
  <c r="AT648" i="9"/>
  <c r="AR648" i="9"/>
  <c r="AP648" i="9"/>
  <c r="AO648" i="9"/>
  <c r="AN648" i="9"/>
  <c r="AM648" i="9"/>
  <c r="AL648" i="9"/>
  <c r="AH648" i="9"/>
  <c r="AF648" i="9"/>
  <c r="AE648" i="9"/>
  <c r="AD648" i="9"/>
  <c r="AC648" i="9"/>
  <c r="AB648" i="9"/>
  <c r="AA648" i="9"/>
  <c r="Z648" i="9"/>
  <c r="Y648" i="9"/>
  <c r="X648" i="9"/>
  <c r="W648" i="9"/>
  <c r="V648" i="9"/>
  <c r="U648" i="9"/>
  <c r="T648" i="9"/>
  <c r="S648" i="9"/>
  <c r="R648" i="9"/>
  <c r="Q648" i="9"/>
  <c r="P648" i="9"/>
  <c r="O648" i="9"/>
  <c r="N648" i="9"/>
  <c r="M648" i="9"/>
  <c r="L648" i="9"/>
  <c r="K648" i="9"/>
  <c r="J648" i="9"/>
  <c r="I648" i="9"/>
  <c r="H648" i="9"/>
  <c r="G648" i="9"/>
  <c r="F648" i="9"/>
  <c r="D648" i="9"/>
  <c r="B648" i="9"/>
  <c r="AT647" i="9"/>
  <c r="AR647" i="9"/>
  <c r="AP647" i="9"/>
  <c r="AO647" i="9"/>
  <c r="AN647" i="9"/>
  <c r="AM647" i="9"/>
  <c r="AL647" i="9"/>
  <c r="AH647" i="9"/>
  <c r="AF647" i="9"/>
  <c r="AE647" i="9"/>
  <c r="AD647" i="9"/>
  <c r="AC647" i="9"/>
  <c r="AB647" i="9"/>
  <c r="AA647" i="9"/>
  <c r="Z647" i="9"/>
  <c r="Y647" i="9"/>
  <c r="X647" i="9"/>
  <c r="W647" i="9"/>
  <c r="V647" i="9"/>
  <c r="U647" i="9"/>
  <c r="T647" i="9"/>
  <c r="S647" i="9"/>
  <c r="R647" i="9"/>
  <c r="Q647" i="9"/>
  <c r="P647" i="9"/>
  <c r="O647" i="9"/>
  <c r="N647" i="9"/>
  <c r="M647" i="9"/>
  <c r="L647" i="9"/>
  <c r="K647" i="9"/>
  <c r="J647" i="9"/>
  <c r="I647" i="9"/>
  <c r="H647" i="9"/>
  <c r="G647" i="9"/>
  <c r="F647" i="9"/>
  <c r="D647" i="9"/>
  <c r="B647" i="9"/>
  <c r="AT646" i="9"/>
  <c r="AR646" i="9"/>
  <c r="AP646" i="9"/>
  <c r="AO646" i="9"/>
  <c r="AN646" i="9"/>
  <c r="AM646" i="9"/>
  <c r="AL646" i="9"/>
  <c r="AH646" i="9"/>
  <c r="AF646" i="9"/>
  <c r="AE646" i="9"/>
  <c r="AD646" i="9"/>
  <c r="AC646" i="9"/>
  <c r="AB646" i="9"/>
  <c r="AA646" i="9"/>
  <c r="Z646" i="9"/>
  <c r="Y646" i="9"/>
  <c r="X646" i="9"/>
  <c r="W646" i="9"/>
  <c r="V646" i="9"/>
  <c r="U646" i="9"/>
  <c r="T646" i="9"/>
  <c r="S646" i="9"/>
  <c r="R646" i="9"/>
  <c r="Q646" i="9"/>
  <c r="P646" i="9"/>
  <c r="O646" i="9"/>
  <c r="N646" i="9"/>
  <c r="M646" i="9"/>
  <c r="L646" i="9"/>
  <c r="K646" i="9"/>
  <c r="J646" i="9"/>
  <c r="I646" i="9"/>
  <c r="H646" i="9"/>
  <c r="G646" i="9"/>
  <c r="F646" i="9"/>
  <c r="D646" i="9"/>
  <c r="B646" i="9"/>
  <c r="AT645" i="9"/>
  <c r="AR645" i="9"/>
  <c r="AP645" i="9"/>
  <c r="AO645" i="9"/>
  <c r="AN645" i="9"/>
  <c r="AM645" i="9"/>
  <c r="AL645" i="9"/>
  <c r="AH645" i="9"/>
  <c r="AF645" i="9"/>
  <c r="AE645" i="9"/>
  <c r="AD645" i="9"/>
  <c r="AC645" i="9"/>
  <c r="AB645" i="9"/>
  <c r="AA645" i="9"/>
  <c r="Z645" i="9"/>
  <c r="Y645" i="9"/>
  <c r="X645" i="9"/>
  <c r="W645" i="9"/>
  <c r="V645" i="9"/>
  <c r="U645" i="9"/>
  <c r="T645" i="9"/>
  <c r="S645" i="9"/>
  <c r="R645" i="9"/>
  <c r="Q645" i="9"/>
  <c r="P645" i="9"/>
  <c r="O645" i="9"/>
  <c r="N645" i="9"/>
  <c r="M645" i="9"/>
  <c r="L645" i="9"/>
  <c r="K645" i="9"/>
  <c r="J645" i="9"/>
  <c r="I645" i="9"/>
  <c r="H645" i="9"/>
  <c r="G645" i="9"/>
  <c r="F645" i="9"/>
  <c r="D645" i="9"/>
  <c r="B645" i="9"/>
  <c r="AT644" i="9"/>
  <c r="AR644" i="9"/>
  <c r="AP644" i="9"/>
  <c r="AO644" i="9"/>
  <c r="AN644" i="9"/>
  <c r="AM644" i="9"/>
  <c r="AL644" i="9"/>
  <c r="AH644" i="9"/>
  <c r="AF644" i="9"/>
  <c r="AE644" i="9"/>
  <c r="AD644" i="9"/>
  <c r="AC644" i="9"/>
  <c r="AB644" i="9"/>
  <c r="AA644" i="9"/>
  <c r="Z644" i="9"/>
  <c r="Y644" i="9"/>
  <c r="X644" i="9"/>
  <c r="W644" i="9"/>
  <c r="V644" i="9"/>
  <c r="U644" i="9"/>
  <c r="T644" i="9"/>
  <c r="S644" i="9"/>
  <c r="R644" i="9"/>
  <c r="Q644" i="9"/>
  <c r="P644" i="9"/>
  <c r="O644" i="9"/>
  <c r="N644" i="9"/>
  <c r="M644" i="9"/>
  <c r="L644" i="9"/>
  <c r="K644" i="9"/>
  <c r="J644" i="9"/>
  <c r="I644" i="9"/>
  <c r="H644" i="9"/>
  <c r="G644" i="9"/>
  <c r="F644" i="9"/>
  <c r="D644" i="9"/>
  <c r="B644" i="9"/>
  <c r="AT643" i="9"/>
  <c r="AR643" i="9"/>
  <c r="AP643" i="9"/>
  <c r="AO643" i="9"/>
  <c r="AN643" i="9"/>
  <c r="AM643" i="9"/>
  <c r="AL643" i="9"/>
  <c r="AH643" i="9"/>
  <c r="AF643" i="9"/>
  <c r="AE643" i="9"/>
  <c r="AD643" i="9"/>
  <c r="AC643" i="9"/>
  <c r="AB643" i="9"/>
  <c r="AA643" i="9"/>
  <c r="Z643" i="9"/>
  <c r="Y643" i="9"/>
  <c r="X643" i="9"/>
  <c r="W643" i="9"/>
  <c r="V643" i="9"/>
  <c r="U643" i="9"/>
  <c r="T643" i="9"/>
  <c r="S643" i="9"/>
  <c r="R643" i="9"/>
  <c r="Q643" i="9"/>
  <c r="P643" i="9"/>
  <c r="O643" i="9"/>
  <c r="N643" i="9"/>
  <c r="M643" i="9"/>
  <c r="L643" i="9"/>
  <c r="K643" i="9"/>
  <c r="J643" i="9"/>
  <c r="I643" i="9"/>
  <c r="H643" i="9"/>
  <c r="G643" i="9"/>
  <c r="F643" i="9"/>
  <c r="D643" i="9"/>
  <c r="B643" i="9"/>
  <c r="AT642" i="9"/>
  <c r="AR642" i="9"/>
  <c r="AP642" i="9"/>
  <c r="AO642" i="9"/>
  <c r="AN642" i="9"/>
  <c r="AM642" i="9"/>
  <c r="AL642" i="9"/>
  <c r="AH642" i="9"/>
  <c r="AF642" i="9"/>
  <c r="AE642" i="9"/>
  <c r="AD642" i="9"/>
  <c r="AC642" i="9"/>
  <c r="AB642" i="9"/>
  <c r="AA642" i="9"/>
  <c r="Z642" i="9"/>
  <c r="Y642" i="9"/>
  <c r="X642" i="9"/>
  <c r="W642" i="9"/>
  <c r="V642" i="9"/>
  <c r="U642" i="9"/>
  <c r="T642" i="9"/>
  <c r="S642" i="9"/>
  <c r="R642" i="9"/>
  <c r="Q642" i="9"/>
  <c r="P642" i="9"/>
  <c r="O642" i="9"/>
  <c r="N642" i="9"/>
  <c r="M642" i="9"/>
  <c r="L642" i="9"/>
  <c r="K642" i="9"/>
  <c r="J642" i="9"/>
  <c r="I642" i="9"/>
  <c r="H642" i="9"/>
  <c r="G642" i="9"/>
  <c r="F642" i="9"/>
  <c r="D642" i="9"/>
  <c r="B642" i="9"/>
  <c r="AT641" i="9"/>
  <c r="AR641" i="9"/>
  <c r="AP641" i="9"/>
  <c r="AO641" i="9"/>
  <c r="AN641" i="9"/>
  <c r="AM641" i="9"/>
  <c r="AL641" i="9"/>
  <c r="AH641" i="9"/>
  <c r="AF641" i="9"/>
  <c r="AE641" i="9"/>
  <c r="AD641" i="9"/>
  <c r="AC641" i="9"/>
  <c r="AB641" i="9"/>
  <c r="AA641" i="9"/>
  <c r="Z641" i="9"/>
  <c r="Y641" i="9"/>
  <c r="X641" i="9"/>
  <c r="W641" i="9"/>
  <c r="V641" i="9"/>
  <c r="U641" i="9"/>
  <c r="T641" i="9"/>
  <c r="S641" i="9"/>
  <c r="R641" i="9"/>
  <c r="Q641" i="9"/>
  <c r="P641" i="9"/>
  <c r="O641" i="9"/>
  <c r="N641" i="9"/>
  <c r="M641" i="9"/>
  <c r="L641" i="9"/>
  <c r="K641" i="9"/>
  <c r="J641" i="9"/>
  <c r="I641" i="9"/>
  <c r="H641" i="9"/>
  <c r="G641" i="9"/>
  <c r="F641" i="9"/>
  <c r="D641" i="9"/>
  <c r="B641" i="9"/>
  <c r="AT640" i="9"/>
  <c r="AR640" i="9"/>
  <c r="AP640" i="9"/>
  <c r="AO640" i="9"/>
  <c r="AN640" i="9"/>
  <c r="AM640" i="9"/>
  <c r="AL640" i="9"/>
  <c r="AH640" i="9"/>
  <c r="AF640" i="9"/>
  <c r="AE640" i="9"/>
  <c r="AD640" i="9"/>
  <c r="AC640" i="9"/>
  <c r="AB640" i="9"/>
  <c r="AA640" i="9"/>
  <c r="Z640" i="9"/>
  <c r="Y640" i="9"/>
  <c r="X640" i="9"/>
  <c r="W640" i="9"/>
  <c r="V640" i="9"/>
  <c r="U640" i="9"/>
  <c r="T640" i="9"/>
  <c r="S640" i="9"/>
  <c r="R640" i="9"/>
  <c r="Q640" i="9"/>
  <c r="P640" i="9"/>
  <c r="O640" i="9"/>
  <c r="N640" i="9"/>
  <c r="M640" i="9"/>
  <c r="L640" i="9"/>
  <c r="K640" i="9"/>
  <c r="J640" i="9"/>
  <c r="I640" i="9"/>
  <c r="H640" i="9"/>
  <c r="G640" i="9"/>
  <c r="F640" i="9"/>
  <c r="D640" i="9"/>
  <c r="B640" i="9"/>
  <c r="AT639" i="9"/>
  <c r="AR639" i="9"/>
  <c r="AP639" i="9"/>
  <c r="AO639" i="9"/>
  <c r="AN639" i="9"/>
  <c r="AM639" i="9"/>
  <c r="AL639" i="9"/>
  <c r="AH639" i="9"/>
  <c r="AF639" i="9"/>
  <c r="AE639" i="9"/>
  <c r="AD639" i="9"/>
  <c r="AC639" i="9"/>
  <c r="AB639" i="9"/>
  <c r="AA639" i="9"/>
  <c r="Z639" i="9"/>
  <c r="Y639" i="9"/>
  <c r="X639" i="9"/>
  <c r="W639" i="9"/>
  <c r="V639" i="9"/>
  <c r="U639" i="9"/>
  <c r="T639" i="9"/>
  <c r="S639" i="9"/>
  <c r="R639" i="9"/>
  <c r="Q639" i="9"/>
  <c r="P639" i="9"/>
  <c r="O639" i="9"/>
  <c r="N639" i="9"/>
  <c r="M639" i="9"/>
  <c r="L639" i="9"/>
  <c r="K639" i="9"/>
  <c r="J639" i="9"/>
  <c r="I639" i="9"/>
  <c r="H639" i="9"/>
  <c r="G639" i="9"/>
  <c r="F639" i="9"/>
  <c r="D639" i="9"/>
  <c r="B639" i="9"/>
  <c r="AT638" i="9"/>
  <c r="AR638" i="9"/>
  <c r="AP638" i="9"/>
  <c r="AO638" i="9"/>
  <c r="AN638" i="9"/>
  <c r="AM638" i="9"/>
  <c r="AL638" i="9"/>
  <c r="AH638" i="9"/>
  <c r="AF638" i="9"/>
  <c r="AE638" i="9"/>
  <c r="AD638" i="9"/>
  <c r="AC638" i="9"/>
  <c r="AB638" i="9"/>
  <c r="AA638" i="9"/>
  <c r="Z638" i="9"/>
  <c r="Y638" i="9"/>
  <c r="X638" i="9"/>
  <c r="W638" i="9"/>
  <c r="V638" i="9"/>
  <c r="U638" i="9"/>
  <c r="T638" i="9"/>
  <c r="S638" i="9"/>
  <c r="R638" i="9"/>
  <c r="Q638" i="9"/>
  <c r="P638" i="9"/>
  <c r="O638" i="9"/>
  <c r="N638" i="9"/>
  <c r="M638" i="9"/>
  <c r="L638" i="9"/>
  <c r="K638" i="9"/>
  <c r="J638" i="9"/>
  <c r="I638" i="9"/>
  <c r="H638" i="9"/>
  <c r="G638" i="9"/>
  <c r="F638" i="9"/>
  <c r="D638" i="9"/>
  <c r="B638" i="9"/>
  <c r="AT637" i="9"/>
  <c r="AR637" i="9"/>
  <c r="AP637" i="9"/>
  <c r="AO637" i="9"/>
  <c r="AN637" i="9"/>
  <c r="AM637" i="9"/>
  <c r="AL637" i="9"/>
  <c r="AH637" i="9"/>
  <c r="AF637" i="9"/>
  <c r="AE637" i="9"/>
  <c r="AD637" i="9"/>
  <c r="AC637" i="9"/>
  <c r="AB637" i="9"/>
  <c r="AA637" i="9"/>
  <c r="Z637" i="9"/>
  <c r="Y637" i="9"/>
  <c r="X637" i="9"/>
  <c r="W637" i="9"/>
  <c r="V637" i="9"/>
  <c r="U637" i="9"/>
  <c r="T637" i="9"/>
  <c r="S637" i="9"/>
  <c r="R637" i="9"/>
  <c r="Q637" i="9"/>
  <c r="P637" i="9"/>
  <c r="O637" i="9"/>
  <c r="N637" i="9"/>
  <c r="M637" i="9"/>
  <c r="L637" i="9"/>
  <c r="K637" i="9"/>
  <c r="J637" i="9"/>
  <c r="I637" i="9"/>
  <c r="H637" i="9"/>
  <c r="G637" i="9"/>
  <c r="F637" i="9"/>
  <c r="D637" i="9"/>
  <c r="B637" i="9"/>
  <c r="AT636" i="9"/>
  <c r="AR636" i="9"/>
  <c r="AP636" i="9"/>
  <c r="AO636" i="9"/>
  <c r="AN636" i="9"/>
  <c r="AM636" i="9"/>
  <c r="AL636" i="9"/>
  <c r="AH636" i="9"/>
  <c r="AF636" i="9"/>
  <c r="AE636" i="9"/>
  <c r="AD636" i="9"/>
  <c r="AC636" i="9"/>
  <c r="AB636" i="9"/>
  <c r="AA636" i="9"/>
  <c r="Z636" i="9"/>
  <c r="Y636" i="9"/>
  <c r="X636" i="9"/>
  <c r="W636" i="9"/>
  <c r="V636" i="9"/>
  <c r="U636" i="9"/>
  <c r="T636" i="9"/>
  <c r="S636" i="9"/>
  <c r="R636" i="9"/>
  <c r="Q636" i="9"/>
  <c r="P636" i="9"/>
  <c r="O636" i="9"/>
  <c r="N636" i="9"/>
  <c r="M636" i="9"/>
  <c r="L636" i="9"/>
  <c r="K636" i="9"/>
  <c r="J636" i="9"/>
  <c r="I636" i="9"/>
  <c r="H636" i="9"/>
  <c r="G636" i="9"/>
  <c r="F636" i="9"/>
  <c r="D636" i="9"/>
  <c r="B636" i="9"/>
  <c r="AT635" i="9"/>
  <c r="AR635" i="9"/>
  <c r="AP635" i="9"/>
  <c r="AO635" i="9"/>
  <c r="AN635" i="9"/>
  <c r="AM635" i="9"/>
  <c r="AL635" i="9"/>
  <c r="AH635" i="9"/>
  <c r="AF635" i="9"/>
  <c r="AE635" i="9"/>
  <c r="AD635" i="9"/>
  <c r="AC635" i="9"/>
  <c r="AB635" i="9"/>
  <c r="AA635" i="9"/>
  <c r="Z635" i="9"/>
  <c r="Y635" i="9"/>
  <c r="X635" i="9"/>
  <c r="W635" i="9"/>
  <c r="V635" i="9"/>
  <c r="U635" i="9"/>
  <c r="T635" i="9"/>
  <c r="S635" i="9"/>
  <c r="R635" i="9"/>
  <c r="Q635" i="9"/>
  <c r="P635" i="9"/>
  <c r="O635" i="9"/>
  <c r="N635" i="9"/>
  <c r="M635" i="9"/>
  <c r="L635" i="9"/>
  <c r="K635" i="9"/>
  <c r="J635" i="9"/>
  <c r="I635" i="9"/>
  <c r="H635" i="9"/>
  <c r="G635" i="9"/>
  <c r="F635" i="9"/>
  <c r="D635" i="9"/>
  <c r="B635" i="9"/>
  <c r="AT634" i="9"/>
  <c r="AR634" i="9"/>
  <c r="AP634" i="9"/>
  <c r="AO634" i="9"/>
  <c r="AN634" i="9"/>
  <c r="AM634" i="9"/>
  <c r="AL634" i="9"/>
  <c r="AH634" i="9"/>
  <c r="AF634" i="9"/>
  <c r="AE634" i="9"/>
  <c r="AD634" i="9"/>
  <c r="AC634" i="9"/>
  <c r="AB634" i="9"/>
  <c r="AA634" i="9"/>
  <c r="Z634" i="9"/>
  <c r="Y634" i="9"/>
  <c r="X634" i="9"/>
  <c r="W634" i="9"/>
  <c r="V634" i="9"/>
  <c r="U634" i="9"/>
  <c r="T634" i="9"/>
  <c r="S634" i="9"/>
  <c r="R634" i="9"/>
  <c r="Q634" i="9"/>
  <c r="P634" i="9"/>
  <c r="O634" i="9"/>
  <c r="N634" i="9"/>
  <c r="M634" i="9"/>
  <c r="L634" i="9"/>
  <c r="K634" i="9"/>
  <c r="J634" i="9"/>
  <c r="I634" i="9"/>
  <c r="H634" i="9"/>
  <c r="G634" i="9"/>
  <c r="F634" i="9"/>
  <c r="D634" i="9"/>
  <c r="B634" i="9"/>
  <c r="AT633" i="9"/>
  <c r="AR633" i="9"/>
  <c r="AP633" i="9"/>
  <c r="AO633" i="9"/>
  <c r="AN633" i="9"/>
  <c r="AM633" i="9"/>
  <c r="AL633" i="9"/>
  <c r="AH633" i="9"/>
  <c r="AF633" i="9"/>
  <c r="AE633" i="9"/>
  <c r="AD633" i="9"/>
  <c r="AC633" i="9"/>
  <c r="AB633" i="9"/>
  <c r="AA633" i="9"/>
  <c r="Z633" i="9"/>
  <c r="Y633" i="9"/>
  <c r="X633" i="9"/>
  <c r="W633" i="9"/>
  <c r="V633" i="9"/>
  <c r="U633" i="9"/>
  <c r="T633" i="9"/>
  <c r="S633" i="9"/>
  <c r="R633" i="9"/>
  <c r="Q633" i="9"/>
  <c r="P633" i="9"/>
  <c r="O633" i="9"/>
  <c r="N633" i="9"/>
  <c r="M633" i="9"/>
  <c r="L633" i="9"/>
  <c r="K633" i="9"/>
  <c r="J633" i="9"/>
  <c r="I633" i="9"/>
  <c r="H633" i="9"/>
  <c r="G633" i="9"/>
  <c r="F633" i="9"/>
  <c r="D633" i="9"/>
  <c r="B633" i="9"/>
  <c r="AT632" i="9"/>
  <c r="AR632" i="9"/>
  <c r="AP632" i="9"/>
  <c r="AO632" i="9"/>
  <c r="AN632" i="9"/>
  <c r="AM632" i="9"/>
  <c r="AL632" i="9"/>
  <c r="AH632" i="9"/>
  <c r="AF632" i="9"/>
  <c r="AE632" i="9"/>
  <c r="AD632" i="9"/>
  <c r="AC632" i="9"/>
  <c r="AB632" i="9"/>
  <c r="AA632" i="9"/>
  <c r="Z632" i="9"/>
  <c r="Y632" i="9"/>
  <c r="X632" i="9"/>
  <c r="W632" i="9"/>
  <c r="V632" i="9"/>
  <c r="U632" i="9"/>
  <c r="T632" i="9"/>
  <c r="S632" i="9"/>
  <c r="R632" i="9"/>
  <c r="Q632" i="9"/>
  <c r="P632" i="9"/>
  <c r="O632" i="9"/>
  <c r="N632" i="9"/>
  <c r="M632" i="9"/>
  <c r="L632" i="9"/>
  <c r="K632" i="9"/>
  <c r="J632" i="9"/>
  <c r="I632" i="9"/>
  <c r="H632" i="9"/>
  <c r="G632" i="9"/>
  <c r="F632" i="9"/>
  <c r="D632" i="9"/>
  <c r="B632" i="9"/>
  <c r="AT631" i="9"/>
  <c r="AR631" i="9"/>
  <c r="AP631" i="9"/>
  <c r="AO631" i="9"/>
  <c r="AN631" i="9"/>
  <c r="AM631" i="9"/>
  <c r="AL631" i="9"/>
  <c r="AH631" i="9"/>
  <c r="AF631" i="9"/>
  <c r="AE631" i="9"/>
  <c r="AD631" i="9"/>
  <c r="AC631" i="9"/>
  <c r="AB631" i="9"/>
  <c r="AA631" i="9"/>
  <c r="Z631" i="9"/>
  <c r="Y631" i="9"/>
  <c r="X631" i="9"/>
  <c r="W631" i="9"/>
  <c r="V631" i="9"/>
  <c r="U631" i="9"/>
  <c r="T631" i="9"/>
  <c r="S631" i="9"/>
  <c r="R631" i="9"/>
  <c r="Q631" i="9"/>
  <c r="P631" i="9"/>
  <c r="O631" i="9"/>
  <c r="N631" i="9"/>
  <c r="M631" i="9"/>
  <c r="L631" i="9"/>
  <c r="K631" i="9"/>
  <c r="J631" i="9"/>
  <c r="I631" i="9"/>
  <c r="H631" i="9"/>
  <c r="G631" i="9"/>
  <c r="F631" i="9"/>
  <c r="D631" i="9"/>
  <c r="B631" i="9"/>
  <c r="AT630" i="9"/>
  <c r="AR630" i="9"/>
  <c r="AP630" i="9"/>
  <c r="AO630" i="9"/>
  <c r="AN630" i="9"/>
  <c r="AM630" i="9"/>
  <c r="AL630" i="9"/>
  <c r="AH630" i="9"/>
  <c r="AF630" i="9"/>
  <c r="AE630" i="9"/>
  <c r="AD630" i="9"/>
  <c r="AC630" i="9"/>
  <c r="AB630" i="9"/>
  <c r="AA630" i="9"/>
  <c r="Z630" i="9"/>
  <c r="Y630" i="9"/>
  <c r="X630" i="9"/>
  <c r="W630" i="9"/>
  <c r="V630" i="9"/>
  <c r="U630" i="9"/>
  <c r="T630" i="9"/>
  <c r="S630" i="9"/>
  <c r="R630" i="9"/>
  <c r="Q630" i="9"/>
  <c r="P630" i="9"/>
  <c r="O630" i="9"/>
  <c r="N630" i="9"/>
  <c r="M630" i="9"/>
  <c r="L630" i="9"/>
  <c r="K630" i="9"/>
  <c r="J630" i="9"/>
  <c r="I630" i="9"/>
  <c r="H630" i="9"/>
  <c r="G630" i="9"/>
  <c r="F630" i="9"/>
  <c r="D630" i="9"/>
  <c r="B630" i="9"/>
  <c r="AT629" i="9"/>
  <c r="AR629" i="9"/>
  <c r="AP629" i="9"/>
  <c r="AO629" i="9"/>
  <c r="AN629" i="9"/>
  <c r="AM629" i="9"/>
  <c r="AL629" i="9"/>
  <c r="AH629" i="9"/>
  <c r="AF629" i="9"/>
  <c r="AE629" i="9"/>
  <c r="AD629" i="9"/>
  <c r="AC629" i="9"/>
  <c r="AB629" i="9"/>
  <c r="AA629" i="9"/>
  <c r="Z629" i="9"/>
  <c r="Y629" i="9"/>
  <c r="X629" i="9"/>
  <c r="W629" i="9"/>
  <c r="V629" i="9"/>
  <c r="U629" i="9"/>
  <c r="T629" i="9"/>
  <c r="S629" i="9"/>
  <c r="R629" i="9"/>
  <c r="Q629" i="9"/>
  <c r="P629" i="9"/>
  <c r="O629" i="9"/>
  <c r="N629" i="9"/>
  <c r="M629" i="9"/>
  <c r="L629" i="9"/>
  <c r="K629" i="9"/>
  <c r="J629" i="9"/>
  <c r="I629" i="9"/>
  <c r="H629" i="9"/>
  <c r="G629" i="9"/>
  <c r="F629" i="9"/>
  <c r="D629" i="9"/>
  <c r="B629" i="9"/>
  <c r="AT628" i="9"/>
  <c r="AR628" i="9"/>
  <c r="AP628" i="9"/>
  <c r="AO628" i="9"/>
  <c r="AN628" i="9"/>
  <c r="AM628" i="9"/>
  <c r="AL628" i="9"/>
  <c r="AH628" i="9"/>
  <c r="AF628" i="9"/>
  <c r="AE628" i="9"/>
  <c r="AD628" i="9"/>
  <c r="AC628" i="9"/>
  <c r="AB628" i="9"/>
  <c r="AA628" i="9"/>
  <c r="Z628" i="9"/>
  <c r="Y628" i="9"/>
  <c r="X628" i="9"/>
  <c r="W628" i="9"/>
  <c r="V628" i="9"/>
  <c r="U628" i="9"/>
  <c r="T628" i="9"/>
  <c r="S628" i="9"/>
  <c r="R628" i="9"/>
  <c r="Q628" i="9"/>
  <c r="P628" i="9"/>
  <c r="O628" i="9"/>
  <c r="N628" i="9"/>
  <c r="M628" i="9"/>
  <c r="L628" i="9"/>
  <c r="K628" i="9"/>
  <c r="J628" i="9"/>
  <c r="I628" i="9"/>
  <c r="H628" i="9"/>
  <c r="G628" i="9"/>
  <c r="F628" i="9"/>
  <c r="D628" i="9"/>
  <c r="B628" i="9"/>
  <c r="AT627" i="9"/>
  <c r="AR627" i="9"/>
  <c r="AP627" i="9"/>
  <c r="AO627" i="9"/>
  <c r="AN627" i="9"/>
  <c r="AM627" i="9"/>
  <c r="AL627" i="9"/>
  <c r="AH627" i="9"/>
  <c r="AF627" i="9"/>
  <c r="AE627" i="9"/>
  <c r="AD627" i="9"/>
  <c r="AC627" i="9"/>
  <c r="AB627" i="9"/>
  <c r="AA627" i="9"/>
  <c r="Z627" i="9"/>
  <c r="Y627" i="9"/>
  <c r="X627" i="9"/>
  <c r="W627" i="9"/>
  <c r="V627" i="9"/>
  <c r="U627" i="9"/>
  <c r="T627" i="9"/>
  <c r="S627" i="9"/>
  <c r="R627" i="9"/>
  <c r="Q627" i="9"/>
  <c r="P627" i="9"/>
  <c r="O627" i="9"/>
  <c r="N627" i="9"/>
  <c r="M627" i="9"/>
  <c r="L627" i="9"/>
  <c r="K627" i="9"/>
  <c r="J627" i="9"/>
  <c r="I627" i="9"/>
  <c r="H627" i="9"/>
  <c r="G627" i="9"/>
  <c r="F627" i="9"/>
  <c r="D627" i="9"/>
  <c r="B627" i="9"/>
  <c r="AT626" i="9"/>
  <c r="AR626" i="9"/>
  <c r="AP626" i="9"/>
  <c r="AO626" i="9"/>
  <c r="AN626" i="9"/>
  <c r="AM626" i="9"/>
  <c r="AL626" i="9"/>
  <c r="AH626" i="9"/>
  <c r="AF626" i="9"/>
  <c r="AE626" i="9"/>
  <c r="AD626" i="9"/>
  <c r="AC626" i="9"/>
  <c r="AB626" i="9"/>
  <c r="AA626" i="9"/>
  <c r="Z626" i="9"/>
  <c r="Y626" i="9"/>
  <c r="X626" i="9"/>
  <c r="W626" i="9"/>
  <c r="V626" i="9"/>
  <c r="U626" i="9"/>
  <c r="T626" i="9"/>
  <c r="S626" i="9"/>
  <c r="R626" i="9"/>
  <c r="Q626" i="9"/>
  <c r="P626" i="9"/>
  <c r="O626" i="9"/>
  <c r="N626" i="9"/>
  <c r="M626" i="9"/>
  <c r="L626" i="9"/>
  <c r="K626" i="9"/>
  <c r="J626" i="9"/>
  <c r="I626" i="9"/>
  <c r="H626" i="9"/>
  <c r="G626" i="9"/>
  <c r="F626" i="9"/>
  <c r="D626" i="9"/>
  <c r="B626" i="9"/>
  <c r="AT625" i="9"/>
  <c r="AR625" i="9"/>
  <c r="AP625" i="9"/>
  <c r="AO625" i="9"/>
  <c r="AN625" i="9"/>
  <c r="AM625" i="9"/>
  <c r="AL625" i="9"/>
  <c r="AH625" i="9"/>
  <c r="AF625" i="9"/>
  <c r="AE625" i="9"/>
  <c r="AD625" i="9"/>
  <c r="AC625" i="9"/>
  <c r="AB625" i="9"/>
  <c r="AA625" i="9"/>
  <c r="Z625" i="9"/>
  <c r="Y625" i="9"/>
  <c r="X625" i="9"/>
  <c r="W625" i="9"/>
  <c r="V625" i="9"/>
  <c r="U625" i="9"/>
  <c r="T625" i="9"/>
  <c r="S625" i="9"/>
  <c r="R625" i="9"/>
  <c r="Q625" i="9"/>
  <c r="P625" i="9"/>
  <c r="O625" i="9"/>
  <c r="N625" i="9"/>
  <c r="M625" i="9"/>
  <c r="L625" i="9"/>
  <c r="K625" i="9"/>
  <c r="J625" i="9"/>
  <c r="I625" i="9"/>
  <c r="H625" i="9"/>
  <c r="G625" i="9"/>
  <c r="F625" i="9"/>
  <c r="D625" i="9"/>
  <c r="B625" i="9"/>
  <c r="AT624" i="9"/>
  <c r="AR624" i="9"/>
  <c r="AP624" i="9"/>
  <c r="AO624" i="9"/>
  <c r="AN624" i="9"/>
  <c r="AM624" i="9"/>
  <c r="AL624" i="9"/>
  <c r="AH624" i="9"/>
  <c r="AF624" i="9"/>
  <c r="AE624" i="9"/>
  <c r="AD624" i="9"/>
  <c r="AC624" i="9"/>
  <c r="AB624" i="9"/>
  <c r="AA624" i="9"/>
  <c r="Z624" i="9"/>
  <c r="Y624" i="9"/>
  <c r="X624" i="9"/>
  <c r="W624" i="9"/>
  <c r="V624" i="9"/>
  <c r="U624" i="9"/>
  <c r="T624" i="9"/>
  <c r="S624" i="9"/>
  <c r="R624" i="9"/>
  <c r="Q624" i="9"/>
  <c r="P624" i="9"/>
  <c r="O624" i="9"/>
  <c r="N624" i="9"/>
  <c r="M624" i="9"/>
  <c r="L624" i="9"/>
  <c r="K624" i="9"/>
  <c r="J624" i="9"/>
  <c r="I624" i="9"/>
  <c r="H624" i="9"/>
  <c r="G624" i="9"/>
  <c r="F624" i="9"/>
  <c r="D624" i="9"/>
  <c r="B624" i="9"/>
  <c r="AT623" i="9"/>
  <c r="AR623" i="9"/>
  <c r="AP623" i="9"/>
  <c r="AO623" i="9"/>
  <c r="AN623" i="9"/>
  <c r="AM623" i="9"/>
  <c r="AL623" i="9"/>
  <c r="AH623" i="9"/>
  <c r="AF623" i="9"/>
  <c r="AE623" i="9"/>
  <c r="AD623" i="9"/>
  <c r="AC623" i="9"/>
  <c r="AB623" i="9"/>
  <c r="AA623" i="9"/>
  <c r="Z623" i="9"/>
  <c r="Y623" i="9"/>
  <c r="X623" i="9"/>
  <c r="W623" i="9"/>
  <c r="V623" i="9"/>
  <c r="U623" i="9"/>
  <c r="T623" i="9"/>
  <c r="S623" i="9"/>
  <c r="R623" i="9"/>
  <c r="Q623" i="9"/>
  <c r="P623" i="9"/>
  <c r="O623" i="9"/>
  <c r="N623" i="9"/>
  <c r="M623" i="9"/>
  <c r="L623" i="9"/>
  <c r="K623" i="9"/>
  <c r="J623" i="9"/>
  <c r="I623" i="9"/>
  <c r="H623" i="9"/>
  <c r="G623" i="9"/>
  <c r="F623" i="9"/>
  <c r="D623" i="9"/>
  <c r="B623" i="9"/>
  <c r="AT622" i="9"/>
  <c r="AR622" i="9"/>
  <c r="AP622" i="9"/>
  <c r="AO622" i="9"/>
  <c r="AN622" i="9"/>
  <c r="AM622" i="9"/>
  <c r="AL622" i="9"/>
  <c r="AH622" i="9"/>
  <c r="AF622" i="9"/>
  <c r="AE622" i="9"/>
  <c r="AD622" i="9"/>
  <c r="AC622" i="9"/>
  <c r="AB622" i="9"/>
  <c r="AA622" i="9"/>
  <c r="Z622" i="9"/>
  <c r="Y622" i="9"/>
  <c r="X622" i="9"/>
  <c r="W622" i="9"/>
  <c r="V622" i="9"/>
  <c r="U622" i="9"/>
  <c r="T622" i="9"/>
  <c r="S622" i="9"/>
  <c r="R622" i="9"/>
  <c r="Q622" i="9"/>
  <c r="P622" i="9"/>
  <c r="O622" i="9"/>
  <c r="N622" i="9"/>
  <c r="M622" i="9"/>
  <c r="L622" i="9"/>
  <c r="K622" i="9"/>
  <c r="J622" i="9"/>
  <c r="I622" i="9"/>
  <c r="H622" i="9"/>
  <c r="G622" i="9"/>
  <c r="F622" i="9"/>
  <c r="D622" i="9"/>
  <c r="B622" i="9"/>
  <c r="AT621" i="9"/>
  <c r="AR621" i="9"/>
  <c r="AP621" i="9"/>
  <c r="AO621" i="9"/>
  <c r="AN621" i="9"/>
  <c r="AM621" i="9"/>
  <c r="AL621" i="9"/>
  <c r="AH621" i="9"/>
  <c r="AF621" i="9"/>
  <c r="AE621" i="9"/>
  <c r="AD621" i="9"/>
  <c r="AC621" i="9"/>
  <c r="AB621" i="9"/>
  <c r="AA621" i="9"/>
  <c r="Z621" i="9"/>
  <c r="Y621" i="9"/>
  <c r="X621" i="9"/>
  <c r="W621" i="9"/>
  <c r="V621" i="9"/>
  <c r="U621" i="9"/>
  <c r="T621" i="9"/>
  <c r="S621" i="9"/>
  <c r="R621" i="9"/>
  <c r="Q621" i="9"/>
  <c r="P621" i="9"/>
  <c r="O621" i="9"/>
  <c r="N621" i="9"/>
  <c r="M621" i="9"/>
  <c r="L621" i="9"/>
  <c r="K621" i="9"/>
  <c r="J621" i="9"/>
  <c r="I621" i="9"/>
  <c r="H621" i="9"/>
  <c r="G621" i="9"/>
  <c r="F621" i="9"/>
  <c r="D621" i="9"/>
  <c r="B621" i="9"/>
  <c r="AT620" i="9"/>
  <c r="AR620" i="9"/>
  <c r="AP620" i="9"/>
  <c r="AO620" i="9"/>
  <c r="AN620" i="9"/>
  <c r="AM620" i="9"/>
  <c r="AL620" i="9"/>
  <c r="AH620" i="9"/>
  <c r="AF620" i="9"/>
  <c r="AE620" i="9"/>
  <c r="AD620" i="9"/>
  <c r="AC620" i="9"/>
  <c r="AB620" i="9"/>
  <c r="AA620" i="9"/>
  <c r="Z620" i="9"/>
  <c r="Y620" i="9"/>
  <c r="X620" i="9"/>
  <c r="W620" i="9"/>
  <c r="V620" i="9"/>
  <c r="U620" i="9"/>
  <c r="T620" i="9"/>
  <c r="S620" i="9"/>
  <c r="R620" i="9"/>
  <c r="Q620" i="9"/>
  <c r="P620" i="9"/>
  <c r="O620" i="9"/>
  <c r="N620" i="9"/>
  <c r="M620" i="9"/>
  <c r="L620" i="9"/>
  <c r="K620" i="9"/>
  <c r="J620" i="9"/>
  <c r="I620" i="9"/>
  <c r="H620" i="9"/>
  <c r="G620" i="9"/>
  <c r="F620" i="9"/>
  <c r="D620" i="9"/>
  <c r="B620" i="9"/>
  <c r="AT619" i="9"/>
  <c r="AR619" i="9"/>
  <c r="AP619" i="9"/>
  <c r="AO619" i="9"/>
  <c r="AN619" i="9"/>
  <c r="AM619" i="9"/>
  <c r="AL619" i="9"/>
  <c r="AH619" i="9"/>
  <c r="AF619" i="9"/>
  <c r="AE619" i="9"/>
  <c r="AD619" i="9"/>
  <c r="AC619" i="9"/>
  <c r="AB619" i="9"/>
  <c r="AA619" i="9"/>
  <c r="Z619" i="9"/>
  <c r="Y619" i="9"/>
  <c r="X619" i="9"/>
  <c r="W619" i="9"/>
  <c r="V619" i="9"/>
  <c r="U619" i="9"/>
  <c r="T619" i="9"/>
  <c r="S619" i="9"/>
  <c r="R619" i="9"/>
  <c r="Q619" i="9"/>
  <c r="P619" i="9"/>
  <c r="O619" i="9"/>
  <c r="N619" i="9"/>
  <c r="M619" i="9"/>
  <c r="L619" i="9"/>
  <c r="K619" i="9"/>
  <c r="J619" i="9"/>
  <c r="I619" i="9"/>
  <c r="H619" i="9"/>
  <c r="G619" i="9"/>
  <c r="F619" i="9"/>
  <c r="D619" i="9"/>
  <c r="B619" i="9"/>
  <c r="AT618" i="9"/>
  <c r="AR618" i="9"/>
  <c r="AP618" i="9"/>
  <c r="AO618" i="9"/>
  <c r="AN618" i="9"/>
  <c r="AM618" i="9"/>
  <c r="AL618" i="9"/>
  <c r="AH618" i="9"/>
  <c r="AF618" i="9"/>
  <c r="AE618" i="9"/>
  <c r="AD618" i="9"/>
  <c r="AC618" i="9"/>
  <c r="AB618" i="9"/>
  <c r="AA618" i="9"/>
  <c r="Z618" i="9"/>
  <c r="Y618" i="9"/>
  <c r="X618" i="9"/>
  <c r="W618" i="9"/>
  <c r="V618" i="9"/>
  <c r="U618" i="9"/>
  <c r="T618" i="9"/>
  <c r="S618" i="9"/>
  <c r="R618" i="9"/>
  <c r="Q618" i="9"/>
  <c r="P618" i="9"/>
  <c r="O618" i="9"/>
  <c r="N618" i="9"/>
  <c r="M618" i="9"/>
  <c r="L618" i="9"/>
  <c r="K618" i="9"/>
  <c r="J618" i="9"/>
  <c r="I618" i="9"/>
  <c r="H618" i="9"/>
  <c r="G618" i="9"/>
  <c r="F618" i="9"/>
  <c r="D618" i="9"/>
  <c r="B618" i="9"/>
  <c r="AT617" i="9"/>
  <c r="AR617" i="9"/>
  <c r="AP617" i="9"/>
  <c r="AO617" i="9"/>
  <c r="AN617" i="9"/>
  <c r="AM617" i="9"/>
  <c r="AL617" i="9"/>
  <c r="AH617" i="9"/>
  <c r="AF617" i="9"/>
  <c r="AE617" i="9"/>
  <c r="AD617" i="9"/>
  <c r="AC617" i="9"/>
  <c r="AB617" i="9"/>
  <c r="AA617" i="9"/>
  <c r="Z617" i="9"/>
  <c r="Y617" i="9"/>
  <c r="X617" i="9"/>
  <c r="W617" i="9"/>
  <c r="V617" i="9"/>
  <c r="U617" i="9"/>
  <c r="T617" i="9"/>
  <c r="S617" i="9"/>
  <c r="R617" i="9"/>
  <c r="Q617" i="9"/>
  <c r="P617" i="9"/>
  <c r="O617" i="9"/>
  <c r="N617" i="9"/>
  <c r="M617" i="9"/>
  <c r="L617" i="9"/>
  <c r="K617" i="9"/>
  <c r="J617" i="9"/>
  <c r="I617" i="9"/>
  <c r="H617" i="9"/>
  <c r="G617" i="9"/>
  <c r="F617" i="9"/>
  <c r="D617" i="9"/>
  <c r="B617" i="9"/>
  <c r="AT616" i="9"/>
  <c r="AR616" i="9"/>
  <c r="AP616" i="9"/>
  <c r="AO616" i="9"/>
  <c r="AN616" i="9"/>
  <c r="AM616" i="9"/>
  <c r="AL616" i="9"/>
  <c r="AH616" i="9"/>
  <c r="AF616" i="9"/>
  <c r="AE616" i="9"/>
  <c r="AD616" i="9"/>
  <c r="AC616" i="9"/>
  <c r="AB616" i="9"/>
  <c r="AA616" i="9"/>
  <c r="Z616" i="9"/>
  <c r="Y616" i="9"/>
  <c r="X616" i="9"/>
  <c r="W616" i="9"/>
  <c r="V616" i="9"/>
  <c r="U616" i="9"/>
  <c r="T616" i="9"/>
  <c r="S616" i="9"/>
  <c r="R616" i="9"/>
  <c r="Q616" i="9"/>
  <c r="P616" i="9"/>
  <c r="O616" i="9"/>
  <c r="N616" i="9"/>
  <c r="M616" i="9"/>
  <c r="L616" i="9"/>
  <c r="K616" i="9"/>
  <c r="J616" i="9"/>
  <c r="I616" i="9"/>
  <c r="H616" i="9"/>
  <c r="G616" i="9"/>
  <c r="F616" i="9"/>
  <c r="D616" i="9"/>
  <c r="B616" i="9"/>
  <c r="AT615" i="9"/>
  <c r="AR615" i="9"/>
  <c r="AP615" i="9"/>
  <c r="AO615" i="9"/>
  <c r="AN615" i="9"/>
  <c r="AM615" i="9"/>
  <c r="AL615" i="9"/>
  <c r="AH615" i="9"/>
  <c r="AF615" i="9"/>
  <c r="AE615" i="9"/>
  <c r="AD615" i="9"/>
  <c r="AC615" i="9"/>
  <c r="AB615" i="9"/>
  <c r="AA615" i="9"/>
  <c r="Z615" i="9"/>
  <c r="Y615" i="9"/>
  <c r="X615" i="9"/>
  <c r="W615" i="9"/>
  <c r="V615" i="9"/>
  <c r="U615" i="9"/>
  <c r="T615" i="9"/>
  <c r="S615" i="9"/>
  <c r="R615" i="9"/>
  <c r="Q615" i="9"/>
  <c r="P615" i="9"/>
  <c r="O615" i="9"/>
  <c r="N615" i="9"/>
  <c r="M615" i="9"/>
  <c r="L615" i="9"/>
  <c r="K615" i="9"/>
  <c r="J615" i="9"/>
  <c r="I615" i="9"/>
  <c r="H615" i="9"/>
  <c r="G615" i="9"/>
  <c r="F615" i="9"/>
  <c r="D615" i="9"/>
  <c r="B615" i="9"/>
  <c r="AT614" i="9"/>
  <c r="AR614" i="9"/>
  <c r="AP614" i="9"/>
  <c r="AO614" i="9"/>
  <c r="AN614" i="9"/>
  <c r="AM614" i="9"/>
  <c r="AL614" i="9"/>
  <c r="AH614" i="9"/>
  <c r="AF614" i="9"/>
  <c r="AE614" i="9"/>
  <c r="AD614" i="9"/>
  <c r="AC614" i="9"/>
  <c r="AB614" i="9"/>
  <c r="AA614" i="9"/>
  <c r="Z614" i="9"/>
  <c r="Y614" i="9"/>
  <c r="X614" i="9"/>
  <c r="W614" i="9"/>
  <c r="V614" i="9"/>
  <c r="U614" i="9"/>
  <c r="T614" i="9"/>
  <c r="S614" i="9"/>
  <c r="R614" i="9"/>
  <c r="Q614" i="9"/>
  <c r="P614" i="9"/>
  <c r="O614" i="9"/>
  <c r="N614" i="9"/>
  <c r="M614" i="9"/>
  <c r="L614" i="9"/>
  <c r="K614" i="9"/>
  <c r="J614" i="9"/>
  <c r="I614" i="9"/>
  <c r="H614" i="9"/>
  <c r="G614" i="9"/>
  <c r="F614" i="9"/>
  <c r="D614" i="9"/>
  <c r="B614" i="9"/>
  <c r="AT613" i="9"/>
  <c r="AR613" i="9"/>
  <c r="AP613" i="9"/>
  <c r="AO613" i="9"/>
  <c r="AN613" i="9"/>
  <c r="AM613" i="9"/>
  <c r="AL613" i="9"/>
  <c r="AH613" i="9"/>
  <c r="AF613" i="9"/>
  <c r="AE613" i="9"/>
  <c r="AD613" i="9"/>
  <c r="AC613" i="9"/>
  <c r="AB613" i="9"/>
  <c r="AA613" i="9"/>
  <c r="Z613" i="9"/>
  <c r="Y613" i="9"/>
  <c r="X613" i="9"/>
  <c r="W613" i="9"/>
  <c r="V613" i="9"/>
  <c r="U613" i="9"/>
  <c r="T613" i="9"/>
  <c r="S613" i="9"/>
  <c r="R613" i="9"/>
  <c r="Q613" i="9"/>
  <c r="P613" i="9"/>
  <c r="O613" i="9"/>
  <c r="N613" i="9"/>
  <c r="M613" i="9"/>
  <c r="L613" i="9"/>
  <c r="K613" i="9"/>
  <c r="J613" i="9"/>
  <c r="I613" i="9"/>
  <c r="H613" i="9"/>
  <c r="G613" i="9"/>
  <c r="F613" i="9"/>
  <c r="D613" i="9"/>
  <c r="B613" i="9"/>
  <c r="AT612" i="9"/>
  <c r="AR612" i="9"/>
  <c r="AP612" i="9"/>
  <c r="AO612" i="9"/>
  <c r="AN612" i="9"/>
  <c r="AM612" i="9"/>
  <c r="AL612" i="9"/>
  <c r="AH612" i="9"/>
  <c r="AF612" i="9"/>
  <c r="AE612" i="9"/>
  <c r="AD612" i="9"/>
  <c r="AC612" i="9"/>
  <c r="AB612" i="9"/>
  <c r="AA612" i="9"/>
  <c r="Z612" i="9"/>
  <c r="Y612" i="9"/>
  <c r="X612" i="9"/>
  <c r="W612" i="9"/>
  <c r="V612" i="9"/>
  <c r="U612" i="9"/>
  <c r="T612" i="9"/>
  <c r="S612" i="9"/>
  <c r="R612" i="9"/>
  <c r="Q612" i="9"/>
  <c r="P612" i="9"/>
  <c r="O612" i="9"/>
  <c r="N612" i="9"/>
  <c r="M612" i="9"/>
  <c r="L612" i="9"/>
  <c r="K612" i="9"/>
  <c r="J612" i="9"/>
  <c r="I612" i="9"/>
  <c r="H612" i="9"/>
  <c r="G612" i="9"/>
  <c r="F612" i="9"/>
  <c r="D612" i="9"/>
  <c r="B612" i="9"/>
  <c r="AT611" i="9"/>
  <c r="AR611" i="9"/>
  <c r="AP611" i="9"/>
  <c r="AO611" i="9"/>
  <c r="AN611" i="9"/>
  <c r="AM611" i="9"/>
  <c r="AL611" i="9"/>
  <c r="AH611" i="9"/>
  <c r="AF611" i="9"/>
  <c r="AE611" i="9"/>
  <c r="AD611" i="9"/>
  <c r="AC611" i="9"/>
  <c r="AB611" i="9"/>
  <c r="AA611" i="9"/>
  <c r="Z611" i="9"/>
  <c r="Y611" i="9"/>
  <c r="X611" i="9"/>
  <c r="W611" i="9"/>
  <c r="V611" i="9"/>
  <c r="U611" i="9"/>
  <c r="T611" i="9"/>
  <c r="S611" i="9"/>
  <c r="R611" i="9"/>
  <c r="Q611" i="9"/>
  <c r="P611" i="9"/>
  <c r="O611" i="9"/>
  <c r="N611" i="9"/>
  <c r="M611" i="9"/>
  <c r="L611" i="9"/>
  <c r="K611" i="9"/>
  <c r="J611" i="9"/>
  <c r="I611" i="9"/>
  <c r="H611" i="9"/>
  <c r="G611" i="9"/>
  <c r="F611" i="9"/>
  <c r="D611" i="9"/>
  <c r="B611" i="9"/>
  <c r="AT610" i="9"/>
  <c r="AR610" i="9"/>
  <c r="AP610" i="9"/>
  <c r="AO610" i="9"/>
  <c r="AN610" i="9"/>
  <c r="AM610" i="9"/>
  <c r="AL610" i="9"/>
  <c r="AH610" i="9"/>
  <c r="AF610" i="9"/>
  <c r="AE610" i="9"/>
  <c r="AD610" i="9"/>
  <c r="AC610" i="9"/>
  <c r="AB610" i="9"/>
  <c r="AA610" i="9"/>
  <c r="Z610" i="9"/>
  <c r="Y610" i="9"/>
  <c r="X610" i="9"/>
  <c r="W610" i="9"/>
  <c r="V610" i="9"/>
  <c r="U610" i="9"/>
  <c r="T610" i="9"/>
  <c r="S610" i="9"/>
  <c r="R610" i="9"/>
  <c r="Q610" i="9"/>
  <c r="P610" i="9"/>
  <c r="O610" i="9"/>
  <c r="N610" i="9"/>
  <c r="M610" i="9"/>
  <c r="L610" i="9"/>
  <c r="K610" i="9"/>
  <c r="J610" i="9"/>
  <c r="I610" i="9"/>
  <c r="H610" i="9"/>
  <c r="G610" i="9"/>
  <c r="F610" i="9"/>
  <c r="D610" i="9"/>
  <c r="B610" i="9"/>
  <c r="AT609" i="9"/>
  <c r="AR609" i="9"/>
  <c r="AP609" i="9"/>
  <c r="AO609" i="9"/>
  <c r="AN609" i="9"/>
  <c r="AM609" i="9"/>
  <c r="AL609" i="9"/>
  <c r="AH609" i="9"/>
  <c r="AF609" i="9"/>
  <c r="AE609" i="9"/>
  <c r="AD609" i="9"/>
  <c r="AC609" i="9"/>
  <c r="AB609" i="9"/>
  <c r="AA609" i="9"/>
  <c r="Z609" i="9"/>
  <c r="Y609" i="9"/>
  <c r="X609" i="9"/>
  <c r="W609" i="9"/>
  <c r="V609" i="9"/>
  <c r="U609" i="9"/>
  <c r="T609" i="9"/>
  <c r="S609" i="9"/>
  <c r="R609" i="9"/>
  <c r="Q609" i="9"/>
  <c r="P609" i="9"/>
  <c r="O609" i="9"/>
  <c r="N609" i="9"/>
  <c r="M609" i="9"/>
  <c r="L609" i="9"/>
  <c r="K609" i="9"/>
  <c r="J609" i="9"/>
  <c r="I609" i="9"/>
  <c r="H609" i="9"/>
  <c r="G609" i="9"/>
  <c r="F609" i="9"/>
  <c r="D609" i="9"/>
  <c r="B609" i="9"/>
  <c r="AT608" i="9"/>
  <c r="AR608" i="9"/>
  <c r="AP608" i="9"/>
  <c r="AO608" i="9"/>
  <c r="AN608" i="9"/>
  <c r="AM608" i="9"/>
  <c r="AL608" i="9"/>
  <c r="AH608" i="9"/>
  <c r="AF608" i="9"/>
  <c r="AE608" i="9"/>
  <c r="AD608" i="9"/>
  <c r="AC608" i="9"/>
  <c r="AB608" i="9"/>
  <c r="AA608" i="9"/>
  <c r="Z608" i="9"/>
  <c r="Y608" i="9"/>
  <c r="X608" i="9"/>
  <c r="W608" i="9"/>
  <c r="V608" i="9"/>
  <c r="U608" i="9"/>
  <c r="T608" i="9"/>
  <c r="S608" i="9"/>
  <c r="R608" i="9"/>
  <c r="Q608" i="9"/>
  <c r="P608" i="9"/>
  <c r="O608" i="9"/>
  <c r="N608" i="9"/>
  <c r="M608" i="9"/>
  <c r="L608" i="9"/>
  <c r="K608" i="9"/>
  <c r="J608" i="9"/>
  <c r="I608" i="9"/>
  <c r="H608" i="9"/>
  <c r="G608" i="9"/>
  <c r="F608" i="9"/>
  <c r="D608" i="9"/>
  <c r="B608" i="9"/>
  <c r="AT607" i="9"/>
  <c r="AR607" i="9"/>
  <c r="AP607" i="9"/>
  <c r="AO607" i="9"/>
  <c r="AN607" i="9"/>
  <c r="AM607" i="9"/>
  <c r="AL607" i="9"/>
  <c r="AH607" i="9"/>
  <c r="AF607" i="9"/>
  <c r="AE607" i="9"/>
  <c r="AD607" i="9"/>
  <c r="AC607" i="9"/>
  <c r="AB607" i="9"/>
  <c r="AA607" i="9"/>
  <c r="Z607" i="9"/>
  <c r="Y607" i="9"/>
  <c r="X607" i="9"/>
  <c r="W607" i="9"/>
  <c r="V607" i="9"/>
  <c r="U607" i="9"/>
  <c r="T607" i="9"/>
  <c r="S607" i="9"/>
  <c r="R607" i="9"/>
  <c r="Q607" i="9"/>
  <c r="P607" i="9"/>
  <c r="O607" i="9"/>
  <c r="N607" i="9"/>
  <c r="M607" i="9"/>
  <c r="L607" i="9"/>
  <c r="K607" i="9"/>
  <c r="J607" i="9"/>
  <c r="I607" i="9"/>
  <c r="H607" i="9"/>
  <c r="G607" i="9"/>
  <c r="F607" i="9"/>
  <c r="D607" i="9"/>
  <c r="B607" i="9"/>
  <c r="AT606" i="9"/>
  <c r="AR606" i="9"/>
  <c r="AP606" i="9"/>
  <c r="AO606" i="9"/>
  <c r="AN606" i="9"/>
  <c r="AM606" i="9"/>
  <c r="AL606" i="9"/>
  <c r="AH606" i="9"/>
  <c r="AF606" i="9"/>
  <c r="AE606" i="9"/>
  <c r="AD606" i="9"/>
  <c r="AC606" i="9"/>
  <c r="AB606" i="9"/>
  <c r="AA606" i="9"/>
  <c r="Z606" i="9"/>
  <c r="Y606" i="9"/>
  <c r="X606" i="9"/>
  <c r="W606" i="9"/>
  <c r="V606" i="9"/>
  <c r="U606" i="9"/>
  <c r="T606" i="9"/>
  <c r="S606" i="9"/>
  <c r="R606" i="9"/>
  <c r="Q606" i="9"/>
  <c r="P606" i="9"/>
  <c r="O606" i="9"/>
  <c r="N606" i="9"/>
  <c r="M606" i="9"/>
  <c r="L606" i="9"/>
  <c r="K606" i="9"/>
  <c r="J606" i="9"/>
  <c r="I606" i="9"/>
  <c r="H606" i="9"/>
  <c r="G606" i="9"/>
  <c r="F606" i="9"/>
  <c r="D606" i="9"/>
  <c r="B606" i="9"/>
  <c r="AT605" i="9"/>
  <c r="AR605" i="9"/>
  <c r="AP605" i="9"/>
  <c r="AO605" i="9"/>
  <c r="AN605" i="9"/>
  <c r="AM605" i="9"/>
  <c r="AL605" i="9"/>
  <c r="AH605" i="9"/>
  <c r="AF605" i="9"/>
  <c r="AE605" i="9"/>
  <c r="AD605" i="9"/>
  <c r="AC605" i="9"/>
  <c r="AB605" i="9"/>
  <c r="AA605" i="9"/>
  <c r="Z605" i="9"/>
  <c r="Y605" i="9"/>
  <c r="X605" i="9"/>
  <c r="W605" i="9"/>
  <c r="V605" i="9"/>
  <c r="U605" i="9"/>
  <c r="T605" i="9"/>
  <c r="S605" i="9"/>
  <c r="R605" i="9"/>
  <c r="Q605" i="9"/>
  <c r="P605" i="9"/>
  <c r="O605" i="9"/>
  <c r="N605" i="9"/>
  <c r="M605" i="9"/>
  <c r="L605" i="9"/>
  <c r="K605" i="9"/>
  <c r="J605" i="9"/>
  <c r="I605" i="9"/>
  <c r="H605" i="9"/>
  <c r="G605" i="9"/>
  <c r="F605" i="9"/>
  <c r="D605" i="9"/>
  <c r="B605" i="9"/>
  <c r="AT604" i="9"/>
  <c r="AR604" i="9"/>
  <c r="AP604" i="9"/>
  <c r="AO604" i="9"/>
  <c r="AN604" i="9"/>
  <c r="AM604" i="9"/>
  <c r="AL604" i="9"/>
  <c r="AH604" i="9"/>
  <c r="AF604" i="9"/>
  <c r="AE604" i="9"/>
  <c r="AD604" i="9"/>
  <c r="AC604" i="9"/>
  <c r="AB604" i="9"/>
  <c r="AA604" i="9"/>
  <c r="Z604" i="9"/>
  <c r="Y604" i="9"/>
  <c r="X604" i="9"/>
  <c r="W604" i="9"/>
  <c r="V604" i="9"/>
  <c r="U604" i="9"/>
  <c r="T604" i="9"/>
  <c r="S604" i="9"/>
  <c r="R604" i="9"/>
  <c r="Q604" i="9"/>
  <c r="P604" i="9"/>
  <c r="O604" i="9"/>
  <c r="N604" i="9"/>
  <c r="M604" i="9"/>
  <c r="L604" i="9"/>
  <c r="K604" i="9"/>
  <c r="J604" i="9"/>
  <c r="I604" i="9"/>
  <c r="H604" i="9"/>
  <c r="G604" i="9"/>
  <c r="F604" i="9"/>
  <c r="D604" i="9"/>
  <c r="B604" i="9"/>
  <c r="AT603" i="9"/>
  <c r="AR603" i="9"/>
  <c r="AP603" i="9"/>
  <c r="AO603" i="9"/>
  <c r="AN603" i="9"/>
  <c r="AM603" i="9"/>
  <c r="AL603" i="9"/>
  <c r="AH603" i="9"/>
  <c r="AF603" i="9"/>
  <c r="AE603" i="9"/>
  <c r="AD603" i="9"/>
  <c r="AC603" i="9"/>
  <c r="AB603" i="9"/>
  <c r="AA603" i="9"/>
  <c r="Z603" i="9"/>
  <c r="Y603" i="9"/>
  <c r="X603" i="9"/>
  <c r="W603" i="9"/>
  <c r="V603" i="9"/>
  <c r="U603" i="9"/>
  <c r="T603" i="9"/>
  <c r="S603" i="9"/>
  <c r="R603" i="9"/>
  <c r="Q603" i="9"/>
  <c r="P603" i="9"/>
  <c r="O603" i="9"/>
  <c r="N603" i="9"/>
  <c r="M603" i="9"/>
  <c r="L603" i="9"/>
  <c r="K603" i="9"/>
  <c r="J603" i="9"/>
  <c r="I603" i="9"/>
  <c r="H603" i="9"/>
  <c r="G603" i="9"/>
  <c r="F603" i="9"/>
  <c r="D603" i="9"/>
  <c r="B603" i="9"/>
  <c r="AT602" i="9"/>
  <c r="AR602" i="9"/>
  <c r="AP602" i="9"/>
  <c r="AO602" i="9"/>
  <c r="AN602" i="9"/>
  <c r="AM602" i="9"/>
  <c r="AL602" i="9"/>
  <c r="AH602" i="9"/>
  <c r="AF602" i="9"/>
  <c r="AE602" i="9"/>
  <c r="AD602" i="9"/>
  <c r="AC602" i="9"/>
  <c r="AB602" i="9"/>
  <c r="AA602" i="9"/>
  <c r="Z602" i="9"/>
  <c r="Y602" i="9"/>
  <c r="X602" i="9"/>
  <c r="W602" i="9"/>
  <c r="V602" i="9"/>
  <c r="U602" i="9"/>
  <c r="T602" i="9"/>
  <c r="S602" i="9"/>
  <c r="R602" i="9"/>
  <c r="Q602" i="9"/>
  <c r="P602" i="9"/>
  <c r="O602" i="9"/>
  <c r="N602" i="9"/>
  <c r="M602" i="9"/>
  <c r="L602" i="9"/>
  <c r="K602" i="9"/>
  <c r="J602" i="9"/>
  <c r="I602" i="9"/>
  <c r="H602" i="9"/>
  <c r="G602" i="9"/>
  <c r="F602" i="9"/>
  <c r="D602" i="9"/>
  <c r="B602" i="9"/>
  <c r="AT601" i="9"/>
  <c r="AR601" i="9"/>
  <c r="AP601" i="9"/>
  <c r="AO601" i="9"/>
  <c r="AN601" i="9"/>
  <c r="AM601" i="9"/>
  <c r="AL601" i="9"/>
  <c r="AH601" i="9"/>
  <c r="AF601" i="9"/>
  <c r="AE601" i="9"/>
  <c r="AD601" i="9"/>
  <c r="AC601" i="9"/>
  <c r="AB601" i="9"/>
  <c r="AA601" i="9"/>
  <c r="Z601" i="9"/>
  <c r="Y601" i="9"/>
  <c r="X601" i="9"/>
  <c r="W601" i="9"/>
  <c r="V601" i="9"/>
  <c r="U601" i="9"/>
  <c r="T601" i="9"/>
  <c r="S601" i="9"/>
  <c r="R601" i="9"/>
  <c r="Q601" i="9"/>
  <c r="P601" i="9"/>
  <c r="O601" i="9"/>
  <c r="N601" i="9"/>
  <c r="M601" i="9"/>
  <c r="L601" i="9"/>
  <c r="K601" i="9"/>
  <c r="J601" i="9"/>
  <c r="I601" i="9"/>
  <c r="H601" i="9"/>
  <c r="G601" i="9"/>
  <c r="F601" i="9"/>
  <c r="D601" i="9"/>
  <c r="B601" i="9"/>
  <c r="AT600" i="9"/>
  <c r="AR600" i="9"/>
  <c r="AP600" i="9"/>
  <c r="AO600" i="9"/>
  <c r="AN600" i="9"/>
  <c r="AM600" i="9"/>
  <c r="AL600" i="9"/>
  <c r="AH600" i="9"/>
  <c r="AF600" i="9"/>
  <c r="AE600" i="9"/>
  <c r="AD600" i="9"/>
  <c r="AC600" i="9"/>
  <c r="AB600" i="9"/>
  <c r="AA600" i="9"/>
  <c r="Z600" i="9"/>
  <c r="Y600" i="9"/>
  <c r="X600" i="9"/>
  <c r="W600" i="9"/>
  <c r="V600" i="9"/>
  <c r="U600" i="9"/>
  <c r="T600" i="9"/>
  <c r="S600" i="9"/>
  <c r="R600" i="9"/>
  <c r="Q600" i="9"/>
  <c r="P600" i="9"/>
  <c r="O600" i="9"/>
  <c r="N600" i="9"/>
  <c r="M600" i="9"/>
  <c r="L600" i="9"/>
  <c r="K600" i="9"/>
  <c r="J600" i="9"/>
  <c r="I600" i="9"/>
  <c r="H600" i="9"/>
  <c r="G600" i="9"/>
  <c r="F600" i="9"/>
  <c r="D600" i="9"/>
  <c r="B600" i="9"/>
  <c r="AT599" i="9"/>
  <c r="AR599" i="9"/>
  <c r="AP599" i="9"/>
  <c r="AO599" i="9"/>
  <c r="AN599" i="9"/>
  <c r="AM599" i="9"/>
  <c r="AL599" i="9"/>
  <c r="AH599" i="9"/>
  <c r="AF599" i="9"/>
  <c r="AE599" i="9"/>
  <c r="AD599" i="9"/>
  <c r="AC599" i="9"/>
  <c r="AB599" i="9"/>
  <c r="AA599" i="9"/>
  <c r="Z599" i="9"/>
  <c r="Y599" i="9"/>
  <c r="X599" i="9"/>
  <c r="W599" i="9"/>
  <c r="V599" i="9"/>
  <c r="U599" i="9"/>
  <c r="T599" i="9"/>
  <c r="S599" i="9"/>
  <c r="R599" i="9"/>
  <c r="Q599" i="9"/>
  <c r="P599" i="9"/>
  <c r="O599" i="9"/>
  <c r="N599" i="9"/>
  <c r="M599" i="9"/>
  <c r="L599" i="9"/>
  <c r="K599" i="9"/>
  <c r="J599" i="9"/>
  <c r="I599" i="9"/>
  <c r="H599" i="9"/>
  <c r="G599" i="9"/>
  <c r="F599" i="9"/>
  <c r="D599" i="9"/>
  <c r="B599" i="9"/>
  <c r="AT598" i="9"/>
  <c r="AR598" i="9"/>
  <c r="AP598" i="9"/>
  <c r="AO598" i="9"/>
  <c r="AN598" i="9"/>
  <c r="AM598" i="9"/>
  <c r="AL598" i="9"/>
  <c r="AH598" i="9"/>
  <c r="AF598" i="9"/>
  <c r="AE598" i="9"/>
  <c r="AD598" i="9"/>
  <c r="AC598" i="9"/>
  <c r="AB598" i="9"/>
  <c r="AA598" i="9"/>
  <c r="Z598" i="9"/>
  <c r="Y598" i="9"/>
  <c r="X598" i="9"/>
  <c r="W598" i="9"/>
  <c r="V598" i="9"/>
  <c r="U598" i="9"/>
  <c r="T598" i="9"/>
  <c r="S598" i="9"/>
  <c r="R598" i="9"/>
  <c r="Q598" i="9"/>
  <c r="P598" i="9"/>
  <c r="O598" i="9"/>
  <c r="N598" i="9"/>
  <c r="M598" i="9"/>
  <c r="L598" i="9"/>
  <c r="K598" i="9"/>
  <c r="J598" i="9"/>
  <c r="I598" i="9"/>
  <c r="H598" i="9"/>
  <c r="G598" i="9"/>
  <c r="F598" i="9"/>
  <c r="D598" i="9"/>
  <c r="B598" i="9"/>
  <c r="AT597" i="9"/>
  <c r="AR597" i="9"/>
  <c r="AP597" i="9"/>
  <c r="AO597" i="9"/>
  <c r="AN597" i="9"/>
  <c r="AM597" i="9"/>
  <c r="AL597" i="9"/>
  <c r="AH597" i="9"/>
  <c r="AF597" i="9"/>
  <c r="AE597" i="9"/>
  <c r="AD597" i="9"/>
  <c r="AC597" i="9"/>
  <c r="AB597" i="9"/>
  <c r="AA597" i="9"/>
  <c r="Z597" i="9"/>
  <c r="Y597" i="9"/>
  <c r="X597" i="9"/>
  <c r="W597" i="9"/>
  <c r="V597" i="9"/>
  <c r="U597" i="9"/>
  <c r="T597" i="9"/>
  <c r="S597" i="9"/>
  <c r="R597" i="9"/>
  <c r="Q597" i="9"/>
  <c r="P597" i="9"/>
  <c r="O597" i="9"/>
  <c r="N597" i="9"/>
  <c r="M597" i="9"/>
  <c r="L597" i="9"/>
  <c r="K597" i="9"/>
  <c r="J597" i="9"/>
  <c r="I597" i="9"/>
  <c r="H597" i="9"/>
  <c r="G597" i="9"/>
  <c r="F597" i="9"/>
  <c r="D597" i="9"/>
  <c r="B597" i="9"/>
  <c r="AT596" i="9"/>
  <c r="AR596" i="9"/>
  <c r="AP596" i="9"/>
  <c r="AO596" i="9"/>
  <c r="AN596" i="9"/>
  <c r="AM596" i="9"/>
  <c r="AL596" i="9"/>
  <c r="AH596" i="9"/>
  <c r="AF596" i="9"/>
  <c r="AE596" i="9"/>
  <c r="AD596" i="9"/>
  <c r="AC596" i="9"/>
  <c r="AB596" i="9"/>
  <c r="AA596" i="9"/>
  <c r="Z596" i="9"/>
  <c r="Y596" i="9"/>
  <c r="X596" i="9"/>
  <c r="W596" i="9"/>
  <c r="V596" i="9"/>
  <c r="U596" i="9"/>
  <c r="T596" i="9"/>
  <c r="S596" i="9"/>
  <c r="R596" i="9"/>
  <c r="Q596" i="9"/>
  <c r="P596" i="9"/>
  <c r="O596" i="9"/>
  <c r="N596" i="9"/>
  <c r="M596" i="9"/>
  <c r="L596" i="9"/>
  <c r="K596" i="9"/>
  <c r="J596" i="9"/>
  <c r="I596" i="9"/>
  <c r="H596" i="9"/>
  <c r="G596" i="9"/>
  <c r="F596" i="9"/>
  <c r="D596" i="9"/>
  <c r="B596" i="9"/>
  <c r="AT595" i="9"/>
  <c r="AR595" i="9"/>
  <c r="AP595" i="9"/>
  <c r="AO595" i="9"/>
  <c r="AN595" i="9"/>
  <c r="AM595" i="9"/>
  <c r="AL595" i="9"/>
  <c r="AH595" i="9"/>
  <c r="AF595" i="9"/>
  <c r="AE595" i="9"/>
  <c r="AD595" i="9"/>
  <c r="AC595" i="9"/>
  <c r="AB595" i="9"/>
  <c r="AA595" i="9"/>
  <c r="Z595" i="9"/>
  <c r="Y595" i="9"/>
  <c r="X595" i="9"/>
  <c r="W595" i="9"/>
  <c r="V595" i="9"/>
  <c r="U595" i="9"/>
  <c r="T595" i="9"/>
  <c r="S595" i="9"/>
  <c r="R595" i="9"/>
  <c r="Q595" i="9"/>
  <c r="P595" i="9"/>
  <c r="O595" i="9"/>
  <c r="N595" i="9"/>
  <c r="M595" i="9"/>
  <c r="L595" i="9"/>
  <c r="K595" i="9"/>
  <c r="J595" i="9"/>
  <c r="I595" i="9"/>
  <c r="H595" i="9"/>
  <c r="G595" i="9"/>
  <c r="F595" i="9"/>
  <c r="D595" i="9"/>
  <c r="B595" i="9"/>
  <c r="AT594" i="9"/>
  <c r="AR594" i="9"/>
  <c r="AP594" i="9"/>
  <c r="AO594" i="9"/>
  <c r="AN594" i="9"/>
  <c r="AM594" i="9"/>
  <c r="AL594" i="9"/>
  <c r="AH594" i="9"/>
  <c r="AF594" i="9"/>
  <c r="AE594" i="9"/>
  <c r="AD594" i="9"/>
  <c r="AC594" i="9"/>
  <c r="AB594" i="9"/>
  <c r="AA594" i="9"/>
  <c r="Z594" i="9"/>
  <c r="Y594" i="9"/>
  <c r="X594" i="9"/>
  <c r="W594" i="9"/>
  <c r="V594" i="9"/>
  <c r="U594" i="9"/>
  <c r="T594" i="9"/>
  <c r="S594" i="9"/>
  <c r="R594" i="9"/>
  <c r="Q594" i="9"/>
  <c r="P594" i="9"/>
  <c r="O594" i="9"/>
  <c r="N594" i="9"/>
  <c r="M594" i="9"/>
  <c r="L594" i="9"/>
  <c r="K594" i="9"/>
  <c r="J594" i="9"/>
  <c r="I594" i="9"/>
  <c r="H594" i="9"/>
  <c r="G594" i="9"/>
  <c r="F594" i="9"/>
  <c r="D594" i="9"/>
  <c r="B594" i="9"/>
  <c r="AT593" i="9"/>
  <c r="AR593" i="9"/>
  <c r="AP593" i="9"/>
  <c r="AO593" i="9"/>
  <c r="AN593" i="9"/>
  <c r="AM593" i="9"/>
  <c r="AL593" i="9"/>
  <c r="AH593" i="9"/>
  <c r="AF593" i="9"/>
  <c r="AE593" i="9"/>
  <c r="AD593" i="9"/>
  <c r="AC593" i="9"/>
  <c r="AB593" i="9"/>
  <c r="AA593" i="9"/>
  <c r="Z593" i="9"/>
  <c r="Y593" i="9"/>
  <c r="X593" i="9"/>
  <c r="W593" i="9"/>
  <c r="V593" i="9"/>
  <c r="U593" i="9"/>
  <c r="T593" i="9"/>
  <c r="S593" i="9"/>
  <c r="R593" i="9"/>
  <c r="Q593" i="9"/>
  <c r="P593" i="9"/>
  <c r="O593" i="9"/>
  <c r="N593" i="9"/>
  <c r="M593" i="9"/>
  <c r="L593" i="9"/>
  <c r="K593" i="9"/>
  <c r="J593" i="9"/>
  <c r="I593" i="9"/>
  <c r="H593" i="9"/>
  <c r="G593" i="9"/>
  <c r="F593" i="9"/>
  <c r="D593" i="9"/>
  <c r="B593" i="9"/>
  <c r="AT592" i="9"/>
  <c r="AR592" i="9"/>
  <c r="AP592" i="9"/>
  <c r="AO592" i="9"/>
  <c r="AN592" i="9"/>
  <c r="AM592" i="9"/>
  <c r="AL592" i="9"/>
  <c r="AH592" i="9"/>
  <c r="AF592" i="9"/>
  <c r="AE592" i="9"/>
  <c r="AD592" i="9"/>
  <c r="AC592" i="9"/>
  <c r="AB592" i="9"/>
  <c r="AA592" i="9"/>
  <c r="Z592" i="9"/>
  <c r="Y592" i="9"/>
  <c r="X592" i="9"/>
  <c r="W592" i="9"/>
  <c r="V592" i="9"/>
  <c r="U592" i="9"/>
  <c r="T592" i="9"/>
  <c r="S592" i="9"/>
  <c r="R592" i="9"/>
  <c r="Q592" i="9"/>
  <c r="P592" i="9"/>
  <c r="O592" i="9"/>
  <c r="N592" i="9"/>
  <c r="M592" i="9"/>
  <c r="L592" i="9"/>
  <c r="K592" i="9"/>
  <c r="J592" i="9"/>
  <c r="I592" i="9"/>
  <c r="H592" i="9"/>
  <c r="G592" i="9"/>
  <c r="F592" i="9"/>
  <c r="D592" i="9"/>
  <c r="B592" i="9"/>
  <c r="AT591" i="9"/>
  <c r="AR591" i="9"/>
  <c r="AP591" i="9"/>
  <c r="AO591" i="9"/>
  <c r="AN591" i="9"/>
  <c r="AM591" i="9"/>
  <c r="AL591" i="9"/>
  <c r="AH591" i="9"/>
  <c r="AF591" i="9"/>
  <c r="AE591" i="9"/>
  <c r="AD591" i="9"/>
  <c r="AC591" i="9"/>
  <c r="AB591" i="9"/>
  <c r="AA591" i="9"/>
  <c r="Z591" i="9"/>
  <c r="Y591" i="9"/>
  <c r="X591" i="9"/>
  <c r="W591" i="9"/>
  <c r="V591" i="9"/>
  <c r="U591" i="9"/>
  <c r="T591" i="9"/>
  <c r="S591" i="9"/>
  <c r="R591" i="9"/>
  <c r="Q591" i="9"/>
  <c r="P591" i="9"/>
  <c r="O591" i="9"/>
  <c r="N591" i="9"/>
  <c r="M591" i="9"/>
  <c r="L591" i="9"/>
  <c r="K591" i="9"/>
  <c r="J591" i="9"/>
  <c r="I591" i="9"/>
  <c r="H591" i="9"/>
  <c r="G591" i="9"/>
  <c r="F591" i="9"/>
  <c r="D591" i="9"/>
  <c r="B591" i="9"/>
  <c r="AT590" i="9"/>
  <c r="AR590" i="9"/>
  <c r="AP590" i="9"/>
  <c r="AO590" i="9"/>
  <c r="AN590" i="9"/>
  <c r="AM590" i="9"/>
  <c r="AL590" i="9"/>
  <c r="AH590" i="9"/>
  <c r="AF590" i="9"/>
  <c r="AE590" i="9"/>
  <c r="AD590" i="9"/>
  <c r="AC590" i="9"/>
  <c r="AB590" i="9"/>
  <c r="AA590" i="9"/>
  <c r="Z590" i="9"/>
  <c r="Y590" i="9"/>
  <c r="X590" i="9"/>
  <c r="W590" i="9"/>
  <c r="V590" i="9"/>
  <c r="U590" i="9"/>
  <c r="T590" i="9"/>
  <c r="S590" i="9"/>
  <c r="R590" i="9"/>
  <c r="Q590" i="9"/>
  <c r="P590" i="9"/>
  <c r="O590" i="9"/>
  <c r="N590" i="9"/>
  <c r="M590" i="9"/>
  <c r="L590" i="9"/>
  <c r="K590" i="9"/>
  <c r="J590" i="9"/>
  <c r="I590" i="9"/>
  <c r="H590" i="9"/>
  <c r="G590" i="9"/>
  <c r="F590" i="9"/>
  <c r="D590" i="9"/>
  <c r="B590" i="9"/>
  <c r="AT589" i="9"/>
  <c r="AR589" i="9"/>
  <c r="AP589" i="9"/>
  <c r="AO589" i="9"/>
  <c r="AN589" i="9"/>
  <c r="AM589" i="9"/>
  <c r="AL589" i="9"/>
  <c r="AH589" i="9"/>
  <c r="AF589" i="9"/>
  <c r="AE589" i="9"/>
  <c r="AD589" i="9"/>
  <c r="AC589" i="9"/>
  <c r="AB589" i="9"/>
  <c r="AA589" i="9"/>
  <c r="Z589" i="9"/>
  <c r="Y589" i="9"/>
  <c r="X589" i="9"/>
  <c r="W589" i="9"/>
  <c r="V589" i="9"/>
  <c r="U589" i="9"/>
  <c r="T589" i="9"/>
  <c r="S589" i="9"/>
  <c r="R589" i="9"/>
  <c r="Q589" i="9"/>
  <c r="P589" i="9"/>
  <c r="O589" i="9"/>
  <c r="N589" i="9"/>
  <c r="M589" i="9"/>
  <c r="L589" i="9"/>
  <c r="K589" i="9"/>
  <c r="J589" i="9"/>
  <c r="I589" i="9"/>
  <c r="H589" i="9"/>
  <c r="G589" i="9"/>
  <c r="F589" i="9"/>
  <c r="D589" i="9"/>
  <c r="B589" i="9"/>
  <c r="AT588" i="9"/>
  <c r="AR588" i="9"/>
  <c r="AP588" i="9"/>
  <c r="AO588" i="9"/>
  <c r="AN588" i="9"/>
  <c r="AM588" i="9"/>
  <c r="AL588" i="9"/>
  <c r="AH588" i="9"/>
  <c r="AF588" i="9"/>
  <c r="AE588" i="9"/>
  <c r="AD588" i="9"/>
  <c r="AC588" i="9"/>
  <c r="AB588" i="9"/>
  <c r="AA588" i="9"/>
  <c r="Z588" i="9"/>
  <c r="Y588" i="9"/>
  <c r="X588" i="9"/>
  <c r="W588" i="9"/>
  <c r="V588" i="9"/>
  <c r="U588" i="9"/>
  <c r="T588" i="9"/>
  <c r="S588" i="9"/>
  <c r="R588" i="9"/>
  <c r="Q588" i="9"/>
  <c r="P588" i="9"/>
  <c r="O588" i="9"/>
  <c r="N588" i="9"/>
  <c r="M588" i="9"/>
  <c r="L588" i="9"/>
  <c r="K588" i="9"/>
  <c r="J588" i="9"/>
  <c r="I588" i="9"/>
  <c r="H588" i="9"/>
  <c r="G588" i="9"/>
  <c r="F588" i="9"/>
  <c r="D588" i="9"/>
  <c r="B588" i="9"/>
  <c r="AT587" i="9"/>
  <c r="AR587" i="9"/>
  <c r="AP587" i="9"/>
  <c r="AO587" i="9"/>
  <c r="AN587" i="9"/>
  <c r="AM587" i="9"/>
  <c r="AL587" i="9"/>
  <c r="AH587" i="9"/>
  <c r="AF587" i="9"/>
  <c r="AE587" i="9"/>
  <c r="AD587" i="9"/>
  <c r="AC587" i="9"/>
  <c r="AB587" i="9"/>
  <c r="AA587" i="9"/>
  <c r="Z587" i="9"/>
  <c r="Y587" i="9"/>
  <c r="X587" i="9"/>
  <c r="W587" i="9"/>
  <c r="V587" i="9"/>
  <c r="U587" i="9"/>
  <c r="T587" i="9"/>
  <c r="S587" i="9"/>
  <c r="R587" i="9"/>
  <c r="Q587" i="9"/>
  <c r="P587" i="9"/>
  <c r="O587" i="9"/>
  <c r="N587" i="9"/>
  <c r="M587" i="9"/>
  <c r="L587" i="9"/>
  <c r="K587" i="9"/>
  <c r="J587" i="9"/>
  <c r="I587" i="9"/>
  <c r="H587" i="9"/>
  <c r="G587" i="9"/>
  <c r="F587" i="9"/>
  <c r="D587" i="9"/>
  <c r="B587" i="9"/>
  <c r="AT586" i="9"/>
  <c r="AR586" i="9"/>
  <c r="AP586" i="9"/>
  <c r="AO586" i="9"/>
  <c r="AN586" i="9"/>
  <c r="AM586" i="9"/>
  <c r="AL586" i="9"/>
  <c r="AH586" i="9"/>
  <c r="AF586" i="9"/>
  <c r="AE586" i="9"/>
  <c r="AD586" i="9"/>
  <c r="AC586" i="9"/>
  <c r="AB586" i="9"/>
  <c r="AA586" i="9"/>
  <c r="Z586" i="9"/>
  <c r="Y586" i="9"/>
  <c r="X586" i="9"/>
  <c r="W586" i="9"/>
  <c r="V586" i="9"/>
  <c r="U586" i="9"/>
  <c r="T586" i="9"/>
  <c r="S586" i="9"/>
  <c r="R586" i="9"/>
  <c r="Q586" i="9"/>
  <c r="P586" i="9"/>
  <c r="O586" i="9"/>
  <c r="N586" i="9"/>
  <c r="M586" i="9"/>
  <c r="L586" i="9"/>
  <c r="K586" i="9"/>
  <c r="J586" i="9"/>
  <c r="I586" i="9"/>
  <c r="H586" i="9"/>
  <c r="G586" i="9"/>
  <c r="F586" i="9"/>
  <c r="D586" i="9"/>
  <c r="B586" i="9"/>
  <c r="AT585" i="9"/>
  <c r="AR585" i="9"/>
  <c r="AP585" i="9"/>
  <c r="AO585" i="9"/>
  <c r="AN585" i="9"/>
  <c r="AM585" i="9"/>
  <c r="AL585" i="9"/>
  <c r="AH585" i="9"/>
  <c r="AF585" i="9"/>
  <c r="AE585" i="9"/>
  <c r="AD585" i="9"/>
  <c r="AC585" i="9"/>
  <c r="AB585" i="9"/>
  <c r="AA585" i="9"/>
  <c r="Z585" i="9"/>
  <c r="Y585" i="9"/>
  <c r="X585" i="9"/>
  <c r="W585" i="9"/>
  <c r="V585" i="9"/>
  <c r="U585" i="9"/>
  <c r="T585" i="9"/>
  <c r="S585" i="9"/>
  <c r="R585" i="9"/>
  <c r="Q585" i="9"/>
  <c r="P585" i="9"/>
  <c r="O585" i="9"/>
  <c r="N585" i="9"/>
  <c r="M585" i="9"/>
  <c r="L585" i="9"/>
  <c r="K585" i="9"/>
  <c r="J585" i="9"/>
  <c r="I585" i="9"/>
  <c r="H585" i="9"/>
  <c r="G585" i="9"/>
  <c r="F585" i="9"/>
  <c r="D585" i="9"/>
  <c r="B585" i="9"/>
  <c r="AT584" i="9"/>
  <c r="AR584" i="9"/>
  <c r="AP584" i="9"/>
  <c r="AO584" i="9"/>
  <c r="AN584" i="9"/>
  <c r="AM584" i="9"/>
  <c r="AL584" i="9"/>
  <c r="AH584" i="9"/>
  <c r="AF584" i="9"/>
  <c r="AE584" i="9"/>
  <c r="AD584" i="9"/>
  <c r="AC584" i="9"/>
  <c r="AB584" i="9"/>
  <c r="AA584" i="9"/>
  <c r="Z584" i="9"/>
  <c r="Y584" i="9"/>
  <c r="X584" i="9"/>
  <c r="W584" i="9"/>
  <c r="V584" i="9"/>
  <c r="U584" i="9"/>
  <c r="T584" i="9"/>
  <c r="S584" i="9"/>
  <c r="R584" i="9"/>
  <c r="Q584" i="9"/>
  <c r="P584" i="9"/>
  <c r="O584" i="9"/>
  <c r="N584" i="9"/>
  <c r="M584" i="9"/>
  <c r="L584" i="9"/>
  <c r="K584" i="9"/>
  <c r="J584" i="9"/>
  <c r="I584" i="9"/>
  <c r="H584" i="9"/>
  <c r="G584" i="9"/>
  <c r="F584" i="9"/>
  <c r="D584" i="9"/>
  <c r="B584" i="9"/>
  <c r="AT583" i="9"/>
  <c r="AR583" i="9"/>
  <c r="AP583" i="9"/>
  <c r="AO583" i="9"/>
  <c r="AN583" i="9"/>
  <c r="AM583" i="9"/>
  <c r="AL583" i="9"/>
  <c r="AH583" i="9"/>
  <c r="AF583" i="9"/>
  <c r="AE583" i="9"/>
  <c r="AD583" i="9"/>
  <c r="AC583" i="9"/>
  <c r="AB583" i="9"/>
  <c r="AA583" i="9"/>
  <c r="Z583" i="9"/>
  <c r="Y583" i="9"/>
  <c r="X583" i="9"/>
  <c r="W583" i="9"/>
  <c r="V583" i="9"/>
  <c r="U583" i="9"/>
  <c r="T583" i="9"/>
  <c r="S583" i="9"/>
  <c r="R583" i="9"/>
  <c r="Q583" i="9"/>
  <c r="P583" i="9"/>
  <c r="O583" i="9"/>
  <c r="N583" i="9"/>
  <c r="M583" i="9"/>
  <c r="L583" i="9"/>
  <c r="K583" i="9"/>
  <c r="J583" i="9"/>
  <c r="I583" i="9"/>
  <c r="H583" i="9"/>
  <c r="G583" i="9"/>
  <c r="F583" i="9"/>
  <c r="D583" i="9"/>
  <c r="B583" i="9"/>
  <c r="AT582" i="9"/>
  <c r="AR582" i="9"/>
  <c r="AP582" i="9"/>
  <c r="AO582" i="9"/>
  <c r="AN582" i="9"/>
  <c r="AM582" i="9"/>
  <c r="AL582" i="9"/>
  <c r="AH582" i="9"/>
  <c r="AF582" i="9"/>
  <c r="AE582" i="9"/>
  <c r="AD582" i="9"/>
  <c r="AC582" i="9"/>
  <c r="AB582" i="9"/>
  <c r="AA582" i="9"/>
  <c r="Z582" i="9"/>
  <c r="Y582" i="9"/>
  <c r="X582" i="9"/>
  <c r="W582" i="9"/>
  <c r="V582" i="9"/>
  <c r="U582" i="9"/>
  <c r="T582" i="9"/>
  <c r="S582" i="9"/>
  <c r="R582" i="9"/>
  <c r="Q582" i="9"/>
  <c r="P582" i="9"/>
  <c r="O582" i="9"/>
  <c r="N582" i="9"/>
  <c r="M582" i="9"/>
  <c r="L582" i="9"/>
  <c r="K582" i="9"/>
  <c r="J582" i="9"/>
  <c r="I582" i="9"/>
  <c r="H582" i="9"/>
  <c r="G582" i="9"/>
  <c r="F582" i="9"/>
  <c r="D582" i="9"/>
  <c r="B582" i="9"/>
  <c r="AT581" i="9"/>
  <c r="AR581" i="9"/>
  <c r="AP581" i="9"/>
  <c r="AO581" i="9"/>
  <c r="AN581" i="9"/>
  <c r="AM581" i="9"/>
  <c r="AL581" i="9"/>
  <c r="AH581" i="9"/>
  <c r="AF581" i="9"/>
  <c r="AE581" i="9"/>
  <c r="AD581" i="9"/>
  <c r="AC581" i="9"/>
  <c r="AB581" i="9"/>
  <c r="AA581" i="9"/>
  <c r="Z581" i="9"/>
  <c r="Y581" i="9"/>
  <c r="X581" i="9"/>
  <c r="W581" i="9"/>
  <c r="V581" i="9"/>
  <c r="U581" i="9"/>
  <c r="T581" i="9"/>
  <c r="S581" i="9"/>
  <c r="R581" i="9"/>
  <c r="Q581" i="9"/>
  <c r="P581" i="9"/>
  <c r="O581" i="9"/>
  <c r="N581" i="9"/>
  <c r="M581" i="9"/>
  <c r="L581" i="9"/>
  <c r="K581" i="9"/>
  <c r="J581" i="9"/>
  <c r="I581" i="9"/>
  <c r="H581" i="9"/>
  <c r="G581" i="9"/>
  <c r="F581" i="9"/>
  <c r="D581" i="9"/>
  <c r="B581" i="9"/>
  <c r="AT580" i="9"/>
  <c r="AR580" i="9"/>
  <c r="AP580" i="9"/>
  <c r="AO580" i="9"/>
  <c r="AN580" i="9"/>
  <c r="AM580" i="9"/>
  <c r="AL580" i="9"/>
  <c r="AH580" i="9"/>
  <c r="AF580" i="9"/>
  <c r="AE580" i="9"/>
  <c r="AD580" i="9"/>
  <c r="AC580" i="9"/>
  <c r="AB580" i="9"/>
  <c r="AA580" i="9"/>
  <c r="Z580" i="9"/>
  <c r="Y580" i="9"/>
  <c r="X580" i="9"/>
  <c r="W580" i="9"/>
  <c r="V580" i="9"/>
  <c r="U580" i="9"/>
  <c r="T580" i="9"/>
  <c r="S580" i="9"/>
  <c r="R580" i="9"/>
  <c r="Q580" i="9"/>
  <c r="P580" i="9"/>
  <c r="O580" i="9"/>
  <c r="N580" i="9"/>
  <c r="M580" i="9"/>
  <c r="L580" i="9"/>
  <c r="K580" i="9"/>
  <c r="J580" i="9"/>
  <c r="I580" i="9"/>
  <c r="H580" i="9"/>
  <c r="G580" i="9"/>
  <c r="F580" i="9"/>
  <c r="D580" i="9"/>
  <c r="B580" i="9"/>
  <c r="AT579" i="9"/>
  <c r="AR579" i="9"/>
  <c r="AP579" i="9"/>
  <c r="AO579" i="9"/>
  <c r="AN579" i="9"/>
  <c r="AM579" i="9"/>
  <c r="AL579" i="9"/>
  <c r="AH579" i="9"/>
  <c r="AF579" i="9"/>
  <c r="AE579" i="9"/>
  <c r="AD579" i="9"/>
  <c r="AC579" i="9"/>
  <c r="AB579" i="9"/>
  <c r="AA579" i="9"/>
  <c r="Z579" i="9"/>
  <c r="Y579" i="9"/>
  <c r="X579" i="9"/>
  <c r="W579" i="9"/>
  <c r="V579" i="9"/>
  <c r="U579" i="9"/>
  <c r="T579" i="9"/>
  <c r="S579" i="9"/>
  <c r="R579" i="9"/>
  <c r="Q579" i="9"/>
  <c r="P579" i="9"/>
  <c r="O579" i="9"/>
  <c r="N579" i="9"/>
  <c r="M579" i="9"/>
  <c r="L579" i="9"/>
  <c r="K579" i="9"/>
  <c r="J579" i="9"/>
  <c r="I579" i="9"/>
  <c r="H579" i="9"/>
  <c r="G579" i="9"/>
  <c r="F579" i="9"/>
  <c r="D579" i="9"/>
  <c r="B579" i="9"/>
  <c r="AT578" i="9"/>
  <c r="AR578" i="9"/>
  <c r="AP578" i="9"/>
  <c r="AO578" i="9"/>
  <c r="AN578" i="9"/>
  <c r="AM578" i="9"/>
  <c r="AL578" i="9"/>
  <c r="AH578" i="9"/>
  <c r="AF578" i="9"/>
  <c r="AE578" i="9"/>
  <c r="AD578" i="9"/>
  <c r="AC578" i="9"/>
  <c r="AB578" i="9"/>
  <c r="AA578" i="9"/>
  <c r="Z578" i="9"/>
  <c r="Y578" i="9"/>
  <c r="X578" i="9"/>
  <c r="W578" i="9"/>
  <c r="V578" i="9"/>
  <c r="U578" i="9"/>
  <c r="T578" i="9"/>
  <c r="S578" i="9"/>
  <c r="R578" i="9"/>
  <c r="Q578" i="9"/>
  <c r="P578" i="9"/>
  <c r="O578" i="9"/>
  <c r="N578" i="9"/>
  <c r="M578" i="9"/>
  <c r="L578" i="9"/>
  <c r="K578" i="9"/>
  <c r="J578" i="9"/>
  <c r="I578" i="9"/>
  <c r="H578" i="9"/>
  <c r="G578" i="9"/>
  <c r="F578" i="9"/>
  <c r="D578" i="9"/>
  <c r="B578" i="9"/>
  <c r="AT577" i="9"/>
  <c r="AR577" i="9"/>
  <c r="AP577" i="9"/>
  <c r="AO577" i="9"/>
  <c r="AN577" i="9"/>
  <c r="AM577" i="9"/>
  <c r="AL577" i="9"/>
  <c r="AH577" i="9"/>
  <c r="AF577" i="9"/>
  <c r="AE577" i="9"/>
  <c r="AD577" i="9"/>
  <c r="AC577" i="9"/>
  <c r="AB577" i="9"/>
  <c r="AA577" i="9"/>
  <c r="Z577" i="9"/>
  <c r="Y577" i="9"/>
  <c r="X577" i="9"/>
  <c r="W577" i="9"/>
  <c r="V577" i="9"/>
  <c r="U577" i="9"/>
  <c r="T577" i="9"/>
  <c r="S577" i="9"/>
  <c r="R577" i="9"/>
  <c r="Q577" i="9"/>
  <c r="P577" i="9"/>
  <c r="O577" i="9"/>
  <c r="N577" i="9"/>
  <c r="M577" i="9"/>
  <c r="L577" i="9"/>
  <c r="K577" i="9"/>
  <c r="J577" i="9"/>
  <c r="I577" i="9"/>
  <c r="H577" i="9"/>
  <c r="G577" i="9"/>
  <c r="F577" i="9"/>
  <c r="D577" i="9"/>
  <c r="B577" i="9"/>
  <c r="AT576" i="9"/>
  <c r="AR576" i="9"/>
  <c r="AP576" i="9"/>
  <c r="AO576" i="9"/>
  <c r="AN576" i="9"/>
  <c r="AM576" i="9"/>
  <c r="AL576" i="9"/>
  <c r="AH576" i="9"/>
  <c r="AF576" i="9"/>
  <c r="AE576" i="9"/>
  <c r="AD576" i="9"/>
  <c r="AC576" i="9"/>
  <c r="AB576" i="9"/>
  <c r="AA576" i="9"/>
  <c r="Z576" i="9"/>
  <c r="Y576" i="9"/>
  <c r="X576" i="9"/>
  <c r="W576" i="9"/>
  <c r="V576" i="9"/>
  <c r="U576" i="9"/>
  <c r="T576" i="9"/>
  <c r="S576" i="9"/>
  <c r="R576" i="9"/>
  <c r="Q576" i="9"/>
  <c r="P576" i="9"/>
  <c r="O576" i="9"/>
  <c r="N576" i="9"/>
  <c r="M576" i="9"/>
  <c r="L576" i="9"/>
  <c r="K576" i="9"/>
  <c r="J576" i="9"/>
  <c r="I576" i="9"/>
  <c r="H576" i="9"/>
  <c r="G576" i="9"/>
  <c r="F576" i="9"/>
  <c r="D576" i="9"/>
  <c r="B576" i="9"/>
  <c r="AT575" i="9"/>
  <c r="AR575" i="9"/>
  <c r="AP575" i="9"/>
  <c r="AO575" i="9"/>
  <c r="AN575" i="9"/>
  <c r="AM575" i="9"/>
  <c r="AL575" i="9"/>
  <c r="AH575" i="9"/>
  <c r="AF575" i="9"/>
  <c r="AE575" i="9"/>
  <c r="AD575" i="9"/>
  <c r="AC575" i="9"/>
  <c r="AB575" i="9"/>
  <c r="AA575" i="9"/>
  <c r="Z575" i="9"/>
  <c r="Y575" i="9"/>
  <c r="X575" i="9"/>
  <c r="W575" i="9"/>
  <c r="V575" i="9"/>
  <c r="U575" i="9"/>
  <c r="T575" i="9"/>
  <c r="S575" i="9"/>
  <c r="R575" i="9"/>
  <c r="Q575" i="9"/>
  <c r="P575" i="9"/>
  <c r="O575" i="9"/>
  <c r="N575" i="9"/>
  <c r="M575" i="9"/>
  <c r="L575" i="9"/>
  <c r="K575" i="9"/>
  <c r="J575" i="9"/>
  <c r="I575" i="9"/>
  <c r="H575" i="9"/>
  <c r="G575" i="9"/>
  <c r="F575" i="9"/>
  <c r="D575" i="9"/>
  <c r="B575" i="9"/>
  <c r="AT574" i="9"/>
  <c r="AR574" i="9"/>
  <c r="AP574" i="9"/>
  <c r="AO574" i="9"/>
  <c r="AN574" i="9"/>
  <c r="AM574" i="9"/>
  <c r="AL574" i="9"/>
  <c r="AH574" i="9"/>
  <c r="AF574" i="9"/>
  <c r="AE574" i="9"/>
  <c r="AD574" i="9"/>
  <c r="AC574" i="9"/>
  <c r="AB574" i="9"/>
  <c r="AA574" i="9"/>
  <c r="Z574" i="9"/>
  <c r="Y574" i="9"/>
  <c r="X574" i="9"/>
  <c r="W574" i="9"/>
  <c r="V574" i="9"/>
  <c r="U574" i="9"/>
  <c r="T574" i="9"/>
  <c r="S574" i="9"/>
  <c r="R574" i="9"/>
  <c r="Q574" i="9"/>
  <c r="P574" i="9"/>
  <c r="O574" i="9"/>
  <c r="N574" i="9"/>
  <c r="M574" i="9"/>
  <c r="L574" i="9"/>
  <c r="K574" i="9"/>
  <c r="J574" i="9"/>
  <c r="I574" i="9"/>
  <c r="H574" i="9"/>
  <c r="G574" i="9"/>
  <c r="F574" i="9"/>
  <c r="D574" i="9"/>
  <c r="B574" i="9"/>
  <c r="AT573" i="9"/>
  <c r="AR573" i="9"/>
  <c r="AP573" i="9"/>
  <c r="AO573" i="9"/>
  <c r="AN573" i="9"/>
  <c r="AM573" i="9"/>
  <c r="AL573" i="9"/>
  <c r="AH573" i="9"/>
  <c r="AF573" i="9"/>
  <c r="AE573" i="9"/>
  <c r="AD573" i="9"/>
  <c r="AC573" i="9"/>
  <c r="AB573" i="9"/>
  <c r="AA573" i="9"/>
  <c r="Z573" i="9"/>
  <c r="Y573" i="9"/>
  <c r="X573" i="9"/>
  <c r="W573" i="9"/>
  <c r="V573" i="9"/>
  <c r="U573" i="9"/>
  <c r="T573" i="9"/>
  <c r="S573" i="9"/>
  <c r="R573" i="9"/>
  <c r="Q573" i="9"/>
  <c r="P573" i="9"/>
  <c r="O573" i="9"/>
  <c r="N573" i="9"/>
  <c r="M573" i="9"/>
  <c r="L573" i="9"/>
  <c r="K573" i="9"/>
  <c r="J573" i="9"/>
  <c r="I573" i="9"/>
  <c r="H573" i="9"/>
  <c r="G573" i="9"/>
  <c r="F573" i="9"/>
  <c r="D573" i="9"/>
  <c r="B573" i="9"/>
  <c r="AT572" i="9"/>
  <c r="AR572" i="9"/>
  <c r="AP572" i="9"/>
  <c r="AO572" i="9"/>
  <c r="AN572" i="9"/>
  <c r="AM572" i="9"/>
  <c r="AL572" i="9"/>
  <c r="AH572" i="9"/>
  <c r="AF572" i="9"/>
  <c r="AE572" i="9"/>
  <c r="AD572" i="9"/>
  <c r="AC572" i="9"/>
  <c r="AB572" i="9"/>
  <c r="AA572" i="9"/>
  <c r="Z572" i="9"/>
  <c r="Y572" i="9"/>
  <c r="X572" i="9"/>
  <c r="W572" i="9"/>
  <c r="V572" i="9"/>
  <c r="U572" i="9"/>
  <c r="T572" i="9"/>
  <c r="S572" i="9"/>
  <c r="R572" i="9"/>
  <c r="Q572" i="9"/>
  <c r="P572" i="9"/>
  <c r="O572" i="9"/>
  <c r="N572" i="9"/>
  <c r="M572" i="9"/>
  <c r="L572" i="9"/>
  <c r="K572" i="9"/>
  <c r="J572" i="9"/>
  <c r="I572" i="9"/>
  <c r="H572" i="9"/>
  <c r="G572" i="9"/>
  <c r="F572" i="9"/>
  <c r="D572" i="9"/>
  <c r="B572" i="9"/>
  <c r="AT571" i="9"/>
  <c r="AR571" i="9"/>
  <c r="AP571" i="9"/>
  <c r="AO571" i="9"/>
  <c r="AN571" i="9"/>
  <c r="AM571" i="9"/>
  <c r="AL571" i="9"/>
  <c r="AH571" i="9"/>
  <c r="AF571" i="9"/>
  <c r="AE571" i="9"/>
  <c r="AD571" i="9"/>
  <c r="AC571" i="9"/>
  <c r="AB571" i="9"/>
  <c r="AA571" i="9"/>
  <c r="Z571" i="9"/>
  <c r="Y571" i="9"/>
  <c r="X571" i="9"/>
  <c r="W571" i="9"/>
  <c r="V571" i="9"/>
  <c r="U571" i="9"/>
  <c r="T571" i="9"/>
  <c r="S571" i="9"/>
  <c r="R571" i="9"/>
  <c r="Q571" i="9"/>
  <c r="P571" i="9"/>
  <c r="O571" i="9"/>
  <c r="N571" i="9"/>
  <c r="M571" i="9"/>
  <c r="L571" i="9"/>
  <c r="K571" i="9"/>
  <c r="J571" i="9"/>
  <c r="I571" i="9"/>
  <c r="H571" i="9"/>
  <c r="G571" i="9"/>
  <c r="F571" i="9"/>
  <c r="D571" i="9"/>
  <c r="B571" i="9"/>
  <c r="AT570" i="9"/>
  <c r="AR570" i="9"/>
  <c r="AP570" i="9"/>
  <c r="AO570" i="9"/>
  <c r="AN570" i="9"/>
  <c r="AM570" i="9"/>
  <c r="AL570" i="9"/>
  <c r="AH570" i="9"/>
  <c r="AF570" i="9"/>
  <c r="AE570" i="9"/>
  <c r="AD570" i="9"/>
  <c r="AC570" i="9"/>
  <c r="AB570" i="9"/>
  <c r="AA570" i="9"/>
  <c r="Z570" i="9"/>
  <c r="Y570" i="9"/>
  <c r="X570" i="9"/>
  <c r="W570" i="9"/>
  <c r="V570" i="9"/>
  <c r="U570" i="9"/>
  <c r="T570" i="9"/>
  <c r="S570" i="9"/>
  <c r="R570" i="9"/>
  <c r="Q570" i="9"/>
  <c r="P570" i="9"/>
  <c r="O570" i="9"/>
  <c r="N570" i="9"/>
  <c r="M570" i="9"/>
  <c r="L570" i="9"/>
  <c r="K570" i="9"/>
  <c r="J570" i="9"/>
  <c r="I570" i="9"/>
  <c r="H570" i="9"/>
  <c r="G570" i="9"/>
  <c r="F570" i="9"/>
  <c r="D570" i="9"/>
  <c r="B570" i="9"/>
  <c r="AT569" i="9"/>
  <c r="AR569" i="9"/>
  <c r="AP569" i="9"/>
  <c r="AO569" i="9"/>
  <c r="AN569" i="9"/>
  <c r="AM569" i="9"/>
  <c r="AL569" i="9"/>
  <c r="AH569" i="9"/>
  <c r="AF569" i="9"/>
  <c r="AE569" i="9"/>
  <c r="AD569" i="9"/>
  <c r="AC569" i="9"/>
  <c r="AB569" i="9"/>
  <c r="AA569" i="9"/>
  <c r="Z569" i="9"/>
  <c r="Y569" i="9"/>
  <c r="X569" i="9"/>
  <c r="W569" i="9"/>
  <c r="V569" i="9"/>
  <c r="U569" i="9"/>
  <c r="T569" i="9"/>
  <c r="S569" i="9"/>
  <c r="R569" i="9"/>
  <c r="Q569" i="9"/>
  <c r="P569" i="9"/>
  <c r="O569" i="9"/>
  <c r="N569" i="9"/>
  <c r="M569" i="9"/>
  <c r="L569" i="9"/>
  <c r="K569" i="9"/>
  <c r="J569" i="9"/>
  <c r="I569" i="9"/>
  <c r="H569" i="9"/>
  <c r="G569" i="9"/>
  <c r="F569" i="9"/>
  <c r="D569" i="9"/>
  <c r="B569" i="9"/>
  <c r="AT568" i="9"/>
  <c r="AR568" i="9"/>
  <c r="AP568" i="9"/>
  <c r="AO568" i="9"/>
  <c r="AN568" i="9"/>
  <c r="AM568" i="9"/>
  <c r="AL568" i="9"/>
  <c r="AH568" i="9"/>
  <c r="AF568" i="9"/>
  <c r="AE568" i="9"/>
  <c r="AD568" i="9"/>
  <c r="AC568" i="9"/>
  <c r="AB568" i="9"/>
  <c r="AA568" i="9"/>
  <c r="Z568" i="9"/>
  <c r="Y568" i="9"/>
  <c r="X568" i="9"/>
  <c r="W568" i="9"/>
  <c r="V568" i="9"/>
  <c r="U568" i="9"/>
  <c r="T568" i="9"/>
  <c r="S568" i="9"/>
  <c r="R568" i="9"/>
  <c r="Q568" i="9"/>
  <c r="P568" i="9"/>
  <c r="O568" i="9"/>
  <c r="N568" i="9"/>
  <c r="M568" i="9"/>
  <c r="L568" i="9"/>
  <c r="K568" i="9"/>
  <c r="J568" i="9"/>
  <c r="I568" i="9"/>
  <c r="H568" i="9"/>
  <c r="G568" i="9"/>
  <c r="F568" i="9"/>
  <c r="D568" i="9"/>
  <c r="B568" i="9"/>
  <c r="AT567" i="9"/>
  <c r="AR567" i="9"/>
  <c r="AP567" i="9"/>
  <c r="AO567" i="9"/>
  <c r="AN567" i="9"/>
  <c r="AM567" i="9"/>
  <c r="AL567" i="9"/>
  <c r="AH567" i="9"/>
  <c r="AF567" i="9"/>
  <c r="AE567" i="9"/>
  <c r="AD567" i="9"/>
  <c r="AC567" i="9"/>
  <c r="AB567" i="9"/>
  <c r="AA567" i="9"/>
  <c r="Z567" i="9"/>
  <c r="Y567" i="9"/>
  <c r="X567" i="9"/>
  <c r="W567" i="9"/>
  <c r="V567" i="9"/>
  <c r="U567" i="9"/>
  <c r="T567" i="9"/>
  <c r="S567" i="9"/>
  <c r="R567" i="9"/>
  <c r="Q567" i="9"/>
  <c r="P567" i="9"/>
  <c r="O567" i="9"/>
  <c r="N567" i="9"/>
  <c r="M567" i="9"/>
  <c r="L567" i="9"/>
  <c r="K567" i="9"/>
  <c r="J567" i="9"/>
  <c r="I567" i="9"/>
  <c r="H567" i="9"/>
  <c r="G567" i="9"/>
  <c r="F567" i="9"/>
  <c r="D567" i="9"/>
  <c r="B567" i="9"/>
  <c r="AT566" i="9"/>
  <c r="AR566" i="9"/>
  <c r="AP566" i="9"/>
  <c r="AO566" i="9"/>
  <c r="AN566" i="9"/>
  <c r="AM566" i="9"/>
  <c r="AL566" i="9"/>
  <c r="AH566" i="9"/>
  <c r="AF566" i="9"/>
  <c r="AE566" i="9"/>
  <c r="AD566" i="9"/>
  <c r="AC566" i="9"/>
  <c r="AB566" i="9"/>
  <c r="AA566" i="9"/>
  <c r="Z566" i="9"/>
  <c r="Y566" i="9"/>
  <c r="X566" i="9"/>
  <c r="W566" i="9"/>
  <c r="V566" i="9"/>
  <c r="U566" i="9"/>
  <c r="T566" i="9"/>
  <c r="S566" i="9"/>
  <c r="R566" i="9"/>
  <c r="Q566" i="9"/>
  <c r="P566" i="9"/>
  <c r="O566" i="9"/>
  <c r="N566" i="9"/>
  <c r="M566" i="9"/>
  <c r="L566" i="9"/>
  <c r="K566" i="9"/>
  <c r="J566" i="9"/>
  <c r="I566" i="9"/>
  <c r="H566" i="9"/>
  <c r="G566" i="9"/>
  <c r="F566" i="9"/>
  <c r="D566" i="9"/>
  <c r="B566" i="9"/>
  <c r="AT565" i="9"/>
  <c r="AR565" i="9"/>
  <c r="AP565" i="9"/>
  <c r="AO565" i="9"/>
  <c r="AN565" i="9"/>
  <c r="AM565" i="9"/>
  <c r="AL565" i="9"/>
  <c r="AH565" i="9"/>
  <c r="AF565" i="9"/>
  <c r="AE565" i="9"/>
  <c r="AD565" i="9"/>
  <c r="AC565" i="9"/>
  <c r="AB565" i="9"/>
  <c r="AA565" i="9"/>
  <c r="Z565" i="9"/>
  <c r="Y565" i="9"/>
  <c r="X565" i="9"/>
  <c r="W565" i="9"/>
  <c r="V565" i="9"/>
  <c r="U565" i="9"/>
  <c r="T565" i="9"/>
  <c r="S565" i="9"/>
  <c r="R565" i="9"/>
  <c r="Q565" i="9"/>
  <c r="P565" i="9"/>
  <c r="O565" i="9"/>
  <c r="N565" i="9"/>
  <c r="M565" i="9"/>
  <c r="L565" i="9"/>
  <c r="K565" i="9"/>
  <c r="J565" i="9"/>
  <c r="I565" i="9"/>
  <c r="H565" i="9"/>
  <c r="G565" i="9"/>
  <c r="F565" i="9"/>
  <c r="D565" i="9"/>
  <c r="B565" i="9"/>
  <c r="AT564" i="9"/>
  <c r="AR564" i="9"/>
  <c r="AP564" i="9"/>
  <c r="AO564" i="9"/>
  <c r="AN564" i="9"/>
  <c r="AM564" i="9"/>
  <c r="AL564" i="9"/>
  <c r="AH564" i="9"/>
  <c r="AF564" i="9"/>
  <c r="AE564" i="9"/>
  <c r="AD564" i="9"/>
  <c r="AC564" i="9"/>
  <c r="AB564" i="9"/>
  <c r="AA564" i="9"/>
  <c r="Z564" i="9"/>
  <c r="Y564" i="9"/>
  <c r="X564" i="9"/>
  <c r="W564" i="9"/>
  <c r="V564" i="9"/>
  <c r="U564" i="9"/>
  <c r="T564" i="9"/>
  <c r="S564" i="9"/>
  <c r="R564" i="9"/>
  <c r="Q564" i="9"/>
  <c r="P564" i="9"/>
  <c r="O564" i="9"/>
  <c r="N564" i="9"/>
  <c r="M564" i="9"/>
  <c r="L564" i="9"/>
  <c r="K564" i="9"/>
  <c r="J564" i="9"/>
  <c r="I564" i="9"/>
  <c r="H564" i="9"/>
  <c r="G564" i="9"/>
  <c r="F564" i="9"/>
  <c r="D564" i="9"/>
  <c r="B564" i="9"/>
  <c r="AT563" i="9"/>
  <c r="AR563" i="9"/>
  <c r="AP563" i="9"/>
  <c r="AO563" i="9"/>
  <c r="AN563" i="9"/>
  <c r="AM563" i="9"/>
  <c r="AL563" i="9"/>
  <c r="AH563" i="9"/>
  <c r="AF563" i="9"/>
  <c r="AE563" i="9"/>
  <c r="AD563" i="9"/>
  <c r="AC563" i="9"/>
  <c r="AB563" i="9"/>
  <c r="AA563" i="9"/>
  <c r="Z563" i="9"/>
  <c r="Y563" i="9"/>
  <c r="X563" i="9"/>
  <c r="W563" i="9"/>
  <c r="V563" i="9"/>
  <c r="U563" i="9"/>
  <c r="T563" i="9"/>
  <c r="S563" i="9"/>
  <c r="R563" i="9"/>
  <c r="Q563" i="9"/>
  <c r="P563" i="9"/>
  <c r="O563" i="9"/>
  <c r="N563" i="9"/>
  <c r="M563" i="9"/>
  <c r="L563" i="9"/>
  <c r="K563" i="9"/>
  <c r="J563" i="9"/>
  <c r="I563" i="9"/>
  <c r="H563" i="9"/>
  <c r="G563" i="9"/>
  <c r="F563" i="9"/>
  <c r="D563" i="9"/>
  <c r="B563" i="9"/>
  <c r="AT562" i="9"/>
  <c r="AR562" i="9"/>
  <c r="AP562" i="9"/>
  <c r="AO562" i="9"/>
  <c r="AN562" i="9"/>
  <c r="AM562" i="9"/>
  <c r="AL562" i="9"/>
  <c r="AH562" i="9"/>
  <c r="AF562" i="9"/>
  <c r="AE562" i="9"/>
  <c r="AD562" i="9"/>
  <c r="AC562" i="9"/>
  <c r="AB562" i="9"/>
  <c r="AA562" i="9"/>
  <c r="Z562" i="9"/>
  <c r="Y562" i="9"/>
  <c r="X562" i="9"/>
  <c r="W562" i="9"/>
  <c r="V562" i="9"/>
  <c r="U562" i="9"/>
  <c r="T562" i="9"/>
  <c r="S562" i="9"/>
  <c r="R562" i="9"/>
  <c r="Q562" i="9"/>
  <c r="P562" i="9"/>
  <c r="O562" i="9"/>
  <c r="N562" i="9"/>
  <c r="M562" i="9"/>
  <c r="L562" i="9"/>
  <c r="K562" i="9"/>
  <c r="J562" i="9"/>
  <c r="I562" i="9"/>
  <c r="H562" i="9"/>
  <c r="G562" i="9"/>
  <c r="F562" i="9"/>
  <c r="D562" i="9"/>
  <c r="B562" i="9"/>
  <c r="AT561" i="9"/>
  <c r="AR561" i="9"/>
  <c r="AP561" i="9"/>
  <c r="AO561" i="9"/>
  <c r="AN561" i="9"/>
  <c r="AM561" i="9"/>
  <c r="AL561" i="9"/>
  <c r="AH561" i="9"/>
  <c r="AF561" i="9"/>
  <c r="AE561" i="9"/>
  <c r="AD561" i="9"/>
  <c r="AC561" i="9"/>
  <c r="AB561" i="9"/>
  <c r="AA561" i="9"/>
  <c r="Z561" i="9"/>
  <c r="Y561" i="9"/>
  <c r="X561" i="9"/>
  <c r="W561" i="9"/>
  <c r="V561" i="9"/>
  <c r="U561" i="9"/>
  <c r="T561" i="9"/>
  <c r="S561" i="9"/>
  <c r="R561" i="9"/>
  <c r="Q561" i="9"/>
  <c r="P561" i="9"/>
  <c r="O561" i="9"/>
  <c r="N561" i="9"/>
  <c r="M561" i="9"/>
  <c r="L561" i="9"/>
  <c r="K561" i="9"/>
  <c r="J561" i="9"/>
  <c r="I561" i="9"/>
  <c r="H561" i="9"/>
  <c r="G561" i="9"/>
  <c r="F561" i="9"/>
  <c r="D561" i="9"/>
  <c r="B561" i="9"/>
  <c r="AT560" i="9"/>
  <c r="AR560" i="9"/>
  <c r="AP560" i="9"/>
  <c r="AO560" i="9"/>
  <c r="AN560" i="9"/>
  <c r="AM560" i="9"/>
  <c r="AL560" i="9"/>
  <c r="AH560" i="9"/>
  <c r="AF560" i="9"/>
  <c r="AE560" i="9"/>
  <c r="AD560" i="9"/>
  <c r="AC560" i="9"/>
  <c r="AB560" i="9"/>
  <c r="AA560" i="9"/>
  <c r="Z560" i="9"/>
  <c r="Y560" i="9"/>
  <c r="X560" i="9"/>
  <c r="W560" i="9"/>
  <c r="V560" i="9"/>
  <c r="U560" i="9"/>
  <c r="T560" i="9"/>
  <c r="S560" i="9"/>
  <c r="R560" i="9"/>
  <c r="Q560" i="9"/>
  <c r="P560" i="9"/>
  <c r="O560" i="9"/>
  <c r="N560" i="9"/>
  <c r="M560" i="9"/>
  <c r="L560" i="9"/>
  <c r="K560" i="9"/>
  <c r="J560" i="9"/>
  <c r="I560" i="9"/>
  <c r="H560" i="9"/>
  <c r="G560" i="9"/>
  <c r="F560" i="9"/>
  <c r="D560" i="9"/>
  <c r="B560" i="9"/>
  <c r="AT559" i="9"/>
  <c r="AR559" i="9"/>
  <c r="AP559" i="9"/>
  <c r="AO559" i="9"/>
  <c r="AN559" i="9"/>
  <c r="AM559" i="9"/>
  <c r="AL559" i="9"/>
  <c r="AH559" i="9"/>
  <c r="AF559" i="9"/>
  <c r="AE559" i="9"/>
  <c r="AD559" i="9"/>
  <c r="AC559" i="9"/>
  <c r="AB559" i="9"/>
  <c r="AA559" i="9"/>
  <c r="Z559" i="9"/>
  <c r="Y559" i="9"/>
  <c r="X559" i="9"/>
  <c r="W559" i="9"/>
  <c r="V559" i="9"/>
  <c r="U559" i="9"/>
  <c r="T559" i="9"/>
  <c r="S559" i="9"/>
  <c r="R559" i="9"/>
  <c r="Q559" i="9"/>
  <c r="P559" i="9"/>
  <c r="O559" i="9"/>
  <c r="N559" i="9"/>
  <c r="M559" i="9"/>
  <c r="L559" i="9"/>
  <c r="K559" i="9"/>
  <c r="J559" i="9"/>
  <c r="I559" i="9"/>
  <c r="H559" i="9"/>
  <c r="G559" i="9"/>
  <c r="F559" i="9"/>
  <c r="D559" i="9"/>
  <c r="B559" i="9"/>
  <c r="AT558" i="9"/>
  <c r="AR558" i="9"/>
  <c r="AP558" i="9"/>
  <c r="AO558" i="9"/>
  <c r="AN558" i="9"/>
  <c r="AM558" i="9"/>
  <c r="AL558" i="9"/>
  <c r="AH558" i="9"/>
  <c r="AF558" i="9"/>
  <c r="AE558" i="9"/>
  <c r="AD558" i="9"/>
  <c r="AC558" i="9"/>
  <c r="AB558" i="9"/>
  <c r="AA558" i="9"/>
  <c r="Z558" i="9"/>
  <c r="Y558" i="9"/>
  <c r="X558" i="9"/>
  <c r="W558" i="9"/>
  <c r="V558" i="9"/>
  <c r="U558" i="9"/>
  <c r="T558" i="9"/>
  <c r="S558" i="9"/>
  <c r="R558" i="9"/>
  <c r="Q558" i="9"/>
  <c r="P558" i="9"/>
  <c r="O558" i="9"/>
  <c r="N558" i="9"/>
  <c r="M558" i="9"/>
  <c r="L558" i="9"/>
  <c r="K558" i="9"/>
  <c r="J558" i="9"/>
  <c r="I558" i="9"/>
  <c r="H558" i="9"/>
  <c r="G558" i="9"/>
  <c r="F558" i="9"/>
  <c r="D558" i="9"/>
  <c r="B558" i="9"/>
  <c r="AT557" i="9"/>
  <c r="AR557" i="9"/>
  <c r="AP557" i="9"/>
  <c r="AO557" i="9"/>
  <c r="AN557" i="9"/>
  <c r="AM557" i="9"/>
  <c r="AL557" i="9"/>
  <c r="AH557" i="9"/>
  <c r="AF557" i="9"/>
  <c r="AE557" i="9"/>
  <c r="AD557" i="9"/>
  <c r="AC557" i="9"/>
  <c r="AB557" i="9"/>
  <c r="AA557" i="9"/>
  <c r="Z557" i="9"/>
  <c r="Y557" i="9"/>
  <c r="X557" i="9"/>
  <c r="W557" i="9"/>
  <c r="V557" i="9"/>
  <c r="U557" i="9"/>
  <c r="T557" i="9"/>
  <c r="S557" i="9"/>
  <c r="R557" i="9"/>
  <c r="Q557" i="9"/>
  <c r="P557" i="9"/>
  <c r="O557" i="9"/>
  <c r="N557" i="9"/>
  <c r="M557" i="9"/>
  <c r="L557" i="9"/>
  <c r="K557" i="9"/>
  <c r="J557" i="9"/>
  <c r="I557" i="9"/>
  <c r="H557" i="9"/>
  <c r="G557" i="9"/>
  <c r="F557" i="9"/>
  <c r="D557" i="9"/>
  <c r="B557" i="9"/>
  <c r="AT556" i="9"/>
  <c r="AR556" i="9"/>
  <c r="AP556" i="9"/>
  <c r="AO556" i="9"/>
  <c r="AN556" i="9"/>
  <c r="AM556" i="9"/>
  <c r="AL556" i="9"/>
  <c r="AH556" i="9"/>
  <c r="AF556" i="9"/>
  <c r="AE556" i="9"/>
  <c r="AD556" i="9"/>
  <c r="AC556" i="9"/>
  <c r="AB556" i="9"/>
  <c r="AA556" i="9"/>
  <c r="Z556" i="9"/>
  <c r="Y556" i="9"/>
  <c r="X556" i="9"/>
  <c r="W556" i="9"/>
  <c r="V556" i="9"/>
  <c r="U556" i="9"/>
  <c r="T556" i="9"/>
  <c r="S556" i="9"/>
  <c r="R556" i="9"/>
  <c r="Q556" i="9"/>
  <c r="P556" i="9"/>
  <c r="O556" i="9"/>
  <c r="N556" i="9"/>
  <c r="M556" i="9"/>
  <c r="L556" i="9"/>
  <c r="K556" i="9"/>
  <c r="J556" i="9"/>
  <c r="I556" i="9"/>
  <c r="H556" i="9"/>
  <c r="G556" i="9"/>
  <c r="F556" i="9"/>
  <c r="D556" i="9"/>
  <c r="B556" i="9"/>
  <c r="AT555" i="9"/>
  <c r="AR555" i="9"/>
  <c r="AP555" i="9"/>
  <c r="AO555" i="9"/>
  <c r="AN555" i="9"/>
  <c r="AM555" i="9"/>
  <c r="AL555" i="9"/>
  <c r="AH555" i="9"/>
  <c r="AF555" i="9"/>
  <c r="AE555" i="9"/>
  <c r="AD555" i="9"/>
  <c r="AC555" i="9"/>
  <c r="AB555" i="9"/>
  <c r="AA555" i="9"/>
  <c r="Z555" i="9"/>
  <c r="Y555" i="9"/>
  <c r="X555" i="9"/>
  <c r="W555" i="9"/>
  <c r="V555" i="9"/>
  <c r="U555" i="9"/>
  <c r="T555" i="9"/>
  <c r="S555" i="9"/>
  <c r="R555" i="9"/>
  <c r="Q555" i="9"/>
  <c r="P555" i="9"/>
  <c r="O555" i="9"/>
  <c r="N555" i="9"/>
  <c r="M555" i="9"/>
  <c r="L555" i="9"/>
  <c r="K555" i="9"/>
  <c r="J555" i="9"/>
  <c r="I555" i="9"/>
  <c r="H555" i="9"/>
  <c r="G555" i="9"/>
  <c r="F555" i="9"/>
  <c r="D555" i="9"/>
  <c r="B555" i="9"/>
  <c r="AT554" i="9"/>
  <c r="AR554" i="9"/>
  <c r="AP554" i="9"/>
  <c r="AO554" i="9"/>
  <c r="AN554" i="9"/>
  <c r="AM554" i="9"/>
  <c r="AL554" i="9"/>
  <c r="AH554" i="9"/>
  <c r="AF554" i="9"/>
  <c r="AE554" i="9"/>
  <c r="AD554" i="9"/>
  <c r="AC554" i="9"/>
  <c r="AB554" i="9"/>
  <c r="AA554" i="9"/>
  <c r="Z554" i="9"/>
  <c r="Y554" i="9"/>
  <c r="X554" i="9"/>
  <c r="W554" i="9"/>
  <c r="V554" i="9"/>
  <c r="U554" i="9"/>
  <c r="T554" i="9"/>
  <c r="S554" i="9"/>
  <c r="R554" i="9"/>
  <c r="Q554" i="9"/>
  <c r="P554" i="9"/>
  <c r="O554" i="9"/>
  <c r="N554" i="9"/>
  <c r="M554" i="9"/>
  <c r="L554" i="9"/>
  <c r="K554" i="9"/>
  <c r="J554" i="9"/>
  <c r="I554" i="9"/>
  <c r="H554" i="9"/>
  <c r="G554" i="9"/>
  <c r="F554" i="9"/>
  <c r="D554" i="9"/>
  <c r="B554" i="9"/>
  <c r="AT553" i="9"/>
  <c r="AR553" i="9"/>
  <c r="AP553" i="9"/>
  <c r="AO553" i="9"/>
  <c r="AN553" i="9"/>
  <c r="AM553" i="9"/>
  <c r="AL553" i="9"/>
  <c r="AH553" i="9"/>
  <c r="AF553" i="9"/>
  <c r="AE553" i="9"/>
  <c r="AD553" i="9"/>
  <c r="AC553" i="9"/>
  <c r="AB553" i="9"/>
  <c r="AA553" i="9"/>
  <c r="Z553" i="9"/>
  <c r="Y553" i="9"/>
  <c r="X553" i="9"/>
  <c r="W553" i="9"/>
  <c r="V553" i="9"/>
  <c r="U553" i="9"/>
  <c r="T553" i="9"/>
  <c r="S553" i="9"/>
  <c r="R553" i="9"/>
  <c r="Q553" i="9"/>
  <c r="P553" i="9"/>
  <c r="O553" i="9"/>
  <c r="N553" i="9"/>
  <c r="M553" i="9"/>
  <c r="L553" i="9"/>
  <c r="K553" i="9"/>
  <c r="J553" i="9"/>
  <c r="I553" i="9"/>
  <c r="H553" i="9"/>
  <c r="G553" i="9"/>
  <c r="F553" i="9"/>
  <c r="D553" i="9"/>
  <c r="B553" i="9"/>
  <c r="AT552" i="9"/>
  <c r="AR552" i="9"/>
  <c r="AP552" i="9"/>
  <c r="AO552" i="9"/>
  <c r="AN552" i="9"/>
  <c r="AM552" i="9"/>
  <c r="AL552" i="9"/>
  <c r="AH552" i="9"/>
  <c r="AF552" i="9"/>
  <c r="AE552" i="9"/>
  <c r="AD552" i="9"/>
  <c r="AC552" i="9"/>
  <c r="AB552" i="9"/>
  <c r="AA552" i="9"/>
  <c r="Z552" i="9"/>
  <c r="Y552" i="9"/>
  <c r="X552" i="9"/>
  <c r="W552" i="9"/>
  <c r="V552" i="9"/>
  <c r="U552" i="9"/>
  <c r="T552" i="9"/>
  <c r="S552" i="9"/>
  <c r="R552" i="9"/>
  <c r="Q552" i="9"/>
  <c r="P552" i="9"/>
  <c r="O552" i="9"/>
  <c r="N552" i="9"/>
  <c r="M552" i="9"/>
  <c r="L552" i="9"/>
  <c r="K552" i="9"/>
  <c r="J552" i="9"/>
  <c r="I552" i="9"/>
  <c r="H552" i="9"/>
  <c r="G552" i="9"/>
  <c r="F552" i="9"/>
  <c r="D552" i="9"/>
  <c r="B552" i="9"/>
  <c r="AT551" i="9"/>
  <c r="AR551" i="9"/>
  <c r="AP551" i="9"/>
  <c r="AO551" i="9"/>
  <c r="AN551" i="9"/>
  <c r="AM551" i="9"/>
  <c r="AL551" i="9"/>
  <c r="AH551" i="9"/>
  <c r="AF551" i="9"/>
  <c r="AE551" i="9"/>
  <c r="AD551" i="9"/>
  <c r="AC551" i="9"/>
  <c r="AB551" i="9"/>
  <c r="AA551" i="9"/>
  <c r="Z551" i="9"/>
  <c r="Y551" i="9"/>
  <c r="X551" i="9"/>
  <c r="W551" i="9"/>
  <c r="V551" i="9"/>
  <c r="U551" i="9"/>
  <c r="T551" i="9"/>
  <c r="S551" i="9"/>
  <c r="R551" i="9"/>
  <c r="Q551" i="9"/>
  <c r="P551" i="9"/>
  <c r="O551" i="9"/>
  <c r="N551" i="9"/>
  <c r="M551" i="9"/>
  <c r="L551" i="9"/>
  <c r="K551" i="9"/>
  <c r="J551" i="9"/>
  <c r="I551" i="9"/>
  <c r="H551" i="9"/>
  <c r="G551" i="9"/>
  <c r="F551" i="9"/>
  <c r="D551" i="9"/>
  <c r="B551" i="9"/>
  <c r="AT550" i="9"/>
  <c r="AR550" i="9"/>
  <c r="AP550" i="9"/>
  <c r="AO550" i="9"/>
  <c r="AN550" i="9"/>
  <c r="AM550" i="9"/>
  <c r="AL550" i="9"/>
  <c r="AH550" i="9"/>
  <c r="AF550" i="9"/>
  <c r="AE550" i="9"/>
  <c r="AD550" i="9"/>
  <c r="AC550" i="9"/>
  <c r="AB550" i="9"/>
  <c r="AA550" i="9"/>
  <c r="Z550" i="9"/>
  <c r="Y550" i="9"/>
  <c r="X550" i="9"/>
  <c r="W550" i="9"/>
  <c r="V550" i="9"/>
  <c r="U550" i="9"/>
  <c r="T550" i="9"/>
  <c r="S550" i="9"/>
  <c r="R550" i="9"/>
  <c r="Q550" i="9"/>
  <c r="P550" i="9"/>
  <c r="O550" i="9"/>
  <c r="N550" i="9"/>
  <c r="M550" i="9"/>
  <c r="L550" i="9"/>
  <c r="K550" i="9"/>
  <c r="J550" i="9"/>
  <c r="I550" i="9"/>
  <c r="H550" i="9"/>
  <c r="G550" i="9"/>
  <c r="F550" i="9"/>
  <c r="D550" i="9"/>
  <c r="B550" i="9"/>
  <c r="AT549" i="9"/>
  <c r="AR549" i="9"/>
  <c r="AP549" i="9"/>
  <c r="AO549" i="9"/>
  <c r="AN549" i="9"/>
  <c r="AM549" i="9"/>
  <c r="AL549" i="9"/>
  <c r="AH549" i="9"/>
  <c r="AF549" i="9"/>
  <c r="AE549" i="9"/>
  <c r="AD549" i="9"/>
  <c r="AC549" i="9"/>
  <c r="AB549" i="9"/>
  <c r="AA549" i="9"/>
  <c r="Z549" i="9"/>
  <c r="Y549" i="9"/>
  <c r="X549" i="9"/>
  <c r="W549" i="9"/>
  <c r="V549" i="9"/>
  <c r="U549" i="9"/>
  <c r="T549" i="9"/>
  <c r="S549" i="9"/>
  <c r="R549" i="9"/>
  <c r="Q549" i="9"/>
  <c r="P549" i="9"/>
  <c r="O549" i="9"/>
  <c r="N549" i="9"/>
  <c r="M549" i="9"/>
  <c r="L549" i="9"/>
  <c r="K549" i="9"/>
  <c r="J549" i="9"/>
  <c r="I549" i="9"/>
  <c r="H549" i="9"/>
  <c r="G549" i="9"/>
  <c r="F549" i="9"/>
  <c r="D549" i="9"/>
  <c r="B549" i="9"/>
  <c r="AT548" i="9"/>
  <c r="AR548" i="9"/>
  <c r="AP548" i="9"/>
  <c r="AO548" i="9"/>
  <c r="AN548" i="9"/>
  <c r="AM548" i="9"/>
  <c r="AL548" i="9"/>
  <c r="AH548" i="9"/>
  <c r="AF548" i="9"/>
  <c r="AE548" i="9"/>
  <c r="AD548" i="9"/>
  <c r="AC548" i="9"/>
  <c r="AB548" i="9"/>
  <c r="AA548" i="9"/>
  <c r="Z548" i="9"/>
  <c r="Y548" i="9"/>
  <c r="X548" i="9"/>
  <c r="W548" i="9"/>
  <c r="V548" i="9"/>
  <c r="U548" i="9"/>
  <c r="T548" i="9"/>
  <c r="S548" i="9"/>
  <c r="R548" i="9"/>
  <c r="Q548" i="9"/>
  <c r="P548" i="9"/>
  <c r="O548" i="9"/>
  <c r="N548" i="9"/>
  <c r="M548" i="9"/>
  <c r="L548" i="9"/>
  <c r="K548" i="9"/>
  <c r="J548" i="9"/>
  <c r="I548" i="9"/>
  <c r="H548" i="9"/>
  <c r="G548" i="9"/>
  <c r="F548" i="9"/>
  <c r="D548" i="9"/>
  <c r="B548" i="9"/>
  <c r="AT547" i="9"/>
  <c r="AR547" i="9"/>
  <c r="AP547" i="9"/>
  <c r="AO547" i="9"/>
  <c r="AN547" i="9"/>
  <c r="AM547" i="9"/>
  <c r="AL547" i="9"/>
  <c r="AH547" i="9"/>
  <c r="AF547" i="9"/>
  <c r="AE547" i="9"/>
  <c r="AD547" i="9"/>
  <c r="AC547" i="9"/>
  <c r="AB547" i="9"/>
  <c r="AA547" i="9"/>
  <c r="Z547" i="9"/>
  <c r="Y547" i="9"/>
  <c r="X547" i="9"/>
  <c r="W547" i="9"/>
  <c r="V547" i="9"/>
  <c r="U547" i="9"/>
  <c r="T547" i="9"/>
  <c r="S547" i="9"/>
  <c r="R547" i="9"/>
  <c r="Q547" i="9"/>
  <c r="P547" i="9"/>
  <c r="O547" i="9"/>
  <c r="N547" i="9"/>
  <c r="M547" i="9"/>
  <c r="L547" i="9"/>
  <c r="K547" i="9"/>
  <c r="J547" i="9"/>
  <c r="I547" i="9"/>
  <c r="H547" i="9"/>
  <c r="G547" i="9"/>
  <c r="F547" i="9"/>
  <c r="D547" i="9"/>
  <c r="B547" i="9"/>
  <c r="AT546" i="9"/>
  <c r="AR546" i="9"/>
  <c r="AP546" i="9"/>
  <c r="AO546" i="9"/>
  <c r="AN546" i="9"/>
  <c r="AM546" i="9"/>
  <c r="AL546" i="9"/>
  <c r="AH546" i="9"/>
  <c r="AF546" i="9"/>
  <c r="AE546" i="9"/>
  <c r="AD546" i="9"/>
  <c r="AC546" i="9"/>
  <c r="AB546" i="9"/>
  <c r="AA546" i="9"/>
  <c r="Z546" i="9"/>
  <c r="Y546" i="9"/>
  <c r="X546" i="9"/>
  <c r="W546" i="9"/>
  <c r="V546" i="9"/>
  <c r="U546" i="9"/>
  <c r="T546" i="9"/>
  <c r="S546" i="9"/>
  <c r="R546" i="9"/>
  <c r="Q546" i="9"/>
  <c r="P546" i="9"/>
  <c r="O546" i="9"/>
  <c r="N546" i="9"/>
  <c r="M546" i="9"/>
  <c r="L546" i="9"/>
  <c r="K546" i="9"/>
  <c r="J546" i="9"/>
  <c r="I546" i="9"/>
  <c r="H546" i="9"/>
  <c r="G546" i="9"/>
  <c r="F546" i="9"/>
  <c r="D546" i="9"/>
  <c r="B546" i="9"/>
  <c r="AT545" i="9"/>
  <c r="AR545" i="9"/>
  <c r="AP545" i="9"/>
  <c r="AO545" i="9"/>
  <c r="AN545" i="9"/>
  <c r="AM545" i="9"/>
  <c r="AL545" i="9"/>
  <c r="AH545" i="9"/>
  <c r="AF545" i="9"/>
  <c r="AE545" i="9"/>
  <c r="AD545" i="9"/>
  <c r="AC545" i="9"/>
  <c r="AB545" i="9"/>
  <c r="AA545" i="9"/>
  <c r="Z545" i="9"/>
  <c r="Y545" i="9"/>
  <c r="X545" i="9"/>
  <c r="W545" i="9"/>
  <c r="V545" i="9"/>
  <c r="U545" i="9"/>
  <c r="T545" i="9"/>
  <c r="S545" i="9"/>
  <c r="R545" i="9"/>
  <c r="Q545" i="9"/>
  <c r="P545" i="9"/>
  <c r="O545" i="9"/>
  <c r="N545" i="9"/>
  <c r="M545" i="9"/>
  <c r="L545" i="9"/>
  <c r="K545" i="9"/>
  <c r="J545" i="9"/>
  <c r="I545" i="9"/>
  <c r="H545" i="9"/>
  <c r="G545" i="9"/>
  <c r="F545" i="9"/>
  <c r="D545" i="9"/>
  <c r="B545" i="9"/>
  <c r="AT544" i="9"/>
  <c r="AR544" i="9"/>
  <c r="AP544" i="9"/>
  <c r="AO544" i="9"/>
  <c r="AN544" i="9"/>
  <c r="AM544" i="9"/>
  <c r="AL544" i="9"/>
  <c r="AH544" i="9"/>
  <c r="AF544" i="9"/>
  <c r="AE544" i="9"/>
  <c r="AD544" i="9"/>
  <c r="AC544" i="9"/>
  <c r="AB544" i="9"/>
  <c r="AA544" i="9"/>
  <c r="Z544" i="9"/>
  <c r="Y544" i="9"/>
  <c r="X544" i="9"/>
  <c r="W544" i="9"/>
  <c r="V544" i="9"/>
  <c r="U544" i="9"/>
  <c r="T544" i="9"/>
  <c r="S544" i="9"/>
  <c r="R544" i="9"/>
  <c r="Q544" i="9"/>
  <c r="P544" i="9"/>
  <c r="O544" i="9"/>
  <c r="N544" i="9"/>
  <c r="M544" i="9"/>
  <c r="L544" i="9"/>
  <c r="K544" i="9"/>
  <c r="J544" i="9"/>
  <c r="I544" i="9"/>
  <c r="H544" i="9"/>
  <c r="G544" i="9"/>
  <c r="F544" i="9"/>
  <c r="D544" i="9"/>
  <c r="B544" i="9"/>
  <c r="AT543" i="9"/>
  <c r="AR543" i="9"/>
  <c r="AP543" i="9"/>
  <c r="AO543" i="9"/>
  <c r="AN543" i="9"/>
  <c r="AM543" i="9"/>
  <c r="AL543" i="9"/>
  <c r="AH543" i="9"/>
  <c r="AF543" i="9"/>
  <c r="AE543" i="9"/>
  <c r="AD543" i="9"/>
  <c r="AC543" i="9"/>
  <c r="AB543" i="9"/>
  <c r="AA543" i="9"/>
  <c r="Z543" i="9"/>
  <c r="Y543" i="9"/>
  <c r="X543" i="9"/>
  <c r="W543" i="9"/>
  <c r="V543" i="9"/>
  <c r="U543" i="9"/>
  <c r="T543" i="9"/>
  <c r="S543" i="9"/>
  <c r="R543" i="9"/>
  <c r="Q543" i="9"/>
  <c r="P543" i="9"/>
  <c r="O543" i="9"/>
  <c r="N543" i="9"/>
  <c r="M543" i="9"/>
  <c r="L543" i="9"/>
  <c r="K543" i="9"/>
  <c r="J543" i="9"/>
  <c r="I543" i="9"/>
  <c r="H543" i="9"/>
  <c r="G543" i="9"/>
  <c r="F543" i="9"/>
  <c r="D543" i="9"/>
  <c r="B543" i="9"/>
  <c r="AT542" i="9"/>
  <c r="AR542" i="9"/>
  <c r="AP542" i="9"/>
  <c r="AO542" i="9"/>
  <c r="AN542" i="9"/>
  <c r="AM542" i="9"/>
  <c r="AL542" i="9"/>
  <c r="AH542" i="9"/>
  <c r="AF542" i="9"/>
  <c r="AE542" i="9"/>
  <c r="AD542" i="9"/>
  <c r="AC542" i="9"/>
  <c r="AB542" i="9"/>
  <c r="AA542" i="9"/>
  <c r="Z542" i="9"/>
  <c r="Y542" i="9"/>
  <c r="X542" i="9"/>
  <c r="W542" i="9"/>
  <c r="V542" i="9"/>
  <c r="U542" i="9"/>
  <c r="T542" i="9"/>
  <c r="S542" i="9"/>
  <c r="R542" i="9"/>
  <c r="Q542" i="9"/>
  <c r="P542" i="9"/>
  <c r="O542" i="9"/>
  <c r="N542" i="9"/>
  <c r="M542" i="9"/>
  <c r="L542" i="9"/>
  <c r="K542" i="9"/>
  <c r="J542" i="9"/>
  <c r="I542" i="9"/>
  <c r="H542" i="9"/>
  <c r="G542" i="9"/>
  <c r="F542" i="9"/>
  <c r="D542" i="9"/>
  <c r="B542" i="9"/>
  <c r="AT541" i="9"/>
  <c r="AR541" i="9"/>
  <c r="AP541" i="9"/>
  <c r="AO541" i="9"/>
  <c r="AN541" i="9"/>
  <c r="AM541" i="9"/>
  <c r="AL541" i="9"/>
  <c r="AH541" i="9"/>
  <c r="AF541" i="9"/>
  <c r="AE541" i="9"/>
  <c r="AD541" i="9"/>
  <c r="AC541" i="9"/>
  <c r="AB541" i="9"/>
  <c r="AA541" i="9"/>
  <c r="Z541" i="9"/>
  <c r="Y541" i="9"/>
  <c r="X541" i="9"/>
  <c r="W541" i="9"/>
  <c r="V541" i="9"/>
  <c r="U541" i="9"/>
  <c r="T541" i="9"/>
  <c r="S541" i="9"/>
  <c r="R541" i="9"/>
  <c r="Q541" i="9"/>
  <c r="P541" i="9"/>
  <c r="O541" i="9"/>
  <c r="N541" i="9"/>
  <c r="M541" i="9"/>
  <c r="L541" i="9"/>
  <c r="K541" i="9"/>
  <c r="J541" i="9"/>
  <c r="I541" i="9"/>
  <c r="H541" i="9"/>
  <c r="G541" i="9"/>
  <c r="F541" i="9"/>
  <c r="D541" i="9"/>
  <c r="B541" i="9"/>
  <c r="AT540" i="9"/>
  <c r="AR540" i="9"/>
  <c r="AP540" i="9"/>
  <c r="AO540" i="9"/>
  <c r="AN540" i="9"/>
  <c r="AM540" i="9"/>
  <c r="AL540" i="9"/>
  <c r="AH540" i="9"/>
  <c r="AF540" i="9"/>
  <c r="AE540" i="9"/>
  <c r="AD540" i="9"/>
  <c r="AC540" i="9"/>
  <c r="AB540" i="9"/>
  <c r="AA540" i="9"/>
  <c r="Z540" i="9"/>
  <c r="Y540" i="9"/>
  <c r="X540" i="9"/>
  <c r="W540" i="9"/>
  <c r="V540" i="9"/>
  <c r="U540" i="9"/>
  <c r="T540" i="9"/>
  <c r="S540" i="9"/>
  <c r="R540" i="9"/>
  <c r="Q540" i="9"/>
  <c r="P540" i="9"/>
  <c r="O540" i="9"/>
  <c r="N540" i="9"/>
  <c r="M540" i="9"/>
  <c r="L540" i="9"/>
  <c r="K540" i="9"/>
  <c r="J540" i="9"/>
  <c r="I540" i="9"/>
  <c r="H540" i="9"/>
  <c r="G540" i="9"/>
  <c r="F540" i="9"/>
  <c r="D540" i="9"/>
  <c r="B540" i="9"/>
  <c r="AT539" i="9"/>
  <c r="AR539" i="9"/>
  <c r="AP539" i="9"/>
  <c r="AO539" i="9"/>
  <c r="AN539" i="9"/>
  <c r="AM539" i="9"/>
  <c r="AL539" i="9"/>
  <c r="AH539" i="9"/>
  <c r="AF539" i="9"/>
  <c r="AE539" i="9"/>
  <c r="AD539" i="9"/>
  <c r="AC539" i="9"/>
  <c r="AB539" i="9"/>
  <c r="AA539" i="9"/>
  <c r="Z539" i="9"/>
  <c r="Y539" i="9"/>
  <c r="X539" i="9"/>
  <c r="W539" i="9"/>
  <c r="V539" i="9"/>
  <c r="U539" i="9"/>
  <c r="T539" i="9"/>
  <c r="S539" i="9"/>
  <c r="R539" i="9"/>
  <c r="Q539" i="9"/>
  <c r="P539" i="9"/>
  <c r="O539" i="9"/>
  <c r="N539" i="9"/>
  <c r="M539" i="9"/>
  <c r="L539" i="9"/>
  <c r="K539" i="9"/>
  <c r="J539" i="9"/>
  <c r="I539" i="9"/>
  <c r="H539" i="9"/>
  <c r="G539" i="9"/>
  <c r="F539" i="9"/>
  <c r="D539" i="9"/>
  <c r="B539" i="9"/>
  <c r="AT538" i="9"/>
  <c r="AR538" i="9"/>
  <c r="AP538" i="9"/>
  <c r="AO538" i="9"/>
  <c r="AN538" i="9"/>
  <c r="AM538" i="9"/>
  <c r="AL538" i="9"/>
  <c r="AH538" i="9"/>
  <c r="AF538" i="9"/>
  <c r="AE538" i="9"/>
  <c r="AD538" i="9"/>
  <c r="AC538" i="9"/>
  <c r="AB538" i="9"/>
  <c r="AA538" i="9"/>
  <c r="Z538" i="9"/>
  <c r="Y538" i="9"/>
  <c r="X538" i="9"/>
  <c r="W538" i="9"/>
  <c r="V538" i="9"/>
  <c r="U538" i="9"/>
  <c r="T538" i="9"/>
  <c r="S538" i="9"/>
  <c r="R538" i="9"/>
  <c r="Q538" i="9"/>
  <c r="P538" i="9"/>
  <c r="O538" i="9"/>
  <c r="N538" i="9"/>
  <c r="M538" i="9"/>
  <c r="L538" i="9"/>
  <c r="K538" i="9"/>
  <c r="J538" i="9"/>
  <c r="I538" i="9"/>
  <c r="H538" i="9"/>
  <c r="G538" i="9"/>
  <c r="F538" i="9"/>
  <c r="D538" i="9"/>
  <c r="B538" i="9"/>
  <c r="AT537" i="9"/>
  <c r="AR537" i="9"/>
  <c r="AP537" i="9"/>
  <c r="AO537" i="9"/>
  <c r="AN537" i="9"/>
  <c r="AM537" i="9"/>
  <c r="AL537" i="9"/>
  <c r="AH537" i="9"/>
  <c r="AF537" i="9"/>
  <c r="AE537" i="9"/>
  <c r="AD537" i="9"/>
  <c r="AC537" i="9"/>
  <c r="AB537" i="9"/>
  <c r="AA537" i="9"/>
  <c r="Z537" i="9"/>
  <c r="Y537" i="9"/>
  <c r="X537" i="9"/>
  <c r="W537" i="9"/>
  <c r="V537" i="9"/>
  <c r="U537" i="9"/>
  <c r="T537" i="9"/>
  <c r="S537" i="9"/>
  <c r="R537" i="9"/>
  <c r="Q537" i="9"/>
  <c r="P537" i="9"/>
  <c r="O537" i="9"/>
  <c r="N537" i="9"/>
  <c r="M537" i="9"/>
  <c r="L537" i="9"/>
  <c r="K537" i="9"/>
  <c r="J537" i="9"/>
  <c r="I537" i="9"/>
  <c r="H537" i="9"/>
  <c r="G537" i="9"/>
  <c r="F537" i="9"/>
  <c r="D537" i="9"/>
  <c r="B537" i="9"/>
  <c r="AT536" i="9"/>
  <c r="AR536" i="9"/>
  <c r="AP536" i="9"/>
  <c r="AO536" i="9"/>
  <c r="AN536" i="9"/>
  <c r="AM536" i="9"/>
  <c r="AL536" i="9"/>
  <c r="AH536" i="9"/>
  <c r="AF536" i="9"/>
  <c r="AE536" i="9"/>
  <c r="AD536" i="9"/>
  <c r="AC536" i="9"/>
  <c r="AB536" i="9"/>
  <c r="AA536" i="9"/>
  <c r="Z536" i="9"/>
  <c r="Y536" i="9"/>
  <c r="X536" i="9"/>
  <c r="W536" i="9"/>
  <c r="V536" i="9"/>
  <c r="U536" i="9"/>
  <c r="T536" i="9"/>
  <c r="S536" i="9"/>
  <c r="R536" i="9"/>
  <c r="Q536" i="9"/>
  <c r="P536" i="9"/>
  <c r="O536" i="9"/>
  <c r="N536" i="9"/>
  <c r="M536" i="9"/>
  <c r="L536" i="9"/>
  <c r="K536" i="9"/>
  <c r="J536" i="9"/>
  <c r="I536" i="9"/>
  <c r="H536" i="9"/>
  <c r="G536" i="9"/>
  <c r="F536" i="9"/>
  <c r="D536" i="9"/>
  <c r="B536" i="9"/>
  <c r="AT535" i="9"/>
  <c r="AR535" i="9"/>
  <c r="AP535" i="9"/>
  <c r="AO535" i="9"/>
  <c r="AN535" i="9"/>
  <c r="AM535" i="9"/>
  <c r="AL535" i="9"/>
  <c r="AH535" i="9"/>
  <c r="AF535" i="9"/>
  <c r="AE535" i="9"/>
  <c r="AD535" i="9"/>
  <c r="AC535" i="9"/>
  <c r="AB535" i="9"/>
  <c r="AA535" i="9"/>
  <c r="Z535" i="9"/>
  <c r="Y535" i="9"/>
  <c r="X535" i="9"/>
  <c r="W535" i="9"/>
  <c r="V535" i="9"/>
  <c r="U535" i="9"/>
  <c r="T535" i="9"/>
  <c r="S535" i="9"/>
  <c r="R535" i="9"/>
  <c r="Q535" i="9"/>
  <c r="P535" i="9"/>
  <c r="O535" i="9"/>
  <c r="N535" i="9"/>
  <c r="M535" i="9"/>
  <c r="L535" i="9"/>
  <c r="K535" i="9"/>
  <c r="J535" i="9"/>
  <c r="I535" i="9"/>
  <c r="H535" i="9"/>
  <c r="G535" i="9"/>
  <c r="F535" i="9"/>
  <c r="D535" i="9"/>
  <c r="B535" i="9"/>
  <c r="AT534" i="9"/>
  <c r="AR534" i="9"/>
  <c r="AP534" i="9"/>
  <c r="AO534" i="9"/>
  <c r="AN534" i="9"/>
  <c r="AM534" i="9"/>
  <c r="AL534" i="9"/>
  <c r="AH534" i="9"/>
  <c r="AF534" i="9"/>
  <c r="AE534" i="9"/>
  <c r="AD534" i="9"/>
  <c r="AC534" i="9"/>
  <c r="AB534" i="9"/>
  <c r="AA534" i="9"/>
  <c r="Z534" i="9"/>
  <c r="Y534" i="9"/>
  <c r="X534" i="9"/>
  <c r="W534" i="9"/>
  <c r="V534" i="9"/>
  <c r="U534" i="9"/>
  <c r="T534" i="9"/>
  <c r="S534" i="9"/>
  <c r="R534" i="9"/>
  <c r="Q534" i="9"/>
  <c r="P534" i="9"/>
  <c r="O534" i="9"/>
  <c r="N534" i="9"/>
  <c r="M534" i="9"/>
  <c r="L534" i="9"/>
  <c r="K534" i="9"/>
  <c r="J534" i="9"/>
  <c r="I534" i="9"/>
  <c r="H534" i="9"/>
  <c r="G534" i="9"/>
  <c r="F534" i="9"/>
  <c r="D534" i="9"/>
  <c r="B534" i="9"/>
  <c r="AT533" i="9"/>
  <c r="AR533" i="9"/>
  <c r="AP533" i="9"/>
  <c r="AO533" i="9"/>
  <c r="AN533" i="9"/>
  <c r="AM533" i="9"/>
  <c r="AL533" i="9"/>
  <c r="AH533" i="9"/>
  <c r="AF533" i="9"/>
  <c r="AE533" i="9"/>
  <c r="AD533" i="9"/>
  <c r="AC533" i="9"/>
  <c r="AB533" i="9"/>
  <c r="AA533" i="9"/>
  <c r="Z533" i="9"/>
  <c r="Y533" i="9"/>
  <c r="X533" i="9"/>
  <c r="W533" i="9"/>
  <c r="V533" i="9"/>
  <c r="U533" i="9"/>
  <c r="T533" i="9"/>
  <c r="S533" i="9"/>
  <c r="R533" i="9"/>
  <c r="Q533" i="9"/>
  <c r="P533" i="9"/>
  <c r="O533" i="9"/>
  <c r="N533" i="9"/>
  <c r="M533" i="9"/>
  <c r="L533" i="9"/>
  <c r="K533" i="9"/>
  <c r="J533" i="9"/>
  <c r="I533" i="9"/>
  <c r="H533" i="9"/>
  <c r="G533" i="9"/>
  <c r="F533" i="9"/>
  <c r="D533" i="9"/>
  <c r="B533" i="9"/>
  <c r="AT532" i="9"/>
  <c r="AR532" i="9"/>
  <c r="AP532" i="9"/>
  <c r="AO532" i="9"/>
  <c r="AN532" i="9"/>
  <c r="AM532" i="9"/>
  <c r="AL532" i="9"/>
  <c r="AH532" i="9"/>
  <c r="AF532" i="9"/>
  <c r="AE532" i="9"/>
  <c r="AD532" i="9"/>
  <c r="AC532" i="9"/>
  <c r="AB532" i="9"/>
  <c r="AA532" i="9"/>
  <c r="Z532" i="9"/>
  <c r="Y532" i="9"/>
  <c r="X532" i="9"/>
  <c r="W532" i="9"/>
  <c r="V532" i="9"/>
  <c r="U532" i="9"/>
  <c r="T532" i="9"/>
  <c r="S532" i="9"/>
  <c r="R532" i="9"/>
  <c r="Q532" i="9"/>
  <c r="P532" i="9"/>
  <c r="O532" i="9"/>
  <c r="N532" i="9"/>
  <c r="M532" i="9"/>
  <c r="L532" i="9"/>
  <c r="K532" i="9"/>
  <c r="J532" i="9"/>
  <c r="I532" i="9"/>
  <c r="H532" i="9"/>
  <c r="G532" i="9"/>
  <c r="F532" i="9"/>
  <c r="D532" i="9"/>
  <c r="B532" i="9"/>
  <c r="AT531" i="9"/>
  <c r="AR531" i="9"/>
  <c r="AP531" i="9"/>
  <c r="AO531" i="9"/>
  <c r="AN531" i="9"/>
  <c r="AM531" i="9"/>
  <c r="AL531" i="9"/>
  <c r="AH531" i="9"/>
  <c r="AF531" i="9"/>
  <c r="AE531" i="9"/>
  <c r="AD531" i="9"/>
  <c r="AC531" i="9"/>
  <c r="AB531" i="9"/>
  <c r="AA531" i="9"/>
  <c r="Z531" i="9"/>
  <c r="Y531" i="9"/>
  <c r="X531" i="9"/>
  <c r="W531" i="9"/>
  <c r="V531" i="9"/>
  <c r="U531" i="9"/>
  <c r="T531" i="9"/>
  <c r="S531" i="9"/>
  <c r="R531" i="9"/>
  <c r="Q531" i="9"/>
  <c r="P531" i="9"/>
  <c r="O531" i="9"/>
  <c r="N531" i="9"/>
  <c r="M531" i="9"/>
  <c r="L531" i="9"/>
  <c r="K531" i="9"/>
  <c r="J531" i="9"/>
  <c r="I531" i="9"/>
  <c r="H531" i="9"/>
  <c r="G531" i="9"/>
  <c r="F531" i="9"/>
  <c r="D531" i="9"/>
  <c r="B531" i="9"/>
  <c r="AT530" i="9"/>
  <c r="AR530" i="9"/>
  <c r="AP530" i="9"/>
  <c r="AO530" i="9"/>
  <c r="AN530" i="9"/>
  <c r="AM530" i="9"/>
  <c r="AL530" i="9"/>
  <c r="AH530" i="9"/>
  <c r="AF530" i="9"/>
  <c r="AE530" i="9"/>
  <c r="AD530" i="9"/>
  <c r="AC530" i="9"/>
  <c r="AB530" i="9"/>
  <c r="AA530" i="9"/>
  <c r="Z530" i="9"/>
  <c r="Y530" i="9"/>
  <c r="X530" i="9"/>
  <c r="W530" i="9"/>
  <c r="V530" i="9"/>
  <c r="U530" i="9"/>
  <c r="T530" i="9"/>
  <c r="S530" i="9"/>
  <c r="R530" i="9"/>
  <c r="Q530" i="9"/>
  <c r="P530" i="9"/>
  <c r="O530" i="9"/>
  <c r="N530" i="9"/>
  <c r="M530" i="9"/>
  <c r="L530" i="9"/>
  <c r="K530" i="9"/>
  <c r="J530" i="9"/>
  <c r="I530" i="9"/>
  <c r="H530" i="9"/>
  <c r="G530" i="9"/>
  <c r="F530" i="9"/>
  <c r="D530" i="9"/>
  <c r="B530" i="9"/>
  <c r="AT529" i="9"/>
  <c r="AR529" i="9"/>
  <c r="AP529" i="9"/>
  <c r="AO529" i="9"/>
  <c r="AN529" i="9"/>
  <c r="AM529" i="9"/>
  <c r="AL529" i="9"/>
  <c r="AH529" i="9"/>
  <c r="AF529" i="9"/>
  <c r="AE529" i="9"/>
  <c r="AD529" i="9"/>
  <c r="AC529" i="9"/>
  <c r="AB529" i="9"/>
  <c r="AA529" i="9"/>
  <c r="Z529" i="9"/>
  <c r="Y529" i="9"/>
  <c r="X529" i="9"/>
  <c r="W529" i="9"/>
  <c r="V529" i="9"/>
  <c r="U529" i="9"/>
  <c r="T529" i="9"/>
  <c r="S529" i="9"/>
  <c r="R529" i="9"/>
  <c r="Q529" i="9"/>
  <c r="P529" i="9"/>
  <c r="O529" i="9"/>
  <c r="N529" i="9"/>
  <c r="M529" i="9"/>
  <c r="L529" i="9"/>
  <c r="K529" i="9"/>
  <c r="J529" i="9"/>
  <c r="I529" i="9"/>
  <c r="H529" i="9"/>
  <c r="G529" i="9"/>
  <c r="F529" i="9"/>
  <c r="D529" i="9"/>
  <c r="B529" i="9"/>
  <c r="AT528" i="9"/>
  <c r="AR528" i="9"/>
  <c r="AP528" i="9"/>
  <c r="AO528" i="9"/>
  <c r="AN528" i="9"/>
  <c r="AM528" i="9"/>
  <c r="AL528" i="9"/>
  <c r="AH528" i="9"/>
  <c r="AF528" i="9"/>
  <c r="AE528" i="9"/>
  <c r="AD528" i="9"/>
  <c r="AC528" i="9"/>
  <c r="AB528" i="9"/>
  <c r="AA528" i="9"/>
  <c r="Z528" i="9"/>
  <c r="Y528" i="9"/>
  <c r="X528" i="9"/>
  <c r="W528" i="9"/>
  <c r="V528" i="9"/>
  <c r="U528" i="9"/>
  <c r="T528" i="9"/>
  <c r="S528" i="9"/>
  <c r="R528" i="9"/>
  <c r="Q528" i="9"/>
  <c r="P528" i="9"/>
  <c r="O528" i="9"/>
  <c r="N528" i="9"/>
  <c r="M528" i="9"/>
  <c r="L528" i="9"/>
  <c r="K528" i="9"/>
  <c r="J528" i="9"/>
  <c r="I528" i="9"/>
  <c r="H528" i="9"/>
  <c r="G528" i="9"/>
  <c r="F528" i="9"/>
  <c r="D528" i="9"/>
  <c r="B528" i="9"/>
  <c r="AT527" i="9"/>
  <c r="AR527" i="9"/>
  <c r="AP527" i="9"/>
  <c r="AO527" i="9"/>
  <c r="AN527" i="9"/>
  <c r="AM527" i="9"/>
  <c r="AL527" i="9"/>
  <c r="AH527" i="9"/>
  <c r="AF527" i="9"/>
  <c r="AE527" i="9"/>
  <c r="AD527" i="9"/>
  <c r="AC527" i="9"/>
  <c r="AB527" i="9"/>
  <c r="AA527" i="9"/>
  <c r="Z527" i="9"/>
  <c r="Y527" i="9"/>
  <c r="X527" i="9"/>
  <c r="W527" i="9"/>
  <c r="V527" i="9"/>
  <c r="U527" i="9"/>
  <c r="T527" i="9"/>
  <c r="S527" i="9"/>
  <c r="R527" i="9"/>
  <c r="Q527" i="9"/>
  <c r="P527" i="9"/>
  <c r="O527" i="9"/>
  <c r="N527" i="9"/>
  <c r="M527" i="9"/>
  <c r="L527" i="9"/>
  <c r="K527" i="9"/>
  <c r="J527" i="9"/>
  <c r="I527" i="9"/>
  <c r="H527" i="9"/>
  <c r="G527" i="9"/>
  <c r="F527" i="9"/>
  <c r="D527" i="9"/>
  <c r="B527" i="9"/>
  <c r="AT526" i="9"/>
  <c r="AR526" i="9"/>
  <c r="AP526" i="9"/>
  <c r="AO526" i="9"/>
  <c r="AN526" i="9"/>
  <c r="AM526" i="9"/>
  <c r="AL526" i="9"/>
  <c r="AH526" i="9"/>
  <c r="AF526" i="9"/>
  <c r="AE526" i="9"/>
  <c r="AD526" i="9"/>
  <c r="AC526" i="9"/>
  <c r="AB526" i="9"/>
  <c r="AA526" i="9"/>
  <c r="Z526" i="9"/>
  <c r="Y526" i="9"/>
  <c r="X526" i="9"/>
  <c r="W526" i="9"/>
  <c r="V526" i="9"/>
  <c r="U526" i="9"/>
  <c r="T526" i="9"/>
  <c r="S526" i="9"/>
  <c r="R526" i="9"/>
  <c r="Q526" i="9"/>
  <c r="P526" i="9"/>
  <c r="O526" i="9"/>
  <c r="N526" i="9"/>
  <c r="M526" i="9"/>
  <c r="L526" i="9"/>
  <c r="K526" i="9"/>
  <c r="J526" i="9"/>
  <c r="I526" i="9"/>
  <c r="H526" i="9"/>
  <c r="G526" i="9"/>
  <c r="F526" i="9"/>
  <c r="D526" i="9"/>
  <c r="B526" i="9"/>
  <c r="AT525" i="9"/>
  <c r="AR525" i="9"/>
  <c r="AP525" i="9"/>
  <c r="AO525" i="9"/>
  <c r="AN525" i="9"/>
  <c r="AM525" i="9"/>
  <c r="AL525" i="9"/>
  <c r="AH525" i="9"/>
  <c r="AF525" i="9"/>
  <c r="AE525" i="9"/>
  <c r="AD525" i="9"/>
  <c r="AC525" i="9"/>
  <c r="AB525" i="9"/>
  <c r="AA525" i="9"/>
  <c r="Z525" i="9"/>
  <c r="Y525" i="9"/>
  <c r="X525" i="9"/>
  <c r="W525" i="9"/>
  <c r="V525" i="9"/>
  <c r="U525" i="9"/>
  <c r="T525" i="9"/>
  <c r="S525" i="9"/>
  <c r="R525" i="9"/>
  <c r="Q525" i="9"/>
  <c r="P525" i="9"/>
  <c r="O525" i="9"/>
  <c r="N525" i="9"/>
  <c r="M525" i="9"/>
  <c r="L525" i="9"/>
  <c r="K525" i="9"/>
  <c r="J525" i="9"/>
  <c r="I525" i="9"/>
  <c r="H525" i="9"/>
  <c r="G525" i="9"/>
  <c r="F525" i="9"/>
  <c r="D525" i="9"/>
  <c r="B525" i="9"/>
  <c r="AT524" i="9"/>
  <c r="AR524" i="9"/>
  <c r="AP524" i="9"/>
  <c r="AO524" i="9"/>
  <c r="AN524" i="9"/>
  <c r="AM524" i="9"/>
  <c r="AL524" i="9"/>
  <c r="AH524" i="9"/>
  <c r="AF524" i="9"/>
  <c r="AE524" i="9"/>
  <c r="AD524" i="9"/>
  <c r="AC524" i="9"/>
  <c r="AB524" i="9"/>
  <c r="AA524" i="9"/>
  <c r="Z524" i="9"/>
  <c r="Y524" i="9"/>
  <c r="X524" i="9"/>
  <c r="W524" i="9"/>
  <c r="V524" i="9"/>
  <c r="U524" i="9"/>
  <c r="T524" i="9"/>
  <c r="S524" i="9"/>
  <c r="R524" i="9"/>
  <c r="Q524" i="9"/>
  <c r="P524" i="9"/>
  <c r="O524" i="9"/>
  <c r="N524" i="9"/>
  <c r="M524" i="9"/>
  <c r="L524" i="9"/>
  <c r="K524" i="9"/>
  <c r="J524" i="9"/>
  <c r="I524" i="9"/>
  <c r="H524" i="9"/>
  <c r="G524" i="9"/>
  <c r="F524" i="9"/>
  <c r="D524" i="9"/>
  <c r="B524" i="9"/>
  <c r="AT523" i="9"/>
  <c r="AR523" i="9"/>
  <c r="AP523" i="9"/>
  <c r="AO523" i="9"/>
  <c r="AN523" i="9"/>
  <c r="AM523" i="9"/>
  <c r="AL523" i="9"/>
  <c r="AH523" i="9"/>
  <c r="AF523" i="9"/>
  <c r="AE523" i="9"/>
  <c r="AD523" i="9"/>
  <c r="AC523" i="9"/>
  <c r="AB523" i="9"/>
  <c r="AA523" i="9"/>
  <c r="Z523" i="9"/>
  <c r="Y523" i="9"/>
  <c r="X523" i="9"/>
  <c r="W523" i="9"/>
  <c r="V523" i="9"/>
  <c r="U523" i="9"/>
  <c r="T523" i="9"/>
  <c r="S523" i="9"/>
  <c r="R523" i="9"/>
  <c r="Q523" i="9"/>
  <c r="P523" i="9"/>
  <c r="O523" i="9"/>
  <c r="N523" i="9"/>
  <c r="M523" i="9"/>
  <c r="L523" i="9"/>
  <c r="K523" i="9"/>
  <c r="J523" i="9"/>
  <c r="I523" i="9"/>
  <c r="H523" i="9"/>
  <c r="G523" i="9"/>
  <c r="F523" i="9"/>
  <c r="D523" i="9"/>
  <c r="B523" i="9"/>
  <c r="AT522" i="9"/>
  <c r="AR522" i="9"/>
  <c r="AP522" i="9"/>
  <c r="AO522" i="9"/>
  <c r="AN522" i="9"/>
  <c r="AM522" i="9"/>
  <c r="AL522" i="9"/>
  <c r="AH522" i="9"/>
  <c r="AF522" i="9"/>
  <c r="AE522" i="9"/>
  <c r="AD522" i="9"/>
  <c r="AC522" i="9"/>
  <c r="AB522" i="9"/>
  <c r="AA522" i="9"/>
  <c r="Z522" i="9"/>
  <c r="Y522" i="9"/>
  <c r="X522" i="9"/>
  <c r="W522" i="9"/>
  <c r="V522" i="9"/>
  <c r="U522" i="9"/>
  <c r="T522" i="9"/>
  <c r="S522" i="9"/>
  <c r="R522" i="9"/>
  <c r="Q522" i="9"/>
  <c r="P522" i="9"/>
  <c r="O522" i="9"/>
  <c r="N522" i="9"/>
  <c r="M522" i="9"/>
  <c r="L522" i="9"/>
  <c r="K522" i="9"/>
  <c r="J522" i="9"/>
  <c r="I522" i="9"/>
  <c r="H522" i="9"/>
  <c r="G522" i="9"/>
  <c r="F522" i="9"/>
  <c r="D522" i="9"/>
  <c r="B522" i="9"/>
  <c r="AT521" i="9"/>
  <c r="AR521" i="9"/>
  <c r="AP521" i="9"/>
  <c r="AO521" i="9"/>
  <c r="AN521" i="9"/>
  <c r="AM521" i="9"/>
  <c r="AL521" i="9"/>
  <c r="AH521" i="9"/>
  <c r="AF521" i="9"/>
  <c r="AE521" i="9"/>
  <c r="AD521" i="9"/>
  <c r="AC521" i="9"/>
  <c r="AB521" i="9"/>
  <c r="AA521" i="9"/>
  <c r="Z521" i="9"/>
  <c r="Y521" i="9"/>
  <c r="X521" i="9"/>
  <c r="W521" i="9"/>
  <c r="V521" i="9"/>
  <c r="U521" i="9"/>
  <c r="T521" i="9"/>
  <c r="S521" i="9"/>
  <c r="R521" i="9"/>
  <c r="Q521" i="9"/>
  <c r="P521" i="9"/>
  <c r="O521" i="9"/>
  <c r="N521" i="9"/>
  <c r="M521" i="9"/>
  <c r="L521" i="9"/>
  <c r="K521" i="9"/>
  <c r="J521" i="9"/>
  <c r="I521" i="9"/>
  <c r="H521" i="9"/>
  <c r="G521" i="9"/>
  <c r="F521" i="9"/>
  <c r="D521" i="9"/>
  <c r="B521" i="9"/>
  <c r="AT520" i="9"/>
  <c r="AR520" i="9"/>
  <c r="AP520" i="9"/>
  <c r="AO520" i="9"/>
  <c r="AN520" i="9"/>
  <c r="AM520" i="9"/>
  <c r="AL520" i="9"/>
  <c r="AH520" i="9"/>
  <c r="AF520" i="9"/>
  <c r="AE520" i="9"/>
  <c r="AD520" i="9"/>
  <c r="AC520" i="9"/>
  <c r="AB520" i="9"/>
  <c r="AA520" i="9"/>
  <c r="Z520" i="9"/>
  <c r="Y520" i="9"/>
  <c r="X520" i="9"/>
  <c r="W520" i="9"/>
  <c r="V520" i="9"/>
  <c r="U520" i="9"/>
  <c r="T520" i="9"/>
  <c r="S520" i="9"/>
  <c r="R520" i="9"/>
  <c r="Q520" i="9"/>
  <c r="P520" i="9"/>
  <c r="O520" i="9"/>
  <c r="N520" i="9"/>
  <c r="M520" i="9"/>
  <c r="L520" i="9"/>
  <c r="K520" i="9"/>
  <c r="J520" i="9"/>
  <c r="I520" i="9"/>
  <c r="H520" i="9"/>
  <c r="G520" i="9"/>
  <c r="F520" i="9"/>
  <c r="D520" i="9"/>
  <c r="B520" i="9"/>
  <c r="AT519" i="9"/>
  <c r="AR519" i="9"/>
  <c r="AP519" i="9"/>
  <c r="AO519" i="9"/>
  <c r="AN519" i="9"/>
  <c r="AM519" i="9"/>
  <c r="AL519" i="9"/>
  <c r="AH519" i="9"/>
  <c r="AF519" i="9"/>
  <c r="AE519" i="9"/>
  <c r="AD519" i="9"/>
  <c r="AC519" i="9"/>
  <c r="AB519" i="9"/>
  <c r="AA519" i="9"/>
  <c r="Z519" i="9"/>
  <c r="Y519" i="9"/>
  <c r="X519" i="9"/>
  <c r="W519" i="9"/>
  <c r="V519" i="9"/>
  <c r="U519" i="9"/>
  <c r="T519" i="9"/>
  <c r="S519" i="9"/>
  <c r="R519" i="9"/>
  <c r="Q519" i="9"/>
  <c r="P519" i="9"/>
  <c r="O519" i="9"/>
  <c r="N519" i="9"/>
  <c r="M519" i="9"/>
  <c r="L519" i="9"/>
  <c r="K519" i="9"/>
  <c r="J519" i="9"/>
  <c r="I519" i="9"/>
  <c r="H519" i="9"/>
  <c r="G519" i="9"/>
  <c r="F519" i="9"/>
  <c r="D519" i="9"/>
  <c r="B519" i="9"/>
  <c r="AT518" i="9"/>
  <c r="AR518" i="9"/>
  <c r="AP518" i="9"/>
  <c r="AO518" i="9"/>
  <c r="AN518" i="9"/>
  <c r="AM518" i="9"/>
  <c r="AL518" i="9"/>
  <c r="AH518" i="9"/>
  <c r="AF518" i="9"/>
  <c r="AE518" i="9"/>
  <c r="AD518" i="9"/>
  <c r="AC518" i="9"/>
  <c r="AB518" i="9"/>
  <c r="AA518" i="9"/>
  <c r="Z518" i="9"/>
  <c r="Y518" i="9"/>
  <c r="X518" i="9"/>
  <c r="W518" i="9"/>
  <c r="V518" i="9"/>
  <c r="U518" i="9"/>
  <c r="T518" i="9"/>
  <c r="S518" i="9"/>
  <c r="R518" i="9"/>
  <c r="Q518" i="9"/>
  <c r="P518" i="9"/>
  <c r="O518" i="9"/>
  <c r="N518" i="9"/>
  <c r="M518" i="9"/>
  <c r="L518" i="9"/>
  <c r="K518" i="9"/>
  <c r="J518" i="9"/>
  <c r="I518" i="9"/>
  <c r="H518" i="9"/>
  <c r="G518" i="9"/>
  <c r="F518" i="9"/>
  <c r="D518" i="9"/>
  <c r="B518" i="9"/>
  <c r="AT517" i="9"/>
  <c r="AR517" i="9"/>
  <c r="AP517" i="9"/>
  <c r="AO517" i="9"/>
  <c r="AN517" i="9"/>
  <c r="AM517" i="9"/>
  <c r="AL517" i="9"/>
  <c r="AH517" i="9"/>
  <c r="AF517" i="9"/>
  <c r="AE517" i="9"/>
  <c r="AD517" i="9"/>
  <c r="AC517" i="9"/>
  <c r="AB517" i="9"/>
  <c r="AA517" i="9"/>
  <c r="Z517" i="9"/>
  <c r="Y517" i="9"/>
  <c r="X517" i="9"/>
  <c r="W517" i="9"/>
  <c r="V517" i="9"/>
  <c r="U517" i="9"/>
  <c r="T517" i="9"/>
  <c r="S517" i="9"/>
  <c r="R517" i="9"/>
  <c r="Q517" i="9"/>
  <c r="P517" i="9"/>
  <c r="O517" i="9"/>
  <c r="N517" i="9"/>
  <c r="M517" i="9"/>
  <c r="L517" i="9"/>
  <c r="K517" i="9"/>
  <c r="J517" i="9"/>
  <c r="I517" i="9"/>
  <c r="H517" i="9"/>
  <c r="G517" i="9"/>
  <c r="F517" i="9"/>
  <c r="D517" i="9"/>
  <c r="B517" i="9"/>
  <c r="AT516" i="9"/>
  <c r="AR516" i="9"/>
  <c r="AP516" i="9"/>
  <c r="AO516" i="9"/>
  <c r="AN516" i="9"/>
  <c r="AM516" i="9"/>
  <c r="AL516" i="9"/>
  <c r="AH516" i="9"/>
  <c r="AF516" i="9"/>
  <c r="AE516" i="9"/>
  <c r="AD516" i="9"/>
  <c r="AC516" i="9"/>
  <c r="AB516" i="9"/>
  <c r="AA516" i="9"/>
  <c r="Z516" i="9"/>
  <c r="Y516" i="9"/>
  <c r="X516" i="9"/>
  <c r="W516" i="9"/>
  <c r="V516" i="9"/>
  <c r="U516" i="9"/>
  <c r="T516" i="9"/>
  <c r="S516" i="9"/>
  <c r="R516" i="9"/>
  <c r="Q516" i="9"/>
  <c r="P516" i="9"/>
  <c r="O516" i="9"/>
  <c r="N516" i="9"/>
  <c r="M516" i="9"/>
  <c r="L516" i="9"/>
  <c r="K516" i="9"/>
  <c r="J516" i="9"/>
  <c r="I516" i="9"/>
  <c r="H516" i="9"/>
  <c r="G516" i="9"/>
  <c r="F516" i="9"/>
  <c r="D516" i="9"/>
  <c r="B516" i="9"/>
  <c r="AT515" i="9"/>
  <c r="AR515" i="9"/>
  <c r="AP515" i="9"/>
  <c r="AO515" i="9"/>
  <c r="AN515" i="9"/>
  <c r="AM515" i="9"/>
  <c r="AL515" i="9"/>
  <c r="AH515" i="9"/>
  <c r="AF515" i="9"/>
  <c r="AE515" i="9"/>
  <c r="AD515" i="9"/>
  <c r="AC515" i="9"/>
  <c r="AB515" i="9"/>
  <c r="AA515" i="9"/>
  <c r="Z515" i="9"/>
  <c r="Y515" i="9"/>
  <c r="X515" i="9"/>
  <c r="W515" i="9"/>
  <c r="V515" i="9"/>
  <c r="U515" i="9"/>
  <c r="T515" i="9"/>
  <c r="S515" i="9"/>
  <c r="R515" i="9"/>
  <c r="Q515" i="9"/>
  <c r="P515" i="9"/>
  <c r="O515" i="9"/>
  <c r="N515" i="9"/>
  <c r="M515" i="9"/>
  <c r="L515" i="9"/>
  <c r="K515" i="9"/>
  <c r="J515" i="9"/>
  <c r="I515" i="9"/>
  <c r="H515" i="9"/>
  <c r="G515" i="9"/>
  <c r="F515" i="9"/>
  <c r="D515" i="9"/>
  <c r="B515" i="9"/>
  <c r="AT514" i="9"/>
  <c r="AR514" i="9"/>
  <c r="AP514" i="9"/>
  <c r="AO514" i="9"/>
  <c r="AN514" i="9"/>
  <c r="AM514" i="9"/>
  <c r="AL514" i="9"/>
  <c r="AH514" i="9"/>
  <c r="AF514" i="9"/>
  <c r="AE514" i="9"/>
  <c r="AD514" i="9"/>
  <c r="AC514" i="9"/>
  <c r="AB514" i="9"/>
  <c r="AA514" i="9"/>
  <c r="Z514" i="9"/>
  <c r="Y514" i="9"/>
  <c r="X514" i="9"/>
  <c r="W514" i="9"/>
  <c r="V514" i="9"/>
  <c r="U514" i="9"/>
  <c r="T514" i="9"/>
  <c r="S514" i="9"/>
  <c r="R514" i="9"/>
  <c r="Q514" i="9"/>
  <c r="P514" i="9"/>
  <c r="O514" i="9"/>
  <c r="N514" i="9"/>
  <c r="M514" i="9"/>
  <c r="L514" i="9"/>
  <c r="K514" i="9"/>
  <c r="J514" i="9"/>
  <c r="I514" i="9"/>
  <c r="H514" i="9"/>
  <c r="G514" i="9"/>
  <c r="F514" i="9"/>
  <c r="D514" i="9"/>
  <c r="B514" i="9"/>
  <c r="AT513" i="9"/>
  <c r="AR513" i="9"/>
  <c r="AP513" i="9"/>
  <c r="AO513" i="9"/>
  <c r="AN513" i="9"/>
  <c r="AM513" i="9"/>
  <c r="AL513" i="9"/>
  <c r="AH513" i="9"/>
  <c r="AF513" i="9"/>
  <c r="AE513" i="9"/>
  <c r="AD513" i="9"/>
  <c r="AC513" i="9"/>
  <c r="AB513" i="9"/>
  <c r="AA513" i="9"/>
  <c r="Z513" i="9"/>
  <c r="Y513" i="9"/>
  <c r="X513" i="9"/>
  <c r="W513" i="9"/>
  <c r="V513" i="9"/>
  <c r="U513" i="9"/>
  <c r="T513" i="9"/>
  <c r="S513" i="9"/>
  <c r="R513" i="9"/>
  <c r="Q513" i="9"/>
  <c r="P513" i="9"/>
  <c r="O513" i="9"/>
  <c r="N513" i="9"/>
  <c r="M513" i="9"/>
  <c r="L513" i="9"/>
  <c r="K513" i="9"/>
  <c r="J513" i="9"/>
  <c r="I513" i="9"/>
  <c r="H513" i="9"/>
  <c r="G513" i="9"/>
  <c r="F513" i="9"/>
  <c r="D513" i="9"/>
  <c r="B513" i="9"/>
  <c r="AT512" i="9"/>
  <c r="AR512" i="9"/>
  <c r="AP512" i="9"/>
  <c r="AO512" i="9"/>
  <c r="AN512" i="9"/>
  <c r="AM512" i="9"/>
  <c r="AL512" i="9"/>
  <c r="AH512" i="9"/>
  <c r="AF512" i="9"/>
  <c r="AE512" i="9"/>
  <c r="AD512" i="9"/>
  <c r="AC512" i="9"/>
  <c r="AB512" i="9"/>
  <c r="AA512" i="9"/>
  <c r="Z512" i="9"/>
  <c r="Y512" i="9"/>
  <c r="X512" i="9"/>
  <c r="W512" i="9"/>
  <c r="V512" i="9"/>
  <c r="U512" i="9"/>
  <c r="T512" i="9"/>
  <c r="S512" i="9"/>
  <c r="R512" i="9"/>
  <c r="Q512" i="9"/>
  <c r="P512" i="9"/>
  <c r="O512" i="9"/>
  <c r="N512" i="9"/>
  <c r="M512" i="9"/>
  <c r="L512" i="9"/>
  <c r="K512" i="9"/>
  <c r="J512" i="9"/>
  <c r="I512" i="9"/>
  <c r="H512" i="9"/>
  <c r="G512" i="9"/>
  <c r="F512" i="9"/>
  <c r="D512" i="9"/>
  <c r="B512" i="9"/>
  <c r="AT511" i="9"/>
  <c r="AR511" i="9"/>
  <c r="AP511" i="9"/>
  <c r="AO511" i="9"/>
  <c r="AN511" i="9"/>
  <c r="AM511" i="9"/>
  <c r="AL511" i="9"/>
  <c r="AH511" i="9"/>
  <c r="AF511" i="9"/>
  <c r="AE511" i="9"/>
  <c r="AD511" i="9"/>
  <c r="AC511" i="9"/>
  <c r="AB511" i="9"/>
  <c r="AA511" i="9"/>
  <c r="Z511" i="9"/>
  <c r="Y511" i="9"/>
  <c r="X511" i="9"/>
  <c r="W511" i="9"/>
  <c r="V511" i="9"/>
  <c r="U511" i="9"/>
  <c r="T511" i="9"/>
  <c r="S511" i="9"/>
  <c r="R511" i="9"/>
  <c r="Q511" i="9"/>
  <c r="P511" i="9"/>
  <c r="O511" i="9"/>
  <c r="N511" i="9"/>
  <c r="M511" i="9"/>
  <c r="L511" i="9"/>
  <c r="K511" i="9"/>
  <c r="J511" i="9"/>
  <c r="I511" i="9"/>
  <c r="H511" i="9"/>
  <c r="G511" i="9"/>
  <c r="F511" i="9"/>
  <c r="D511" i="9"/>
  <c r="B511" i="9"/>
  <c r="AT510" i="9"/>
  <c r="AR510" i="9"/>
  <c r="AP510" i="9"/>
  <c r="AO510" i="9"/>
  <c r="AN510" i="9"/>
  <c r="AM510" i="9"/>
  <c r="AL510" i="9"/>
  <c r="AH510" i="9"/>
  <c r="AF510" i="9"/>
  <c r="AE510" i="9"/>
  <c r="AD510" i="9"/>
  <c r="AC510" i="9"/>
  <c r="AB510" i="9"/>
  <c r="AA510" i="9"/>
  <c r="Z510" i="9"/>
  <c r="Y510" i="9"/>
  <c r="X510" i="9"/>
  <c r="W510" i="9"/>
  <c r="V510" i="9"/>
  <c r="U510" i="9"/>
  <c r="T510" i="9"/>
  <c r="S510" i="9"/>
  <c r="R510" i="9"/>
  <c r="Q510" i="9"/>
  <c r="P510" i="9"/>
  <c r="O510" i="9"/>
  <c r="N510" i="9"/>
  <c r="M510" i="9"/>
  <c r="L510" i="9"/>
  <c r="K510" i="9"/>
  <c r="J510" i="9"/>
  <c r="I510" i="9"/>
  <c r="H510" i="9"/>
  <c r="G510" i="9"/>
  <c r="F510" i="9"/>
  <c r="D510" i="9"/>
  <c r="B510" i="9"/>
  <c r="AT509" i="9"/>
  <c r="AR509" i="9"/>
  <c r="AP509" i="9"/>
  <c r="AO509" i="9"/>
  <c r="AN509" i="9"/>
  <c r="AM509" i="9"/>
  <c r="AL509" i="9"/>
  <c r="AH509" i="9"/>
  <c r="AF509" i="9"/>
  <c r="AE509" i="9"/>
  <c r="AD509" i="9"/>
  <c r="AC509" i="9"/>
  <c r="AB509" i="9"/>
  <c r="AA509" i="9"/>
  <c r="Z509" i="9"/>
  <c r="Y509" i="9"/>
  <c r="X509" i="9"/>
  <c r="W509" i="9"/>
  <c r="V509" i="9"/>
  <c r="U509" i="9"/>
  <c r="T509" i="9"/>
  <c r="S509" i="9"/>
  <c r="R509" i="9"/>
  <c r="Q509" i="9"/>
  <c r="P509" i="9"/>
  <c r="O509" i="9"/>
  <c r="N509" i="9"/>
  <c r="M509" i="9"/>
  <c r="L509" i="9"/>
  <c r="K509" i="9"/>
  <c r="J509" i="9"/>
  <c r="I509" i="9"/>
  <c r="H509" i="9"/>
  <c r="G509" i="9"/>
  <c r="F509" i="9"/>
  <c r="D509" i="9"/>
  <c r="B509" i="9"/>
  <c r="AT508" i="9"/>
  <c r="AR508" i="9"/>
  <c r="AP508" i="9"/>
  <c r="AO508" i="9"/>
  <c r="AN508" i="9"/>
  <c r="AM508" i="9"/>
  <c r="AL508" i="9"/>
  <c r="AH508" i="9"/>
  <c r="AF508" i="9"/>
  <c r="AE508" i="9"/>
  <c r="AD508" i="9"/>
  <c r="AC508" i="9"/>
  <c r="AB508" i="9"/>
  <c r="AA508" i="9"/>
  <c r="Z508" i="9"/>
  <c r="Y508" i="9"/>
  <c r="X508" i="9"/>
  <c r="W508" i="9"/>
  <c r="V508" i="9"/>
  <c r="U508" i="9"/>
  <c r="T508" i="9"/>
  <c r="S508" i="9"/>
  <c r="R508" i="9"/>
  <c r="Q508" i="9"/>
  <c r="P508" i="9"/>
  <c r="O508" i="9"/>
  <c r="N508" i="9"/>
  <c r="M508" i="9"/>
  <c r="L508" i="9"/>
  <c r="K508" i="9"/>
  <c r="J508" i="9"/>
  <c r="I508" i="9"/>
  <c r="H508" i="9"/>
  <c r="G508" i="9"/>
  <c r="F508" i="9"/>
  <c r="D508" i="9"/>
  <c r="B508" i="9"/>
  <c r="AT507" i="9"/>
  <c r="AR507" i="9"/>
  <c r="AP507" i="9"/>
  <c r="AO507" i="9"/>
  <c r="AN507" i="9"/>
  <c r="AM507" i="9"/>
  <c r="AL507" i="9"/>
  <c r="AH507" i="9"/>
  <c r="AF507" i="9"/>
  <c r="AE507" i="9"/>
  <c r="AD507" i="9"/>
  <c r="AC507" i="9"/>
  <c r="AB507" i="9"/>
  <c r="AA507" i="9"/>
  <c r="Z507" i="9"/>
  <c r="Y507" i="9"/>
  <c r="X507" i="9"/>
  <c r="W507" i="9"/>
  <c r="V507" i="9"/>
  <c r="U507" i="9"/>
  <c r="T507" i="9"/>
  <c r="S507" i="9"/>
  <c r="R507" i="9"/>
  <c r="Q507" i="9"/>
  <c r="P507" i="9"/>
  <c r="O507" i="9"/>
  <c r="N507" i="9"/>
  <c r="M507" i="9"/>
  <c r="L507" i="9"/>
  <c r="K507" i="9"/>
  <c r="J507" i="9"/>
  <c r="I507" i="9"/>
  <c r="H507" i="9"/>
  <c r="G507" i="9"/>
  <c r="F507" i="9"/>
  <c r="D507" i="9"/>
  <c r="B507" i="9"/>
  <c r="AT506" i="9"/>
  <c r="AR506" i="9"/>
  <c r="AP506" i="9"/>
  <c r="AO506" i="9"/>
  <c r="AN506" i="9"/>
  <c r="AM506" i="9"/>
  <c r="AL506" i="9"/>
  <c r="AH506" i="9"/>
  <c r="AF506" i="9"/>
  <c r="AE506" i="9"/>
  <c r="AD506" i="9"/>
  <c r="AC506" i="9"/>
  <c r="AB506" i="9"/>
  <c r="AA506" i="9"/>
  <c r="Z506" i="9"/>
  <c r="Y506" i="9"/>
  <c r="X506" i="9"/>
  <c r="W506" i="9"/>
  <c r="V506" i="9"/>
  <c r="U506" i="9"/>
  <c r="T506" i="9"/>
  <c r="S506" i="9"/>
  <c r="R506" i="9"/>
  <c r="Q506" i="9"/>
  <c r="P506" i="9"/>
  <c r="O506" i="9"/>
  <c r="N506" i="9"/>
  <c r="M506" i="9"/>
  <c r="L506" i="9"/>
  <c r="K506" i="9"/>
  <c r="J506" i="9"/>
  <c r="I506" i="9"/>
  <c r="H506" i="9"/>
  <c r="G506" i="9"/>
  <c r="F506" i="9"/>
  <c r="D506" i="9"/>
  <c r="B506" i="9"/>
  <c r="AT505" i="9"/>
  <c r="AR505" i="9"/>
  <c r="AP505" i="9"/>
  <c r="AO505" i="9"/>
  <c r="AN505" i="9"/>
  <c r="AM505" i="9"/>
  <c r="AL505" i="9"/>
  <c r="AH505" i="9"/>
  <c r="AF505" i="9"/>
  <c r="AE505" i="9"/>
  <c r="AD505" i="9"/>
  <c r="AC505" i="9"/>
  <c r="AB505" i="9"/>
  <c r="AA505" i="9"/>
  <c r="Z505" i="9"/>
  <c r="Y505" i="9"/>
  <c r="X505" i="9"/>
  <c r="W505" i="9"/>
  <c r="V505" i="9"/>
  <c r="U505" i="9"/>
  <c r="T505" i="9"/>
  <c r="S505" i="9"/>
  <c r="R505" i="9"/>
  <c r="Q505" i="9"/>
  <c r="P505" i="9"/>
  <c r="O505" i="9"/>
  <c r="N505" i="9"/>
  <c r="M505" i="9"/>
  <c r="L505" i="9"/>
  <c r="K505" i="9"/>
  <c r="J505" i="9"/>
  <c r="I505" i="9"/>
  <c r="H505" i="9"/>
  <c r="G505" i="9"/>
  <c r="F505" i="9"/>
  <c r="D505" i="9"/>
  <c r="B505" i="9"/>
  <c r="AT504" i="9"/>
  <c r="AR504" i="9"/>
  <c r="AP504" i="9"/>
  <c r="AO504" i="9"/>
  <c r="AN504" i="9"/>
  <c r="AM504" i="9"/>
  <c r="AL504" i="9"/>
  <c r="AH504" i="9"/>
  <c r="AF504" i="9"/>
  <c r="AE504" i="9"/>
  <c r="AD504" i="9"/>
  <c r="AC504" i="9"/>
  <c r="AB504" i="9"/>
  <c r="AA504" i="9"/>
  <c r="Z504" i="9"/>
  <c r="Y504" i="9"/>
  <c r="X504" i="9"/>
  <c r="W504" i="9"/>
  <c r="V504" i="9"/>
  <c r="U504" i="9"/>
  <c r="T504" i="9"/>
  <c r="S504" i="9"/>
  <c r="R504" i="9"/>
  <c r="Q504" i="9"/>
  <c r="P504" i="9"/>
  <c r="O504" i="9"/>
  <c r="N504" i="9"/>
  <c r="M504" i="9"/>
  <c r="L504" i="9"/>
  <c r="K504" i="9"/>
  <c r="J504" i="9"/>
  <c r="I504" i="9"/>
  <c r="H504" i="9"/>
  <c r="G504" i="9"/>
  <c r="F504" i="9"/>
  <c r="D504" i="9"/>
  <c r="B504" i="9"/>
  <c r="AT503" i="9"/>
  <c r="AR503" i="9"/>
  <c r="AP503" i="9"/>
  <c r="AO503" i="9"/>
  <c r="AN503" i="9"/>
  <c r="AM503" i="9"/>
  <c r="AL503" i="9"/>
  <c r="AH503" i="9"/>
  <c r="AF503" i="9"/>
  <c r="AE503" i="9"/>
  <c r="AD503" i="9"/>
  <c r="AC503" i="9"/>
  <c r="AB503" i="9"/>
  <c r="AA503" i="9"/>
  <c r="Z503" i="9"/>
  <c r="Y503" i="9"/>
  <c r="X503" i="9"/>
  <c r="W503" i="9"/>
  <c r="V503" i="9"/>
  <c r="U503" i="9"/>
  <c r="T503" i="9"/>
  <c r="S503" i="9"/>
  <c r="R503" i="9"/>
  <c r="Q503" i="9"/>
  <c r="P503" i="9"/>
  <c r="O503" i="9"/>
  <c r="N503" i="9"/>
  <c r="M503" i="9"/>
  <c r="L503" i="9"/>
  <c r="K503" i="9"/>
  <c r="J503" i="9"/>
  <c r="I503" i="9"/>
  <c r="H503" i="9"/>
  <c r="G503" i="9"/>
  <c r="F503" i="9"/>
  <c r="D503" i="9"/>
  <c r="B503" i="9"/>
  <c r="AT502" i="9"/>
  <c r="AR502" i="9"/>
  <c r="AP502" i="9"/>
  <c r="AO502" i="9"/>
  <c r="AN502" i="9"/>
  <c r="AM502" i="9"/>
  <c r="AL502" i="9"/>
  <c r="AH502" i="9"/>
  <c r="AF502" i="9"/>
  <c r="AE502" i="9"/>
  <c r="AD502" i="9"/>
  <c r="AC502" i="9"/>
  <c r="AB502" i="9"/>
  <c r="AA502" i="9"/>
  <c r="Z502" i="9"/>
  <c r="Y502" i="9"/>
  <c r="X502" i="9"/>
  <c r="W502" i="9"/>
  <c r="V502" i="9"/>
  <c r="U502" i="9"/>
  <c r="T502" i="9"/>
  <c r="S502" i="9"/>
  <c r="R502" i="9"/>
  <c r="Q502" i="9"/>
  <c r="P502" i="9"/>
  <c r="O502" i="9"/>
  <c r="N502" i="9"/>
  <c r="M502" i="9"/>
  <c r="L502" i="9"/>
  <c r="K502" i="9"/>
  <c r="J502" i="9"/>
  <c r="I502" i="9"/>
  <c r="H502" i="9"/>
  <c r="G502" i="9"/>
  <c r="F502" i="9"/>
  <c r="D502" i="9"/>
  <c r="B502" i="9"/>
  <c r="AT501" i="9"/>
  <c r="AR501" i="9"/>
  <c r="AP501" i="9"/>
  <c r="AO501" i="9"/>
  <c r="AN501" i="9"/>
  <c r="AM501" i="9"/>
  <c r="AL501" i="9"/>
  <c r="AH501" i="9"/>
  <c r="AF501" i="9"/>
  <c r="AE501" i="9"/>
  <c r="AD501" i="9"/>
  <c r="AC501" i="9"/>
  <c r="AB501" i="9"/>
  <c r="AA501" i="9"/>
  <c r="Z501" i="9"/>
  <c r="Y501" i="9"/>
  <c r="X501" i="9"/>
  <c r="W501" i="9"/>
  <c r="V501" i="9"/>
  <c r="U501" i="9"/>
  <c r="T501" i="9"/>
  <c r="S501" i="9"/>
  <c r="R501" i="9"/>
  <c r="Q501" i="9"/>
  <c r="P501" i="9"/>
  <c r="O501" i="9"/>
  <c r="N501" i="9"/>
  <c r="M501" i="9"/>
  <c r="L501" i="9"/>
  <c r="K501" i="9"/>
  <c r="J501" i="9"/>
  <c r="I501" i="9"/>
  <c r="H501" i="9"/>
  <c r="G501" i="9"/>
  <c r="F501" i="9"/>
  <c r="D501" i="9"/>
  <c r="B501" i="9"/>
  <c r="AT500" i="9"/>
  <c r="AR500" i="9"/>
  <c r="AP500" i="9"/>
  <c r="AO500" i="9"/>
  <c r="AN500" i="9"/>
  <c r="AM500" i="9"/>
  <c r="AL500" i="9"/>
  <c r="AH500" i="9"/>
  <c r="AF500" i="9"/>
  <c r="AE500" i="9"/>
  <c r="AD500" i="9"/>
  <c r="AC500" i="9"/>
  <c r="AB500" i="9"/>
  <c r="AA500" i="9"/>
  <c r="Z500" i="9"/>
  <c r="Y500" i="9"/>
  <c r="X500" i="9"/>
  <c r="W500" i="9"/>
  <c r="V500" i="9"/>
  <c r="U500" i="9"/>
  <c r="T500" i="9"/>
  <c r="S500" i="9"/>
  <c r="R500" i="9"/>
  <c r="Q500" i="9"/>
  <c r="P500" i="9"/>
  <c r="O500" i="9"/>
  <c r="N500" i="9"/>
  <c r="M500" i="9"/>
  <c r="L500" i="9"/>
  <c r="K500" i="9"/>
  <c r="J500" i="9"/>
  <c r="I500" i="9"/>
  <c r="H500" i="9"/>
  <c r="G500" i="9"/>
  <c r="F500" i="9"/>
  <c r="D500" i="9"/>
  <c r="B500" i="9"/>
  <c r="AT499" i="9"/>
  <c r="AR499" i="9"/>
  <c r="AP499" i="9"/>
  <c r="AO499" i="9"/>
  <c r="AN499" i="9"/>
  <c r="AM499" i="9"/>
  <c r="AL499" i="9"/>
  <c r="AH499" i="9"/>
  <c r="AF499" i="9"/>
  <c r="AE499" i="9"/>
  <c r="AD499" i="9"/>
  <c r="AC499" i="9"/>
  <c r="AB499" i="9"/>
  <c r="AA499" i="9"/>
  <c r="Z499" i="9"/>
  <c r="Y499" i="9"/>
  <c r="X499" i="9"/>
  <c r="W499" i="9"/>
  <c r="V499" i="9"/>
  <c r="U499" i="9"/>
  <c r="T499" i="9"/>
  <c r="S499" i="9"/>
  <c r="R499" i="9"/>
  <c r="Q499" i="9"/>
  <c r="P499" i="9"/>
  <c r="O499" i="9"/>
  <c r="N499" i="9"/>
  <c r="M499" i="9"/>
  <c r="L499" i="9"/>
  <c r="K499" i="9"/>
  <c r="J499" i="9"/>
  <c r="I499" i="9"/>
  <c r="H499" i="9"/>
  <c r="G499" i="9"/>
  <c r="F499" i="9"/>
  <c r="D499" i="9"/>
  <c r="B499" i="9"/>
  <c r="AT498" i="9"/>
  <c r="AR498" i="9"/>
  <c r="AP498" i="9"/>
  <c r="AO498" i="9"/>
  <c r="AN498" i="9"/>
  <c r="AM498" i="9"/>
  <c r="AL498" i="9"/>
  <c r="AH498" i="9"/>
  <c r="AF498" i="9"/>
  <c r="AE498" i="9"/>
  <c r="AD498" i="9"/>
  <c r="AC498" i="9"/>
  <c r="AB498" i="9"/>
  <c r="AA498" i="9"/>
  <c r="Z498" i="9"/>
  <c r="Y498" i="9"/>
  <c r="X498" i="9"/>
  <c r="W498" i="9"/>
  <c r="V498" i="9"/>
  <c r="U498" i="9"/>
  <c r="T498" i="9"/>
  <c r="S498" i="9"/>
  <c r="R498" i="9"/>
  <c r="Q498" i="9"/>
  <c r="P498" i="9"/>
  <c r="O498" i="9"/>
  <c r="N498" i="9"/>
  <c r="M498" i="9"/>
  <c r="L498" i="9"/>
  <c r="K498" i="9"/>
  <c r="J498" i="9"/>
  <c r="I498" i="9"/>
  <c r="H498" i="9"/>
  <c r="G498" i="9"/>
  <c r="F498" i="9"/>
  <c r="D498" i="9"/>
  <c r="B498" i="9"/>
  <c r="AT497" i="9"/>
  <c r="AR497" i="9"/>
  <c r="AP497" i="9"/>
  <c r="AO497" i="9"/>
  <c r="AN497" i="9"/>
  <c r="AM497" i="9"/>
  <c r="AL497" i="9"/>
  <c r="AH497" i="9"/>
  <c r="AF497" i="9"/>
  <c r="AE497" i="9"/>
  <c r="AD497" i="9"/>
  <c r="AC497" i="9"/>
  <c r="AB497" i="9"/>
  <c r="AA497" i="9"/>
  <c r="Z497" i="9"/>
  <c r="Y497" i="9"/>
  <c r="X497" i="9"/>
  <c r="W497" i="9"/>
  <c r="V497" i="9"/>
  <c r="U497" i="9"/>
  <c r="T497" i="9"/>
  <c r="S497" i="9"/>
  <c r="R497" i="9"/>
  <c r="Q497" i="9"/>
  <c r="P497" i="9"/>
  <c r="O497" i="9"/>
  <c r="N497" i="9"/>
  <c r="M497" i="9"/>
  <c r="L497" i="9"/>
  <c r="K497" i="9"/>
  <c r="J497" i="9"/>
  <c r="I497" i="9"/>
  <c r="H497" i="9"/>
  <c r="G497" i="9"/>
  <c r="F497" i="9"/>
  <c r="D497" i="9"/>
  <c r="B497" i="9"/>
  <c r="AT496" i="9"/>
  <c r="AR496" i="9"/>
  <c r="AP496" i="9"/>
  <c r="AO496" i="9"/>
  <c r="AN496" i="9"/>
  <c r="AM496" i="9"/>
  <c r="AL496" i="9"/>
  <c r="AH496" i="9"/>
  <c r="AF496" i="9"/>
  <c r="AE496" i="9"/>
  <c r="AD496" i="9"/>
  <c r="AC496" i="9"/>
  <c r="AB496" i="9"/>
  <c r="AA496" i="9"/>
  <c r="Z496" i="9"/>
  <c r="Y496" i="9"/>
  <c r="X496" i="9"/>
  <c r="W496" i="9"/>
  <c r="V496" i="9"/>
  <c r="U496" i="9"/>
  <c r="T496" i="9"/>
  <c r="S496" i="9"/>
  <c r="R496" i="9"/>
  <c r="Q496" i="9"/>
  <c r="P496" i="9"/>
  <c r="O496" i="9"/>
  <c r="N496" i="9"/>
  <c r="M496" i="9"/>
  <c r="L496" i="9"/>
  <c r="K496" i="9"/>
  <c r="J496" i="9"/>
  <c r="I496" i="9"/>
  <c r="H496" i="9"/>
  <c r="G496" i="9"/>
  <c r="F496" i="9"/>
  <c r="D496" i="9"/>
  <c r="B496" i="9"/>
  <c r="AT495" i="9"/>
  <c r="AR495" i="9"/>
  <c r="AP495" i="9"/>
  <c r="AO495" i="9"/>
  <c r="AN495" i="9"/>
  <c r="AM495" i="9"/>
  <c r="AL495" i="9"/>
  <c r="AH495" i="9"/>
  <c r="AF495" i="9"/>
  <c r="AE495" i="9"/>
  <c r="AD495" i="9"/>
  <c r="AC495" i="9"/>
  <c r="AB495" i="9"/>
  <c r="AA495" i="9"/>
  <c r="Z495" i="9"/>
  <c r="Y495" i="9"/>
  <c r="X495" i="9"/>
  <c r="W495" i="9"/>
  <c r="V495" i="9"/>
  <c r="U495" i="9"/>
  <c r="T495" i="9"/>
  <c r="S495" i="9"/>
  <c r="R495" i="9"/>
  <c r="Q495" i="9"/>
  <c r="P495" i="9"/>
  <c r="O495" i="9"/>
  <c r="N495" i="9"/>
  <c r="M495" i="9"/>
  <c r="L495" i="9"/>
  <c r="K495" i="9"/>
  <c r="J495" i="9"/>
  <c r="I495" i="9"/>
  <c r="H495" i="9"/>
  <c r="G495" i="9"/>
  <c r="F495" i="9"/>
  <c r="D495" i="9"/>
  <c r="B495" i="9"/>
  <c r="AT494" i="9"/>
  <c r="AR494" i="9"/>
  <c r="AP494" i="9"/>
  <c r="AO494" i="9"/>
  <c r="AN494" i="9"/>
  <c r="AM494" i="9"/>
  <c r="AL494" i="9"/>
  <c r="AH494" i="9"/>
  <c r="AF494" i="9"/>
  <c r="AE494" i="9"/>
  <c r="AD494" i="9"/>
  <c r="AC494" i="9"/>
  <c r="AB494" i="9"/>
  <c r="AA494" i="9"/>
  <c r="Z494" i="9"/>
  <c r="Y494" i="9"/>
  <c r="X494" i="9"/>
  <c r="W494" i="9"/>
  <c r="V494" i="9"/>
  <c r="U494" i="9"/>
  <c r="T494" i="9"/>
  <c r="S494" i="9"/>
  <c r="R494" i="9"/>
  <c r="Q494" i="9"/>
  <c r="P494" i="9"/>
  <c r="O494" i="9"/>
  <c r="N494" i="9"/>
  <c r="M494" i="9"/>
  <c r="L494" i="9"/>
  <c r="K494" i="9"/>
  <c r="J494" i="9"/>
  <c r="I494" i="9"/>
  <c r="H494" i="9"/>
  <c r="G494" i="9"/>
  <c r="F494" i="9"/>
  <c r="D494" i="9"/>
  <c r="B494" i="9"/>
  <c r="AT493" i="9"/>
  <c r="AR493" i="9"/>
  <c r="AP493" i="9"/>
  <c r="AO493" i="9"/>
  <c r="AN493" i="9"/>
  <c r="AM493" i="9"/>
  <c r="AL493" i="9"/>
  <c r="AH493" i="9"/>
  <c r="AF493" i="9"/>
  <c r="AE493" i="9"/>
  <c r="AD493" i="9"/>
  <c r="AC493" i="9"/>
  <c r="AB493" i="9"/>
  <c r="AA493" i="9"/>
  <c r="Z493" i="9"/>
  <c r="Y493" i="9"/>
  <c r="X493" i="9"/>
  <c r="W493" i="9"/>
  <c r="V493" i="9"/>
  <c r="U493" i="9"/>
  <c r="T493" i="9"/>
  <c r="S493" i="9"/>
  <c r="R493" i="9"/>
  <c r="Q493" i="9"/>
  <c r="P493" i="9"/>
  <c r="O493" i="9"/>
  <c r="N493" i="9"/>
  <c r="M493" i="9"/>
  <c r="L493" i="9"/>
  <c r="K493" i="9"/>
  <c r="J493" i="9"/>
  <c r="I493" i="9"/>
  <c r="H493" i="9"/>
  <c r="G493" i="9"/>
  <c r="F493" i="9"/>
  <c r="D493" i="9"/>
  <c r="B493" i="9"/>
  <c r="AT492" i="9"/>
  <c r="AR492" i="9"/>
  <c r="AP492" i="9"/>
  <c r="AO492" i="9"/>
  <c r="AN492" i="9"/>
  <c r="AM492" i="9"/>
  <c r="AL492" i="9"/>
  <c r="AH492" i="9"/>
  <c r="AF492" i="9"/>
  <c r="AE492" i="9"/>
  <c r="AD492" i="9"/>
  <c r="AC492" i="9"/>
  <c r="AB492" i="9"/>
  <c r="AA492" i="9"/>
  <c r="Z492" i="9"/>
  <c r="Y492" i="9"/>
  <c r="X492" i="9"/>
  <c r="W492" i="9"/>
  <c r="V492" i="9"/>
  <c r="U492" i="9"/>
  <c r="T492" i="9"/>
  <c r="S492" i="9"/>
  <c r="R492" i="9"/>
  <c r="Q492" i="9"/>
  <c r="P492" i="9"/>
  <c r="O492" i="9"/>
  <c r="N492" i="9"/>
  <c r="M492" i="9"/>
  <c r="L492" i="9"/>
  <c r="K492" i="9"/>
  <c r="J492" i="9"/>
  <c r="I492" i="9"/>
  <c r="H492" i="9"/>
  <c r="G492" i="9"/>
  <c r="F492" i="9"/>
  <c r="D492" i="9"/>
  <c r="B492" i="9"/>
  <c r="AT491" i="9"/>
  <c r="AR491" i="9"/>
  <c r="AP491" i="9"/>
  <c r="AO491" i="9"/>
  <c r="AN491" i="9"/>
  <c r="AM491" i="9"/>
  <c r="AL491" i="9"/>
  <c r="AH491" i="9"/>
  <c r="AF491" i="9"/>
  <c r="AE491" i="9"/>
  <c r="AD491" i="9"/>
  <c r="AC491" i="9"/>
  <c r="AB491" i="9"/>
  <c r="AA491" i="9"/>
  <c r="Z491" i="9"/>
  <c r="Y491" i="9"/>
  <c r="X491" i="9"/>
  <c r="W491" i="9"/>
  <c r="V491" i="9"/>
  <c r="U491" i="9"/>
  <c r="T491" i="9"/>
  <c r="S491" i="9"/>
  <c r="R491" i="9"/>
  <c r="Q491" i="9"/>
  <c r="P491" i="9"/>
  <c r="O491" i="9"/>
  <c r="N491" i="9"/>
  <c r="M491" i="9"/>
  <c r="L491" i="9"/>
  <c r="K491" i="9"/>
  <c r="J491" i="9"/>
  <c r="I491" i="9"/>
  <c r="H491" i="9"/>
  <c r="G491" i="9"/>
  <c r="F491" i="9"/>
  <c r="D491" i="9"/>
  <c r="B491" i="9"/>
  <c r="AT490" i="9"/>
  <c r="AR490" i="9"/>
  <c r="AP490" i="9"/>
  <c r="AO490" i="9"/>
  <c r="AN490" i="9"/>
  <c r="AM490" i="9"/>
  <c r="AL490" i="9"/>
  <c r="AH490" i="9"/>
  <c r="AF490" i="9"/>
  <c r="AE490" i="9"/>
  <c r="AD490" i="9"/>
  <c r="AC490" i="9"/>
  <c r="AB490" i="9"/>
  <c r="AA490" i="9"/>
  <c r="Z490" i="9"/>
  <c r="Y490" i="9"/>
  <c r="X490" i="9"/>
  <c r="W490" i="9"/>
  <c r="V490" i="9"/>
  <c r="U490" i="9"/>
  <c r="T490" i="9"/>
  <c r="S490" i="9"/>
  <c r="R490" i="9"/>
  <c r="Q490" i="9"/>
  <c r="P490" i="9"/>
  <c r="O490" i="9"/>
  <c r="N490" i="9"/>
  <c r="M490" i="9"/>
  <c r="L490" i="9"/>
  <c r="K490" i="9"/>
  <c r="J490" i="9"/>
  <c r="I490" i="9"/>
  <c r="H490" i="9"/>
  <c r="G490" i="9"/>
  <c r="F490" i="9"/>
  <c r="D490" i="9"/>
  <c r="B490" i="9"/>
  <c r="AT489" i="9"/>
  <c r="AR489" i="9"/>
  <c r="AP489" i="9"/>
  <c r="AO489" i="9"/>
  <c r="AN489" i="9"/>
  <c r="AM489" i="9"/>
  <c r="AL489" i="9"/>
  <c r="AH489" i="9"/>
  <c r="AF489" i="9"/>
  <c r="AE489" i="9"/>
  <c r="AD489" i="9"/>
  <c r="AC489" i="9"/>
  <c r="AB489" i="9"/>
  <c r="AA489" i="9"/>
  <c r="Z489" i="9"/>
  <c r="Y489" i="9"/>
  <c r="X489" i="9"/>
  <c r="W489" i="9"/>
  <c r="V489" i="9"/>
  <c r="U489" i="9"/>
  <c r="T489" i="9"/>
  <c r="S489" i="9"/>
  <c r="R489" i="9"/>
  <c r="Q489" i="9"/>
  <c r="P489" i="9"/>
  <c r="O489" i="9"/>
  <c r="N489" i="9"/>
  <c r="M489" i="9"/>
  <c r="L489" i="9"/>
  <c r="K489" i="9"/>
  <c r="J489" i="9"/>
  <c r="I489" i="9"/>
  <c r="H489" i="9"/>
  <c r="G489" i="9"/>
  <c r="F489" i="9"/>
  <c r="D489" i="9"/>
  <c r="B489" i="9"/>
  <c r="AT488" i="9"/>
  <c r="AR488" i="9"/>
  <c r="AP488" i="9"/>
  <c r="AO488" i="9"/>
  <c r="AN488" i="9"/>
  <c r="AM488" i="9"/>
  <c r="AL488" i="9"/>
  <c r="AH488" i="9"/>
  <c r="AF488" i="9"/>
  <c r="AE488" i="9"/>
  <c r="AD488" i="9"/>
  <c r="AC488" i="9"/>
  <c r="AB488" i="9"/>
  <c r="AA488" i="9"/>
  <c r="Z488" i="9"/>
  <c r="Y488" i="9"/>
  <c r="X488" i="9"/>
  <c r="W488" i="9"/>
  <c r="V488" i="9"/>
  <c r="U488" i="9"/>
  <c r="T488" i="9"/>
  <c r="S488" i="9"/>
  <c r="R488" i="9"/>
  <c r="Q488" i="9"/>
  <c r="P488" i="9"/>
  <c r="O488" i="9"/>
  <c r="N488" i="9"/>
  <c r="M488" i="9"/>
  <c r="L488" i="9"/>
  <c r="K488" i="9"/>
  <c r="J488" i="9"/>
  <c r="I488" i="9"/>
  <c r="H488" i="9"/>
  <c r="G488" i="9"/>
  <c r="F488" i="9"/>
  <c r="D488" i="9"/>
  <c r="B488" i="9"/>
  <c r="AT487" i="9"/>
  <c r="AR487" i="9"/>
  <c r="AP487" i="9"/>
  <c r="AO487" i="9"/>
  <c r="AN487" i="9"/>
  <c r="AM487" i="9"/>
  <c r="AL487" i="9"/>
  <c r="AH487" i="9"/>
  <c r="AF487" i="9"/>
  <c r="AE487" i="9"/>
  <c r="AD487" i="9"/>
  <c r="AC487" i="9"/>
  <c r="AB487" i="9"/>
  <c r="AA487" i="9"/>
  <c r="Z487" i="9"/>
  <c r="Y487" i="9"/>
  <c r="X487" i="9"/>
  <c r="W487" i="9"/>
  <c r="V487" i="9"/>
  <c r="U487" i="9"/>
  <c r="T487" i="9"/>
  <c r="S487" i="9"/>
  <c r="R487" i="9"/>
  <c r="Q487" i="9"/>
  <c r="P487" i="9"/>
  <c r="O487" i="9"/>
  <c r="N487" i="9"/>
  <c r="M487" i="9"/>
  <c r="L487" i="9"/>
  <c r="K487" i="9"/>
  <c r="J487" i="9"/>
  <c r="I487" i="9"/>
  <c r="H487" i="9"/>
  <c r="G487" i="9"/>
  <c r="F487" i="9"/>
  <c r="D487" i="9"/>
  <c r="B487" i="9"/>
  <c r="AT486" i="9"/>
  <c r="AR486" i="9"/>
  <c r="AP486" i="9"/>
  <c r="AO486" i="9"/>
  <c r="AN486" i="9"/>
  <c r="AM486" i="9"/>
  <c r="AL486" i="9"/>
  <c r="AH486" i="9"/>
  <c r="AF486" i="9"/>
  <c r="AE486" i="9"/>
  <c r="AD486" i="9"/>
  <c r="AC486" i="9"/>
  <c r="AB486" i="9"/>
  <c r="AA486" i="9"/>
  <c r="Z486" i="9"/>
  <c r="Y486" i="9"/>
  <c r="X486" i="9"/>
  <c r="W486" i="9"/>
  <c r="V486" i="9"/>
  <c r="U486" i="9"/>
  <c r="T486" i="9"/>
  <c r="S486" i="9"/>
  <c r="R486" i="9"/>
  <c r="Q486" i="9"/>
  <c r="P486" i="9"/>
  <c r="O486" i="9"/>
  <c r="N486" i="9"/>
  <c r="M486" i="9"/>
  <c r="L486" i="9"/>
  <c r="K486" i="9"/>
  <c r="J486" i="9"/>
  <c r="I486" i="9"/>
  <c r="H486" i="9"/>
  <c r="G486" i="9"/>
  <c r="F486" i="9"/>
  <c r="D486" i="9"/>
  <c r="B486" i="9"/>
  <c r="AT485" i="9"/>
  <c r="AR485" i="9"/>
  <c r="AP485" i="9"/>
  <c r="AO485" i="9"/>
  <c r="AN485" i="9"/>
  <c r="AM485" i="9"/>
  <c r="AL485" i="9"/>
  <c r="AH485" i="9"/>
  <c r="AF485" i="9"/>
  <c r="AE485" i="9"/>
  <c r="AD485" i="9"/>
  <c r="AC485" i="9"/>
  <c r="AB485" i="9"/>
  <c r="AA485" i="9"/>
  <c r="Z485" i="9"/>
  <c r="Y485" i="9"/>
  <c r="X485" i="9"/>
  <c r="W485" i="9"/>
  <c r="V485" i="9"/>
  <c r="U485" i="9"/>
  <c r="T485" i="9"/>
  <c r="S485" i="9"/>
  <c r="R485" i="9"/>
  <c r="Q485" i="9"/>
  <c r="P485" i="9"/>
  <c r="O485" i="9"/>
  <c r="N485" i="9"/>
  <c r="M485" i="9"/>
  <c r="L485" i="9"/>
  <c r="K485" i="9"/>
  <c r="J485" i="9"/>
  <c r="I485" i="9"/>
  <c r="H485" i="9"/>
  <c r="G485" i="9"/>
  <c r="F485" i="9"/>
  <c r="D485" i="9"/>
  <c r="B485" i="9"/>
  <c r="AT484" i="9"/>
  <c r="AR484" i="9"/>
  <c r="AP484" i="9"/>
  <c r="AO484" i="9"/>
  <c r="AN484" i="9"/>
  <c r="AM484" i="9"/>
  <c r="AL484" i="9"/>
  <c r="AH484" i="9"/>
  <c r="AF484" i="9"/>
  <c r="AE484" i="9"/>
  <c r="AD484" i="9"/>
  <c r="AC484" i="9"/>
  <c r="AB484" i="9"/>
  <c r="AA484" i="9"/>
  <c r="Z484" i="9"/>
  <c r="Y484" i="9"/>
  <c r="X484" i="9"/>
  <c r="W484" i="9"/>
  <c r="V484" i="9"/>
  <c r="U484" i="9"/>
  <c r="T484" i="9"/>
  <c r="S484" i="9"/>
  <c r="R484" i="9"/>
  <c r="Q484" i="9"/>
  <c r="P484" i="9"/>
  <c r="O484" i="9"/>
  <c r="N484" i="9"/>
  <c r="M484" i="9"/>
  <c r="L484" i="9"/>
  <c r="K484" i="9"/>
  <c r="J484" i="9"/>
  <c r="I484" i="9"/>
  <c r="H484" i="9"/>
  <c r="G484" i="9"/>
  <c r="F484" i="9"/>
  <c r="D484" i="9"/>
  <c r="B484" i="9"/>
  <c r="AT483" i="9"/>
  <c r="AR483" i="9"/>
  <c r="AP483" i="9"/>
  <c r="AO483" i="9"/>
  <c r="AN483" i="9"/>
  <c r="AM483" i="9"/>
  <c r="AL483" i="9"/>
  <c r="AH483" i="9"/>
  <c r="AF483" i="9"/>
  <c r="AE483" i="9"/>
  <c r="AD483" i="9"/>
  <c r="AC483" i="9"/>
  <c r="AB483" i="9"/>
  <c r="AA483" i="9"/>
  <c r="Z483" i="9"/>
  <c r="Y483" i="9"/>
  <c r="X483" i="9"/>
  <c r="W483" i="9"/>
  <c r="V483" i="9"/>
  <c r="U483" i="9"/>
  <c r="T483" i="9"/>
  <c r="S483" i="9"/>
  <c r="R483" i="9"/>
  <c r="Q483" i="9"/>
  <c r="P483" i="9"/>
  <c r="O483" i="9"/>
  <c r="N483" i="9"/>
  <c r="M483" i="9"/>
  <c r="L483" i="9"/>
  <c r="K483" i="9"/>
  <c r="J483" i="9"/>
  <c r="I483" i="9"/>
  <c r="H483" i="9"/>
  <c r="G483" i="9"/>
  <c r="F483" i="9"/>
  <c r="D483" i="9"/>
  <c r="B483" i="9"/>
  <c r="AT482" i="9"/>
  <c r="AR482" i="9"/>
  <c r="AP482" i="9"/>
  <c r="AO482" i="9"/>
  <c r="AN482" i="9"/>
  <c r="AM482" i="9"/>
  <c r="AL482" i="9"/>
  <c r="AH482" i="9"/>
  <c r="AF482" i="9"/>
  <c r="AE482" i="9"/>
  <c r="AD482" i="9"/>
  <c r="AC482" i="9"/>
  <c r="AB482" i="9"/>
  <c r="AA482" i="9"/>
  <c r="Z482" i="9"/>
  <c r="Y482" i="9"/>
  <c r="X482" i="9"/>
  <c r="W482" i="9"/>
  <c r="V482" i="9"/>
  <c r="U482" i="9"/>
  <c r="T482" i="9"/>
  <c r="S482" i="9"/>
  <c r="R482" i="9"/>
  <c r="Q482" i="9"/>
  <c r="P482" i="9"/>
  <c r="O482" i="9"/>
  <c r="N482" i="9"/>
  <c r="M482" i="9"/>
  <c r="L482" i="9"/>
  <c r="K482" i="9"/>
  <c r="J482" i="9"/>
  <c r="I482" i="9"/>
  <c r="H482" i="9"/>
  <c r="G482" i="9"/>
  <c r="F482" i="9"/>
  <c r="D482" i="9"/>
  <c r="B482" i="9"/>
  <c r="AT481" i="9"/>
  <c r="AR481" i="9"/>
  <c r="AP481" i="9"/>
  <c r="AO481" i="9"/>
  <c r="AN481" i="9"/>
  <c r="AM481" i="9"/>
  <c r="AL481" i="9"/>
  <c r="AH481" i="9"/>
  <c r="AF481" i="9"/>
  <c r="AE481" i="9"/>
  <c r="AD481" i="9"/>
  <c r="AC481" i="9"/>
  <c r="AB481" i="9"/>
  <c r="AA481" i="9"/>
  <c r="Z481" i="9"/>
  <c r="Y481" i="9"/>
  <c r="X481" i="9"/>
  <c r="W481" i="9"/>
  <c r="V481" i="9"/>
  <c r="U481" i="9"/>
  <c r="T481" i="9"/>
  <c r="S481" i="9"/>
  <c r="R481" i="9"/>
  <c r="Q481" i="9"/>
  <c r="P481" i="9"/>
  <c r="O481" i="9"/>
  <c r="N481" i="9"/>
  <c r="M481" i="9"/>
  <c r="L481" i="9"/>
  <c r="K481" i="9"/>
  <c r="J481" i="9"/>
  <c r="I481" i="9"/>
  <c r="H481" i="9"/>
  <c r="G481" i="9"/>
  <c r="F481" i="9"/>
  <c r="D481" i="9"/>
  <c r="B481" i="9"/>
  <c r="AT480" i="9"/>
  <c r="AR480" i="9"/>
  <c r="AP480" i="9"/>
  <c r="AO480" i="9"/>
  <c r="AN480" i="9"/>
  <c r="AM480" i="9"/>
  <c r="AL480" i="9"/>
  <c r="AH480" i="9"/>
  <c r="AF480" i="9"/>
  <c r="AE480" i="9"/>
  <c r="AD480" i="9"/>
  <c r="AC480" i="9"/>
  <c r="AB480" i="9"/>
  <c r="AA480" i="9"/>
  <c r="Z480" i="9"/>
  <c r="Y480" i="9"/>
  <c r="X480" i="9"/>
  <c r="W480" i="9"/>
  <c r="V480" i="9"/>
  <c r="U480" i="9"/>
  <c r="T480" i="9"/>
  <c r="S480" i="9"/>
  <c r="R480" i="9"/>
  <c r="Q480" i="9"/>
  <c r="P480" i="9"/>
  <c r="O480" i="9"/>
  <c r="N480" i="9"/>
  <c r="M480" i="9"/>
  <c r="L480" i="9"/>
  <c r="K480" i="9"/>
  <c r="J480" i="9"/>
  <c r="I480" i="9"/>
  <c r="H480" i="9"/>
  <c r="G480" i="9"/>
  <c r="F480" i="9"/>
  <c r="D480" i="9"/>
  <c r="B480" i="9"/>
  <c r="AT479" i="9"/>
  <c r="AR479" i="9"/>
  <c r="AP479" i="9"/>
  <c r="AO479" i="9"/>
  <c r="AN479" i="9"/>
  <c r="AM479" i="9"/>
  <c r="AL479" i="9"/>
  <c r="AH479" i="9"/>
  <c r="AF479" i="9"/>
  <c r="AE479" i="9"/>
  <c r="AD479" i="9"/>
  <c r="AC479" i="9"/>
  <c r="AB479" i="9"/>
  <c r="AA479" i="9"/>
  <c r="Z479" i="9"/>
  <c r="Y479" i="9"/>
  <c r="X479" i="9"/>
  <c r="W479" i="9"/>
  <c r="V479" i="9"/>
  <c r="U479" i="9"/>
  <c r="T479" i="9"/>
  <c r="S479" i="9"/>
  <c r="R479" i="9"/>
  <c r="Q479" i="9"/>
  <c r="P479" i="9"/>
  <c r="O479" i="9"/>
  <c r="N479" i="9"/>
  <c r="M479" i="9"/>
  <c r="L479" i="9"/>
  <c r="K479" i="9"/>
  <c r="J479" i="9"/>
  <c r="I479" i="9"/>
  <c r="H479" i="9"/>
  <c r="G479" i="9"/>
  <c r="F479" i="9"/>
  <c r="D479" i="9"/>
  <c r="B479" i="9"/>
  <c r="AT478" i="9"/>
  <c r="AR478" i="9"/>
  <c r="AP478" i="9"/>
  <c r="AO478" i="9"/>
  <c r="AN478" i="9"/>
  <c r="AM478" i="9"/>
  <c r="AL478" i="9"/>
  <c r="AH478" i="9"/>
  <c r="AF478" i="9"/>
  <c r="AE478" i="9"/>
  <c r="AD478" i="9"/>
  <c r="AC478" i="9"/>
  <c r="AB478" i="9"/>
  <c r="AA478" i="9"/>
  <c r="Z478" i="9"/>
  <c r="Y478" i="9"/>
  <c r="X478" i="9"/>
  <c r="W478" i="9"/>
  <c r="V478" i="9"/>
  <c r="U478" i="9"/>
  <c r="T478" i="9"/>
  <c r="S478" i="9"/>
  <c r="R478" i="9"/>
  <c r="Q478" i="9"/>
  <c r="P478" i="9"/>
  <c r="O478" i="9"/>
  <c r="N478" i="9"/>
  <c r="M478" i="9"/>
  <c r="L478" i="9"/>
  <c r="K478" i="9"/>
  <c r="J478" i="9"/>
  <c r="I478" i="9"/>
  <c r="H478" i="9"/>
  <c r="G478" i="9"/>
  <c r="F478" i="9"/>
  <c r="D478" i="9"/>
  <c r="B478" i="9"/>
  <c r="AT477" i="9"/>
  <c r="AR477" i="9"/>
  <c r="AP477" i="9"/>
  <c r="AO477" i="9"/>
  <c r="AN477" i="9"/>
  <c r="AM477" i="9"/>
  <c r="AL477" i="9"/>
  <c r="AH477" i="9"/>
  <c r="AF477" i="9"/>
  <c r="AE477" i="9"/>
  <c r="AD477" i="9"/>
  <c r="AC477" i="9"/>
  <c r="AB477" i="9"/>
  <c r="AA477" i="9"/>
  <c r="Z477" i="9"/>
  <c r="Y477" i="9"/>
  <c r="X477" i="9"/>
  <c r="W477" i="9"/>
  <c r="V477" i="9"/>
  <c r="U477" i="9"/>
  <c r="T477" i="9"/>
  <c r="S477" i="9"/>
  <c r="R477" i="9"/>
  <c r="Q477" i="9"/>
  <c r="P477" i="9"/>
  <c r="O477" i="9"/>
  <c r="N477" i="9"/>
  <c r="M477" i="9"/>
  <c r="L477" i="9"/>
  <c r="K477" i="9"/>
  <c r="J477" i="9"/>
  <c r="I477" i="9"/>
  <c r="H477" i="9"/>
  <c r="G477" i="9"/>
  <c r="F477" i="9"/>
  <c r="D477" i="9"/>
  <c r="B477" i="9"/>
  <c r="AT476" i="9"/>
  <c r="AR476" i="9"/>
  <c r="AP476" i="9"/>
  <c r="AO476" i="9"/>
  <c r="AN476" i="9"/>
  <c r="AM476" i="9"/>
  <c r="AL476" i="9"/>
  <c r="AH476" i="9"/>
  <c r="AF476" i="9"/>
  <c r="AE476" i="9"/>
  <c r="AD476" i="9"/>
  <c r="AC476" i="9"/>
  <c r="AB476" i="9"/>
  <c r="AA476" i="9"/>
  <c r="Z476" i="9"/>
  <c r="Y476" i="9"/>
  <c r="X476" i="9"/>
  <c r="W476" i="9"/>
  <c r="V476" i="9"/>
  <c r="U476" i="9"/>
  <c r="T476" i="9"/>
  <c r="S476" i="9"/>
  <c r="R476" i="9"/>
  <c r="Q476" i="9"/>
  <c r="P476" i="9"/>
  <c r="O476" i="9"/>
  <c r="N476" i="9"/>
  <c r="M476" i="9"/>
  <c r="L476" i="9"/>
  <c r="K476" i="9"/>
  <c r="J476" i="9"/>
  <c r="I476" i="9"/>
  <c r="H476" i="9"/>
  <c r="G476" i="9"/>
  <c r="F476" i="9"/>
  <c r="D476" i="9"/>
  <c r="B476" i="9"/>
  <c r="AT475" i="9"/>
  <c r="AR475" i="9"/>
  <c r="AP475" i="9"/>
  <c r="AO475" i="9"/>
  <c r="AN475" i="9"/>
  <c r="AM475" i="9"/>
  <c r="AL475" i="9"/>
  <c r="AH475" i="9"/>
  <c r="AF475" i="9"/>
  <c r="AE475" i="9"/>
  <c r="AD475" i="9"/>
  <c r="AC475" i="9"/>
  <c r="AB475" i="9"/>
  <c r="AA475" i="9"/>
  <c r="Z475" i="9"/>
  <c r="Y475" i="9"/>
  <c r="X475" i="9"/>
  <c r="W475" i="9"/>
  <c r="V475" i="9"/>
  <c r="U475" i="9"/>
  <c r="T475" i="9"/>
  <c r="S475" i="9"/>
  <c r="R475" i="9"/>
  <c r="Q475" i="9"/>
  <c r="P475" i="9"/>
  <c r="O475" i="9"/>
  <c r="N475" i="9"/>
  <c r="M475" i="9"/>
  <c r="L475" i="9"/>
  <c r="K475" i="9"/>
  <c r="J475" i="9"/>
  <c r="I475" i="9"/>
  <c r="H475" i="9"/>
  <c r="G475" i="9"/>
  <c r="F475" i="9"/>
  <c r="D475" i="9"/>
  <c r="B475" i="9"/>
  <c r="AT474" i="9"/>
  <c r="AR474" i="9"/>
  <c r="AP474" i="9"/>
  <c r="AO474" i="9"/>
  <c r="AN474" i="9"/>
  <c r="AM474" i="9"/>
  <c r="AL474" i="9"/>
  <c r="AH474" i="9"/>
  <c r="AF474" i="9"/>
  <c r="AE474" i="9"/>
  <c r="AD474" i="9"/>
  <c r="AC474" i="9"/>
  <c r="AB474" i="9"/>
  <c r="AA474" i="9"/>
  <c r="Z474" i="9"/>
  <c r="Y474" i="9"/>
  <c r="X474" i="9"/>
  <c r="W474" i="9"/>
  <c r="V474" i="9"/>
  <c r="U474" i="9"/>
  <c r="T474" i="9"/>
  <c r="S474" i="9"/>
  <c r="R474" i="9"/>
  <c r="Q474" i="9"/>
  <c r="P474" i="9"/>
  <c r="O474" i="9"/>
  <c r="N474" i="9"/>
  <c r="M474" i="9"/>
  <c r="L474" i="9"/>
  <c r="K474" i="9"/>
  <c r="J474" i="9"/>
  <c r="I474" i="9"/>
  <c r="H474" i="9"/>
  <c r="G474" i="9"/>
  <c r="F474" i="9"/>
  <c r="D474" i="9"/>
  <c r="B474" i="9"/>
  <c r="AT473" i="9"/>
  <c r="AR473" i="9"/>
  <c r="AP473" i="9"/>
  <c r="AO473" i="9"/>
  <c r="AN473" i="9"/>
  <c r="AM473" i="9"/>
  <c r="AL473" i="9"/>
  <c r="AH473" i="9"/>
  <c r="AF473" i="9"/>
  <c r="AE473" i="9"/>
  <c r="AD473" i="9"/>
  <c r="AC473" i="9"/>
  <c r="AB473" i="9"/>
  <c r="AA473" i="9"/>
  <c r="Z473" i="9"/>
  <c r="Y473" i="9"/>
  <c r="X473" i="9"/>
  <c r="W473" i="9"/>
  <c r="V473" i="9"/>
  <c r="U473" i="9"/>
  <c r="T473" i="9"/>
  <c r="S473" i="9"/>
  <c r="R473" i="9"/>
  <c r="Q473" i="9"/>
  <c r="P473" i="9"/>
  <c r="O473" i="9"/>
  <c r="N473" i="9"/>
  <c r="M473" i="9"/>
  <c r="L473" i="9"/>
  <c r="K473" i="9"/>
  <c r="J473" i="9"/>
  <c r="I473" i="9"/>
  <c r="H473" i="9"/>
  <c r="G473" i="9"/>
  <c r="F473" i="9"/>
  <c r="D473" i="9"/>
  <c r="B473" i="9"/>
  <c r="AT472" i="9"/>
  <c r="AR472" i="9"/>
  <c r="AP472" i="9"/>
  <c r="AO472" i="9"/>
  <c r="AN472" i="9"/>
  <c r="AM472" i="9"/>
  <c r="AL472" i="9"/>
  <c r="AH472" i="9"/>
  <c r="AF472" i="9"/>
  <c r="AE472" i="9"/>
  <c r="AD472" i="9"/>
  <c r="AC472" i="9"/>
  <c r="AB472" i="9"/>
  <c r="AA472" i="9"/>
  <c r="Z472" i="9"/>
  <c r="Y472" i="9"/>
  <c r="X472" i="9"/>
  <c r="W472" i="9"/>
  <c r="V472" i="9"/>
  <c r="U472" i="9"/>
  <c r="T472" i="9"/>
  <c r="S472" i="9"/>
  <c r="R472" i="9"/>
  <c r="Q472" i="9"/>
  <c r="P472" i="9"/>
  <c r="O472" i="9"/>
  <c r="N472" i="9"/>
  <c r="M472" i="9"/>
  <c r="L472" i="9"/>
  <c r="K472" i="9"/>
  <c r="J472" i="9"/>
  <c r="I472" i="9"/>
  <c r="H472" i="9"/>
  <c r="G472" i="9"/>
  <c r="F472" i="9"/>
  <c r="D472" i="9"/>
  <c r="B472" i="9"/>
  <c r="AT471" i="9"/>
  <c r="AR471" i="9"/>
  <c r="AP471" i="9"/>
  <c r="AO471" i="9"/>
  <c r="AN471" i="9"/>
  <c r="AM471" i="9"/>
  <c r="AL471" i="9"/>
  <c r="AH471" i="9"/>
  <c r="AF471" i="9"/>
  <c r="AE471" i="9"/>
  <c r="AD471" i="9"/>
  <c r="AC471" i="9"/>
  <c r="AB471" i="9"/>
  <c r="AA471" i="9"/>
  <c r="Z471" i="9"/>
  <c r="Y471" i="9"/>
  <c r="X471" i="9"/>
  <c r="W471" i="9"/>
  <c r="V471" i="9"/>
  <c r="U471" i="9"/>
  <c r="T471" i="9"/>
  <c r="S471" i="9"/>
  <c r="R471" i="9"/>
  <c r="Q471" i="9"/>
  <c r="P471" i="9"/>
  <c r="O471" i="9"/>
  <c r="N471" i="9"/>
  <c r="M471" i="9"/>
  <c r="L471" i="9"/>
  <c r="K471" i="9"/>
  <c r="J471" i="9"/>
  <c r="I471" i="9"/>
  <c r="H471" i="9"/>
  <c r="G471" i="9"/>
  <c r="F471" i="9"/>
  <c r="D471" i="9"/>
  <c r="B471" i="9"/>
  <c r="AT470" i="9"/>
  <c r="AR470" i="9"/>
  <c r="AP470" i="9"/>
  <c r="AO470" i="9"/>
  <c r="AN470" i="9"/>
  <c r="AM470" i="9"/>
  <c r="AL470" i="9"/>
  <c r="AH470" i="9"/>
  <c r="AF470" i="9"/>
  <c r="AE470" i="9"/>
  <c r="AD470" i="9"/>
  <c r="AC470" i="9"/>
  <c r="AB470" i="9"/>
  <c r="AA470" i="9"/>
  <c r="Z470" i="9"/>
  <c r="Y470" i="9"/>
  <c r="X470" i="9"/>
  <c r="W470" i="9"/>
  <c r="V470" i="9"/>
  <c r="U470" i="9"/>
  <c r="T470" i="9"/>
  <c r="S470" i="9"/>
  <c r="R470" i="9"/>
  <c r="Q470" i="9"/>
  <c r="P470" i="9"/>
  <c r="O470" i="9"/>
  <c r="N470" i="9"/>
  <c r="M470" i="9"/>
  <c r="L470" i="9"/>
  <c r="K470" i="9"/>
  <c r="J470" i="9"/>
  <c r="I470" i="9"/>
  <c r="H470" i="9"/>
  <c r="G470" i="9"/>
  <c r="F470" i="9"/>
  <c r="D470" i="9"/>
  <c r="B470" i="9"/>
  <c r="AT469" i="9"/>
  <c r="AR469" i="9"/>
  <c r="AP469" i="9"/>
  <c r="AO469" i="9"/>
  <c r="AN469" i="9"/>
  <c r="AM469" i="9"/>
  <c r="AL469" i="9"/>
  <c r="AH469" i="9"/>
  <c r="AF469" i="9"/>
  <c r="AE469" i="9"/>
  <c r="AD469" i="9"/>
  <c r="AC469" i="9"/>
  <c r="AB469" i="9"/>
  <c r="AA469" i="9"/>
  <c r="Z469" i="9"/>
  <c r="Y469" i="9"/>
  <c r="X469" i="9"/>
  <c r="W469" i="9"/>
  <c r="V469" i="9"/>
  <c r="U469" i="9"/>
  <c r="T469" i="9"/>
  <c r="S469" i="9"/>
  <c r="R469" i="9"/>
  <c r="Q469" i="9"/>
  <c r="P469" i="9"/>
  <c r="O469" i="9"/>
  <c r="N469" i="9"/>
  <c r="M469" i="9"/>
  <c r="L469" i="9"/>
  <c r="K469" i="9"/>
  <c r="J469" i="9"/>
  <c r="I469" i="9"/>
  <c r="H469" i="9"/>
  <c r="G469" i="9"/>
  <c r="F469" i="9"/>
  <c r="D469" i="9"/>
  <c r="B469" i="9"/>
  <c r="AT468" i="9"/>
  <c r="AR468" i="9"/>
  <c r="AP468" i="9"/>
  <c r="AO468" i="9"/>
  <c r="AN468" i="9"/>
  <c r="AM468" i="9"/>
  <c r="AL468" i="9"/>
  <c r="AH468" i="9"/>
  <c r="AF468" i="9"/>
  <c r="AE468" i="9"/>
  <c r="AD468" i="9"/>
  <c r="AC468" i="9"/>
  <c r="AB468" i="9"/>
  <c r="AA468" i="9"/>
  <c r="Z468" i="9"/>
  <c r="Y468" i="9"/>
  <c r="X468" i="9"/>
  <c r="W468" i="9"/>
  <c r="V468" i="9"/>
  <c r="U468" i="9"/>
  <c r="T468" i="9"/>
  <c r="S468" i="9"/>
  <c r="R468" i="9"/>
  <c r="Q468" i="9"/>
  <c r="P468" i="9"/>
  <c r="O468" i="9"/>
  <c r="N468" i="9"/>
  <c r="M468" i="9"/>
  <c r="L468" i="9"/>
  <c r="K468" i="9"/>
  <c r="J468" i="9"/>
  <c r="I468" i="9"/>
  <c r="H468" i="9"/>
  <c r="G468" i="9"/>
  <c r="F468" i="9"/>
  <c r="D468" i="9"/>
  <c r="B468" i="9"/>
  <c r="AT467" i="9"/>
  <c r="AR467" i="9"/>
  <c r="AP467" i="9"/>
  <c r="AO467" i="9"/>
  <c r="AN467" i="9"/>
  <c r="AM467" i="9"/>
  <c r="AL467" i="9"/>
  <c r="AH467" i="9"/>
  <c r="AF467" i="9"/>
  <c r="AE467" i="9"/>
  <c r="AD467" i="9"/>
  <c r="AC467" i="9"/>
  <c r="AB467" i="9"/>
  <c r="AA467" i="9"/>
  <c r="Z467" i="9"/>
  <c r="Y467" i="9"/>
  <c r="X467" i="9"/>
  <c r="W467" i="9"/>
  <c r="V467" i="9"/>
  <c r="U467" i="9"/>
  <c r="T467" i="9"/>
  <c r="S467" i="9"/>
  <c r="R467" i="9"/>
  <c r="Q467" i="9"/>
  <c r="P467" i="9"/>
  <c r="O467" i="9"/>
  <c r="N467" i="9"/>
  <c r="M467" i="9"/>
  <c r="L467" i="9"/>
  <c r="K467" i="9"/>
  <c r="J467" i="9"/>
  <c r="I467" i="9"/>
  <c r="H467" i="9"/>
  <c r="G467" i="9"/>
  <c r="F467" i="9"/>
  <c r="D467" i="9"/>
  <c r="B467" i="9"/>
  <c r="AT466" i="9"/>
  <c r="AR466" i="9"/>
  <c r="AP466" i="9"/>
  <c r="AO466" i="9"/>
  <c r="AN466" i="9"/>
  <c r="AM466" i="9"/>
  <c r="AL466" i="9"/>
  <c r="AH466" i="9"/>
  <c r="AF466" i="9"/>
  <c r="AE466" i="9"/>
  <c r="AD466" i="9"/>
  <c r="AC466" i="9"/>
  <c r="AB466" i="9"/>
  <c r="AA466" i="9"/>
  <c r="Z466" i="9"/>
  <c r="Y466" i="9"/>
  <c r="X466" i="9"/>
  <c r="W466" i="9"/>
  <c r="V466" i="9"/>
  <c r="U466" i="9"/>
  <c r="T466" i="9"/>
  <c r="S466" i="9"/>
  <c r="R466" i="9"/>
  <c r="Q466" i="9"/>
  <c r="P466" i="9"/>
  <c r="O466" i="9"/>
  <c r="N466" i="9"/>
  <c r="M466" i="9"/>
  <c r="L466" i="9"/>
  <c r="K466" i="9"/>
  <c r="J466" i="9"/>
  <c r="I466" i="9"/>
  <c r="H466" i="9"/>
  <c r="G466" i="9"/>
  <c r="F466" i="9"/>
  <c r="D466" i="9"/>
  <c r="B466" i="9"/>
  <c r="AT465" i="9"/>
  <c r="AR465" i="9"/>
  <c r="AP465" i="9"/>
  <c r="AO465" i="9"/>
  <c r="AN465" i="9"/>
  <c r="AM465" i="9"/>
  <c r="AL465" i="9"/>
  <c r="AH465" i="9"/>
  <c r="AF465" i="9"/>
  <c r="AE465" i="9"/>
  <c r="AD465" i="9"/>
  <c r="AC465" i="9"/>
  <c r="AB465" i="9"/>
  <c r="AA465" i="9"/>
  <c r="Z465" i="9"/>
  <c r="Y465" i="9"/>
  <c r="X465" i="9"/>
  <c r="W465" i="9"/>
  <c r="V465" i="9"/>
  <c r="U465" i="9"/>
  <c r="T465" i="9"/>
  <c r="S465" i="9"/>
  <c r="R465" i="9"/>
  <c r="Q465" i="9"/>
  <c r="P465" i="9"/>
  <c r="O465" i="9"/>
  <c r="N465" i="9"/>
  <c r="M465" i="9"/>
  <c r="L465" i="9"/>
  <c r="K465" i="9"/>
  <c r="J465" i="9"/>
  <c r="I465" i="9"/>
  <c r="H465" i="9"/>
  <c r="G465" i="9"/>
  <c r="F465" i="9"/>
  <c r="D465" i="9"/>
  <c r="B465" i="9"/>
  <c r="AT464" i="9"/>
  <c r="AR464" i="9"/>
  <c r="AP464" i="9"/>
  <c r="AO464" i="9"/>
  <c r="AN464" i="9"/>
  <c r="AM464" i="9"/>
  <c r="AL464" i="9"/>
  <c r="AH464" i="9"/>
  <c r="AF464" i="9"/>
  <c r="AE464" i="9"/>
  <c r="AD464" i="9"/>
  <c r="AC464" i="9"/>
  <c r="AB464" i="9"/>
  <c r="AA464" i="9"/>
  <c r="Z464" i="9"/>
  <c r="Y464" i="9"/>
  <c r="X464" i="9"/>
  <c r="W464" i="9"/>
  <c r="V464" i="9"/>
  <c r="U464" i="9"/>
  <c r="T464" i="9"/>
  <c r="S464" i="9"/>
  <c r="R464" i="9"/>
  <c r="Q464" i="9"/>
  <c r="P464" i="9"/>
  <c r="O464" i="9"/>
  <c r="N464" i="9"/>
  <c r="M464" i="9"/>
  <c r="L464" i="9"/>
  <c r="K464" i="9"/>
  <c r="J464" i="9"/>
  <c r="I464" i="9"/>
  <c r="H464" i="9"/>
  <c r="G464" i="9"/>
  <c r="F464" i="9"/>
  <c r="D464" i="9"/>
  <c r="B464" i="9"/>
  <c r="AT463" i="9"/>
  <c r="AR463" i="9"/>
  <c r="AP463" i="9"/>
  <c r="AO463" i="9"/>
  <c r="AN463" i="9"/>
  <c r="AM463" i="9"/>
  <c r="AL463" i="9"/>
  <c r="AH463" i="9"/>
  <c r="AF463" i="9"/>
  <c r="AE463" i="9"/>
  <c r="AD463" i="9"/>
  <c r="AC463" i="9"/>
  <c r="AB463" i="9"/>
  <c r="AA463" i="9"/>
  <c r="Z463" i="9"/>
  <c r="Y463" i="9"/>
  <c r="X463" i="9"/>
  <c r="W463" i="9"/>
  <c r="V463" i="9"/>
  <c r="U463" i="9"/>
  <c r="T463" i="9"/>
  <c r="S463" i="9"/>
  <c r="R463" i="9"/>
  <c r="Q463" i="9"/>
  <c r="P463" i="9"/>
  <c r="O463" i="9"/>
  <c r="N463" i="9"/>
  <c r="M463" i="9"/>
  <c r="L463" i="9"/>
  <c r="K463" i="9"/>
  <c r="J463" i="9"/>
  <c r="I463" i="9"/>
  <c r="H463" i="9"/>
  <c r="G463" i="9"/>
  <c r="F463" i="9"/>
  <c r="D463" i="9"/>
  <c r="B463" i="9"/>
  <c r="AT462" i="9"/>
  <c r="AR462" i="9"/>
  <c r="AP462" i="9"/>
  <c r="AO462" i="9"/>
  <c r="AN462" i="9"/>
  <c r="AM462" i="9"/>
  <c r="AL462" i="9"/>
  <c r="AH462" i="9"/>
  <c r="AF462" i="9"/>
  <c r="AE462" i="9"/>
  <c r="AD462" i="9"/>
  <c r="AC462" i="9"/>
  <c r="AB462" i="9"/>
  <c r="AA462" i="9"/>
  <c r="Z462" i="9"/>
  <c r="Y462" i="9"/>
  <c r="X462" i="9"/>
  <c r="W462" i="9"/>
  <c r="V462" i="9"/>
  <c r="U462" i="9"/>
  <c r="T462" i="9"/>
  <c r="S462" i="9"/>
  <c r="R462" i="9"/>
  <c r="Q462" i="9"/>
  <c r="P462" i="9"/>
  <c r="O462" i="9"/>
  <c r="N462" i="9"/>
  <c r="M462" i="9"/>
  <c r="L462" i="9"/>
  <c r="K462" i="9"/>
  <c r="J462" i="9"/>
  <c r="I462" i="9"/>
  <c r="H462" i="9"/>
  <c r="G462" i="9"/>
  <c r="F462" i="9"/>
  <c r="D462" i="9"/>
  <c r="B462" i="9"/>
  <c r="AT461" i="9"/>
  <c r="AR461" i="9"/>
  <c r="AP461" i="9"/>
  <c r="AO461" i="9"/>
  <c r="AN461" i="9"/>
  <c r="AM461" i="9"/>
  <c r="AL461" i="9"/>
  <c r="AH461" i="9"/>
  <c r="AF461" i="9"/>
  <c r="AE461" i="9"/>
  <c r="AD461" i="9"/>
  <c r="AC461" i="9"/>
  <c r="AB461" i="9"/>
  <c r="AA461" i="9"/>
  <c r="Z461" i="9"/>
  <c r="Y461" i="9"/>
  <c r="X461" i="9"/>
  <c r="W461" i="9"/>
  <c r="V461" i="9"/>
  <c r="U461" i="9"/>
  <c r="T461" i="9"/>
  <c r="S461" i="9"/>
  <c r="R461" i="9"/>
  <c r="Q461" i="9"/>
  <c r="P461" i="9"/>
  <c r="O461" i="9"/>
  <c r="N461" i="9"/>
  <c r="M461" i="9"/>
  <c r="L461" i="9"/>
  <c r="K461" i="9"/>
  <c r="J461" i="9"/>
  <c r="I461" i="9"/>
  <c r="H461" i="9"/>
  <c r="G461" i="9"/>
  <c r="F461" i="9"/>
  <c r="D461" i="9"/>
  <c r="B461" i="9"/>
  <c r="AT460" i="9"/>
  <c r="AR460" i="9"/>
  <c r="AP460" i="9"/>
  <c r="AO460" i="9"/>
  <c r="AN460" i="9"/>
  <c r="AM460" i="9"/>
  <c r="AL460" i="9"/>
  <c r="AH460" i="9"/>
  <c r="AF460" i="9"/>
  <c r="AE460" i="9"/>
  <c r="AD460" i="9"/>
  <c r="AC460" i="9"/>
  <c r="AB460" i="9"/>
  <c r="AA460" i="9"/>
  <c r="Z460" i="9"/>
  <c r="Y460" i="9"/>
  <c r="X460" i="9"/>
  <c r="W460" i="9"/>
  <c r="V460" i="9"/>
  <c r="U460" i="9"/>
  <c r="T460" i="9"/>
  <c r="S460" i="9"/>
  <c r="R460" i="9"/>
  <c r="Q460" i="9"/>
  <c r="P460" i="9"/>
  <c r="O460" i="9"/>
  <c r="N460" i="9"/>
  <c r="M460" i="9"/>
  <c r="L460" i="9"/>
  <c r="K460" i="9"/>
  <c r="J460" i="9"/>
  <c r="I460" i="9"/>
  <c r="H460" i="9"/>
  <c r="G460" i="9"/>
  <c r="F460" i="9"/>
  <c r="D460" i="9"/>
  <c r="B460" i="9"/>
  <c r="AT459" i="9"/>
  <c r="AR459" i="9"/>
  <c r="AP459" i="9"/>
  <c r="AO459" i="9"/>
  <c r="AN459" i="9"/>
  <c r="AM459" i="9"/>
  <c r="AL459" i="9"/>
  <c r="AH459" i="9"/>
  <c r="AF459" i="9"/>
  <c r="AE459" i="9"/>
  <c r="AD459" i="9"/>
  <c r="AC459" i="9"/>
  <c r="AB459" i="9"/>
  <c r="AA459" i="9"/>
  <c r="Z459" i="9"/>
  <c r="Y459" i="9"/>
  <c r="X459" i="9"/>
  <c r="W459" i="9"/>
  <c r="V459" i="9"/>
  <c r="U459" i="9"/>
  <c r="T459" i="9"/>
  <c r="S459" i="9"/>
  <c r="R459" i="9"/>
  <c r="Q459" i="9"/>
  <c r="P459" i="9"/>
  <c r="O459" i="9"/>
  <c r="N459" i="9"/>
  <c r="M459" i="9"/>
  <c r="L459" i="9"/>
  <c r="K459" i="9"/>
  <c r="J459" i="9"/>
  <c r="I459" i="9"/>
  <c r="H459" i="9"/>
  <c r="G459" i="9"/>
  <c r="F459" i="9"/>
  <c r="D459" i="9"/>
  <c r="B459" i="9"/>
  <c r="AT458" i="9"/>
  <c r="AR458" i="9"/>
  <c r="AP458" i="9"/>
  <c r="AO458" i="9"/>
  <c r="AN458" i="9"/>
  <c r="AM458" i="9"/>
  <c r="AL458" i="9"/>
  <c r="AH458" i="9"/>
  <c r="AF458" i="9"/>
  <c r="AE458" i="9"/>
  <c r="AD458" i="9"/>
  <c r="AC458" i="9"/>
  <c r="AB458" i="9"/>
  <c r="AA458" i="9"/>
  <c r="Z458" i="9"/>
  <c r="Y458" i="9"/>
  <c r="X458" i="9"/>
  <c r="W458" i="9"/>
  <c r="V458" i="9"/>
  <c r="U458" i="9"/>
  <c r="T458" i="9"/>
  <c r="S458" i="9"/>
  <c r="R458" i="9"/>
  <c r="Q458" i="9"/>
  <c r="P458" i="9"/>
  <c r="O458" i="9"/>
  <c r="N458" i="9"/>
  <c r="M458" i="9"/>
  <c r="L458" i="9"/>
  <c r="K458" i="9"/>
  <c r="J458" i="9"/>
  <c r="I458" i="9"/>
  <c r="H458" i="9"/>
  <c r="G458" i="9"/>
  <c r="F458" i="9"/>
  <c r="D458" i="9"/>
  <c r="B458" i="9"/>
  <c r="AT457" i="9"/>
  <c r="AR457" i="9"/>
  <c r="AP457" i="9"/>
  <c r="AO457" i="9"/>
  <c r="AN457" i="9"/>
  <c r="AM457" i="9"/>
  <c r="AL457" i="9"/>
  <c r="AH457" i="9"/>
  <c r="AF457" i="9"/>
  <c r="AE457" i="9"/>
  <c r="AD457" i="9"/>
  <c r="AC457" i="9"/>
  <c r="AB457" i="9"/>
  <c r="AA457" i="9"/>
  <c r="Z457" i="9"/>
  <c r="Y457" i="9"/>
  <c r="X457" i="9"/>
  <c r="W457" i="9"/>
  <c r="V457" i="9"/>
  <c r="U457" i="9"/>
  <c r="T457" i="9"/>
  <c r="S457" i="9"/>
  <c r="R457" i="9"/>
  <c r="Q457" i="9"/>
  <c r="P457" i="9"/>
  <c r="O457" i="9"/>
  <c r="N457" i="9"/>
  <c r="M457" i="9"/>
  <c r="L457" i="9"/>
  <c r="K457" i="9"/>
  <c r="J457" i="9"/>
  <c r="I457" i="9"/>
  <c r="H457" i="9"/>
  <c r="G457" i="9"/>
  <c r="F457" i="9"/>
  <c r="D457" i="9"/>
  <c r="B457" i="9"/>
  <c r="AT456" i="9"/>
  <c r="AR456" i="9"/>
  <c r="AP456" i="9"/>
  <c r="AO456" i="9"/>
  <c r="AN456" i="9"/>
  <c r="AM456" i="9"/>
  <c r="AL456" i="9"/>
  <c r="AH456" i="9"/>
  <c r="AF456" i="9"/>
  <c r="AE456" i="9"/>
  <c r="AD456" i="9"/>
  <c r="AC456" i="9"/>
  <c r="AB456" i="9"/>
  <c r="AA456" i="9"/>
  <c r="Z456" i="9"/>
  <c r="Y456" i="9"/>
  <c r="X456" i="9"/>
  <c r="W456" i="9"/>
  <c r="V456" i="9"/>
  <c r="U456" i="9"/>
  <c r="T456" i="9"/>
  <c r="S456" i="9"/>
  <c r="R456" i="9"/>
  <c r="Q456" i="9"/>
  <c r="P456" i="9"/>
  <c r="O456" i="9"/>
  <c r="N456" i="9"/>
  <c r="M456" i="9"/>
  <c r="L456" i="9"/>
  <c r="K456" i="9"/>
  <c r="J456" i="9"/>
  <c r="I456" i="9"/>
  <c r="H456" i="9"/>
  <c r="G456" i="9"/>
  <c r="F456" i="9"/>
  <c r="D456" i="9"/>
  <c r="B456" i="9"/>
  <c r="AT455" i="9"/>
  <c r="AR455" i="9"/>
  <c r="AP455" i="9"/>
  <c r="AO455" i="9"/>
  <c r="AN455" i="9"/>
  <c r="AM455" i="9"/>
  <c r="AL455" i="9"/>
  <c r="AH455" i="9"/>
  <c r="AF455" i="9"/>
  <c r="AE455" i="9"/>
  <c r="AD455" i="9"/>
  <c r="AC455" i="9"/>
  <c r="AB455" i="9"/>
  <c r="AA455" i="9"/>
  <c r="Z455" i="9"/>
  <c r="Y455" i="9"/>
  <c r="X455" i="9"/>
  <c r="W455" i="9"/>
  <c r="V455" i="9"/>
  <c r="U455" i="9"/>
  <c r="T455" i="9"/>
  <c r="S455" i="9"/>
  <c r="R455" i="9"/>
  <c r="Q455" i="9"/>
  <c r="P455" i="9"/>
  <c r="O455" i="9"/>
  <c r="N455" i="9"/>
  <c r="M455" i="9"/>
  <c r="L455" i="9"/>
  <c r="K455" i="9"/>
  <c r="J455" i="9"/>
  <c r="I455" i="9"/>
  <c r="H455" i="9"/>
  <c r="G455" i="9"/>
  <c r="F455" i="9"/>
  <c r="D455" i="9"/>
  <c r="B455" i="9"/>
  <c r="AT454" i="9"/>
  <c r="AR454" i="9"/>
  <c r="AP454" i="9"/>
  <c r="AO454" i="9"/>
  <c r="AN454" i="9"/>
  <c r="AM454" i="9"/>
  <c r="AL454" i="9"/>
  <c r="AH454" i="9"/>
  <c r="AF454" i="9"/>
  <c r="AE454" i="9"/>
  <c r="AD454" i="9"/>
  <c r="AC454" i="9"/>
  <c r="AB454" i="9"/>
  <c r="AA454" i="9"/>
  <c r="Z454" i="9"/>
  <c r="Y454" i="9"/>
  <c r="X454" i="9"/>
  <c r="W454" i="9"/>
  <c r="V454" i="9"/>
  <c r="U454" i="9"/>
  <c r="T454" i="9"/>
  <c r="S454" i="9"/>
  <c r="R454" i="9"/>
  <c r="Q454" i="9"/>
  <c r="P454" i="9"/>
  <c r="O454" i="9"/>
  <c r="N454" i="9"/>
  <c r="M454" i="9"/>
  <c r="L454" i="9"/>
  <c r="K454" i="9"/>
  <c r="J454" i="9"/>
  <c r="I454" i="9"/>
  <c r="H454" i="9"/>
  <c r="G454" i="9"/>
  <c r="F454" i="9"/>
  <c r="D454" i="9"/>
  <c r="B454" i="9"/>
  <c r="AT453" i="9"/>
  <c r="AR453" i="9"/>
  <c r="AP453" i="9"/>
  <c r="AO453" i="9"/>
  <c r="AN453" i="9"/>
  <c r="AM453" i="9"/>
  <c r="AL453" i="9"/>
  <c r="AH453" i="9"/>
  <c r="AF453" i="9"/>
  <c r="AE453" i="9"/>
  <c r="AD453" i="9"/>
  <c r="AC453" i="9"/>
  <c r="AB453" i="9"/>
  <c r="AA453" i="9"/>
  <c r="Z453" i="9"/>
  <c r="Y453" i="9"/>
  <c r="X453" i="9"/>
  <c r="W453" i="9"/>
  <c r="V453" i="9"/>
  <c r="U453" i="9"/>
  <c r="T453" i="9"/>
  <c r="S453" i="9"/>
  <c r="R453" i="9"/>
  <c r="Q453" i="9"/>
  <c r="P453" i="9"/>
  <c r="O453" i="9"/>
  <c r="N453" i="9"/>
  <c r="M453" i="9"/>
  <c r="L453" i="9"/>
  <c r="K453" i="9"/>
  <c r="J453" i="9"/>
  <c r="I453" i="9"/>
  <c r="H453" i="9"/>
  <c r="G453" i="9"/>
  <c r="F453" i="9"/>
  <c r="D453" i="9"/>
  <c r="B453" i="9"/>
  <c r="AT452" i="9"/>
  <c r="AR452" i="9"/>
  <c r="AP452" i="9"/>
  <c r="AO452" i="9"/>
  <c r="AN452" i="9"/>
  <c r="AM452" i="9"/>
  <c r="AL452" i="9"/>
  <c r="AH452" i="9"/>
  <c r="AF452" i="9"/>
  <c r="AE452" i="9"/>
  <c r="AD452" i="9"/>
  <c r="AC452" i="9"/>
  <c r="AB452" i="9"/>
  <c r="AA452" i="9"/>
  <c r="Z452" i="9"/>
  <c r="Y452" i="9"/>
  <c r="X452" i="9"/>
  <c r="W452" i="9"/>
  <c r="V452" i="9"/>
  <c r="U452" i="9"/>
  <c r="T452" i="9"/>
  <c r="S452" i="9"/>
  <c r="R452" i="9"/>
  <c r="Q452" i="9"/>
  <c r="P452" i="9"/>
  <c r="O452" i="9"/>
  <c r="N452" i="9"/>
  <c r="M452" i="9"/>
  <c r="L452" i="9"/>
  <c r="K452" i="9"/>
  <c r="J452" i="9"/>
  <c r="I452" i="9"/>
  <c r="H452" i="9"/>
  <c r="G452" i="9"/>
  <c r="F452" i="9"/>
  <c r="D452" i="9"/>
  <c r="B452" i="9"/>
  <c r="AT451" i="9"/>
  <c r="AR451" i="9"/>
  <c r="AP451" i="9"/>
  <c r="AO451" i="9"/>
  <c r="AN451" i="9"/>
  <c r="AM451" i="9"/>
  <c r="AL451" i="9"/>
  <c r="AH451" i="9"/>
  <c r="AF451" i="9"/>
  <c r="AE451" i="9"/>
  <c r="AD451" i="9"/>
  <c r="AC451" i="9"/>
  <c r="AB451" i="9"/>
  <c r="AA451" i="9"/>
  <c r="Z451" i="9"/>
  <c r="Y451" i="9"/>
  <c r="X451" i="9"/>
  <c r="W451" i="9"/>
  <c r="V451" i="9"/>
  <c r="U451" i="9"/>
  <c r="T451" i="9"/>
  <c r="S451" i="9"/>
  <c r="R451" i="9"/>
  <c r="Q451" i="9"/>
  <c r="P451" i="9"/>
  <c r="O451" i="9"/>
  <c r="N451" i="9"/>
  <c r="M451" i="9"/>
  <c r="L451" i="9"/>
  <c r="K451" i="9"/>
  <c r="J451" i="9"/>
  <c r="I451" i="9"/>
  <c r="H451" i="9"/>
  <c r="G451" i="9"/>
  <c r="F451" i="9"/>
  <c r="D451" i="9"/>
  <c r="B451" i="9"/>
  <c r="AT450" i="9"/>
  <c r="AR450" i="9"/>
  <c r="AP450" i="9"/>
  <c r="AO450" i="9"/>
  <c r="AN450" i="9"/>
  <c r="AM450" i="9"/>
  <c r="AL450" i="9"/>
  <c r="AH450" i="9"/>
  <c r="AF450" i="9"/>
  <c r="AE450" i="9"/>
  <c r="AD450" i="9"/>
  <c r="AC450" i="9"/>
  <c r="AB450" i="9"/>
  <c r="AA450" i="9"/>
  <c r="Z450" i="9"/>
  <c r="Y450" i="9"/>
  <c r="X450" i="9"/>
  <c r="W450" i="9"/>
  <c r="V450" i="9"/>
  <c r="U450" i="9"/>
  <c r="T450" i="9"/>
  <c r="S450" i="9"/>
  <c r="R450" i="9"/>
  <c r="Q450" i="9"/>
  <c r="P450" i="9"/>
  <c r="O450" i="9"/>
  <c r="N450" i="9"/>
  <c r="M450" i="9"/>
  <c r="L450" i="9"/>
  <c r="K450" i="9"/>
  <c r="J450" i="9"/>
  <c r="I450" i="9"/>
  <c r="H450" i="9"/>
  <c r="G450" i="9"/>
  <c r="F450" i="9"/>
  <c r="D450" i="9"/>
  <c r="B450" i="9"/>
  <c r="AT449" i="9"/>
  <c r="AR449" i="9"/>
  <c r="AP449" i="9"/>
  <c r="AO449" i="9"/>
  <c r="AN449" i="9"/>
  <c r="AM449" i="9"/>
  <c r="AL449" i="9"/>
  <c r="AH449" i="9"/>
  <c r="AF449" i="9"/>
  <c r="AE449" i="9"/>
  <c r="AD449" i="9"/>
  <c r="AC449" i="9"/>
  <c r="AB449" i="9"/>
  <c r="AA449" i="9"/>
  <c r="Z449" i="9"/>
  <c r="Y449" i="9"/>
  <c r="X449" i="9"/>
  <c r="W449" i="9"/>
  <c r="V449" i="9"/>
  <c r="U449" i="9"/>
  <c r="T449" i="9"/>
  <c r="S449" i="9"/>
  <c r="R449" i="9"/>
  <c r="Q449" i="9"/>
  <c r="P449" i="9"/>
  <c r="O449" i="9"/>
  <c r="N449" i="9"/>
  <c r="M449" i="9"/>
  <c r="L449" i="9"/>
  <c r="K449" i="9"/>
  <c r="J449" i="9"/>
  <c r="I449" i="9"/>
  <c r="H449" i="9"/>
  <c r="G449" i="9"/>
  <c r="F449" i="9"/>
  <c r="D449" i="9"/>
  <c r="B449" i="9"/>
  <c r="AT448" i="9"/>
  <c r="AR448" i="9"/>
  <c r="AP448" i="9"/>
  <c r="AO448" i="9"/>
  <c r="AN448" i="9"/>
  <c r="AM448" i="9"/>
  <c r="AL448" i="9"/>
  <c r="AH448" i="9"/>
  <c r="AF448" i="9"/>
  <c r="AE448" i="9"/>
  <c r="AD448" i="9"/>
  <c r="AC448" i="9"/>
  <c r="AB448" i="9"/>
  <c r="AA448" i="9"/>
  <c r="Z448" i="9"/>
  <c r="Y448" i="9"/>
  <c r="X448" i="9"/>
  <c r="W448" i="9"/>
  <c r="V448" i="9"/>
  <c r="U448" i="9"/>
  <c r="T448" i="9"/>
  <c r="S448" i="9"/>
  <c r="R448" i="9"/>
  <c r="Q448" i="9"/>
  <c r="P448" i="9"/>
  <c r="O448" i="9"/>
  <c r="N448" i="9"/>
  <c r="M448" i="9"/>
  <c r="L448" i="9"/>
  <c r="K448" i="9"/>
  <c r="J448" i="9"/>
  <c r="I448" i="9"/>
  <c r="H448" i="9"/>
  <c r="G448" i="9"/>
  <c r="F448" i="9"/>
  <c r="D448" i="9"/>
  <c r="B448" i="9"/>
  <c r="AT447" i="9"/>
  <c r="AR447" i="9"/>
  <c r="AP447" i="9"/>
  <c r="AO447" i="9"/>
  <c r="AN447" i="9"/>
  <c r="AM447" i="9"/>
  <c r="AL447" i="9"/>
  <c r="AH447" i="9"/>
  <c r="AF447" i="9"/>
  <c r="AE447" i="9"/>
  <c r="AD447" i="9"/>
  <c r="AC447" i="9"/>
  <c r="AB447" i="9"/>
  <c r="AA447" i="9"/>
  <c r="Z447" i="9"/>
  <c r="Y447" i="9"/>
  <c r="X447" i="9"/>
  <c r="W447" i="9"/>
  <c r="V447" i="9"/>
  <c r="U447" i="9"/>
  <c r="T447" i="9"/>
  <c r="S447" i="9"/>
  <c r="R447" i="9"/>
  <c r="Q447" i="9"/>
  <c r="P447" i="9"/>
  <c r="O447" i="9"/>
  <c r="N447" i="9"/>
  <c r="M447" i="9"/>
  <c r="L447" i="9"/>
  <c r="K447" i="9"/>
  <c r="J447" i="9"/>
  <c r="I447" i="9"/>
  <c r="H447" i="9"/>
  <c r="G447" i="9"/>
  <c r="F447" i="9"/>
  <c r="D447" i="9"/>
  <c r="B447" i="9"/>
  <c r="AT446" i="9"/>
  <c r="AR446" i="9"/>
  <c r="AP446" i="9"/>
  <c r="AO446" i="9"/>
  <c r="AN446" i="9"/>
  <c r="AM446" i="9"/>
  <c r="AL446" i="9"/>
  <c r="AH446" i="9"/>
  <c r="AF446" i="9"/>
  <c r="AE446" i="9"/>
  <c r="AD446" i="9"/>
  <c r="AC446" i="9"/>
  <c r="AB446" i="9"/>
  <c r="AA446" i="9"/>
  <c r="Z446" i="9"/>
  <c r="Y446" i="9"/>
  <c r="X446" i="9"/>
  <c r="W446" i="9"/>
  <c r="V446" i="9"/>
  <c r="U446" i="9"/>
  <c r="T446" i="9"/>
  <c r="S446" i="9"/>
  <c r="R446" i="9"/>
  <c r="Q446" i="9"/>
  <c r="P446" i="9"/>
  <c r="O446" i="9"/>
  <c r="N446" i="9"/>
  <c r="M446" i="9"/>
  <c r="L446" i="9"/>
  <c r="K446" i="9"/>
  <c r="J446" i="9"/>
  <c r="I446" i="9"/>
  <c r="H446" i="9"/>
  <c r="G446" i="9"/>
  <c r="F446" i="9"/>
  <c r="D446" i="9"/>
  <c r="B446" i="9"/>
  <c r="AT445" i="9"/>
  <c r="AR445" i="9"/>
  <c r="AP445" i="9"/>
  <c r="AO445" i="9"/>
  <c r="AN445" i="9"/>
  <c r="AM445" i="9"/>
  <c r="AL445" i="9"/>
  <c r="AH445" i="9"/>
  <c r="AF445" i="9"/>
  <c r="AE445" i="9"/>
  <c r="AD445" i="9"/>
  <c r="AC445" i="9"/>
  <c r="AB445" i="9"/>
  <c r="AA445" i="9"/>
  <c r="Z445" i="9"/>
  <c r="Y445" i="9"/>
  <c r="X445" i="9"/>
  <c r="W445" i="9"/>
  <c r="V445" i="9"/>
  <c r="U445" i="9"/>
  <c r="T445" i="9"/>
  <c r="S445" i="9"/>
  <c r="R445" i="9"/>
  <c r="Q445" i="9"/>
  <c r="P445" i="9"/>
  <c r="O445" i="9"/>
  <c r="N445" i="9"/>
  <c r="M445" i="9"/>
  <c r="L445" i="9"/>
  <c r="K445" i="9"/>
  <c r="J445" i="9"/>
  <c r="I445" i="9"/>
  <c r="H445" i="9"/>
  <c r="G445" i="9"/>
  <c r="F445" i="9"/>
  <c r="D445" i="9"/>
  <c r="B445" i="9"/>
  <c r="AT444" i="9"/>
  <c r="AR444" i="9"/>
  <c r="AP444" i="9"/>
  <c r="AO444" i="9"/>
  <c r="AN444" i="9"/>
  <c r="AM444" i="9"/>
  <c r="AL444" i="9"/>
  <c r="AH444" i="9"/>
  <c r="AF444" i="9"/>
  <c r="AE444" i="9"/>
  <c r="AD444" i="9"/>
  <c r="AC444" i="9"/>
  <c r="AB444" i="9"/>
  <c r="AA444" i="9"/>
  <c r="Z444" i="9"/>
  <c r="Y444" i="9"/>
  <c r="X444" i="9"/>
  <c r="W444" i="9"/>
  <c r="V444" i="9"/>
  <c r="U444" i="9"/>
  <c r="T444" i="9"/>
  <c r="S444" i="9"/>
  <c r="R444" i="9"/>
  <c r="Q444" i="9"/>
  <c r="P444" i="9"/>
  <c r="O444" i="9"/>
  <c r="N444" i="9"/>
  <c r="M444" i="9"/>
  <c r="L444" i="9"/>
  <c r="K444" i="9"/>
  <c r="J444" i="9"/>
  <c r="I444" i="9"/>
  <c r="H444" i="9"/>
  <c r="G444" i="9"/>
  <c r="F444" i="9"/>
  <c r="D444" i="9"/>
  <c r="B444" i="9"/>
  <c r="AT443" i="9"/>
  <c r="AR443" i="9"/>
  <c r="AP443" i="9"/>
  <c r="AO443" i="9"/>
  <c r="AN443" i="9"/>
  <c r="AM443" i="9"/>
  <c r="AL443" i="9"/>
  <c r="AH443" i="9"/>
  <c r="AF443" i="9"/>
  <c r="AE443" i="9"/>
  <c r="AD443" i="9"/>
  <c r="AC443" i="9"/>
  <c r="AB443" i="9"/>
  <c r="AA443" i="9"/>
  <c r="Z443" i="9"/>
  <c r="Y443" i="9"/>
  <c r="X443" i="9"/>
  <c r="W443" i="9"/>
  <c r="V443" i="9"/>
  <c r="U443" i="9"/>
  <c r="T443" i="9"/>
  <c r="S443" i="9"/>
  <c r="R443" i="9"/>
  <c r="Q443" i="9"/>
  <c r="P443" i="9"/>
  <c r="O443" i="9"/>
  <c r="N443" i="9"/>
  <c r="M443" i="9"/>
  <c r="L443" i="9"/>
  <c r="K443" i="9"/>
  <c r="J443" i="9"/>
  <c r="I443" i="9"/>
  <c r="H443" i="9"/>
  <c r="G443" i="9"/>
  <c r="F443" i="9"/>
  <c r="D443" i="9"/>
  <c r="B443" i="9"/>
  <c r="AT442" i="9"/>
  <c r="AR442" i="9"/>
  <c r="AP442" i="9"/>
  <c r="AO442" i="9"/>
  <c r="AN442" i="9"/>
  <c r="AM442" i="9"/>
  <c r="AL442" i="9"/>
  <c r="AH442" i="9"/>
  <c r="AF442" i="9"/>
  <c r="AE442" i="9"/>
  <c r="AD442" i="9"/>
  <c r="AC442" i="9"/>
  <c r="AB442" i="9"/>
  <c r="AA442" i="9"/>
  <c r="Z442" i="9"/>
  <c r="Y442" i="9"/>
  <c r="X442" i="9"/>
  <c r="W442" i="9"/>
  <c r="V442" i="9"/>
  <c r="U442" i="9"/>
  <c r="T442" i="9"/>
  <c r="S442" i="9"/>
  <c r="R442" i="9"/>
  <c r="Q442" i="9"/>
  <c r="P442" i="9"/>
  <c r="O442" i="9"/>
  <c r="N442" i="9"/>
  <c r="M442" i="9"/>
  <c r="L442" i="9"/>
  <c r="K442" i="9"/>
  <c r="J442" i="9"/>
  <c r="I442" i="9"/>
  <c r="H442" i="9"/>
  <c r="G442" i="9"/>
  <c r="F442" i="9"/>
  <c r="D442" i="9"/>
  <c r="B442" i="9"/>
  <c r="AT441" i="9"/>
  <c r="AR441" i="9"/>
  <c r="AP441" i="9"/>
  <c r="AO441" i="9"/>
  <c r="AN441" i="9"/>
  <c r="AM441" i="9"/>
  <c r="AL441" i="9"/>
  <c r="AH441" i="9"/>
  <c r="AF441" i="9"/>
  <c r="AE441" i="9"/>
  <c r="AD441" i="9"/>
  <c r="AC441" i="9"/>
  <c r="AB441" i="9"/>
  <c r="AA441" i="9"/>
  <c r="Z441" i="9"/>
  <c r="Y441" i="9"/>
  <c r="X441" i="9"/>
  <c r="W441" i="9"/>
  <c r="V441" i="9"/>
  <c r="U441" i="9"/>
  <c r="T441" i="9"/>
  <c r="S441" i="9"/>
  <c r="R441" i="9"/>
  <c r="Q441" i="9"/>
  <c r="P441" i="9"/>
  <c r="O441" i="9"/>
  <c r="N441" i="9"/>
  <c r="M441" i="9"/>
  <c r="L441" i="9"/>
  <c r="K441" i="9"/>
  <c r="J441" i="9"/>
  <c r="I441" i="9"/>
  <c r="H441" i="9"/>
  <c r="G441" i="9"/>
  <c r="F441" i="9"/>
  <c r="D441" i="9"/>
  <c r="B441" i="9"/>
  <c r="AT440" i="9"/>
  <c r="AR440" i="9"/>
  <c r="AP440" i="9"/>
  <c r="AO440" i="9"/>
  <c r="AN440" i="9"/>
  <c r="AM440" i="9"/>
  <c r="AL440" i="9"/>
  <c r="AH440" i="9"/>
  <c r="AF440" i="9"/>
  <c r="AE440" i="9"/>
  <c r="AD440" i="9"/>
  <c r="AC440" i="9"/>
  <c r="AB440" i="9"/>
  <c r="AA440" i="9"/>
  <c r="Z440" i="9"/>
  <c r="Y440" i="9"/>
  <c r="X440" i="9"/>
  <c r="W440" i="9"/>
  <c r="V440" i="9"/>
  <c r="U440" i="9"/>
  <c r="T440" i="9"/>
  <c r="S440" i="9"/>
  <c r="R440" i="9"/>
  <c r="Q440" i="9"/>
  <c r="P440" i="9"/>
  <c r="O440" i="9"/>
  <c r="N440" i="9"/>
  <c r="M440" i="9"/>
  <c r="L440" i="9"/>
  <c r="K440" i="9"/>
  <c r="J440" i="9"/>
  <c r="I440" i="9"/>
  <c r="H440" i="9"/>
  <c r="G440" i="9"/>
  <c r="F440" i="9"/>
  <c r="D440" i="9"/>
  <c r="B440" i="9"/>
  <c r="AT439" i="9"/>
  <c r="AR439" i="9"/>
  <c r="AP439" i="9"/>
  <c r="AO439" i="9"/>
  <c r="AN439" i="9"/>
  <c r="AM439" i="9"/>
  <c r="AL439" i="9"/>
  <c r="AH439" i="9"/>
  <c r="AF439" i="9"/>
  <c r="AE439" i="9"/>
  <c r="AD439" i="9"/>
  <c r="AC439" i="9"/>
  <c r="AB439" i="9"/>
  <c r="AA439" i="9"/>
  <c r="Z439" i="9"/>
  <c r="Y439" i="9"/>
  <c r="X439" i="9"/>
  <c r="W439" i="9"/>
  <c r="V439" i="9"/>
  <c r="U439" i="9"/>
  <c r="T439" i="9"/>
  <c r="S439" i="9"/>
  <c r="R439" i="9"/>
  <c r="Q439" i="9"/>
  <c r="P439" i="9"/>
  <c r="O439" i="9"/>
  <c r="N439" i="9"/>
  <c r="M439" i="9"/>
  <c r="L439" i="9"/>
  <c r="K439" i="9"/>
  <c r="J439" i="9"/>
  <c r="I439" i="9"/>
  <c r="H439" i="9"/>
  <c r="G439" i="9"/>
  <c r="F439" i="9"/>
  <c r="D439" i="9"/>
  <c r="B439" i="9"/>
  <c r="AT438" i="9"/>
  <c r="AR438" i="9"/>
  <c r="AP438" i="9"/>
  <c r="AO438" i="9"/>
  <c r="AN438" i="9"/>
  <c r="AM438" i="9"/>
  <c r="AL438" i="9"/>
  <c r="AH438" i="9"/>
  <c r="AF438" i="9"/>
  <c r="AE438" i="9"/>
  <c r="AD438" i="9"/>
  <c r="AC438" i="9"/>
  <c r="AB438" i="9"/>
  <c r="AA438" i="9"/>
  <c r="Z438" i="9"/>
  <c r="Y438" i="9"/>
  <c r="X438" i="9"/>
  <c r="W438" i="9"/>
  <c r="V438" i="9"/>
  <c r="U438" i="9"/>
  <c r="T438" i="9"/>
  <c r="S438" i="9"/>
  <c r="R438" i="9"/>
  <c r="Q438" i="9"/>
  <c r="P438" i="9"/>
  <c r="O438" i="9"/>
  <c r="N438" i="9"/>
  <c r="M438" i="9"/>
  <c r="L438" i="9"/>
  <c r="K438" i="9"/>
  <c r="J438" i="9"/>
  <c r="I438" i="9"/>
  <c r="H438" i="9"/>
  <c r="G438" i="9"/>
  <c r="F438" i="9"/>
  <c r="D438" i="9"/>
  <c r="B438" i="9"/>
  <c r="AT437" i="9"/>
  <c r="AR437" i="9"/>
  <c r="AP437" i="9"/>
  <c r="AO437" i="9"/>
  <c r="AN437" i="9"/>
  <c r="AM437" i="9"/>
  <c r="AL437" i="9"/>
  <c r="AH437" i="9"/>
  <c r="AF437" i="9"/>
  <c r="AE437" i="9"/>
  <c r="AD437" i="9"/>
  <c r="AC437" i="9"/>
  <c r="AB437" i="9"/>
  <c r="AA437" i="9"/>
  <c r="Z437" i="9"/>
  <c r="Y437" i="9"/>
  <c r="X437" i="9"/>
  <c r="W437" i="9"/>
  <c r="V437" i="9"/>
  <c r="U437" i="9"/>
  <c r="T437" i="9"/>
  <c r="S437" i="9"/>
  <c r="R437" i="9"/>
  <c r="Q437" i="9"/>
  <c r="P437" i="9"/>
  <c r="O437" i="9"/>
  <c r="N437" i="9"/>
  <c r="M437" i="9"/>
  <c r="L437" i="9"/>
  <c r="K437" i="9"/>
  <c r="J437" i="9"/>
  <c r="I437" i="9"/>
  <c r="H437" i="9"/>
  <c r="G437" i="9"/>
  <c r="F437" i="9"/>
  <c r="D437" i="9"/>
  <c r="B437" i="9"/>
  <c r="AT436" i="9"/>
  <c r="AR436" i="9"/>
  <c r="AP436" i="9"/>
  <c r="AO436" i="9"/>
  <c r="AN436" i="9"/>
  <c r="AM436" i="9"/>
  <c r="AL436" i="9"/>
  <c r="AH436" i="9"/>
  <c r="AF436" i="9"/>
  <c r="AE436" i="9"/>
  <c r="AD436" i="9"/>
  <c r="AC436" i="9"/>
  <c r="AB436" i="9"/>
  <c r="AA436" i="9"/>
  <c r="Z436" i="9"/>
  <c r="Y436" i="9"/>
  <c r="X436" i="9"/>
  <c r="W436" i="9"/>
  <c r="V436" i="9"/>
  <c r="U436" i="9"/>
  <c r="T436" i="9"/>
  <c r="S436" i="9"/>
  <c r="R436" i="9"/>
  <c r="Q436" i="9"/>
  <c r="P436" i="9"/>
  <c r="O436" i="9"/>
  <c r="N436" i="9"/>
  <c r="M436" i="9"/>
  <c r="L436" i="9"/>
  <c r="K436" i="9"/>
  <c r="J436" i="9"/>
  <c r="I436" i="9"/>
  <c r="H436" i="9"/>
  <c r="G436" i="9"/>
  <c r="F436" i="9"/>
  <c r="D436" i="9"/>
  <c r="B436" i="9"/>
  <c r="AT435" i="9"/>
  <c r="AR435" i="9"/>
  <c r="AP435" i="9"/>
  <c r="AO435" i="9"/>
  <c r="AN435" i="9"/>
  <c r="AM435" i="9"/>
  <c r="AL435" i="9"/>
  <c r="AH435" i="9"/>
  <c r="AF435" i="9"/>
  <c r="AE435" i="9"/>
  <c r="AD435" i="9"/>
  <c r="AC435" i="9"/>
  <c r="AB435" i="9"/>
  <c r="AA435" i="9"/>
  <c r="Z435" i="9"/>
  <c r="Y435" i="9"/>
  <c r="X435" i="9"/>
  <c r="W435" i="9"/>
  <c r="V435" i="9"/>
  <c r="U435" i="9"/>
  <c r="T435" i="9"/>
  <c r="S435" i="9"/>
  <c r="R435" i="9"/>
  <c r="Q435" i="9"/>
  <c r="P435" i="9"/>
  <c r="O435" i="9"/>
  <c r="N435" i="9"/>
  <c r="M435" i="9"/>
  <c r="L435" i="9"/>
  <c r="K435" i="9"/>
  <c r="J435" i="9"/>
  <c r="I435" i="9"/>
  <c r="H435" i="9"/>
  <c r="G435" i="9"/>
  <c r="F435" i="9"/>
  <c r="D435" i="9"/>
  <c r="B435" i="9"/>
  <c r="AT434" i="9"/>
  <c r="AR434" i="9"/>
  <c r="AP434" i="9"/>
  <c r="AO434" i="9"/>
  <c r="AN434" i="9"/>
  <c r="AM434" i="9"/>
  <c r="AL434" i="9"/>
  <c r="AH434" i="9"/>
  <c r="AF434" i="9"/>
  <c r="AE434" i="9"/>
  <c r="AD434" i="9"/>
  <c r="AC434" i="9"/>
  <c r="AB434" i="9"/>
  <c r="AA434" i="9"/>
  <c r="Z434" i="9"/>
  <c r="Y434" i="9"/>
  <c r="X434" i="9"/>
  <c r="W434" i="9"/>
  <c r="V434" i="9"/>
  <c r="U434" i="9"/>
  <c r="T434" i="9"/>
  <c r="S434" i="9"/>
  <c r="R434" i="9"/>
  <c r="Q434" i="9"/>
  <c r="P434" i="9"/>
  <c r="O434" i="9"/>
  <c r="N434" i="9"/>
  <c r="M434" i="9"/>
  <c r="L434" i="9"/>
  <c r="K434" i="9"/>
  <c r="J434" i="9"/>
  <c r="I434" i="9"/>
  <c r="H434" i="9"/>
  <c r="G434" i="9"/>
  <c r="F434" i="9"/>
  <c r="D434" i="9"/>
  <c r="B434" i="9"/>
  <c r="AT433" i="9"/>
  <c r="AR433" i="9"/>
  <c r="AP433" i="9"/>
  <c r="AO433" i="9"/>
  <c r="AN433" i="9"/>
  <c r="AM433" i="9"/>
  <c r="AL433" i="9"/>
  <c r="AH433" i="9"/>
  <c r="AF433" i="9"/>
  <c r="AE433" i="9"/>
  <c r="AD433" i="9"/>
  <c r="AC433" i="9"/>
  <c r="AB433" i="9"/>
  <c r="AA433" i="9"/>
  <c r="Z433" i="9"/>
  <c r="Y433" i="9"/>
  <c r="X433" i="9"/>
  <c r="W433" i="9"/>
  <c r="V433" i="9"/>
  <c r="U433" i="9"/>
  <c r="T433" i="9"/>
  <c r="S433" i="9"/>
  <c r="R433" i="9"/>
  <c r="Q433" i="9"/>
  <c r="P433" i="9"/>
  <c r="O433" i="9"/>
  <c r="N433" i="9"/>
  <c r="M433" i="9"/>
  <c r="L433" i="9"/>
  <c r="K433" i="9"/>
  <c r="J433" i="9"/>
  <c r="I433" i="9"/>
  <c r="H433" i="9"/>
  <c r="G433" i="9"/>
  <c r="F433" i="9"/>
  <c r="D433" i="9"/>
  <c r="B433" i="9"/>
  <c r="AT432" i="9"/>
  <c r="AR432" i="9"/>
  <c r="AP432" i="9"/>
  <c r="AO432" i="9"/>
  <c r="AN432" i="9"/>
  <c r="AM432" i="9"/>
  <c r="AL432" i="9"/>
  <c r="AH432" i="9"/>
  <c r="AF432" i="9"/>
  <c r="AE432" i="9"/>
  <c r="AD432" i="9"/>
  <c r="AC432" i="9"/>
  <c r="AB432" i="9"/>
  <c r="AA432" i="9"/>
  <c r="Z432" i="9"/>
  <c r="Y432" i="9"/>
  <c r="X432" i="9"/>
  <c r="W432" i="9"/>
  <c r="V432" i="9"/>
  <c r="U432" i="9"/>
  <c r="T432" i="9"/>
  <c r="S432" i="9"/>
  <c r="R432" i="9"/>
  <c r="Q432" i="9"/>
  <c r="P432" i="9"/>
  <c r="O432" i="9"/>
  <c r="N432" i="9"/>
  <c r="M432" i="9"/>
  <c r="L432" i="9"/>
  <c r="K432" i="9"/>
  <c r="J432" i="9"/>
  <c r="I432" i="9"/>
  <c r="H432" i="9"/>
  <c r="G432" i="9"/>
  <c r="F432" i="9"/>
  <c r="D432" i="9"/>
  <c r="B432" i="9"/>
  <c r="AT431" i="9"/>
  <c r="AR431" i="9"/>
  <c r="AP431" i="9"/>
  <c r="AO431" i="9"/>
  <c r="AN431" i="9"/>
  <c r="AM431" i="9"/>
  <c r="AL431" i="9"/>
  <c r="AH431" i="9"/>
  <c r="AF431" i="9"/>
  <c r="AE431" i="9"/>
  <c r="AD431" i="9"/>
  <c r="AC431" i="9"/>
  <c r="AB431" i="9"/>
  <c r="AA431" i="9"/>
  <c r="Z431" i="9"/>
  <c r="Y431" i="9"/>
  <c r="X431" i="9"/>
  <c r="W431" i="9"/>
  <c r="V431" i="9"/>
  <c r="U431" i="9"/>
  <c r="T431" i="9"/>
  <c r="S431" i="9"/>
  <c r="R431" i="9"/>
  <c r="Q431" i="9"/>
  <c r="P431" i="9"/>
  <c r="O431" i="9"/>
  <c r="N431" i="9"/>
  <c r="M431" i="9"/>
  <c r="L431" i="9"/>
  <c r="K431" i="9"/>
  <c r="J431" i="9"/>
  <c r="I431" i="9"/>
  <c r="H431" i="9"/>
  <c r="G431" i="9"/>
  <c r="F431" i="9"/>
  <c r="D431" i="9"/>
  <c r="B431" i="9"/>
  <c r="AT430" i="9"/>
  <c r="AR430" i="9"/>
  <c r="AP430" i="9"/>
  <c r="AO430" i="9"/>
  <c r="AN430" i="9"/>
  <c r="AM430" i="9"/>
  <c r="AL430" i="9"/>
  <c r="AH430" i="9"/>
  <c r="AF430" i="9"/>
  <c r="AE430" i="9"/>
  <c r="AD430" i="9"/>
  <c r="AC430" i="9"/>
  <c r="AB430" i="9"/>
  <c r="AA430" i="9"/>
  <c r="Z430" i="9"/>
  <c r="Y430" i="9"/>
  <c r="X430" i="9"/>
  <c r="W430" i="9"/>
  <c r="V430" i="9"/>
  <c r="U430" i="9"/>
  <c r="T430" i="9"/>
  <c r="S430" i="9"/>
  <c r="R430" i="9"/>
  <c r="Q430" i="9"/>
  <c r="P430" i="9"/>
  <c r="O430" i="9"/>
  <c r="N430" i="9"/>
  <c r="M430" i="9"/>
  <c r="L430" i="9"/>
  <c r="K430" i="9"/>
  <c r="J430" i="9"/>
  <c r="I430" i="9"/>
  <c r="H430" i="9"/>
  <c r="G430" i="9"/>
  <c r="F430" i="9"/>
  <c r="D430" i="9"/>
  <c r="B430" i="9"/>
  <c r="AT429" i="9"/>
  <c r="AR429" i="9"/>
  <c r="AP429" i="9"/>
  <c r="AO429" i="9"/>
  <c r="AN429" i="9"/>
  <c r="AM429" i="9"/>
  <c r="AL429" i="9"/>
  <c r="AH429" i="9"/>
  <c r="AF429" i="9"/>
  <c r="AE429" i="9"/>
  <c r="AD429" i="9"/>
  <c r="AC429" i="9"/>
  <c r="AB429" i="9"/>
  <c r="AA429" i="9"/>
  <c r="Z429" i="9"/>
  <c r="Y429" i="9"/>
  <c r="X429" i="9"/>
  <c r="W429" i="9"/>
  <c r="V429" i="9"/>
  <c r="U429" i="9"/>
  <c r="T429" i="9"/>
  <c r="S429" i="9"/>
  <c r="R429" i="9"/>
  <c r="Q429" i="9"/>
  <c r="P429" i="9"/>
  <c r="O429" i="9"/>
  <c r="N429" i="9"/>
  <c r="M429" i="9"/>
  <c r="L429" i="9"/>
  <c r="K429" i="9"/>
  <c r="J429" i="9"/>
  <c r="I429" i="9"/>
  <c r="H429" i="9"/>
  <c r="G429" i="9"/>
  <c r="F429" i="9"/>
  <c r="D429" i="9"/>
  <c r="B429" i="9"/>
  <c r="AT428" i="9"/>
  <c r="AR428" i="9"/>
  <c r="AP428" i="9"/>
  <c r="AO428" i="9"/>
  <c r="AN428" i="9"/>
  <c r="AM428" i="9"/>
  <c r="AL428" i="9"/>
  <c r="AH428" i="9"/>
  <c r="AF428" i="9"/>
  <c r="AE428" i="9"/>
  <c r="AD428" i="9"/>
  <c r="AC428" i="9"/>
  <c r="AB428" i="9"/>
  <c r="AA428" i="9"/>
  <c r="Z428" i="9"/>
  <c r="Y428" i="9"/>
  <c r="X428" i="9"/>
  <c r="W428" i="9"/>
  <c r="V428" i="9"/>
  <c r="U428" i="9"/>
  <c r="T428" i="9"/>
  <c r="S428" i="9"/>
  <c r="R428" i="9"/>
  <c r="Q428" i="9"/>
  <c r="P428" i="9"/>
  <c r="O428" i="9"/>
  <c r="N428" i="9"/>
  <c r="M428" i="9"/>
  <c r="L428" i="9"/>
  <c r="K428" i="9"/>
  <c r="J428" i="9"/>
  <c r="I428" i="9"/>
  <c r="H428" i="9"/>
  <c r="G428" i="9"/>
  <c r="F428" i="9"/>
  <c r="D428" i="9"/>
  <c r="B428" i="9"/>
  <c r="AT427" i="9"/>
  <c r="AR427" i="9"/>
  <c r="AP427" i="9"/>
  <c r="AO427" i="9"/>
  <c r="AN427" i="9"/>
  <c r="AM427" i="9"/>
  <c r="AL427" i="9"/>
  <c r="AH427" i="9"/>
  <c r="AF427" i="9"/>
  <c r="AE427" i="9"/>
  <c r="AD427" i="9"/>
  <c r="AC427" i="9"/>
  <c r="AB427" i="9"/>
  <c r="AA427" i="9"/>
  <c r="Z427" i="9"/>
  <c r="Y427" i="9"/>
  <c r="X427" i="9"/>
  <c r="W427" i="9"/>
  <c r="V427" i="9"/>
  <c r="U427" i="9"/>
  <c r="T427" i="9"/>
  <c r="S427" i="9"/>
  <c r="R427" i="9"/>
  <c r="Q427" i="9"/>
  <c r="P427" i="9"/>
  <c r="O427" i="9"/>
  <c r="N427" i="9"/>
  <c r="M427" i="9"/>
  <c r="L427" i="9"/>
  <c r="K427" i="9"/>
  <c r="J427" i="9"/>
  <c r="I427" i="9"/>
  <c r="H427" i="9"/>
  <c r="G427" i="9"/>
  <c r="F427" i="9"/>
  <c r="D427" i="9"/>
  <c r="B427" i="9"/>
  <c r="AT426" i="9"/>
  <c r="AR426" i="9"/>
  <c r="AP426" i="9"/>
  <c r="AO426" i="9"/>
  <c r="AN426" i="9"/>
  <c r="AM426" i="9"/>
  <c r="AL426" i="9"/>
  <c r="AH426" i="9"/>
  <c r="AF426" i="9"/>
  <c r="AE426" i="9"/>
  <c r="AD426" i="9"/>
  <c r="AC426" i="9"/>
  <c r="AB426" i="9"/>
  <c r="AA426" i="9"/>
  <c r="Z426" i="9"/>
  <c r="Y426" i="9"/>
  <c r="X426" i="9"/>
  <c r="W426" i="9"/>
  <c r="V426" i="9"/>
  <c r="U426" i="9"/>
  <c r="T426" i="9"/>
  <c r="S426" i="9"/>
  <c r="R426" i="9"/>
  <c r="Q426" i="9"/>
  <c r="P426" i="9"/>
  <c r="O426" i="9"/>
  <c r="N426" i="9"/>
  <c r="M426" i="9"/>
  <c r="L426" i="9"/>
  <c r="K426" i="9"/>
  <c r="J426" i="9"/>
  <c r="I426" i="9"/>
  <c r="H426" i="9"/>
  <c r="G426" i="9"/>
  <c r="F426" i="9"/>
  <c r="D426" i="9"/>
  <c r="B426" i="9"/>
  <c r="AT425" i="9"/>
  <c r="AR425" i="9"/>
  <c r="AP425" i="9"/>
  <c r="AO425" i="9"/>
  <c r="AN425" i="9"/>
  <c r="AM425" i="9"/>
  <c r="AL425" i="9"/>
  <c r="AH425" i="9"/>
  <c r="AF425" i="9"/>
  <c r="AE425" i="9"/>
  <c r="AD425" i="9"/>
  <c r="AC425" i="9"/>
  <c r="AB425" i="9"/>
  <c r="AA425" i="9"/>
  <c r="Z425" i="9"/>
  <c r="Y425" i="9"/>
  <c r="X425" i="9"/>
  <c r="W425" i="9"/>
  <c r="V425" i="9"/>
  <c r="U425" i="9"/>
  <c r="T425" i="9"/>
  <c r="S425" i="9"/>
  <c r="R425" i="9"/>
  <c r="Q425" i="9"/>
  <c r="P425" i="9"/>
  <c r="O425" i="9"/>
  <c r="N425" i="9"/>
  <c r="M425" i="9"/>
  <c r="L425" i="9"/>
  <c r="K425" i="9"/>
  <c r="J425" i="9"/>
  <c r="I425" i="9"/>
  <c r="H425" i="9"/>
  <c r="G425" i="9"/>
  <c r="F425" i="9"/>
  <c r="D425" i="9"/>
  <c r="B425" i="9"/>
  <c r="AT424" i="9"/>
  <c r="AR424" i="9"/>
  <c r="AP424" i="9"/>
  <c r="AO424" i="9"/>
  <c r="AN424" i="9"/>
  <c r="AM424" i="9"/>
  <c r="AL424" i="9"/>
  <c r="AH424" i="9"/>
  <c r="AF424" i="9"/>
  <c r="AE424" i="9"/>
  <c r="AD424" i="9"/>
  <c r="AC424" i="9"/>
  <c r="AB424" i="9"/>
  <c r="AA424" i="9"/>
  <c r="Z424" i="9"/>
  <c r="Y424" i="9"/>
  <c r="X424" i="9"/>
  <c r="W424" i="9"/>
  <c r="V424" i="9"/>
  <c r="U424" i="9"/>
  <c r="T424" i="9"/>
  <c r="S424" i="9"/>
  <c r="R424" i="9"/>
  <c r="Q424" i="9"/>
  <c r="P424" i="9"/>
  <c r="O424" i="9"/>
  <c r="N424" i="9"/>
  <c r="M424" i="9"/>
  <c r="L424" i="9"/>
  <c r="K424" i="9"/>
  <c r="J424" i="9"/>
  <c r="I424" i="9"/>
  <c r="H424" i="9"/>
  <c r="G424" i="9"/>
  <c r="F424" i="9"/>
  <c r="D424" i="9"/>
  <c r="B424" i="9"/>
  <c r="AT423" i="9"/>
  <c r="AR423" i="9"/>
  <c r="AP423" i="9"/>
  <c r="AO423" i="9"/>
  <c r="AN423" i="9"/>
  <c r="AM423" i="9"/>
  <c r="AL423" i="9"/>
  <c r="AH423" i="9"/>
  <c r="AF423" i="9"/>
  <c r="AE423" i="9"/>
  <c r="AD423" i="9"/>
  <c r="AC423" i="9"/>
  <c r="AB423" i="9"/>
  <c r="AA423" i="9"/>
  <c r="Z423" i="9"/>
  <c r="Y423" i="9"/>
  <c r="X423" i="9"/>
  <c r="W423" i="9"/>
  <c r="V423" i="9"/>
  <c r="U423" i="9"/>
  <c r="T423" i="9"/>
  <c r="S423" i="9"/>
  <c r="R423" i="9"/>
  <c r="Q423" i="9"/>
  <c r="P423" i="9"/>
  <c r="O423" i="9"/>
  <c r="N423" i="9"/>
  <c r="M423" i="9"/>
  <c r="L423" i="9"/>
  <c r="K423" i="9"/>
  <c r="J423" i="9"/>
  <c r="I423" i="9"/>
  <c r="H423" i="9"/>
  <c r="G423" i="9"/>
  <c r="F423" i="9"/>
  <c r="D423" i="9"/>
  <c r="B423" i="9"/>
  <c r="AT422" i="9"/>
  <c r="AR422" i="9"/>
  <c r="AP422" i="9"/>
  <c r="AO422" i="9"/>
  <c r="AN422" i="9"/>
  <c r="AM422" i="9"/>
  <c r="AL422" i="9"/>
  <c r="AH422" i="9"/>
  <c r="AF422" i="9"/>
  <c r="AE422" i="9"/>
  <c r="AD422" i="9"/>
  <c r="AC422" i="9"/>
  <c r="AB422" i="9"/>
  <c r="AA422" i="9"/>
  <c r="Z422" i="9"/>
  <c r="Y422" i="9"/>
  <c r="X422" i="9"/>
  <c r="W422" i="9"/>
  <c r="V422" i="9"/>
  <c r="U422" i="9"/>
  <c r="T422" i="9"/>
  <c r="S422" i="9"/>
  <c r="R422" i="9"/>
  <c r="Q422" i="9"/>
  <c r="P422" i="9"/>
  <c r="O422" i="9"/>
  <c r="N422" i="9"/>
  <c r="M422" i="9"/>
  <c r="L422" i="9"/>
  <c r="K422" i="9"/>
  <c r="J422" i="9"/>
  <c r="I422" i="9"/>
  <c r="H422" i="9"/>
  <c r="G422" i="9"/>
  <c r="F422" i="9"/>
  <c r="D422" i="9"/>
  <c r="B422" i="9"/>
  <c r="AT421" i="9"/>
  <c r="AR421" i="9"/>
  <c r="AP421" i="9"/>
  <c r="AO421" i="9"/>
  <c r="AN421" i="9"/>
  <c r="AM421" i="9"/>
  <c r="AL421" i="9"/>
  <c r="AH421" i="9"/>
  <c r="AF421" i="9"/>
  <c r="AE421" i="9"/>
  <c r="AD421" i="9"/>
  <c r="AC421" i="9"/>
  <c r="AB421" i="9"/>
  <c r="AA421" i="9"/>
  <c r="Z421" i="9"/>
  <c r="Y421" i="9"/>
  <c r="X421" i="9"/>
  <c r="W421" i="9"/>
  <c r="V421" i="9"/>
  <c r="U421" i="9"/>
  <c r="T421" i="9"/>
  <c r="S421" i="9"/>
  <c r="R421" i="9"/>
  <c r="Q421" i="9"/>
  <c r="P421" i="9"/>
  <c r="O421" i="9"/>
  <c r="N421" i="9"/>
  <c r="M421" i="9"/>
  <c r="L421" i="9"/>
  <c r="K421" i="9"/>
  <c r="J421" i="9"/>
  <c r="I421" i="9"/>
  <c r="H421" i="9"/>
  <c r="G421" i="9"/>
  <c r="F421" i="9"/>
  <c r="D421" i="9"/>
  <c r="B421" i="9"/>
  <c r="AT420" i="9"/>
  <c r="AR420" i="9"/>
  <c r="AP420" i="9"/>
  <c r="AO420" i="9"/>
  <c r="AN420" i="9"/>
  <c r="AM420" i="9"/>
  <c r="AL420" i="9"/>
  <c r="AH420" i="9"/>
  <c r="AF420" i="9"/>
  <c r="AE420" i="9"/>
  <c r="AD420" i="9"/>
  <c r="AC420" i="9"/>
  <c r="AB420" i="9"/>
  <c r="AA420" i="9"/>
  <c r="Z420" i="9"/>
  <c r="Y420" i="9"/>
  <c r="X420" i="9"/>
  <c r="W420" i="9"/>
  <c r="V420" i="9"/>
  <c r="U420" i="9"/>
  <c r="T420" i="9"/>
  <c r="S420" i="9"/>
  <c r="R420" i="9"/>
  <c r="Q420" i="9"/>
  <c r="P420" i="9"/>
  <c r="O420" i="9"/>
  <c r="N420" i="9"/>
  <c r="M420" i="9"/>
  <c r="L420" i="9"/>
  <c r="K420" i="9"/>
  <c r="J420" i="9"/>
  <c r="I420" i="9"/>
  <c r="H420" i="9"/>
  <c r="G420" i="9"/>
  <c r="F420" i="9"/>
  <c r="D420" i="9"/>
  <c r="B420" i="9"/>
  <c r="AT419" i="9"/>
  <c r="AR419" i="9"/>
  <c r="AP419" i="9"/>
  <c r="AO419" i="9"/>
  <c r="AN419" i="9"/>
  <c r="AM419" i="9"/>
  <c r="AL419" i="9"/>
  <c r="AH419" i="9"/>
  <c r="AF419" i="9"/>
  <c r="AE419" i="9"/>
  <c r="AD419" i="9"/>
  <c r="AC419" i="9"/>
  <c r="AB419" i="9"/>
  <c r="AA419" i="9"/>
  <c r="Z419" i="9"/>
  <c r="Y419" i="9"/>
  <c r="X419" i="9"/>
  <c r="W419" i="9"/>
  <c r="V419" i="9"/>
  <c r="U419" i="9"/>
  <c r="T419" i="9"/>
  <c r="S419" i="9"/>
  <c r="R419" i="9"/>
  <c r="Q419" i="9"/>
  <c r="P419" i="9"/>
  <c r="O419" i="9"/>
  <c r="N419" i="9"/>
  <c r="M419" i="9"/>
  <c r="L419" i="9"/>
  <c r="K419" i="9"/>
  <c r="J419" i="9"/>
  <c r="I419" i="9"/>
  <c r="H419" i="9"/>
  <c r="G419" i="9"/>
  <c r="F419" i="9"/>
  <c r="D419" i="9"/>
  <c r="B419" i="9"/>
  <c r="AT418" i="9"/>
  <c r="AR418" i="9"/>
  <c r="AP418" i="9"/>
  <c r="AO418" i="9"/>
  <c r="AN418" i="9"/>
  <c r="AM418" i="9"/>
  <c r="AL418" i="9"/>
  <c r="AH418" i="9"/>
  <c r="AF418" i="9"/>
  <c r="AE418" i="9"/>
  <c r="AD418" i="9"/>
  <c r="AC418" i="9"/>
  <c r="AB418" i="9"/>
  <c r="AA418" i="9"/>
  <c r="Z418" i="9"/>
  <c r="Y418" i="9"/>
  <c r="X418" i="9"/>
  <c r="W418" i="9"/>
  <c r="V418" i="9"/>
  <c r="U418" i="9"/>
  <c r="T418" i="9"/>
  <c r="S418" i="9"/>
  <c r="R418" i="9"/>
  <c r="Q418" i="9"/>
  <c r="P418" i="9"/>
  <c r="O418" i="9"/>
  <c r="N418" i="9"/>
  <c r="M418" i="9"/>
  <c r="L418" i="9"/>
  <c r="K418" i="9"/>
  <c r="J418" i="9"/>
  <c r="I418" i="9"/>
  <c r="H418" i="9"/>
  <c r="G418" i="9"/>
  <c r="F418" i="9"/>
  <c r="D418" i="9"/>
  <c r="B418" i="9"/>
  <c r="AT417" i="9"/>
  <c r="AR417" i="9"/>
  <c r="AP417" i="9"/>
  <c r="AO417" i="9"/>
  <c r="AN417" i="9"/>
  <c r="AM417" i="9"/>
  <c r="AL417" i="9"/>
  <c r="AH417" i="9"/>
  <c r="AF417" i="9"/>
  <c r="AE417" i="9"/>
  <c r="AD417" i="9"/>
  <c r="AC417" i="9"/>
  <c r="AB417" i="9"/>
  <c r="AA417" i="9"/>
  <c r="Z417" i="9"/>
  <c r="Y417" i="9"/>
  <c r="X417" i="9"/>
  <c r="W417" i="9"/>
  <c r="V417" i="9"/>
  <c r="U417" i="9"/>
  <c r="T417" i="9"/>
  <c r="S417" i="9"/>
  <c r="R417" i="9"/>
  <c r="Q417" i="9"/>
  <c r="P417" i="9"/>
  <c r="O417" i="9"/>
  <c r="N417" i="9"/>
  <c r="M417" i="9"/>
  <c r="L417" i="9"/>
  <c r="K417" i="9"/>
  <c r="J417" i="9"/>
  <c r="I417" i="9"/>
  <c r="H417" i="9"/>
  <c r="G417" i="9"/>
  <c r="F417" i="9"/>
  <c r="D417" i="9"/>
  <c r="B417" i="9"/>
  <c r="AT416" i="9"/>
  <c r="AR416" i="9"/>
  <c r="AP416" i="9"/>
  <c r="AO416" i="9"/>
  <c r="AN416" i="9"/>
  <c r="AM416" i="9"/>
  <c r="AL416" i="9"/>
  <c r="AH416" i="9"/>
  <c r="AF416" i="9"/>
  <c r="AE416" i="9"/>
  <c r="AD416" i="9"/>
  <c r="AC416" i="9"/>
  <c r="AB416" i="9"/>
  <c r="AA416" i="9"/>
  <c r="Z416" i="9"/>
  <c r="Y416" i="9"/>
  <c r="X416" i="9"/>
  <c r="W416" i="9"/>
  <c r="V416" i="9"/>
  <c r="U416" i="9"/>
  <c r="T416" i="9"/>
  <c r="S416" i="9"/>
  <c r="R416" i="9"/>
  <c r="Q416" i="9"/>
  <c r="P416" i="9"/>
  <c r="O416" i="9"/>
  <c r="N416" i="9"/>
  <c r="M416" i="9"/>
  <c r="L416" i="9"/>
  <c r="K416" i="9"/>
  <c r="J416" i="9"/>
  <c r="I416" i="9"/>
  <c r="H416" i="9"/>
  <c r="G416" i="9"/>
  <c r="F416" i="9"/>
  <c r="D416" i="9"/>
  <c r="B416" i="9"/>
  <c r="AT415" i="9"/>
  <c r="AR415" i="9"/>
  <c r="AP415" i="9"/>
  <c r="AO415" i="9"/>
  <c r="AN415" i="9"/>
  <c r="AM415" i="9"/>
  <c r="AL415" i="9"/>
  <c r="AH415" i="9"/>
  <c r="AF415" i="9"/>
  <c r="AE415" i="9"/>
  <c r="AD415" i="9"/>
  <c r="AC415" i="9"/>
  <c r="AB415" i="9"/>
  <c r="AA415" i="9"/>
  <c r="Z415" i="9"/>
  <c r="Y415" i="9"/>
  <c r="X415" i="9"/>
  <c r="W415" i="9"/>
  <c r="V415" i="9"/>
  <c r="U415" i="9"/>
  <c r="T415" i="9"/>
  <c r="S415" i="9"/>
  <c r="R415" i="9"/>
  <c r="Q415" i="9"/>
  <c r="P415" i="9"/>
  <c r="O415" i="9"/>
  <c r="N415" i="9"/>
  <c r="M415" i="9"/>
  <c r="L415" i="9"/>
  <c r="K415" i="9"/>
  <c r="J415" i="9"/>
  <c r="I415" i="9"/>
  <c r="H415" i="9"/>
  <c r="G415" i="9"/>
  <c r="F415" i="9"/>
  <c r="D415" i="9"/>
  <c r="B415" i="9"/>
  <c r="AT414" i="9"/>
  <c r="AR414" i="9"/>
  <c r="AP414" i="9"/>
  <c r="AO414" i="9"/>
  <c r="AN414" i="9"/>
  <c r="AM414" i="9"/>
  <c r="AL414" i="9"/>
  <c r="AH414" i="9"/>
  <c r="AF414" i="9"/>
  <c r="AE414" i="9"/>
  <c r="AD414" i="9"/>
  <c r="AC414" i="9"/>
  <c r="AB414" i="9"/>
  <c r="AA414" i="9"/>
  <c r="Z414" i="9"/>
  <c r="Y414" i="9"/>
  <c r="X414" i="9"/>
  <c r="W414" i="9"/>
  <c r="V414" i="9"/>
  <c r="U414" i="9"/>
  <c r="T414" i="9"/>
  <c r="S414" i="9"/>
  <c r="R414" i="9"/>
  <c r="Q414" i="9"/>
  <c r="P414" i="9"/>
  <c r="O414" i="9"/>
  <c r="N414" i="9"/>
  <c r="M414" i="9"/>
  <c r="L414" i="9"/>
  <c r="K414" i="9"/>
  <c r="J414" i="9"/>
  <c r="I414" i="9"/>
  <c r="H414" i="9"/>
  <c r="G414" i="9"/>
  <c r="F414" i="9"/>
  <c r="D414" i="9"/>
  <c r="B414" i="9"/>
  <c r="AT413" i="9"/>
  <c r="AR413" i="9"/>
  <c r="AP413" i="9"/>
  <c r="AO413" i="9"/>
  <c r="AN413" i="9"/>
  <c r="AM413" i="9"/>
  <c r="AL413" i="9"/>
  <c r="AH413" i="9"/>
  <c r="AF413" i="9"/>
  <c r="AE413" i="9"/>
  <c r="AD413" i="9"/>
  <c r="AC413" i="9"/>
  <c r="AB413" i="9"/>
  <c r="AA413" i="9"/>
  <c r="Z413" i="9"/>
  <c r="Y413" i="9"/>
  <c r="X413" i="9"/>
  <c r="W413" i="9"/>
  <c r="V413" i="9"/>
  <c r="U413" i="9"/>
  <c r="T413" i="9"/>
  <c r="S413" i="9"/>
  <c r="R413" i="9"/>
  <c r="Q413" i="9"/>
  <c r="P413" i="9"/>
  <c r="O413" i="9"/>
  <c r="N413" i="9"/>
  <c r="M413" i="9"/>
  <c r="L413" i="9"/>
  <c r="K413" i="9"/>
  <c r="J413" i="9"/>
  <c r="I413" i="9"/>
  <c r="H413" i="9"/>
  <c r="G413" i="9"/>
  <c r="F413" i="9"/>
  <c r="D413" i="9"/>
  <c r="B413" i="9"/>
  <c r="AT412" i="9"/>
  <c r="AR412" i="9"/>
  <c r="AP412" i="9"/>
  <c r="AO412" i="9"/>
  <c r="AN412" i="9"/>
  <c r="AM412" i="9"/>
  <c r="AL412" i="9"/>
  <c r="AH412" i="9"/>
  <c r="AF412" i="9"/>
  <c r="AE412" i="9"/>
  <c r="AD412" i="9"/>
  <c r="AC412" i="9"/>
  <c r="AB412" i="9"/>
  <c r="AA412" i="9"/>
  <c r="Z412" i="9"/>
  <c r="Y412" i="9"/>
  <c r="X412" i="9"/>
  <c r="W412" i="9"/>
  <c r="V412" i="9"/>
  <c r="U412" i="9"/>
  <c r="T412" i="9"/>
  <c r="S412" i="9"/>
  <c r="R412" i="9"/>
  <c r="Q412" i="9"/>
  <c r="P412" i="9"/>
  <c r="O412" i="9"/>
  <c r="N412" i="9"/>
  <c r="M412" i="9"/>
  <c r="L412" i="9"/>
  <c r="K412" i="9"/>
  <c r="J412" i="9"/>
  <c r="I412" i="9"/>
  <c r="H412" i="9"/>
  <c r="G412" i="9"/>
  <c r="F412" i="9"/>
  <c r="D412" i="9"/>
  <c r="B412" i="9"/>
  <c r="AT411" i="9"/>
  <c r="AR411" i="9"/>
  <c r="AP411" i="9"/>
  <c r="AO411" i="9"/>
  <c r="AN411" i="9"/>
  <c r="AM411" i="9"/>
  <c r="AL411" i="9"/>
  <c r="AH411" i="9"/>
  <c r="AF411" i="9"/>
  <c r="AE411" i="9"/>
  <c r="AD411" i="9"/>
  <c r="AC411" i="9"/>
  <c r="AB411" i="9"/>
  <c r="AA411" i="9"/>
  <c r="Z411" i="9"/>
  <c r="Y411" i="9"/>
  <c r="X411" i="9"/>
  <c r="W411" i="9"/>
  <c r="V411" i="9"/>
  <c r="U411" i="9"/>
  <c r="T411" i="9"/>
  <c r="S411" i="9"/>
  <c r="R411" i="9"/>
  <c r="Q411" i="9"/>
  <c r="P411" i="9"/>
  <c r="O411" i="9"/>
  <c r="N411" i="9"/>
  <c r="M411" i="9"/>
  <c r="L411" i="9"/>
  <c r="K411" i="9"/>
  <c r="J411" i="9"/>
  <c r="I411" i="9"/>
  <c r="H411" i="9"/>
  <c r="G411" i="9"/>
  <c r="F411" i="9"/>
  <c r="D411" i="9"/>
  <c r="B411" i="9"/>
  <c r="AT410" i="9"/>
  <c r="AR410" i="9"/>
  <c r="AP410" i="9"/>
  <c r="AO410" i="9"/>
  <c r="AN410" i="9"/>
  <c r="AM410" i="9"/>
  <c r="AL410" i="9"/>
  <c r="AH410" i="9"/>
  <c r="AF410" i="9"/>
  <c r="AE410" i="9"/>
  <c r="AD410" i="9"/>
  <c r="AC410" i="9"/>
  <c r="AB410" i="9"/>
  <c r="AA410" i="9"/>
  <c r="Z410" i="9"/>
  <c r="Y410" i="9"/>
  <c r="X410" i="9"/>
  <c r="W410" i="9"/>
  <c r="V410" i="9"/>
  <c r="U410" i="9"/>
  <c r="T410" i="9"/>
  <c r="S410" i="9"/>
  <c r="R410" i="9"/>
  <c r="Q410" i="9"/>
  <c r="P410" i="9"/>
  <c r="O410" i="9"/>
  <c r="N410" i="9"/>
  <c r="M410" i="9"/>
  <c r="L410" i="9"/>
  <c r="K410" i="9"/>
  <c r="J410" i="9"/>
  <c r="I410" i="9"/>
  <c r="H410" i="9"/>
  <c r="G410" i="9"/>
  <c r="F410" i="9"/>
  <c r="D410" i="9"/>
  <c r="B410" i="9"/>
  <c r="AT409" i="9"/>
  <c r="AR409" i="9"/>
  <c r="AP409" i="9"/>
  <c r="AO409" i="9"/>
  <c r="AN409" i="9"/>
  <c r="AM409" i="9"/>
  <c r="AL409" i="9"/>
  <c r="AH409" i="9"/>
  <c r="AF409" i="9"/>
  <c r="AE409" i="9"/>
  <c r="AD409" i="9"/>
  <c r="AC409" i="9"/>
  <c r="AB409" i="9"/>
  <c r="AA409" i="9"/>
  <c r="Z409" i="9"/>
  <c r="Y409" i="9"/>
  <c r="X409" i="9"/>
  <c r="W409" i="9"/>
  <c r="V409" i="9"/>
  <c r="U409" i="9"/>
  <c r="T409" i="9"/>
  <c r="S409" i="9"/>
  <c r="R409" i="9"/>
  <c r="Q409" i="9"/>
  <c r="P409" i="9"/>
  <c r="O409" i="9"/>
  <c r="N409" i="9"/>
  <c r="M409" i="9"/>
  <c r="L409" i="9"/>
  <c r="K409" i="9"/>
  <c r="J409" i="9"/>
  <c r="I409" i="9"/>
  <c r="H409" i="9"/>
  <c r="G409" i="9"/>
  <c r="F409" i="9"/>
  <c r="D409" i="9"/>
  <c r="B409" i="9"/>
  <c r="AT408" i="9"/>
  <c r="AR408" i="9"/>
  <c r="AP408" i="9"/>
  <c r="AO408" i="9"/>
  <c r="AN408" i="9"/>
  <c r="AM408" i="9"/>
  <c r="AL408" i="9"/>
  <c r="AH408" i="9"/>
  <c r="AF408" i="9"/>
  <c r="AE408" i="9"/>
  <c r="AD408" i="9"/>
  <c r="AC408" i="9"/>
  <c r="AB408" i="9"/>
  <c r="AA408" i="9"/>
  <c r="Z408" i="9"/>
  <c r="Y408" i="9"/>
  <c r="X408" i="9"/>
  <c r="W408" i="9"/>
  <c r="V408" i="9"/>
  <c r="U408" i="9"/>
  <c r="T408" i="9"/>
  <c r="S408" i="9"/>
  <c r="R408" i="9"/>
  <c r="Q408" i="9"/>
  <c r="P408" i="9"/>
  <c r="O408" i="9"/>
  <c r="N408" i="9"/>
  <c r="M408" i="9"/>
  <c r="L408" i="9"/>
  <c r="K408" i="9"/>
  <c r="J408" i="9"/>
  <c r="I408" i="9"/>
  <c r="H408" i="9"/>
  <c r="G408" i="9"/>
  <c r="F408" i="9"/>
  <c r="D408" i="9"/>
  <c r="B408" i="9"/>
  <c r="AT407" i="9"/>
  <c r="AR407" i="9"/>
  <c r="AP407" i="9"/>
  <c r="AO407" i="9"/>
  <c r="AN407" i="9"/>
  <c r="AM407" i="9"/>
  <c r="AL407" i="9"/>
  <c r="AH407" i="9"/>
  <c r="AF407" i="9"/>
  <c r="AE407" i="9"/>
  <c r="AD407" i="9"/>
  <c r="AC407" i="9"/>
  <c r="AB407" i="9"/>
  <c r="AA407" i="9"/>
  <c r="Z407" i="9"/>
  <c r="Y407" i="9"/>
  <c r="X407" i="9"/>
  <c r="W407" i="9"/>
  <c r="V407" i="9"/>
  <c r="U407" i="9"/>
  <c r="T407" i="9"/>
  <c r="S407" i="9"/>
  <c r="R407" i="9"/>
  <c r="Q407" i="9"/>
  <c r="P407" i="9"/>
  <c r="O407" i="9"/>
  <c r="N407" i="9"/>
  <c r="M407" i="9"/>
  <c r="L407" i="9"/>
  <c r="K407" i="9"/>
  <c r="J407" i="9"/>
  <c r="I407" i="9"/>
  <c r="H407" i="9"/>
  <c r="G407" i="9"/>
  <c r="F407" i="9"/>
  <c r="D407" i="9"/>
  <c r="B407" i="9"/>
  <c r="AT406" i="9"/>
  <c r="AR406" i="9"/>
  <c r="AP406" i="9"/>
  <c r="AO406" i="9"/>
  <c r="AN406" i="9"/>
  <c r="AM406" i="9"/>
  <c r="AL406" i="9"/>
  <c r="AH406" i="9"/>
  <c r="AF406" i="9"/>
  <c r="AE406" i="9"/>
  <c r="AD406" i="9"/>
  <c r="AC406" i="9"/>
  <c r="AB406" i="9"/>
  <c r="AA406" i="9"/>
  <c r="Z406" i="9"/>
  <c r="Y406" i="9"/>
  <c r="X406" i="9"/>
  <c r="W406" i="9"/>
  <c r="V406" i="9"/>
  <c r="U406" i="9"/>
  <c r="T406" i="9"/>
  <c r="S406" i="9"/>
  <c r="R406" i="9"/>
  <c r="Q406" i="9"/>
  <c r="P406" i="9"/>
  <c r="O406" i="9"/>
  <c r="N406" i="9"/>
  <c r="M406" i="9"/>
  <c r="L406" i="9"/>
  <c r="K406" i="9"/>
  <c r="J406" i="9"/>
  <c r="I406" i="9"/>
  <c r="H406" i="9"/>
  <c r="G406" i="9"/>
  <c r="F406" i="9"/>
  <c r="D406" i="9"/>
  <c r="B406" i="9"/>
  <c r="AT405" i="9"/>
  <c r="AR405" i="9"/>
  <c r="AP405" i="9"/>
  <c r="AO405" i="9"/>
  <c r="AN405" i="9"/>
  <c r="AM405" i="9"/>
  <c r="AL405" i="9"/>
  <c r="AH405" i="9"/>
  <c r="AF405" i="9"/>
  <c r="AE405" i="9"/>
  <c r="AD405" i="9"/>
  <c r="AC405" i="9"/>
  <c r="AB405" i="9"/>
  <c r="AA405" i="9"/>
  <c r="Z405" i="9"/>
  <c r="Y405" i="9"/>
  <c r="X405" i="9"/>
  <c r="W405" i="9"/>
  <c r="V405" i="9"/>
  <c r="U405" i="9"/>
  <c r="T405" i="9"/>
  <c r="S405" i="9"/>
  <c r="R405" i="9"/>
  <c r="Q405" i="9"/>
  <c r="P405" i="9"/>
  <c r="O405" i="9"/>
  <c r="N405" i="9"/>
  <c r="M405" i="9"/>
  <c r="L405" i="9"/>
  <c r="K405" i="9"/>
  <c r="J405" i="9"/>
  <c r="I405" i="9"/>
  <c r="H405" i="9"/>
  <c r="G405" i="9"/>
  <c r="F405" i="9"/>
  <c r="D405" i="9"/>
  <c r="B405" i="9"/>
  <c r="AT404" i="9"/>
  <c r="AR404" i="9"/>
  <c r="AP404" i="9"/>
  <c r="AO404" i="9"/>
  <c r="AN404" i="9"/>
  <c r="AM404" i="9"/>
  <c r="AL404" i="9"/>
  <c r="AH404" i="9"/>
  <c r="AF404" i="9"/>
  <c r="AE404" i="9"/>
  <c r="AD404" i="9"/>
  <c r="AC404" i="9"/>
  <c r="AB404" i="9"/>
  <c r="AA404" i="9"/>
  <c r="Z404" i="9"/>
  <c r="Y404" i="9"/>
  <c r="X404" i="9"/>
  <c r="W404" i="9"/>
  <c r="V404" i="9"/>
  <c r="U404" i="9"/>
  <c r="T404" i="9"/>
  <c r="S404" i="9"/>
  <c r="R404" i="9"/>
  <c r="Q404" i="9"/>
  <c r="P404" i="9"/>
  <c r="O404" i="9"/>
  <c r="N404" i="9"/>
  <c r="M404" i="9"/>
  <c r="L404" i="9"/>
  <c r="K404" i="9"/>
  <c r="J404" i="9"/>
  <c r="I404" i="9"/>
  <c r="H404" i="9"/>
  <c r="G404" i="9"/>
  <c r="F404" i="9"/>
  <c r="D404" i="9"/>
  <c r="B404" i="9"/>
  <c r="AT403" i="9"/>
  <c r="AR403" i="9"/>
  <c r="AP403" i="9"/>
  <c r="AO403" i="9"/>
  <c r="AN403" i="9"/>
  <c r="AM403" i="9"/>
  <c r="AL403" i="9"/>
  <c r="AH403" i="9"/>
  <c r="AF403" i="9"/>
  <c r="AE403" i="9"/>
  <c r="AD403" i="9"/>
  <c r="AC403" i="9"/>
  <c r="AB403" i="9"/>
  <c r="AA403" i="9"/>
  <c r="Z403" i="9"/>
  <c r="Y403" i="9"/>
  <c r="X403" i="9"/>
  <c r="W403" i="9"/>
  <c r="V403" i="9"/>
  <c r="U403" i="9"/>
  <c r="T403" i="9"/>
  <c r="S403" i="9"/>
  <c r="R403" i="9"/>
  <c r="Q403" i="9"/>
  <c r="P403" i="9"/>
  <c r="O403" i="9"/>
  <c r="N403" i="9"/>
  <c r="M403" i="9"/>
  <c r="L403" i="9"/>
  <c r="K403" i="9"/>
  <c r="J403" i="9"/>
  <c r="I403" i="9"/>
  <c r="H403" i="9"/>
  <c r="G403" i="9"/>
  <c r="F403" i="9"/>
  <c r="D403" i="9"/>
  <c r="B403" i="9"/>
  <c r="AT402" i="9"/>
  <c r="AR402" i="9"/>
  <c r="AP402" i="9"/>
  <c r="AO402" i="9"/>
  <c r="AN402" i="9"/>
  <c r="AM402" i="9"/>
  <c r="AL402" i="9"/>
  <c r="AH402" i="9"/>
  <c r="AF402" i="9"/>
  <c r="AE402" i="9"/>
  <c r="AD402" i="9"/>
  <c r="AC402" i="9"/>
  <c r="AB402" i="9"/>
  <c r="AA402" i="9"/>
  <c r="Z402" i="9"/>
  <c r="Y402" i="9"/>
  <c r="X402" i="9"/>
  <c r="W402" i="9"/>
  <c r="V402" i="9"/>
  <c r="U402" i="9"/>
  <c r="T402" i="9"/>
  <c r="S402" i="9"/>
  <c r="R402" i="9"/>
  <c r="Q402" i="9"/>
  <c r="P402" i="9"/>
  <c r="O402" i="9"/>
  <c r="N402" i="9"/>
  <c r="M402" i="9"/>
  <c r="L402" i="9"/>
  <c r="K402" i="9"/>
  <c r="J402" i="9"/>
  <c r="I402" i="9"/>
  <c r="H402" i="9"/>
  <c r="G402" i="9"/>
  <c r="F402" i="9"/>
  <c r="D402" i="9"/>
  <c r="B402" i="9"/>
  <c r="AT401" i="9"/>
  <c r="AR401" i="9"/>
  <c r="AP401" i="9"/>
  <c r="AO401" i="9"/>
  <c r="AN401" i="9"/>
  <c r="AM401" i="9"/>
  <c r="AL401" i="9"/>
  <c r="AH401" i="9"/>
  <c r="AF401" i="9"/>
  <c r="AE401" i="9"/>
  <c r="AD401" i="9"/>
  <c r="AC401" i="9"/>
  <c r="AB401" i="9"/>
  <c r="AA401" i="9"/>
  <c r="Z401" i="9"/>
  <c r="Y401" i="9"/>
  <c r="X401" i="9"/>
  <c r="W401" i="9"/>
  <c r="V401" i="9"/>
  <c r="U401" i="9"/>
  <c r="T401" i="9"/>
  <c r="S401" i="9"/>
  <c r="R401" i="9"/>
  <c r="Q401" i="9"/>
  <c r="P401" i="9"/>
  <c r="O401" i="9"/>
  <c r="N401" i="9"/>
  <c r="M401" i="9"/>
  <c r="L401" i="9"/>
  <c r="K401" i="9"/>
  <c r="J401" i="9"/>
  <c r="I401" i="9"/>
  <c r="H401" i="9"/>
  <c r="G401" i="9"/>
  <c r="F401" i="9"/>
  <c r="D401" i="9"/>
  <c r="B401" i="9"/>
  <c r="AT400" i="9"/>
  <c r="AR400" i="9"/>
  <c r="AP400" i="9"/>
  <c r="AO400" i="9"/>
  <c r="AN400" i="9"/>
  <c r="AM400" i="9"/>
  <c r="AL400" i="9"/>
  <c r="AH400" i="9"/>
  <c r="AF400" i="9"/>
  <c r="AE400" i="9"/>
  <c r="AD400" i="9"/>
  <c r="AC400" i="9"/>
  <c r="AB400" i="9"/>
  <c r="AA400" i="9"/>
  <c r="Z400" i="9"/>
  <c r="Y400" i="9"/>
  <c r="X400" i="9"/>
  <c r="W400" i="9"/>
  <c r="V400" i="9"/>
  <c r="U400" i="9"/>
  <c r="T400" i="9"/>
  <c r="S400" i="9"/>
  <c r="R400" i="9"/>
  <c r="Q400" i="9"/>
  <c r="P400" i="9"/>
  <c r="O400" i="9"/>
  <c r="N400" i="9"/>
  <c r="M400" i="9"/>
  <c r="L400" i="9"/>
  <c r="K400" i="9"/>
  <c r="J400" i="9"/>
  <c r="I400" i="9"/>
  <c r="H400" i="9"/>
  <c r="G400" i="9"/>
  <c r="F400" i="9"/>
  <c r="D400" i="9"/>
  <c r="B400" i="9"/>
  <c r="AT399" i="9"/>
  <c r="AR399" i="9"/>
  <c r="AP399" i="9"/>
  <c r="AO399" i="9"/>
  <c r="AN399" i="9"/>
  <c r="AM399" i="9"/>
  <c r="AL399" i="9"/>
  <c r="AH399" i="9"/>
  <c r="AF399" i="9"/>
  <c r="AE399" i="9"/>
  <c r="AD399" i="9"/>
  <c r="AC399" i="9"/>
  <c r="AB399" i="9"/>
  <c r="AA399" i="9"/>
  <c r="Z399" i="9"/>
  <c r="Y399" i="9"/>
  <c r="X399" i="9"/>
  <c r="W399" i="9"/>
  <c r="V399" i="9"/>
  <c r="U399" i="9"/>
  <c r="T399" i="9"/>
  <c r="S399" i="9"/>
  <c r="R399" i="9"/>
  <c r="Q399" i="9"/>
  <c r="P399" i="9"/>
  <c r="O399" i="9"/>
  <c r="N399" i="9"/>
  <c r="M399" i="9"/>
  <c r="L399" i="9"/>
  <c r="K399" i="9"/>
  <c r="J399" i="9"/>
  <c r="I399" i="9"/>
  <c r="H399" i="9"/>
  <c r="G399" i="9"/>
  <c r="F399" i="9"/>
  <c r="D399" i="9"/>
  <c r="B399" i="9"/>
  <c r="AT398" i="9"/>
  <c r="AR398" i="9"/>
  <c r="AP398" i="9"/>
  <c r="AO398" i="9"/>
  <c r="AN398" i="9"/>
  <c r="AM398" i="9"/>
  <c r="AL398" i="9"/>
  <c r="AH398" i="9"/>
  <c r="AF398" i="9"/>
  <c r="AE398" i="9"/>
  <c r="AD398" i="9"/>
  <c r="AC398" i="9"/>
  <c r="AB398" i="9"/>
  <c r="AA398" i="9"/>
  <c r="Z398" i="9"/>
  <c r="Y398" i="9"/>
  <c r="X398" i="9"/>
  <c r="W398" i="9"/>
  <c r="V398" i="9"/>
  <c r="U398" i="9"/>
  <c r="T398" i="9"/>
  <c r="S398" i="9"/>
  <c r="R398" i="9"/>
  <c r="Q398" i="9"/>
  <c r="P398" i="9"/>
  <c r="O398" i="9"/>
  <c r="N398" i="9"/>
  <c r="M398" i="9"/>
  <c r="L398" i="9"/>
  <c r="K398" i="9"/>
  <c r="J398" i="9"/>
  <c r="I398" i="9"/>
  <c r="H398" i="9"/>
  <c r="G398" i="9"/>
  <c r="F398" i="9"/>
  <c r="D398" i="9"/>
  <c r="B398" i="9"/>
  <c r="AT397" i="9"/>
  <c r="AR397" i="9"/>
  <c r="AP397" i="9"/>
  <c r="AO397" i="9"/>
  <c r="AN397" i="9"/>
  <c r="AM397" i="9"/>
  <c r="AL397" i="9"/>
  <c r="AH397" i="9"/>
  <c r="AF397" i="9"/>
  <c r="AE397" i="9"/>
  <c r="AD397" i="9"/>
  <c r="AC397" i="9"/>
  <c r="AB397" i="9"/>
  <c r="AA397" i="9"/>
  <c r="Z397" i="9"/>
  <c r="Y397" i="9"/>
  <c r="X397" i="9"/>
  <c r="W397" i="9"/>
  <c r="V397" i="9"/>
  <c r="U397" i="9"/>
  <c r="T397" i="9"/>
  <c r="S397" i="9"/>
  <c r="R397" i="9"/>
  <c r="Q397" i="9"/>
  <c r="P397" i="9"/>
  <c r="O397" i="9"/>
  <c r="N397" i="9"/>
  <c r="M397" i="9"/>
  <c r="L397" i="9"/>
  <c r="K397" i="9"/>
  <c r="J397" i="9"/>
  <c r="I397" i="9"/>
  <c r="H397" i="9"/>
  <c r="G397" i="9"/>
  <c r="F397" i="9"/>
  <c r="D397" i="9"/>
  <c r="B397" i="9"/>
  <c r="AT396" i="9"/>
  <c r="AR396" i="9"/>
  <c r="AP396" i="9"/>
  <c r="AO396" i="9"/>
  <c r="AN396" i="9"/>
  <c r="AM396" i="9"/>
  <c r="AL396" i="9"/>
  <c r="AH396" i="9"/>
  <c r="AF396" i="9"/>
  <c r="AE396" i="9"/>
  <c r="AD396" i="9"/>
  <c r="AC396" i="9"/>
  <c r="AB396" i="9"/>
  <c r="AA396" i="9"/>
  <c r="Z396" i="9"/>
  <c r="Y396" i="9"/>
  <c r="X396" i="9"/>
  <c r="W396" i="9"/>
  <c r="V396" i="9"/>
  <c r="U396" i="9"/>
  <c r="T396" i="9"/>
  <c r="S396" i="9"/>
  <c r="R396" i="9"/>
  <c r="Q396" i="9"/>
  <c r="P396" i="9"/>
  <c r="O396" i="9"/>
  <c r="N396" i="9"/>
  <c r="M396" i="9"/>
  <c r="L396" i="9"/>
  <c r="K396" i="9"/>
  <c r="J396" i="9"/>
  <c r="I396" i="9"/>
  <c r="H396" i="9"/>
  <c r="G396" i="9"/>
  <c r="F396" i="9"/>
  <c r="D396" i="9"/>
  <c r="B396" i="9"/>
  <c r="AT395" i="9"/>
  <c r="AR395" i="9"/>
  <c r="AP395" i="9"/>
  <c r="AO395" i="9"/>
  <c r="AN395" i="9"/>
  <c r="AM395" i="9"/>
  <c r="AL395" i="9"/>
  <c r="AH395" i="9"/>
  <c r="AF395" i="9"/>
  <c r="AE395" i="9"/>
  <c r="AD395" i="9"/>
  <c r="AC395" i="9"/>
  <c r="AB395" i="9"/>
  <c r="AA395" i="9"/>
  <c r="Z395" i="9"/>
  <c r="Y395" i="9"/>
  <c r="X395" i="9"/>
  <c r="W395" i="9"/>
  <c r="V395" i="9"/>
  <c r="U395" i="9"/>
  <c r="T395" i="9"/>
  <c r="S395" i="9"/>
  <c r="R395" i="9"/>
  <c r="Q395" i="9"/>
  <c r="P395" i="9"/>
  <c r="O395" i="9"/>
  <c r="N395" i="9"/>
  <c r="M395" i="9"/>
  <c r="L395" i="9"/>
  <c r="K395" i="9"/>
  <c r="J395" i="9"/>
  <c r="I395" i="9"/>
  <c r="H395" i="9"/>
  <c r="G395" i="9"/>
  <c r="F395" i="9"/>
  <c r="D395" i="9"/>
  <c r="B395" i="9"/>
  <c r="AT394" i="9"/>
  <c r="AR394" i="9"/>
  <c r="AP394" i="9"/>
  <c r="AO394" i="9"/>
  <c r="AN394" i="9"/>
  <c r="AM394" i="9"/>
  <c r="AL394" i="9"/>
  <c r="AH394" i="9"/>
  <c r="AF394" i="9"/>
  <c r="AE394" i="9"/>
  <c r="AD394" i="9"/>
  <c r="AC394" i="9"/>
  <c r="AB394" i="9"/>
  <c r="AA394" i="9"/>
  <c r="Z394" i="9"/>
  <c r="Y394" i="9"/>
  <c r="X394" i="9"/>
  <c r="W394" i="9"/>
  <c r="V394" i="9"/>
  <c r="U394" i="9"/>
  <c r="T394" i="9"/>
  <c r="S394" i="9"/>
  <c r="R394" i="9"/>
  <c r="Q394" i="9"/>
  <c r="P394" i="9"/>
  <c r="O394" i="9"/>
  <c r="N394" i="9"/>
  <c r="M394" i="9"/>
  <c r="L394" i="9"/>
  <c r="K394" i="9"/>
  <c r="J394" i="9"/>
  <c r="I394" i="9"/>
  <c r="H394" i="9"/>
  <c r="G394" i="9"/>
  <c r="F394" i="9"/>
  <c r="D394" i="9"/>
  <c r="B394" i="9"/>
  <c r="AT393" i="9"/>
  <c r="AR393" i="9"/>
  <c r="AP393" i="9"/>
  <c r="AO393" i="9"/>
  <c r="AN393" i="9"/>
  <c r="AM393" i="9"/>
  <c r="AL393" i="9"/>
  <c r="AH393" i="9"/>
  <c r="AF393" i="9"/>
  <c r="AE393" i="9"/>
  <c r="AD393" i="9"/>
  <c r="AC393" i="9"/>
  <c r="AB393" i="9"/>
  <c r="AA393" i="9"/>
  <c r="Z393" i="9"/>
  <c r="Y393" i="9"/>
  <c r="X393" i="9"/>
  <c r="W393" i="9"/>
  <c r="V393" i="9"/>
  <c r="U393" i="9"/>
  <c r="T393" i="9"/>
  <c r="S393" i="9"/>
  <c r="R393" i="9"/>
  <c r="Q393" i="9"/>
  <c r="P393" i="9"/>
  <c r="O393" i="9"/>
  <c r="N393" i="9"/>
  <c r="M393" i="9"/>
  <c r="L393" i="9"/>
  <c r="K393" i="9"/>
  <c r="J393" i="9"/>
  <c r="I393" i="9"/>
  <c r="H393" i="9"/>
  <c r="G393" i="9"/>
  <c r="F393" i="9"/>
  <c r="D393" i="9"/>
  <c r="B393" i="9"/>
  <c r="AT392" i="9"/>
  <c r="AR392" i="9"/>
  <c r="AP392" i="9"/>
  <c r="AO392" i="9"/>
  <c r="AN392" i="9"/>
  <c r="AM392" i="9"/>
  <c r="AL392" i="9"/>
  <c r="AH392" i="9"/>
  <c r="AF392" i="9"/>
  <c r="AE392" i="9"/>
  <c r="AD392" i="9"/>
  <c r="AC392" i="9"/>
  <c r="AB392" i="9"/>
  <c r="AA392" i="9"/>
  <c r="Z392" i="9"/>
  <c r="Y392" i="9"/>
  <c r="X392" i="9"/>
  <c r="W392" i="9"/>
  <c r="V392" i="9"/>
  <c r="U392" i="9"/>
  <c r="T392" i="9"/>
  <c r="S392" i="9"/>
  <c r="R392" i="9"/>
  <c r="Q392" i="9"/>
  <c r="P392" i="9"/>
  <c r="O392" i="9"/>
  <c r="N392" i="9"/>
  <c r="M392" i="9"/>
  <c r="L392" i="9"/>
  <c r="K392" i="9"/>
  <c r="J392" i="9"/>
  <c r="I392" i="9"/>
  <c r="H392" i="9"/>
  <c r="G392" i="9"/>
  <c r="F392" i="9"/>
  <c r="D392" i="9"/>
  <c r="B392" i="9"/>
  <c r="AT391" i="9"/>
  <c r="AR391" i="9"/>
  <c r="AP391" i="9"/>
  <c r="AO391" i="9"/>
  <c r="AN391" i="9"/>
  <c r="AM391" i="9"/>
  <c r="AL391" i="9"/>
  <c r="AH391" i="9"/>
  <c r="AF391" i="9"/>
  <c r="AE391" i="9"/>
  <c r="AD391" i="9"/>
  <c r="AC391" i="9"/>
  <c r="AB391" i="9"/>
  <c r="AA391" i="9"/>
  <c r="Z391" i="9"/>
  <c r="Y391" i="9"/>
  <c r="X391" i="9"/>
  <c r="W391" i="9"/>
  <c r="V391" i="9"/>
  <c r="U391" i="9"/>
  <c r="T391" i="9"/>
  <c r="S391" i="9"/>
  <c r="R391" i="9"/>
  <c r="Q391" i="9"/>
  <c r="P391" i="9"/>
  <c r="O391" i="9"/>
  <c r="N391" i="9"/>
  <c r="M391" i="9"/>
  <c r="L391" i="9"/>
  <c r="K391" i="9"/>
  <c r="J391" i="9"/>
  <c r="I391" i="9"/>
  <c r="H391" i="9"/>
  <c r="G391" i="9"/>
  <c r="F391" i="9"/>
  <c r="D391" i="9"/>
  <c r="B391" i="9"/>
  <c r="AT390" i="9"/>
  <c r="AR390" i="9"/>
  <c r="AP390" i="9"/>
  <c r="AO390" i="9"/>
  <c r="AN390" i="9"/>
  <c r="AM390" i="9"/>
  <c r="AL390" i="9"/>
  <c r="AH390" i="9"/>
  <c r="AF390" i="9"/>
  <c r="AE390" i="9"/>
  <c r="AD390" i="9"/>
  <c r="AC390" i="9"/>
  <c r="AB390" i="9"/>
  <c r="AA390" i="9"/>
  <c r="Z390" i="9"/>
  <c r="Y390" i="9"/>
  <c r="X390" i="9"/>
  <c r="W390" i="9"/>
  <c r="V390" i="9"/>
  <c r="U390" i="9"/>
  <c r="T390" i="9"/>
  <c r="S390" i="9"/>
  <c r="R390" i="9"/>
  <c r="Q390" i="9"/>
  <c r="P390" i="9"/>
  <c r="O390" i="9"/>
  <c r="N390" i="9"/>
  <c r="M390" i="9"/>
  <c r="L390" i="9"/>
  <c r="K390" i="9"/>
  <c r="J390" i="9"/>
  <c r="I390" i="9"/>
  <c r="H390" i="9"/>
  <c r="G390" i="9"/>
  <c r="F390" i="9"/>
  <c r="D390" i="9"/>
  <c r="B390" i="9"/>
  <c r="AT389" i="9"/>
  <c r="AR389" i="9"/>
  <c r="AP389" i="9"/>
  <c r="AO389" i="9"/>
  <c r="AN389" i="9"/>
  <c r="AM389" i="9"/>
  <c r="AL389" i="9"/>
  <c r="AH389" i="9"/>
  <c r="AF389" i="9"/>
  <c r="AE389" i="9"/>
  <c r="AD389" i="9"/>
  <c r="AC389" i="9"/>
  <c r="AB389" i="9"/>
  <c r="AA389" i="9"/>
  <c r="Z389" i="9"/>
  <c r="Y389" i="9"/>
  <c r="X389" i="9"/>
  <c r="W389" i="9"/>
  <c r="V389" i="9"/>
  <c r="U389" i="9"/>
  <c r="T389" i="9"/>
  <c r="S389" i="9"/>
  <c r="R389" i="9"/>
  <c r="Q389" i="9"/>
  <c r="P389" i="9"/>
  <c r="O389" i="9"/>
  <c r="N389" i="9"/>
  <c r="M389" i="9"/>
  <c r="L389" i="9"/>
  <c r="K389" i="9"/>
  <c r="J389" i="9"/>
  <c r="I389" i="9"/>
  <c r="H389" i="9"/>
  <c r="G389" i="9"/>
  <c r="F389" i="9"/>
  <c r="D389" i="9"/>
  <c r="B389" i="9"/>
  <c r="AT388" i="9"/>
  <c r="AR388" i="9"/>
  <c r="AP388" i="9"/>
  <c r="AO388" i="9"/>
  <c r="AN388" i="9"/>
  <c r="AM388" i="9"/>
  <c r="AL388" i="9"/>
  <c r="AH388" i="9"/>
  <c r="AF388" i="9"/>
  <c r="AE388" i="9"/>
  <c r="AD388" i="9"/>
  <c r="AC388" i="9"/>
  <c r="AB388" i="9"/>
  <c r="AA388" i="9"/>
  <c r="Z388" i="9"/>
  <c r="Y388" i="9"/>
  <c r="X388" i="9"/>
  <c r="W388" i="9"/>
  <c r="V388" i="9"/>
  <c r="U388" i="9"/>
  <c r="T388" i="9"/>
  <c r="S388" i="9"/>
  <c r="R388" i="9"/>
  <c r="Q388" i="9"/>
  <c r="P388" i="9"/>
  <c r="O388" i="9"/>
  <c r="N388" i="9"/>
  <c r="M388" i="9"/>
  <c r="L388" i="9"/>
  <c r="K388" i="9"/>
  <c r="J388" i="9"/>
  <c r="I388" i="9"/>
  <c r="H388" i="9"/>
  <c r="G388" i="9"/>
  <c r="F388" i="9"/>
  <c r="D388" i="9"/>
  <c r="B388" i="9"/>
  <c r="AT387" i="9"/>
  <c r="AR387" i="9"/>
  <c r="AP387" i="9"/>
  <c r="AO387" i="9"/>
  <c r="AN387" i="9"/>
  <c r="AM387" i="9"/>
  <c r="AL387" i="9"/>
  <c r="AH387" i="9"/>
  <c r="AF387" i="9"/>
  <c r="AE387" i="9"/>
  <c r="AD387" i="9"/>
  <c r="AC387" i="9"/>
  <c r="AB387" i="9"/>
  <c r="AA387" i="9"/>
  <c r="Z387" i="9"/>
  <c r="Y387" i="9"/>
  <c r="X387" i="9"/>
  <c r="W387" i="9"/>
  <c r="V387" i="9"/>
  <c r="U387" i="9"/>
  <c r="T387" i="9"/>
  <c r="S387" i="9"/>
  <c r="R387" i="9"/>
  <c r="Q387" i="9"/>
  <c r="P387" i="9"/>
  <c r="O387" i="9"/>
  <c r="N387" i="9"/>
  <c r="M387" i="9"/>
  <c r="L387" i="9"/>
  <c r="K387" i="9"/>
  <c r="J387" i="9"/>
  <c r="I387" i="9"/>
  <c r="H387" i="9"/>
  <c r="G387" i="9"/>
  <c r="F387" i="9"/>
  <c r="D387" i="9"/>
  <c r="B387" i="9"/>
  <c r="AT386" i="9"/>
  <c r="AR386" i="9"/>
  <c r="AP386" i="9"/>
  <c r="AO386" i="9"/>
  <c r="AN386" i="9"/>
  <c r="AM386" i="9"/>
  <c r="AL386" i="9"/>
  <c r="AH386" i="9"/>
  <c r="AF386" i="9"/>
  <c r="AE386" i="9"/>
  <c r="AD386" i="9"/>
  <c r="AC386" i="9"/>
  <c r="AB386" i="9"/>
  <c r="AA386" i="9"/>
  <c r="Z386" i="9"/>
  <c r="Y386" i="9"/>
  <c r="X386" i="9"/>
  <c r="W386" i="9"/>
  <c r="V386" i="9"/>
  <c r="U386" i="9"/>
  <c r="T386" i="9"/>
  <c r="S386" i="9"/>
  <c r="R386" i="9"/>
  <c r="Q386" i="9"/>
  <c r="P386" i="9"/>
  <c r="O386" i="9"/>
  <c r="N386" i="9"/>
  <c r="M386" i="9"/>
  <c r="L386" i="9"/>
  <c r="K386" i="9"/>
  <c r="J386" i="9"/>
  <c r="I386" i="9"/>
  <c r="H386" i="9"/>
  <c r="G386" i="9"/>
  <c r="F386" i="9"/>
  <c r="D386" i="9"/>
  <c r="B386" i="9"/>
  <c r="AT385" i="9"/>
  <c r="AR385" i="9"/>
  <c r="AP385" i="9"/>
  <c r="AO385" i="9"/>
  <c r="AN385" i="9"/>
  <c r="AM385" i="9"/>
  <c r="AL385" i="9"/>
  <c r="AH385" i="9"/>
  <c r="AF385" i="9"/>
  <c r="AE385" i="9"/>
  <c r="AD385" i="9"/>
  <c r="AC385" i="9"/>
  <c r="AB385" i="9"/>
  <c r="AA385" i="9"/>
  <c r="Z385" i="9"/>
  <c r="Y385" i="9"/>
  <c r="X385" i="9"/>
  <c r="W385" i="9"/>
  <c r="V385" i="9"/>
  <c r="U385" i="9"/>
  <c r="T385" i="9"/>
  <c r="S385" i="9"/>
  <c r="R385" i="9"/>
  <c r="Q385" i="9"/>
  <c r="P385" i="9"/>
  <c r="O385" i="9"/>
  <c r="N385" i="9"/>
  <c r="M385" i="9"/>
  <c r="L385" i="9"/>
  <c r="K385" i="9"/>
  <c r="J385" i="9"/>
  <c r="I385" i="9"/>
  <c r="H385" i="9"/>
  <c r="G385" i="9"/>
  <c r="F385" i="9"/>
  <c r="D385" i="9"/>
  <c r="B385" i="9"/>
  <c r="AT384" i="9"/>
  <c r="AR384" i="9"/>
  <c r="AP384" i="9"/>
  <c r="AO384" i="9"/>
  <c r="AN384" i="9"/>
  <c r="AM384" i="9"/>
  <c r="AL384" i="9"/>
  <c r="AH384" i="9"/>
  <c r="AF384" i="9"/>
  <c r="AE384" i="9"/>
  <c r="AD384" i="9"/>
  <c r="AC384" i="9"/>
  <c r="AB384" i="9"/>
  <c r="AA384" i="9"/>
  <c r="Z384" i="9"/>
  <c r="Y384" i="9"/>
  <c r="X384" i="9"/>
  <c r="W384" i="9"/>
  <c r="V384" i="9"/>
  <c r="U384" i="9"/>
  <c r="T384" i="9"/>
  <c r="S384" i="9"/>
  <c r="R384" i="9"/>
  <c r="Q384" i="9"/>
  <c r="P384" i="9"/>
  <c r="O384" i="9"/>
  <c r="N384" i="9"/>
  <c r="M384" i="9"/>
  <c r="L384" i="9"/>
  <c r="K384" i="9"/>
  <c r="J384" i="9"/>
  <c r="I384" i="9"/>
  <c r="H384" i="9"/>
  <c r="G384" i="9"/>
  <c r="F384" i="9"/>
  <c r="D384" i="9"/>
  <c r="B384" i="9"/>
  <c r="AT383" i="9"/>
  <c r="AR383" i="9"/>
  <c r="AP383" i="9"/>
  <c r="AO383" i="9"/>
  <c r="AN383" i="9"/>
  <c r="AM383" i="9"/>
  <c r="AL383" i="9"/>
  <c r="AH383" i="9"/>
  <c r="AF383" i="9"/>
  <c r="AE383" i="9"/>
  <c r="AD383" i="9"/>
  <c r="AC383" i="9"/>
  <c r="AB383" i="9"/>
  <c r="AA383" i="9"/>
  <c r="Z383" i="9"/>
  <c r="Y383" i="9"/>
  <c r="X383" i="9"/>
  <c r="W383" i="9"/>
  <c r="V383" i="9"/>
  <c r="U383" i="9"/>
  <c r="T383" i="9"/>
  <c r="S383" i="9"/>
  <c r="R383" i="9"/>
  <c r="Q383" i="9"/>
  <c r="P383" i="9"/>
  <c r="O383" i="9"/>
  <c r="N383" i="9"/>
  <c r="M383" i="9"/>
  <c r="L383" i="9"/>
  <c r="K383" i="9"/>
  <c r="J383" i="9"/>
  <c r="I383" i="9"/>
  <c r="H383" i="9"/>
  <c r="G383" i="9"/>
  <c r="F383" i="9"/>
  <c r="D383" i="9"/>
  <c r="B383" i="9"/>
  <c r="AT382" i="9"/>
  <c r="AR382" i="9"/>
  <c r="AP382" i="9"/>
  <c r="AO382" i="9"/>
  <c r="AN382" i="9"/>
  <c r="AM382" i="9"/>
  <c r="AL382" i="9"/>
  <c r="AH382" i="9"/>
  <c r="AF382" i="9"/>
  <c r="AE382" i="9"/>
  <c r="AD382" i="9"/>
  <c r="AC382" i="9"/>
  <c r="AB382" i="9"/>
  <c r="AA382" i="9"/>
  <c r="Z382" i="9"/>
  <c r="Y382" i="9"/>
  <c r="X382" i="9"/>
  <c r="W382" i="9"/>
  <c r="V382" i="9"/>
  <c r="U382" i="9"/>
  <c r="T382" i="9"/>
  <c r="S382" i="9"/>
  <c r="R382" i="9"/>
  <c r="Q382" i="9"/>
  <c r="P382" i="9"/>
  <c r="O382" i="9"/>
  <c r="N382" i="9"/>
  <c r="M382" i="9"/>
  <c r="L382" i="9"/>
  <c r="K382" i="9"/>
  <c r="J382" i="9"/>
  <c r="I382" i="9"/>
  <c r="H382" i="9"/>
  <c r="G382" i="9"/>
  <c r="F382" i="9"/>
  <c r="D382" i="9"/>
  <c r="B382" i="9"/>
  <c r="AT381" i="9"/>
  <c r="AR381" i="9"/>
  <c r="AP381" i="9"/>
  <c r="AO381" i="9"/>
  <c r="AN381" i="9"/>
  <c r="AM381" i="9"/>
  <c r="AL381" i="9"/>
  <c r="AH381" i="9"/>
  <c r="AF381" i="9"/>
  <c r="AE381" i="9"/>
  <c r="AD381" i="9"/>
  <c r="AC381" i="9"/>
  <c r="AB381" i="9"/>
  <c r="AA381" i="9"/>
  <c r="Z381" i="9"/>
  <c r="Y381" i="9"/>
  <c r="X381" i="9"/>
  <c r="W381" i="9"/>
  <c r="V381" i="9"/>
  <c r="U381" i="9"/>
  <c r="T381" i="9"/>
  <c r="S381" i="9"/>
  <c r="R381" i="9"/>
  <c r="Q381" i="9"/>
  <c r="P381" i="9"/>
  <c r="O381" i="9"/>
  <c r="N381" i="9"/>
  <c r="M381" i="9"/>
  <c r="L381" i="9"/>
  <c r="K381" i="9"/>
  <c r="J381" i="9"/>
  <c r="I381" i="9"/>
  <c r="H381" i="9"/>
  <c r="G381" i="9"/>
  <c r="F381" i="9"/>
  <c r="D381" i="9"/>
  <c r="B381" i="9"/>
  <c r="AT380" i="9"/>
  <c r="AR380" i="9"/>
  <c r="AP380" i="9"/>
  <c r="AO380" i="9"/>
  <c r="AN380" i="9"/>
  <c r="AM380" i="9"/>
  <c r="AL380" i="9"/>
  <c r="AH380" i="9"/>
  <c r="AF380" i="9"/>
  <c r="AE380" i="9"/>
  <c r="AD380" i="9"/>
  <c r="AC380" i="9"/>
  <c r="AB380" i="9"/>
  <c r="AA380" i="9"/>
  <c r="Z380" i="9"/>
  <c r="Y380" i="9"/>
  <c r="X380" i="9"/>
  <c r="W380" i="9"/>
  <c r="V380" i="9"/>
  <c r="U380" i="9"/>
  <c r="T380" i="9"/>
  <c r="S380" i="9"/>
  <c r="R380" i="9"/>
  <c r="Q380" i="9"/>
  <c r="P380" i="9"/>
  <c r="O380" i="9"/>
  <c r="N380" i="9"/>
  <c r="M380" i="9"/>
  <c r="L380" i="9"/>
  <c r="K380" i="9"/>
  <c r="J380" i="9"/>
  <c r="I380" i="9"/>
  <c r="H380" i="9"/>
  <c r="G380" i="9"/>
  <c r="F380" i="9"/>
  <c r="D380" i="9"/>
  <c r="B380" i="9"/>
  <c r="AT379" i="9"/>
  <c r="AR379" i="9"/>
  <c r="AP379" i="9"/>
  <c r="AO379" i="9"/>
  <c r="AN379" i="9"/>
  <c r="AM379" i="9"/>
  <c r="AL379" i="9"/>
  <c r="AH379" i="9"/>
  <c r="AF379" i="9"/>
  <c r="AE379" i="9"/>
  <c r="AD379" i="9"/>
  <c r="AC379" i="9"/>
  <c r="AB379" i="9"/>
  <c r="AA379" i="9"/>
  <c r="Z379" i="9"/>
  <c r="Y379" i="9"/>
  <c r="X379" i="9"/>
  <c r="W379" i="9"/>
  <c r="V379" i="9"/>
  <c r="U379" i="9"/>
  <c r="T379" i="9"/>
  <c r="S379" i="9"/>
  <c r="R379" i="9"/>
  <c r="Q379" i="9"/>
  <c r="P379" i="9"/>
  <c r="O379" i="9"/>
  <c r="N379" i="9"/>
  <c r="M379" i="9"/>
  <c r="L379" i="9"/>
  <c r="K379" i="9"/>
  <c r="J379" i="9"/>
  <c r="I379" i="9"/>
  <c r="H379" i="9"/>
  <c r="G379" i="9"/>
  <c r="F379" i="9"/>
  <c r="D379" i="9"/>
  <c r="B379" i="9"/>
  <c r="AT378" i="9"/>
  <c r="AR378" i="9"/>
  <c r="AP378" i="9"/>
  <c r="AO378" i="9"/>
  <c r="AN378" i="9"/>
  <c r="AM378" i="9"/>
  <c r="AL378" i="9"/>
  <c r="AH378" i="9"/>
  <c r="AF378" i="9"/>
  <c r="AE378" i="9"/>
  <c r="AD378" i="9"/>
  <c r="AC378" i="9"/>
  <c r="AB378" i="9"/>
  <c r="AA378" i="9"/>
  <c r="Z378" i="9"/>
  <c r="Y378" i="9"/>
  <c r="X378" i="9"/>
  <c r="W378" i="9"/>
  <c r="V378" i="9"/>
  <c r="U378" i="9"/>
  <c r="T378" i="9"/>
  <c r="S378" i="9"/>
  <c r="R378" i="9"/>
  <c r="Q378" i="9"/>
  <c r="P378" i="9"/>
  <c r="O378" i="9"/>
  <c r="N378" i="9"/>
  <c r="M378" i="9"/>
  <c r="L378" i="9"/>
  <c r="K378" i="9"/>
  <c r="J378" i="9"/>
  <c r="I378" i="9"/>
  <c r="H378" i="9"/>
  <c r="G378" i="9"/>
  <c r="F378" i="9"/>
  <c r="D378" i="9"/>
  <c r="B378" i="9"/>
  <c r="AT377" i="9"/>
  <c r="AR377" i="9"/>
  <c r="AP377" i="9"/>
  <c r="AO377" i="9"/>
  <c r="AN377" i="9"/>
  <c r="AM377" i="9"/>
  <c r="AL377" i="9"/>
  <c r="AH377" i="9"/>
  <c r="AF377" i="9"/>
  <c r="AE377" i="9"/>
  <c r="AD377" i="9"/>
  <c r="AC377" i="9"/>
  <c r="AB377" i="9"/>
  <c r="AA377" i="9"/>
  <c r="Z377" i="9"/>
  <c r="Y377" i="9"/>
  <c r="X377" i="9"/>
  <c r="W377" i="9"/>
  <c r="V377" i="9"/>
  <c r="U377" i="9"/>
  <c r="T377" i="9"/>
  <c r="S377" i="9"/>
  <c r="R377" i="9"/>
  <c r="Q377" i="9"/>
  <c r="P377" i="9"/>
  <c r="O377" i="9"/>
  <c r="N377" i="9"/>
  <c r="M377" i="9"/>
  <c r="L377" i="9"/>
  <c r="K377" i="9"/>
  <c r="J377" i="9"/>
  <c r="I377" i="9"/>
  <c r="H377" i="9"/>
  <c r="G377" i="9"/>
  <c r="F377" i="9"/>
  <c r="D377" i="9"/>
  <c r="B377" i="9"/>
  <c r="AT376" i="9"/>
  <c r="AR376" i="9"/>
  <c r="AP376" i="9"/>
  <c r="AO376" i="9"/>
  <c r="AN376" i="9"/>
  <c r="AM376" i="9"/>
  <c r="AL376" i="9"/>
  <c r="AH376" i="9"/>
  <c r="AF376" i="9"/>
  <c r="AE376" i="9"/>
  <c r="AD376" i="9"/>
  <c r="AC376" i="9"/>
  <c r="AB376" i="9"/>
  <c r="AA376" i="9"/>
  <c r="Z376" i="9"/>
  <c r="Y376" i="9"/>
  <c r="X376" i="9"/>
  <c r="W376" i="9"/>
  <c r="V376" i="9"/>
  <c r="U376" i="9"/>
  <c r="T376" i="9"/>
  <c r="S376" i="9"/>
  <c r="R376" i="9"/>
  <c r="Q376" i="9"/>
  <c r="P376" i="9"/>
  <c r="O376" i="9"/>
  <c r="N376" i="9"/>
  <c r="M376" i="9"/>
  <c r="L376" i="9"/>
  <c r="K376" i="9"/>
  <c r="J376" i="9"/>
  <c r="I376" i="9"/>
  <c r="H376" i="9"/>
  <c r="G376" i="9"/>
  <c r="F376" i="9"/>
  <c r="D376" i="9"/>
  <c r="B376" i="9"/>
  <c r="AT375" i="9"/>
  <c r="AR375" i="9"/>
  <c r="AP375" i="9"/>
  <c r="AO375" i="9"/>
  <c r="AN375" i="9"/>
  <c r="AM375" i="9"/>
  <c r="AL375" i="9"/>
  <c r="AH375" i="9"/>
  <c r="AF375" i="9"/>
  <c r="AE375" i="9"/>
  <c r="AD375" i="9"/>
  <c r="AC375" i="9"/>
  <c r="AB375" i="9"/>
  <c r="AA375" i="9"/>
  <c r="Z375" i="9"/>
  <c r="Y375" i="9"/>
  <c r="X375" i="9"/>
  <c r="W375" i="9"/>
  <c r="V375" i="9"/>
  <c r="U375" i="9"/>
  <c r="T375" i="9"/>
  <c r="S375" i="9"/>
  <c r="R375" i="9"/>
  <c r="Q375" i="9"/>
  <c r="P375" i="9"/>
  <c r="O375" i="9"/>
  <c r="N375" i="9"/>
  <c r="M375" i="9"/>
  <c r="L375" i="9"/>
  <c r="K375" i="9"/>
  <c r="J375" i="9"/>
  <c r="I375" i="9"/>
  <c r="H375" i="9"/>
  <c r="G375" i="9"/>
  <c r="F375" i="9"/>
  <c r="D375" i="9"/>
  <c r="B375" i="9"/>
  <c r="AT374" i="9"/>
  <c r="AR374" i="9"/>
  <c r="AP374" i="9"/>
  <c r="AO374" i="9"/>
  <c r="AN374" i="9"/>
  <c r="AM374" i="9"/>
  <c r="AL374" i="9"/>
  <c r="AH374" i="9"/>
  <c r="AF374" i="9"/>
  <c r="AE374" i="9"/>
  <c r="AD374" i="9"/>
  <c r="AC374" i="9"/>
  <c r="AB374" i="9"/>
  <c r="AA374" i="9"/>
  <c r="Z374" i="9"/>
  <c r="Y374" i="9"/>
  <c r="X374" i="9"/>
  <c r="W374" i="9"/>
  <c r="V374" i="9"/>
  <c r="U374" i="9"/>
  <c r="T374" i="9"/>
  <c r="S374" i="9"/>
  <c r="R374" i="9"/>
  <c r="Q374" i="9"/>
  <c r="P374" i="9"/>
  <c r="O374" i="9"/>
  <c r="N374" i="9"/>
  <c r="M374" i="9"/>
  <c r="L374" i="9"/>
  <c r="K374" i="9"/>
  <c r="J374" i="9"/>
  <c r="I374" i="9"/>
  <c r="H374" i="9"/>
  <c r="G374" i="9"/>
  <c r="F374" i="9"/>
  <c r="D374" i="9"/>
  <c r="B374" i="9"/>
  <c r="AT373" i="9"/>
  <c r="AR373" i="9"/>
  <c r="AP373" i="9"/>
  <c r="AO373" i="9"/>
  <c r="AN373" i="9"/>
  <c r="AM373" i="9"/>
  <c r="AL373" i="9"/>
  <c r="AH373" i="9"/>
  <c r="AF373" i="9"/>
  <c r="AE373" i="9"/>
  <c r="AD373" i="9"/>
  <c r="AC373" i="9"/>
  <c r="AB373" i="9"/>
  <c r="AA373" i="9"/>
  <c r="Z373" i="9"/>
  <c r="Y373" i="9"/>
  <c r="X373" i="9"/>
  <c r="W373" i="9"/>
  <c r="V373" i="9"/>
  <c r="U373" i="9"/>
  <c r="T373" i="9"/>
  <c r="S373" i="9"/>
  <c r="R373" i="9"/>
  <c r="Q373" i="9"/>
  <c r="P373" i="9"/>
  <c r="O373" i="9"/>
  <c r="N373" i="9"/>
  <c r="M373" i="9"/>
  <c r="L373" i="9"/>
  <c r="K373" i="9"/>
  <c r="J373" i="9"/>
  <c r="I373" i="9"/>
  <c r="H373" i="9"/>
  <c r="G373" i="9"/>
  <c r="F373" i="9"/>
  <c r="D373" i="9"/>
  <c r="B373" i="9"/>
  <c r="AT372" i="9"/>
  <c r="AR372" i="9"/>
  <c r="AP372" i="9"/>
  <c r="AO372" i="9"/>
  <c r="AN372" i="9"/>
  <c r="AM372" i="9"/>
  <c r="AL372" i="9"/>
  <c r="AH372" i="9"/>
  <c r="AF372" i="9"/>
  <c r="AE372" i="9"/>
  <c r="AD372" i="9"/>
  <c r="AC372" i="9"/>
  <c r="AB372" i="9"/>
  <c r="AA372" i="9"/>
  <c r="Z372" i="9"/>
  <c r="Y372" i="9"/>
  <c r="X372" i="9"/>
  <c r="W372" i="9"/>
  <c r="V372" i="9"/>
  <c r="U372" i="9"/>
  <c r="T372" i="9"/>
  <c r="S372" i="9"/>
  <c r="R372" i="9"/>
  <c r="Q372" i="9"/>
  <c r="P372" i="9"/>
  <c r="O372" i="9"/>
  <c r="N372" i="9"/>
  <c r="M372" i="9"/>
  <c r="L372" i="9"/>
  <c r="K372" i="9"/>
  <c r="J372" i="9"/>
  <c r="I372" i="9"/>
  <c r="H372" i="9"/>
  <c r="G372" i="9"/>
  <c r="F372" i="9"/>
  <c r="D372" i="9"/>
  <c r="B372" i="9"/>
  <c r="AT371" i="9"/>
  <c r="AR371" i="9"/>
  <c r="AP371" i="9"/>
  <c r="AO371" i="9"/>
  <c r="AN371" i="9"/>
  <c r="AM371" i="9"/>
  <c r="AL371" i="9"/>
  <c r="AH371" i="9"/>
  <c r="AF371" i="9"/>
  <c r="AE371" i="9"/>
  <c r="AD371" i="9"/>
  <c r="AC371" i="9"/>
  <c r="AB371" i="9"/>
  <c r="AA371" i="9"/>
  <c r="Z371" i="9"/>
  <c r="Y371" i="9"/>
  <c r="X371" i="9"/>
  <c r="W371" i="9"/>
  <c r="V371" i="9"/>
  <c r="U371" i="9"/>
  <c r="T371" i="9"/>
  <c r="S371" i="9"/>
  <c r="R371" i="9"/>
  <c r="Q371" i="9"/>
  <c r="P371" i="9"/>
  <c r="O371" i="9"/>
  <c r="N371" i="9"/>
  <c r="M371" i="9"/>
  <c r="L371" i="9"/>
  <c r="K371" i="9"/>
  <c r="J371" i="9"/>
  <c r="I371" i="9"/>
  <c r="H371" i="9"/>
  <c r="G371" i="9"/>
  <c r="F371" i="9"/>
  <c r="D371" i="9"/>
  <c r="B371" i="9"/>
  <c r="AT370" i="9"/>
  <c r="AR370" i="9"/>
  <c r="AP370" i="9"/>
  <c r="AO370" i="9"/>
  <c r="AN370" i="9"/>
  <c r="AM370" i="9"/>
  <c r="AL370" i="9"/>
  <c r="AH370" i="9"/>
  <c r="AF370" i="9"/>
  <c r="AE370" i="9"/>
  <c r="AD370" i="9"/>
  <c r="AC370" i="9"/>
  <c r="AB370" i="9"/>
  <c r="AA370" i="9"/>
  <c r="Z370" i="9"/>
  <c r="Y370" i="9"/>
  <c r="X370" i="9"/>
  <c r="W370" i="9"/>
  <c r="V370" i="9"/>
  <c r="U370" i="9"/>
  <c r="T370" i="9"/>
  <c r="S370" i="9"/>
  <c r="R370" i="9"/>
  <c r="Q370" i="9"/>
  <c r="P370" i="9"/>
  <c r="O370" i="9"/>
  <c r="N370" i="9"/>
  <c r="M370" i="9"/>
  <c r="L370" i="9"/>
  <c r="K370" i="9"/>
  <c r="J370" i="9"/>
  <c r="I370" i="9"/>
  <c r="H370" i="9"/>
  <c r="G370" i="9"/>
  <c r="F370" i="9"/>
  <c r="D370" i="9"/>
  <c r="B370" i="9"/>
  <c r="AT369" i="9"/>
  <c r="AR369" i="9"/>
  <c r="AP369" i="9"/>
  <c r="AO369" i="9"/>
  <c r="AN369" i="9"/>
  <c r="AM369" i="9"/>
  <c r="AL369" i="9"/>
  <c r="AH369" i="9"/>
  <c r="AF369" i="9"/>
  <c r="AE369" i="9"/>
  <c r="AD369" i="9"/>
  <c r="AC369" i="9"/>
  <c r="AB369" i="9"/>
  <c r="AA369" i="9"/>
  <c r="Z369" i="9"/>
  <c r="Y369" i="9"/>
  <c r="X369" i="9"/>
  <c r="W369" i="9"/>
  <c r="V369" i="9"/>
  <c r="U369" i="9"/>
  <c r="T369" i="9"/>
  <c r="S369" i="9"/>
  <c r="R369" i="9"/>
  <c r="Q369" i="9"/>
  <c r="P369" i="9"/>
  <c r="O369" i="9"/>
  <c r="N369" i="9"/>
  <c r="M369" i="9"/>
  <c r="L369" i="9"/>
  <c r="K369" i="9"/>
  <c r="J369" i="9"/>
  <c r="I369" i="9"/>
  <c r="H369" i="9"/>
  <c r="G369" i="9"/>
  <c r="F369" i="9"/>
  <c r="D369" i="9"/>
  <c r="B369" i="9"/>
  <c r="AT368" i="9"/>
  <c r="AR368" i="9"/>
  <c r="AP368" i="9"/>
  <c r="AO368" i="9"/>
  <c r="AN368" i="9"/>
  <c r="AM368" i="9"/>
  <c r="AL368" i="9"/>
  <c r="AH368" i="9"/>
  <c r="AF368" i="9"/>
  <c r="AE368" i="9"/>
  <c r="AD368" i="9"/>
  <c r="AC368" i="9"/>
  <c r="AB368" i="9"/>
  <c r="AA368" i="9"/>
  <c r="Z368" i="9"/>
  <c r="Y368" i="9"/>
  <c r="X368" i="9"/>
  <c r="W368" i="9"/>
  <c r="V368" i="9"/>
  <c r="U368" i="9"/>
  <c r="T368" i="9"/>
  <c r="S368" i="9"/>
  <c r="R368" i="9"/>
  <c r="Q368" i="9"/>
  <c r="P368" i="9"/>
  <c r="O368" i="9"/>
  <c r="N368" i="9"/>
  <c r="M368" i="9"/>
  <c r="L368" i="9"/>
  <c r="K368" i="9"/>
  <c r="J368" i="9"/>
  <c r="I368" i="9"/>
  <c r="H368" i="9"/>
  <c r="G368" i="9"/>
  <c r="F368" i="9"/>
  <c r="D368" i="9"/>
  <c r="B368" i="9"/>
  <c r="AT367" i="9"/>
  <c r="AR367" i="9"/>
  <c r="AP367" i="9"/>
  <c r="AO367" i="9"/>
  <c r="AN367" i="9"/>
  <c r="AM367" i="9"/>
  <c r="AL367" i="9"/>
  <c r="AH367" i="9"/>
  <c r="AF367" i="9"/>
  <c r="AE367" i="9"/>
  <c r="AD367" i="9"/>
  <c r="AC367" i="9"/>
  <c r="AB367" i="9"/>
  <c r="AA367" i="9"/>
  <c r="Z367" i="9"/>
  <c r="Y367" i="9"/>
  <c r="X367" i="9"/>
  <c r="W367" i="9"/>
  <c r="V367" i="9"/>
  <c r="U367" i="9"/>
  <c r="T367" i="9"/>
  <c r="S367" i="9"/>
  <c r="R367" i="9"/>
  <c r="Q367" i="9"/>
  <c r="P367" i="9"/>
  <c r="O367" i="9"/>
  <c r="N367" i="9"/>
  <c r="M367" i="9"/>
  <c r="L367" i="9"/>
  <c r="K367" i="9"/>
  <c r="J367" i="9"/>
  <c r="I367" i="9"/>
  <c r="H367" i="9"/>
  <c r="G367" i="9"/>
  <c r="F367" i="9"/>
  <c r="D367" i="9"/>
  <c r="B367" i="9"/>
  <c r="AT366" i="9"/>
  <c r="AR366" i="9"/>
  <c r="AP366" i="9"/>
  <c r="AO366" i="9"/>
  <c r="AN366" i="9"/>
  <c r="AM366" i="9"/>
  <c r="AL366" i="9"/>
  <c r="AH366" i="9"/>
  <c r="AF366" i="9"/>
  <c r="AE366" i="9"/>
  <c r="AD366" i="9"/>
  <c r="AC366" i="9"/>
  <c r="AB366" i="9"/>
  <c r="AA366" i="9"/>
  <c r="Z366" i="9"/>
  <c r="Y366" i="9"/>
  <c r="X366" i="9"/>
  <c r="W366" i="9"/>
  <c r="V366" i="9"/>
  <c r="U366" i="9"/>
  <c r="T366" i="9"/>
  <c r="S366" i="9"/>
  <c r="R366" i="9"/>
  <c r="Q366" i="9"/>
  <c r="P366" i="9"/>
  <c r="O366" i="9"/>
  <c r="N366" i="9"/>
  <c r="M366" i="9"/>
  <c r="L366" i="9"/>
  <c r="K366" i="9"/>
  <c r="J366" i="9"/>
  <c r="I366" i="9"/>
  <c r="H366" i="9"/>
  <c r="G366" i="9"/>
  <c r="F366" i="9"/>
  <c r="D366" i="9"/>
  <c r="B366" i="9"/>
  <c r="AT365" i="9"/>
  <c r="AR365" i="9"/>
  <c r="AP365" i="9"/>
  <c r="AO365" i="9"/>
  <c r="AN365" i="9"/>
  <c r="AM365" i="9"/>
  <c r="AL365" i="9"/>
  <c r="AH365" i="9"/>
  <c r="AF365" i="9"/>
  <c r="AE365" i="9"/>
  <c r="AD365" i="9"/>
  <c r="AC365" i="9"/>
  <c r="AB365" i="9"/>
  <c r="AA365" i="9"/>
  <c r="Z365" i="9"/>
  <c r="Y365" i="9"/>
  <c r="X365" i="9"/>
  <c r="W365" i="9"/>
  <c r="V365" i="9"/>
  <c r="U365" i="9"/>
  <c r="T365" i="9"/>
  <c r="S365" i="9"/>
  <c r="R365" i="9"/>
  <c r="Q365" i="9"/>
  <c r="P365" i="9"/>
  <c r="O365" i="9"/>
  <c r="N365" i="9"/>
  <c r="M365" i="9"/>
  <c r="L365" i="9"/>
  <c r="K365" i="9"/>
  <c r="J365" i="9"/>
  <c r="I365" i="9"/>
  <c r="H365" i="9"/>
  <c r="G365" i="9"/>
  <c r="F365" i="9"/>
  <c r="D365" i="9"/>
  <c r="B365" i="9"/>
  <c r="AT364" i="9"/>
  <c r="AR364" i="9"/>
  <c r="AP364" i="9"/>
  <c r="AO364" i="9"/>
  <c r="AN364" i="9"/>
  <c r="AM364" i="9"/>
  <c r="AL364" i="9"/>
  <c r="AH364" i="9"/>
  <c r="AF364" i="9"/>
  <c r="AE364" i="9"/>
  <c r="AD364" i="9"/>
  <c r="AC364" i="9"/>
  <c r="AB364" i="9"/>
  <c r="AA364" i="9"/>
  <c r="Z364" i="9"/>
  <c r="Y364" i="9"/>
  <c r="X364" i="9"/>
  <c r="W364" i="9"/>
  <c r="V364" i="9"/>
  <c r="U364" i="9"/>
  <c r="T364" i="9"/>
  <c r="S364" i="9"/>
  <c r="R364" i="9"/>
  <c r="Q364" i="9"/>
  <c r="P364" i="9"/>
  <c r="O364" i="9"/>
  <c r="N364" i="9"/>
  <c r="M364" i="9"/>
  <c r="L364" i="9"/>
  <c r="K364" i="9"/>
  <c r="J364" i="9"/>
  <c r="I364" i="9"/>
  <c r="H364" i="9"/>
  <c r="G364" i="9"/>
  <c r="F364" i="9"/>
  <c r="D364" i="9"/>
  <c r="B364" i="9"/>
  <c r="AT363" i="9"/>
  <c r="AR363" i="9"/>
  <c r="AP363" i="9"/>
  <c r="AO363" i="9"/>
  <c r="AN363" i="9"/>
  <c r="AM363" i="9"/>
  <c r="AL363" i="9"/>
  <c r="AH363" i="9"/>
  <c r="AF363" i="9"/>
  <c r="AE363" i="9"/>
  <c r="AD363" i="9"/>
  <c r="AC363" i="9"/>
  <c r="AB363" i="9"/>
  <c r="AA363" i="9"/>
  <c r="Z363" i="9"/>
  <c r="Y363" i="9"/>
  <c r="X363" i="9"/>
  <c r="W363" i="9"/>
  <c r="V363" i="9"/>
  <c r="U363" i="9"/>
  <c r="T363" i="9"/>
  <c r="S363" i="9"/>
  <c r="R363" i="9"/>
  <c r="Q363" i="9"/>
  <c r="P363" i="9"/>
  <c r="O363" i="9"/>
  <c r="N363" i="9"/>
  <c r="M363" i="9"/>
  <c r="L363" i="9"/>
  <c r="K363" i="9"/>
  <c r="J363" i="9"/>
  <c r="I363" i="9"/>
  <c r="H363" i="9"/>
  <c r="G363" i="9"/>
  <c r="F363" i="9"/>
  <c r="D363" i="9"/>
  <c r="B363" i="9"/>
  <c r="AT362" i="9"/>
  <c r="AR362" i="9"/>
  <c r="AP362" i="9"/>
  <c r="AO362" i="9"/>
  <c r="AN362" i="9"/>
  <c r="AM362" i="9"/>
  <c r="AL362" i="9"/>
  <c r="AH362" i="9"/>
  <c r="AF362" i="9"/>
  <c r="AE362" i="9"/>
  <c r="AD362" i="9"/>
  <c r="AC362" i="9"/>
  <c r="AB362" i="9"/>
  <c r="AA362" i="9"/>
  <c r="Z362" i="9"/>
  <c r="Y362" i="9"/>
  <c r="X362" i="9"/>
  <c r="W362" i="9"/>
  <c r="V362" i="9"/>
  <c r="U362" i="9"/>
  <c r="T362" i="9"/>
  <c r="S362" i="9"/>
  <c r="R362" i="9"/>
  <c r="Q362" i="9"/>
  <c r="P362" i="9"/>
  <c r="O362" i="9"/>
  <c r="N362" i="9"/>
  <c r="M362" i="9"/>
  <c r="L362" i="9"/>
  <c r="K362" i="9"/>
  <c r="J362" i="9"/>
  <c r="I362" i="9"/>
  <c r="H362" i="9"/>
  <c r="G362" i="9"/>
  <c r="F362" i="9"/>
  <c r="D362" i="9"/>
  <c r="B362" i="9"/>
  <c r="AT361" i="9"/>
  <c r="AR361" i="9"/>
  <c r="AP361" i="9"/>
  <c r="AO361" i="9"/>
  <c r="AN361" i="9"/>
  <c r="AM361" i="9"/>
  <c r="AL361" i="9"/>
  <c r="AH361" i="9"/>
  <c r="AF361" i="9"/>
  <c r="AE361" i="9"/>
  <c r="AD361" i="9"/>
  <c r="AC361" i="9"/>
  <c r="AB361" i="9"/>
  <c r="AA361" i="9"/>
  <c r="Z361" i="9"/>
  <c r="Y361" i="9"/>
  <c r="X361" i="9"/>
  <c r="W361" i="9"/>
  <c r="V361" i="9"/>
  <c r="U361" i="9"/>
  <c r="T361" i="9"/>
  <c r="S361" i="9"/>
  <c r="R361" i="9"/>
  <c r="Q361" i="9"/>
  <c r="P361" i="9"/>
  <c r="O361" i="9"/>
  <c r="N361" i="9"/>
  <c r="M361" i="9"/>
  <c r="L361" i="9"/>
  <c r="K361" i="9"/>
  <c r="J361" i="9"/>
  <c r="I361" i="9"/>
  <c r="H361" i="9"/>
  <c r="G361" i="9"/>
  <c r="F361" i="9"/>
  <c r="D361" i="9"/>
  <c r="B361" i="9"/>
  <c r="AT360" i="9"/>
  <c r="AR360" i="9"/>
  <c r="AP360" i="9"/>
  <c r="AO360" i="9"/>
  <c r="AN360" i="9"/>
  <c r="AM360" i="9"/>
  <c r="AL360" i="9"/>
  <c r="AH360" i="9"/>
  <c r="AF360" i="9"/>
  <c r="AE360" i="9"/>
  <c r="AD360" i="9"/>
  <c r="AC360" i="9"/>
  <c r="AB360" i="9"/>
  <c r="AA360" i="9"/>
  <c r="Z360" i="9"/>
  <c r="Y360" i="9"/>
  <c r="X360" i="9"/>
  <c r="W360" i="9"/>
  <c r="V360" i="9"/>
  <c r="U360" i="9"/>
  <c r="T360" i="9"/>
  <c r="S360" i="9"/>
  <c r="R360" i="9"/>
  <c r="Q360" i="9"/>
  <c r="P360" i="9"/>
  <c r="O360" i="9"/>
  <c r="N360" i="9"/>
  <c r="M360" i="9"/>
  <c r="L360" i="9"/>
  <c r="K360" i="9"/>
  <c r="J360" i="9"/>
  <c r="I360" i="9"/>
  <c r="H360" i="9"/>
  <c r="G360" i="9"/>
  <c r="F360" i="9"/>
  <c r="D360" i="9"/>
  <c r="B360" i="9"/>
  <c r="AT359" i="9"/>
  <c r="AR359" i="9"/>
  <c r="AP359" i="9"/>
  <c r="AO359" i="9"/>
  <c r="AN359" i="9"/>
  <c r="AM359" i="9"/>
  <c r="AL359" i="9"/>
  <c r="AH359" i="9"/>
  <c r="AF359" i="9"/>
  <c r="AE359" i="9"/>
  <c r="AD359" i="9"/>
  <c r="AC359" i="9"/>
  <c r="AB359" i="9"/>
  <c r="AA359" i="9"/>
  <c r="Z359" i="9"/>
  <c r="Y359" i="9"/>
  <c r="X359" i="9"/>
  <c r="W359" i="9"/>
  <c r="V359" i="9"/>
  <c r="U359" i="9"/>
  <c r="T359" i="9"/>
  <c r="S359" i="9"/>
  <c r="R359" i="9"/>
  <c r="Q359" i="9"/>
  <c r="P359" i="9"/>
  <c r="O359" i="9"/>
  <c r="N359" i="9"/>
  <c r="M359" i="9"/>
  <c r="L359" i="9"/>
  <c r="K359" i="9"/>
  <c r="J359" i="9"/>
  <c r="I359" i="9"/>
  <c r="H359" i="9"/>
  <c r="G359" i="9"/>
  <c r="F359" i="9"/>
  <c r="D359" i="9"/>
  <c r="B359" i="9"/>
  <c r="AT358" i="9"/>
  <c r="AR358" i="9"/>
  <c r="AP358" i="9"/>
  <c r="AO358" i="9"/>
  <c r="AN358" i="9"/>
  <c r="AM358" i="9"/>
  <c r="AL358" i="9"/>
  <c r="AH358" i="9"/>
  <c r="AF358" i="9"/>
  <c r="AE358" i="9"/>
  <c r="AD358" i="9"/>
  <c r="AC358" i="9"/>
  <c r="AB358" i="9"/>
  <c r="AA358" i="9"/>
  <c r="Z358" i="9"/>
  <c r="Y358" i="9"/>
  <c r="X358" i="9"/>
  <c r="W358" i="9"/>
  <c r="V358" i="9"/>
  <c r="U358" i="9"/>
  <c r="T358" i="9"/>
  <c r="S358" i="9"/>
  <c r="R358" i="9"/>
  <c r="Q358" i="9"/>
  <c r="P358" i="9"/>
  <c r="O358" i="9"/>
  <c r="N358" i="9"/>
  <c r="M358" i="9"/>
  <c r="L358" i="9"/>
  <c r="K358" i="9"/>
  <c r="J358" i="9"/>
  <c r="I358" i="9"/>
  <c r="H358" i="9"/>
  <c r="G358" i="9"/>
  <c r="F358" i="9"/>
  <c r="D358" i="9"/>
  <c r="B358" i="9"/>
  <c r="AT357" i="9"/>
  <c r="AR357" i="9"/>
  <c r="AP357" i="9"/>
  <c r="AO357" i="9"/>
  <c r="AN357" i="9"/>
  <c r="AM357" i="9"/>
  <c r="AL357" i="9"/>
  <c r="AH357" i="9"/>
  <c r="AF357" i="9"/>
  <c r="AE357" i="9"/>
  <c r="AD357" i="9"/>
  <c r="AC357" i="9"/>
  <c r="AB357" i="9"/>
  <c r="AA357" i="9"/>
  <c r="Z357" i="9"/>
  <c r="Y357" i="9"/>
  <c r="X357" i="9"/>
  <c r="W357" i="9"/>
  <c r="V357" i="9"/>
  <c r="U357" i="9"/>
  <c r="T357" i="9"/>
  <c r="S357" i="9"/>
  <c r="R357" i="9"/>
  <c r="Q357" i="9"/>
  <c r="P357" i="9"/>
  <c r="O357" i="9"/>
  <c r="N357" i="9"/>
  <c r="M357" i="9"/>
  <c r="L357" i="9"/>
  <c r="K357" i="9"/>
  <c r="J357" i="9"/>
  <c r="I357" i="9"/>
  <c r="H357" i="9"/>
  <c r="G357" i="9"/>
  <c r="F357" i="9"/>
  <c r="D357" i="9"/>
  <c r="B357" i="9"/>
  <c r="AT356" i="9"/>
  <c r="AR356" i="9"/>
  <c r="AP356" i="9"/>
  <c r="AO356" i="9"/>
  <c r="AN356" i="9"/>
  <c r="AM356" i="9"/>
  <c r="AL356" i="9"/>
  <c r="AH356" i="9"/>
  <c r="AF356" i="9"/>
  <c r="AE356" i="9"/>
  <c r="AD356" i="9"/>
  <c r="AC356" i="9"/>
  <c r="AB356" i="9"/>
  <c r="AA356" i="9"/>
  <c r="Z356" i="9"/>
  <c r="Y356" i="9"/>
  <c r="X356" i="9"/>
  <c r="W356" i="9"/>
  <c r="V356" i="9"/>
  <c r="U356" i="9"/>
  <c r="T356" i="9"/>
  <c r="S356" i="9"/>
  <c r="R356" i="9"/>
  <c r="Q356" i="9"/>
  <c r="P356" i="9"/>
  <c r="O356" i="9"/>
  <c r="N356" i="9"/>
  <c r="M356" i="9"/>
  <c r="L356" i="9"/>
  <c r="K356" i="9"/>
  <c r="J356" i="9"/>
  <c r="I356" i="9"/>
  <c r="H356" i="9"/>
  <c r="G356" i="9"/>
  <c r="F356" i="9"/>
  <c r="D356" i="9"/>
  <c r="B356" i="9"/>
  <c r="AT355" i="9"/>
  <c r="AR355" i="9"/>
  <c r="AP355" i="9"/>
  <c r="AO355" i="9"/>
  <c r="AN355" i="9"/>
  <c r="AM355" i="9"/>
  <c r="AL355" i="9"/>
  <c r="AH355" i="9"/>
  <c r="AF355" i="9"/>
  <c r="AE355" i="9"/>
  <c r="AD355" i="9"/>
  <c r="AC355" i="9"/>
  <c r="AB355" i="9"/>
  <c r="AA355" i="9"/>
  <c r="Z355" i="9"/>
  <c r="Y355" i="9"/>
  <c r="X355" i="9"/>
  <c r="W355" i="9"/>
  <c r="V355" i="9"/>
  <c r="U355" i="9"/>
  <c r="T355" i="9"/>
  <c r="S355" i="9"/>
  <c r="R355" i="9"/>
  <c r="Q355" i="9"/>
  <c r="P355" i="9"/>
  <c r="O355" i="9"/>
  <c r="N355" i="9"/>
  <c r="M355" i="9"/>
  <c r="L355" i="9"/>
  <c r="K355" i="9"/>
  <c r="J355" i="9"/>
  <c r="I355" i="9"/>
  <c r="H355" i="9"/>
  <c r="G355" i="9"/>
  <c r="F355" i="9"/>
  <c r="D355" i="9"/>
  <c r="B355" i="9"/>
  <c r="AT354" i="9"/>
  <c r="AR354" i="9"/>
  <c r="AP354" i="9"/>
  <c r="AO354" i="9"/>
  <c r="AN354" i="9"/>
  <c r="AM354" i="9"/>
  <c r="AL354" i="9"/>
  <c r="AH354" i="9"/>
  <c r="AF354" i="9"/>
  <c r="AE354" i="9"/>
  <c r="AD354" i="9"/>
  <c r="AC354" i="9"/>
  <c r="AB354" i="9"/>
  <c r="AA354" i="9"/>
  <c r="Z354" i="9"/>
  <c r="Y354" i="9"/>
  <c r="X354" i="9"/>
  <c r="W354" i="9"/>
  <c r="V354" i="9"/>
  <c r="U354" i="9"/>
  <c r="T354" i="9"/>
  <c r="S354" i="9"/>
  <c r="R354" i="9"/>
  <c r="Q354" i="9"/>
  <c r="P354" i="9"/>
  <c r="O354" i="9"/>
  <c r="N354" i="9"/>
  <c r="M354" i="9"/>
  <c r="L354" i="9"/>
  <c r="K354" i="9"/>
  <c r="J354" i="9"/>
  <c r="I354" i="9"/>
  <c r="H354" i="9"/>
  <c r="G354" i="9"/>
  <c r="F354" i="9"/>
  <c r="D354" i="9"/>
  <c r="B354" i="9"/>
  <c r="AT353" i="9"/>
  <c r="AR353" i="9"/>
  <c r="AP353" i="9"/>
  <c r="AO353" i="9"/>
  <c r="AN353" i="9"/>
  <c r="AM353" i="9"/>
  <c r="AL353" i="9"/>
  <c r="AH353" i="9"/>
  <c r="AF353" i="9"/>
  <c r="AE353" i="9"/>
  <c r="AD353" i="9"/>
  <c r="AC353" i="9"/>
  <c r="AB353" i="9"/>
  <c r="AA353" i="9"/>
  <c r="Z353" i="9"/>
  <c r="Y353" i="9"/>
  <c r="X353" i="9"/>
  <c r="W353" i="9"/>
  <c r="V353" i="9"/>
  <c r="U353" i="9"/>
  <c r="T353" i="9"/>
  <c r="S353" i="9"/>
  <c r="R353" i="9"/>
  <c r="Q353" i="9"/>
  <c r="P353" i="9"/>
  <c r="O353" i="9"/>
  <c r="N353" i="9"/>
  <c r="M353" i="9"/>
  <c r="L353" i="9"/>
  <c r="K353" i="9"/>
  <c r="J353" i="9"/>
  <c r="I353" i="9"/>
  <c r="H353" i="9"/>
  <c r="G353" i="9"/>
  <c r="F353" i="9"/>
  <c r="D353" i="9"/>
  <c r="B353" i="9"/>
  <c r="AT352" i="9"/>
  <c r="AR352" i="9"/>
  <c r="AP352" i="9"/>
  <c r="AO352" i="9"/>
  <c r="AN352" i="9"/>
  <c r="AM352" i="9"/>
  <c r="AL352" i="9"/>
  <c r="AH352" i="9"/>
  <c r="AF352" i="9"/>
  <c r="AE352" i="9"/>
  <c r="AD352" i="9"/>
  <c r="AC352" i="9"/>
  <c r="AB352" i="9"/>
  <c r="AA352" i="9"/>
  <c r="Z352" i="9"/>
  <c r="Y352" i="9"/>
  <c r="X352" i="9"/>
  <c r="W352" i="9"/>
  <c r="V352" i="9"/>
  <c r="U352" i="9"/>
  <c r="T352" i="9"/>
  <c r="S352" i="9"/>
  <c r="R352" i="9"/>
  <c r="Q352" i="9"/>
  <c r="P352" i="9"/>
  <c r="O352" i="9"/>
  <c r="N352" i="9"/>
  <c r="M352" i="9"/>
  <c r="L352" i="9"/>
  <c r="K352" i="9"/>
  <c r="J352" i="9"/>
  <c r="I352" i="9"/>
  <c r="H352" i="9"/>
  <c r="G352" i="9"/>
  <c r="F352" i="9"/>
  <c r="D352" i="9"/>
  <c r="B352" i="9"/>
  <c r="AT351" i="9"/>
  <c r="AR351" i="9"/>
  <c r="AP351" i="9"/>
  <c r="AO351" i="9"/>
  <c r="AN351" i="9"/>
  <c r="AM351" i="9"/>
  <c r="AL351" i="9"/>
  <c r="AH351" i="9"/>
  <c r="AF351" i="9"/>
  <c r="AE351" i="9"/>
  <c r="AD351" i="9"/>
  <c r="AC351" i="9"/>
  <c r="AB351" i="9"/>
  <c r="AA351" i="9"/>
  <c r="Z351" i="9"/>
  <c r="Y351" i="9"/>
  <c r="X351" i="9"/>
  <c r="W351" i="9"/>
  <c r="V351" i="9"/>
  <c r="U351" i="9"/>
  <c r="T351" i="9"/>
  <c r="S351" i="9"/>
  <c r="R351" i="9"/>
  <c r="Q351" i="9"/>
  <c r="P351" i="9"/>
  <c r="O351" i="9"/>
  <c r="N351" i="9"/>
  <c r="M351" i="9"/>
  <c r="L351" i="9"/>
  <c r="K351" i="9"/>
  <c r="J351" i="9"/>
  <c r="I351" i="9"/>
  <c r="H351" i="9"/>
  <c r="G351" i="9"/>
  <c r="F351" i="9"/>
  <c r="D351" i="9"/>
  <c r="B351" i="9"/>
  <c r="AT350" i="9"/>
  <c r="AR350" i="9"/>
  <c r="AP350" i="9"/>
  <c r="AO350" i="9"/>
  <c r="AN350" i="9"/>
  <c r="AM350" i="9"/>
  <c r="AL350" i="9"/>
  <c r="AH350" i="9"/>
  <c r="AF350" i="9"/>
  <c r="AE350" i="9"/>
  <c r="AD350" i="9"/>
  <c r="AC350" i="9"/>
  <c r="AB350" i="9"/>
  <c r="AA350" i="9"/>
  <c r="Z350" i="9"/>
  <c r="Y350" i="9"/>
  <c r="X350" i="9"/>
  <c r="W350" i="9"/>
  <c r="V350" i="9"/>
  <c r="U350" i="9"/>
  <c r="T350" i="9"/>
  <c r="S350" i="9"/>
  <c r="R350" i="9"/>
  <c r="Q350" i="9"/>
  <c r="P350" i="9"/>
  <c r="O350" i="9"/>
  <c r="N350" i="9"/>
  <c r="M350" i="9"/>
  <c r="L350" i="9"/>
  <c r="K350" i="9"/>
  <c r="J350" i="9"/>
  <c r="I350" i="9"/>
  <c r="H350" i="9"/>
  <c r="G350" i="9"/>
  <c r="F350" i="9"/>
  <c r="D350" i="9"/>
  <c r="B350" i="9"/>
  <c r="AT349" i="9"/>
  <c r="AR349" i="9"/>
  <c r="AP349" i="9"/>
  <c r="AO349" i="9"/>
  <c r="AN349" i="9"/>
  <c r="AM349" i="9"/>
  <c r="AL349" i="9"/>
  <c r="AH349" i="9"/>
  <c r="AF349" i="9"/>
  <c r="AE349" i="9"/>
  <c r="AD349" i="9"/>
  <c r="AC349" i="9"/>
  <c r="AB349" i="9"/>
  <c r="AA349" i="9"/>
  <c r="Z349" i="9"/>
  <c r="Y349" i="9"/>
  <c r="X349" i="9"/>
  <c r="W349" i="9"/>
  <c r="V349" i="9"/>
  <c r="U349" i="9"/>
  <c r="T349" i="9"/>
  <c r="S349" i="9"/>
  <c r="R349" i="9"/>
  <c r="Q349" i="9"/>
  <c r="P349" i="9"/>
  <c r="O349" i="9"/>
  <c r="N349" i="9"/>
  <c r="M349" i="9"/>
  <c r="L349" i="9"/>
  <c r="K349" i="9"/>
  <c r="J349" i="9"/>
  <c r="I349" i="9"/>
  <c r="H349" i="9"/>
  <c r="G349" i="9"/>
  <c r="F349" i="9"/>
  <c r="D349" i="9"/>
  <c r="B349" i="9"/>
  <c r="AT348" i="9"/>
  <c r="AR348" i="9"/>
  <c r="AP348" i="9"/>
  <c r="AO348" i="9"/>
  <c r="AN348" i="9"/>
  <c r="AM348" i="9"/>
  <c r="AL348" i="9"/>
  <c r="AH348" i="9"/>
  <c r="AF348" i="9"/>
  <c r="AE348" i="9"/>
  <c r="AD348" i="9"/>
  <c r="AC348" i="9"/>
  <c r="AB348" i="9"/>
  <c r="AA348" i="9"/>
  <c r="Z348" i="9"/>
  <c r="Y348" i="9"/>
  <c r="X348" i="9"/>
  <c r="W348" i="9"/>
  <c r="V348" i="9"/>
  <c r="U348" i="9"/>
  <c r="T348" i="9"/>
  <c r="S348" i="9"/>
  <c r="R348" i="9"/>
  <c r="Q348" i="9"/>
  <c r="P348" i="9"/>
  <c r="O348" i="9"/>
  <c r="N348" i="9"/>
  <c r="M348" i="9"/>
  <c r="L348" i="9"/>
  <c r="K348" i="9"/>
  <c r="J348" i="9"/>
  <c r="I348" i="9"/>
  <c r="H348" i="9"/>
  <c r="G348" i="9"/>
  <c r="F348" i="9"/>
  <c r="D348" i="9"/>
  <c r="B348" i="9"/>
  <c r="AT347" i="9"/>
  <c r="AR347" i="9"/>
  <c r="AP347" i="9"/>
  <c r="AO347" i="9"/>
  <c r="AN347" i="9"/>
  <c r="AM347" i="9"/>
  <c r="AL347" i="9"/>
  <c r="AH347" i="9"/>
  <c r="AF347" i="9"/>
  <c r="AE347" i="9"/>
  <c r="AD347" i="9"/>
  <c r="AC347" i="9"/>
  <c r="AB347" i="9"/>
  <c r="AA347" i="9"/>
  <c r="Z347" i="9"/>
  <c r="Y347" i="9"/>
  <c r="X347" i="9"/>
  <c r="W347" i="9"/>
  <c r="V347" i="9"/>
  <c r="U347" i="9"/>
  <c r="T347" i="9"/>
  <c r="S347" i="9"/>
  <c r="R347" i="9"/>
  <c r="Q347" i="9"/>
  <c r="P347" i="9"/>
  <c r="O347" i="9"/>
  <c r="N347" i="9"/>
  <c r="M347" i="9"/>
  <c r="L347" i="9"/>
  <c r="K347" i="9"/>
  <c r="J347" i="9"/>
  <c r="I347" i="9"/>
  <c r="H347" i="9"/>
  <c r="G347" i="9"/>
  <c r="F347" i="9"/>
  <c r="D347" i="9"/>
  <c r="B347" i="9"/>
  <c r="AT346" i="9"/>
  <c r="AR346" i="9"/>
  <c r="AP346" i="9"/>
  <c r="AO346" i="9"/>
  <c r="AN346" i="9"/>
  <c r="AM346" i="9"/>
  <c r="AL346" i="9"/>
  <c r="AH346" i="9"/>
  <c r="AF346" i="9"/>
  <c r="AE346" i="9"/>
  <c r="AD346" i="9"/>
  <c r="AC346" i="9"/>
  <c r="AB346" i="9"/>
  <c r="AA346" i="9"/>
  <c r="Z346" i="9"/>
  <c r="Y346" i="9"/>
  <c r="X346" i="9"/>
  <c r="W346" i="9"/>
  <c r="V346" i="9"/>
  <c r="U346" i="9"/>
  <c r="T346" i="9"/>
  <c r="S346" i="9"/>
  <c r="R346" i="9"/>
  <c r="Q346" i="9"/>
  <c r="P346" i="9"/>
  <c r="O346" i="9"/>
  <c r="N346" i="9"/>
  <c r="M346" i="9"/>
  <c r="L346" i="9"/>
  <c r="K346" i="9"/>
  <c r="J346" i="9"/>
  <c r="I346" i="9"/>
  <c r="H346" i="9"/>
  <c r="G346" i="9"/>
  <c r="F346" i="9"/>
  <c r="D346" i="9"/>
  <c r="B346" i="9"/>
  <c r="AT345" i="9"/>
  <c r="AR345" i="9"/>
  <c r="AP345" i="9"/>
  <c r="AO345" i="9"/>
  <c r="AN345" i="9"/>
  <c r="AM345" i="9"/>
  <c r="AL345" i="9"/>
  <c r="AH345" i="9"/>
  <c r="AF345" i="9"/>
  <c r="AE345" i="9"/>
  <c r="AD345" i="9"/>
  <c r="AC345" i="9"/>
  <c r="AB345" i="9"/>
  <c r="AA345" i="9"/>
  <c r="Z345" i="9"/>
  <c r="Y345" i="9"/>
  <c r="X345" i="9"/>
  <c r="W345" i="9"/>
  <c r="V345" i="9"/>
  <c r="U345" i="9"/>
  <c r="T345" i="9"/>
  <c r="S345" i="9"/>
  <c r="R345" i="9"/>
  <c r="Q345" i="9"/>
  <c r="P345" i="9"/>
  <c r="O345" i="9"/>
  <c r="N345" i="9"/>
  <c r="M345" i="9"/>
  <c r="L345" i="9"/>
  <c r="K345" i="9"/>
  <c r="J345" i="9"/>
  <c r="I345" i="9"/>
  <c r="H345" i="9"/>
  <c r="G345" i="9"/>
  <c r="F345" i="9"/>
  <c r="D345" i="9"/>
  <c r="B345" i="9"/>
  <c r="AT344" i="9"/>
  <c r="AR344" i="9"/>
  <c r="AP344" i="9"/>
  <c r="AO344" i="9"/>
  <c r="AN344" i="9"/>
  <c r="AM344" i="9"/>
  <c r="AL344" i="9"/>
  <c r="AH344" i="9"/>
  <c r="AF344" i="9"/>
  <c r="AE344" i="9"/>
  <c r="AD344" i="9"/>
  <c r="AC344" i="9"/>
  <c r="AB344" i="9"/>
  <c r="AA344" i="9"/>
  <c r="Z344" i="9"/>
  <c r="Y344" i="9"/>
  <c r="X344" i="9"/>
  <c r="W344" i="9"/>
  <c r="V344" i="9"/>
  <c r="U344" i="9"/>
  <c r="T344" i="9"/>
  <c r="S344" i="9"/>
  <c r="R344" i="9"/>
  <c r="Q344" i="9"/>
  <c r="P344" i="9"/>
  <c r="O344" i="9"/>
  <c r="N344" i="9"/>
  <c r="M344" i="9"/>
  <c r="L344" i="9"/>
  <c r="K344" i="9"/>
  <c r="J344" i="9"/>
  <c r="I344" i="9"/>
  <c r="H344" i="9"/>
  <c r="G344" i="9"/>
  <c r="F344" i="9"/>
  <c r="D344" i="9"/>
  <c r="B344" i="9"/>
  <c r="AT343" i="9"/>
  <c r="AR343" i="9"/>
  <c r="AP343" i="9"/>
  <c r="AO343" i="9"/>
  <c r="AN343" i="9"/>
  <c r="AM343" i="9"/>
  <c r="AL343" i="9"/>
  <c r="AH343" i="9"/>
  <c r="AF343" i="9"/>
  <c r="AE343" i="9"/>
  <c r="AD343" i="9"/>
  <c r="AC343" i="9"/>
  <c r="AB343" i="9"/>
  <c r="AA343" i="9"/>
  <c r="Z343" i="9"/>
  <c r="Y343" i="9"/>
  <c r="X343" i="9"/>
  <c r="W343" i="9"/>
  <c r="V343" i="9"/>
  <c r="U343" i="9"/>
  <c r="T343" i="9"/>
  <c r="S343" i="9"/>
  <c r="R343" i="9"/>
  <c r="Q343" i="9"/>
  <c r="P343" i="9"/>
  <c r="O343" i="9"/>
  <c r="N343" i="9"/>
  <c r="M343" i="9"/>
  <c r="L343" i="9"/>
  <c r="K343" i="9"/>
  <c r="J343" i="9"/>
  <c r="I343" i="9"/>
  <c r="H343" i="9"/>
  <c r="G343" i="9"/>
  <c r="F343" i="9"/>
  <c r="D343" i="9"/>
  <c r="B343" i="9"/>
  <c r="AT342" i="9"/>
  <c r="AR342" i="9"/>
  <c r="AP342" i="9"/>
  <c r="AO342" i="9"/>
  <c r="AN342" i="9"/>
  <c r="AM342" i="9"/>
  <c r="AL342" i="9"/>
  <c r="AH342" i="9"/>
  <c r="AF342" i="9"/>
  <c r="AE342" i="9"/>
  <c r="AD342" i="9"/>
  <c r="AC342" i="9"/>
  <c r="AB342" i="9"/>
  <c r="AA342" i="9"/>
  <c r="Z342" i="9"/>
  <c r="Y342" i="9"/>
  <c r="X342" i="9"/>
  <c r="W342" i="9"/>
  <c r="V342" i="9"/>
  <c r="U342" i="9"/>
  <c r="T342" i="9"/>
  <c r="S342" i="9"/>
  <c r="R342" i="9"/>
  <c r="Q342" i="9"/>
  <c r="P342" i="9"/>
  <c r="O342" i="9"/>
  <c r="N342" i="9"/>
  <c r="M342" i="9"/>
  <c r="L342" i="9"/>
  <c r="K342" i="9"/>
  <c r="J342" i="9"/>
  <c r="I342" i="9"/>
  <c r="H342" i="9"/>
  <c r="G342" i="9"/>
  <c r="F342" i="9"/>
  <c r="D342" i="9"/>
  <c r="B342" i="9"/>
  <c r="AT341" i="9"/>
  <c r="AR341" i="9"/>
  <c r="AP341" i="9"/>
  <c r="AO341" i="9"/>
  <c r="AN341" i="9"/>
  <c r="AM341" i="9"/>
  <c r="AL341" i="9"/>
  <c r="AH341" i="9"/>
  <c r="AF341" i="9"/>
  <c r="AE341" i="9"/>
  <c r="AD341" i="9"/>
  <c r="AC341" i="9"/>
  <c r="AB341" i="9"/>
  <c r="AA341" i="9"/>
  <c r="Z341" i="9"/>
  <c r="Y341" i="9"/>
  <c r="X341" i="9"/>
  <c r="W341" i="9"/>
  <c r="V341" i="9"/>
  <c r="U341" i="9"/>
  <c r="T341" i="9"/>
  <c r="S341" i="9"/>
  <c r="R341" i="9"/>
  <c r="Q341" i="9"/>
  <c r="P341" i="9"/>
  <c r="O341" i="9"/>
  <c r="N341" i="9"/>
  <c r="M341" i="9"/>
  <c r="L341" i="9"/>
  <c r="K341" i="9"/>
  <c r="J341" i="9"/>
  <c r="I341" i="9"/>
  <c r="H341" i="9"/>
  <c r="G341" i="9"/>
  <c r="F341" i="9"/>
  <c r="D341" i="9"/>
  <c r="B341" i="9"/>
  <c r="AT340" i="9"/>
  <c r="AR340" i="9"/>
  <c r="AP340" i="9"/>
  <c r="AO340" i="9"/>
  <c r="AN340" i="9"/>
  <c r="AM340" i="9"/>
  <c r="AL340" i="9"/>
  <c r="AH340" i="9"/>
  <c r="AF340" i="9"/>
  <c r="AE340" i="9"/>
  <c r="AD340" i="9"/>
  <c r="AC340" i="9"/>
  <c r="AB340" i="9"/>
  <c r="AA340" i="9"/>
  <c r="Z340" i="9"/>
  <c r="Y340" i="9"/>
  <c r="X340" i="9"/>
  <c r="W340" i="9"/>
  <c r="V340" i="9"/>
  <c r="U340" i="9"/>
  <c r="T340" i="9"/>
  <c r="S340" i="9"/>
  <c r="R340" i="9"/>
  <c r="Q340" i="9"/>
  <c r="P340" i="9"/>
  <c r="O340" i="9"/>
  <c r="N340" i="9"/>
  <c r="M340" i="9"/>
  <c r="L340" i="9"/>
  <c r="K340" i="9"/>
  <c r="J340" i="9"/>
  <c r="I340" i="9"/>
  <c r="H340" i="9"/>
  <c r="G340" i="9"/>
  <c r="F340" i="9"/>
  <c r="D340" i="9"/>
  <c r="B340" i="9"/>
  <c r="AT339" i="9"/>
  <c r="AR339" i="9"/>
  <c r="AP339" i="9"/>
  <c r="AO339" i="9"/>
  <c r="AN339" i="9"/>
  <c r="AM339" i="9"/>
  <c r="AL339" i="9"/>
  <c r="AH339" i="9"/>
  <c r="AF339" i="9"/>
  <c r="AE339" i="9"/>
  <c r="AD339" i="9"/>
  <c r="AC339" i="9"/>
  <c r="AB339" i="9"/>
  <c r="AA339" i="9"/>
  <c r="Z339" i="9"/>
  <c r="Y339" i="9"/>
  <c r="X339" i="9"/>
  <c r="W339" i="9"/>
  <c r="V339" i="9"/>
  <c r="U339" i="9"/>
  <c r="T339" i="9"/>
  <c r="S339" i="9"/>
  <c r="R339" i="9"/>
  <c r="Q339" i="9"/>
  <c r="P339" i="9"/>
  <c r="O339" i="9"/>
  <c r="N339" i="9"/>
  <c r="M339" i="9"/>
  <c r="L339" i="9"/>
  <c r="K339" i="9"/>
  <c r="J339" i="9"/>
  <c r="I339" i="9"/>
  <c r="H339" i="9"/>
  <c r="G339" i="9"/>
  <c r="F339" i="9"/>
  <c r="D339" i="9"/>
  <c r="B339" i="9"/>
  <c r="AT338" i="9"/>
  <c r="AR338" i="9"/>
  <c r="AP338" i="9"/>
  <c r="AO338" i="9"/>
  <c r="AN338" i="9"/>
  <c r="AM338" i="9"/>
  <c r="AL338" i="9"/>
  <c r="AH338" i="9"/>
  <c r="AF338" i="9"/>
  <c r="AE338" i="9"/>
  <c r="AD338" i="9"/>
  <c r="AC338" i="9"/>
  <c r="AB338" i="9"/>
  <c r="AA338" i="9"/>
  <c r="Z338" i="9"/>
  <c r="Y338" i="9"/>
  <c r="X338" i="9"/>
  <c r="W338" i="9"/>
  <c r="V338" i="9"/>
  <c r="U338" i="9"/>
  <c r="T338" i="9"/>
  <c r="S338" i="9"/>
  <c r="R338" i="9"/>
  <c r="Q338" i="9"/>
  <c r="P338" i="9"/>
  <c r="O338" i="9"/>
  <c r="N338" i="9"/>
  <c r="M338" i="9"/>
  <c r="L338" i="9"/>
  <c r="K338" i="9"/>
  <c r="J338" i="9"/>
  <c r="I338" i="9"/>
  <c r="H338" i="9"/>
  <c r="G338" i="9"/>
  <c r="F338" i="9"/>
  <c r="D338" i="9"/>
  <c r="B338" i="9"/>
  <c r="AT337" i="9"/>
  <c r="AR337" i="9"/>
  <c r="AP337" i="9"/>
  <c r="AO337" i="9"/>
  <c r="AN337" i="9"/>
  <c r="AM337" i="9"/>
  <c r="AL337" i="9"/>
  <c r="AH337" i="9"/>
  <c r="AF337" i="9"/>
  <c r="AE337" i="9"/>
  <c r="AD337" i="9"/>
  <c r="AC337" i="9"/>
  <c r="AB337" i="9"/>
  <c r="AA337" i="9"/>
  <c r="Z337" i="9"/>
  <c r="Y337" i="9"/>
  <c r="X337" i="9"/>
  <c r="W337" i="9"/>
  <c r="V337" i="9"/>
  <c r="U337" i="9"/>
  <c r="T337" i="9"/>
  <c r="S337" i="9"/>
  <c r="R337" i="9"/>
  <c r="Q337" i="9"/>
  <c r="P337" i="9"/>
  <c r="O337" i="9"/>
  <c r="N337" i="9"/>
  <c r="M337" i="9"/>
  <c r="L337" i="9"/>
  <c r="K337" i="9"/>
  <c r="J337" i="9"/>
  <c r="I337" i="9"/>
  <c r="H337" i="9"/>
  <c r="G337" i="9"/>
  <c r="F337" i="9"/>
  <c r="D337" i="9"/>
  <c r="B337" i="9"/>
  <c r="AT336" i="9"/>
  <c r="AR336" i="9"/>
  <c r="AP336" i="9"/>
  <c r="AO336" i="9"/>
  <c r="AN336" i="9"/>
  <c r="AM336" i="9"/>
  <c r="AL336" i="9"/>
  <c r="AH336" i="9"/>
  <c r="AF336" i="9"/>
  <c r="AE336" i="9"/>
  <c r="AD336" i="9"/>
  <c r="AC336" i="9"/>
  <c r="AB336" i="9"/>
  <c r="AA336" i="9"/>
  <c r="Z336" i="9"/>
  <c r="Y336" i="9"/>
  <c r="X336" i="9"/>
  <c r="W336" i="9"/>
  <c r="V336" i="9"/>
  <c r="U336" i="9"/>
  <c r="T336" i="9"/>
  <c r="S336" i="9"/>
  <c r="R336" i="9"/>
  <c r="Q336" i="9"/>
  <c r="P336" i="9"/>
  <c r="O336" i="9"/>
  <c r="N336" i="9"/>
  <c r="M336" i="9"/>
  <c r="L336" i="9"/>
  <c r="K336" i="9"/>
  <c r="J336" i="9"/>
  <c r="I336" i="9"/>
  <c r="H336" i="9"/>
  <c r="G336" i="9"/>
  <c r="F336" i="9"/>
  <c r="D336" i="9"/>
  <c r="B336" i="9"/>
  <c r="AT335" i="9"/>
  <c r="AR335" i="9"/>
  <c r="AP335" i="9"/>
  <c r="AO335" i="9"/>
  <c r="AN335" i="9"/>
  <c r="AM335" i="9"/>
  <c r="AL335" i="9"/>
  <c r="AH335" i="9"/>
  <c r="AF335" i="9"/>
  <c r="AE335" i="9"/>
  <c r="AD335" i="9"/>
  <c r="AC335" i="9"/>
  <c r="AB335" i="9"/>
  <c r="AA335" i="9"/>
  <c r="Z335" i="9"/>
  <c r="Y335" i="9"/>
  <c r="X335" i="9"/>
  <c r="W335" i="9"/>
  <c r="V335" i="9"/>
  <c r="U335" i="9"/>
  <c r="T335" i="9"/>
  <c r="S335" i="9"/>
  <c r="R335" i="9"/>
  <c r="Q335" i="9"/>
  <c r="P335" i="9"/>
  <c r="O335" i="9"/>
  <c r="N335" i="9"/>
  <c r="M335" i="9"/>
  <c r="L335" i="9"/>
  <c r="K335" i="9"/>
  <c r="J335" i="9"/>
  <c r="I335" i="9"/>
  <c r="H335" i="9"/>
  <c r="G335" i="9"/>
  <c r="F335" i="9"/>
  <c r="D335" i="9"/>
  <c r="B335" i="9"/>
  <c r="AT334" i="9"/>
  <c r="AR334" i="9"/>
  <c r="AP334" i="9"/>
  <c r="AO334" i="9"/>
  <c r="AN334" i="9"/>
  <c r="AM334" i="9"/>
  <c r="AL334" i="9"/>
  <c r="AH334" i="9"/>
  <c r="AF334" i="9"/>
  <c r="AE334" i="9"/>
  <c r="AD334" i="9"/>
  <c r="AC334" i="9"/>
  <c r="AB334" i="9"/>
  <c r="AA334" i="9"/>
  <c r="Z334" i="9"/>
  <c r="Y334" i="9"/>
  <c r="X334" i="9"/>
  <c r="W334" i="9"/>
  <c r="V334" i="9"/>
  <c r="U334" i="9"/>
  <c r="T334" i="9"/>
  <c r="S334" i="9"/>
  <c r="R334" i="9"/>
  <c r="Q334" i="9"/>
  <c r="P334" i="9"/>
  <c r="O334" i="9"/>
  <c r="N334" i="9"/>
  <c r="M334" i="9"/>
  <c r="L334" i="9"/>
  <c r="K334" i="9"/>
  <c r="J334" i="9"/>
  <c r="I334" i="9"/>
  <c r="H334" i="9"/>
  <c r="G334" i="9"/>
  <c r="F334" i="9"/>
  <c r="D334" i="9"/>
  <c r="B334" i="9"/>
  <c r="AT333" i="9"/>
  <c r="AR333" i="9"/>
  <c r="AP333" i="9"/>
  <c r="AO333" i="9"/>
  <c r="AN333" i="9"/>
  <c r="AM333" i="9"/>
  <c r="AL333" i="9"/>
  <c r="AH333" i="9"/>
  <c r="AF333" i="9"/>
  <c r="AE333" i="9"/>
  <c r="AD333" i="9"/>
  <c r="AC333" i="9"/>
  <c r="AB333" i="9"/>
  <c r="AA333" i="9"/>
  <c r="Z333" i="9"/>
  <c r="Y333" i="9"/>
  <c r="X333" i="9"/>
  <c r="W333" i="9"/>
  <c r="V333" i="9"/>
  <c r="U333" i="9"/>
  <c r="T333" i="9"/>
  <c r="S333" i="9"/>
  <c r="R333" i="9"/>
  <c r="Q333" i="9"/>
  <c r="P333" i="9"/>
  <c r="O333" i="9"/>
  <c r="N333" i="9"/>
  <c r="M333" i="9"/>
  <c r="L333" i="9"/>
  <c r="K333" i="9"/>
  <c r="J333" i="9"/>
  <c r="I333" i="9"/>
  <c r="H333" i="9"/>
  <c r="G333" i="9"/>
  <c r="F333" i="9"/>
  <c r="D333" i="9"/>
  <c r="B333" i="9"/>
  <c r="AT332" i="9"/>
  <c r="AR332" i="9"/>
  <c r="AP332" i="9"/>
  <c r="AO332" i="9"/>
  <c r="AN332" i="9"/>
  <c r="AM332" i="9"/>
  <c r="AL332" i="9"/>
  <c r="AH332" i="9"/>
  <c r="AF332" i="9"/>
  <c r="AE332" i="9"/>
  <c r="AD332" i="9"/>
  <c r="AC332" i="9"/>
  <c r="AB332" i="9"/>
  <c r="AA332" i="9"/>
  <c r="Z332" i="9"/>
  <c r="Y332" i="9"/>
  <c r="X332" i="9"/>
  <c r="W332" i="9"/>
  <c r="V332" i="9"/>
  <c r="U332" i="9"/>
  <c r="T332" i="9"/>
  <c r="S332" i="9"/>
  <c r="R332" i="9"/>
  <c r="Q332" i="9"/>
  <c r="P332" i="9"/>
  <c r="O332" i="9"/>
  <c r="N332" i="9"/>
  <c r="M332" i="9"/>
  <c r="L332" i="9"/>
  <c r="K332" i="9"/>
  <c r="J332" i="9"/>
  <c r="I332" i="9"/>
  <c r="H332" i="9"/>
  <c r="G332" i="9"/>
  <c r="F332" i="9"/>
  <c r="D332" i="9"/>
  <c r="B332" i="9"/>
  <c r="AT331" i="9"/>
  <c r="AR331" i="9"/>
  <c r="AP331" i="9"/>
  <c r="AO331" i="9"/>
  <c r="AN331" i="9"/>
  <c r="AM331" i="9"/>
  <c r="AL331" i="9"/>
  <c r="AH331" i="9"/>
  <c r="AF331" i="9"/>
  <c r="AE331" i="9"/>
  <c r="AD331" i="9"/>
  <c r="AC331" i="9"/>
  <c r="AB331" i="9"/>
  <c r="AA331" i="9"/>
  <c r="Z331" i="9"/>
  <c r="Y331" i="9"/>
  <c r="X331" i="9"/>
  <c r="W331" i="9"/>
  <c r="V331" i="9"/>
  <c r="U331" i="9"/>
  <c r="T331" i="9"/>
  <c r="S331" i="9"/>
  <c r="R331" i="9"/>
  <c r="Q331" i="9"/>
  <c r="P331" i="9"/>
  <c r="O331" i="9"/>
  <c r="N331" i="9"/>
  <c r="M331" i="9"/>
  <c r="L331" i="9"/>
  <c r="K331" i="9"/>
  <c r="J331" i="9"/>
  <c r="I331" i="9"/>
  <c r="H331" i="9"/>
  <c r="G331" i="9"/>
  <c r="F331" i="9"/>
  <c r="D331" i="9"/>
  <c r="B331" i="9"/>
  <c r="AT330" i="9"/>
  <c r="AR330" i="9"/>
  <c r="AP330" i="9"/>
  <c r="AO330" i="9"/>
  <c r="AN330" i="9"/>
  <c r="AM330" i="9"/>
  <c r="AL330" i="9"/>
  <c r="AH330" i="9"/>
  <c r="AF330" i="9"/>
  <c r="AE330" i="9"/>
  <c r="AD330" i="9"/>
  <c r="AC330" i="9"/>
  <c r="AB330" i="9"/>
  <c r="AA330" i="9"/>
  <c r="Z330" i="9"/>
  <c r="Y330" i="9"/>
  <c r="X330" i="9"/>
  <c r="W330" i="9"/>
  <c r="V330" i="9"/>
  <c r="U330" i="9"/>
  <c r="T330" i="9"/>
  <c r="S330" i="9"/>
  <c r="R330" i="9"/>
  <c r="Q330" i="9"/>
  <c r="P330" i="9"/>
  <c r="O330" i="9"/>
  <c r="N330" i="9"/>
  <c r="M330" i="9"/>
  <c r="L330" i="9"/>
  <c r="K330" i="9"/>
  <c r="J330" i="9"/>
  <c r="I330" i="9"/>
  <c r="H330" i="9"/>
  <c r="G330" i="9"/>
  <c r="F330" i="9"/>
  <c r="D330" i="9"/>
  <c r="B330" i="9"/>
  <c r="AT329" i="9"/>
  <c r="AR329" i="9"/>
  <c r="AP329" i="9"/>
  <c r="AO329" i="9"/>
  <c r="AN329" i="9"/>
  <c r="AM329" i="9"/>
  <c r="AL329" i="9"/>
  <c r="AH329" i="9"/>
  <c r="AF329" i="9"/>
  <c r="AE329" i="9"/>
  <c r="AD329" i="9"/>
  <c r="AC329" i="9"/>
  <c r="AB329" i="9"/>
  <c r="AA329" i="9"/>
  <c r="Z329" i="9"/>
  <c r="Y329" i="9"/>
  <c r="X329" i="9"/>
  <c r="W329" i="9"/>
  <c r="V329" i="9"/>
  <c r="U329" i="9"/>
  <c r="T329" i="9"/>
  <c r="S329" i="9"/>
  <c r="R329" i="9"/>
  <c r="Q329" i="9"/>
  <c r="P329" i="9"/>
  <c r="O329" i="9"/>
  <c r="N329" i="9"/>
  <c r="M329" i="9"/>
  <c r="L329" i="9"/>
  <c r="K329" i="9"/>
  <c r="J329" i="9"/>
  <c r="I329" i="9"/>
  <c r="H329" i="9"/>
  <c r="G329" i="9"/>
  <c r="F329" i="9"/>
  <c r="D329" i="9"/>
  <c r="B329" i="9"/>
  <c r="AT328" i="9"/>
  <c r="AR328" i="9"/>
  <c r="AP328" i="9"/>
  <c r="AO328" i="9"/>
  <c r="AN328" i="9"/>
  <c r="AM328" i="9"/>
  <c r="AL328" i="9"/>
  <c r="AH328" i="9"/>
  <c r="AF328" i="9"/>
  <c r="AE328" i="9"/>
  <c r="AD328" i="9"/>
  <c r="AC328" i="9"/>
  <c r="AB328" i="9"/>
  <c r="AA328" i="9"/>
  <c r="Z328" i="9"/>
  <c r="Y328" i="9"/>
  <c r="X328" i="9"/>
  <c r="W328" i="9"/>
  <c r="V328" i="9"/>
  <c r="U328" i="9"/>
  <c r="T328" i="9"/>
  <c r="S328" i="9"/>
  <c r="R328" i="9"/>
  <c r="Q328" i="9"/>
  <c r="P328" i="9"/>
  <c r="O328" i="9"/>
  <c r="N328" i="9"/>
  <c r="M328" i="9"/>
  <c r="L328" i="9"/>
  <c r="K328" i="9"/>
  <c r="J328" i="9"/>
  <c r="I328" i="9"/>
  <c r="H328" i="9"/>
  <c r="G328" i="9"/>
  <c r="F328" i="9"/>
  <c r="D328" i="9"/>
  <c r="B328" i="9"/>
  <c r="AT327" i="9"/>
  <c r="AR327" i="9"/>
  <c r="AP327" i="9"/>
  <c r="AO327" i="9"/>
  <c r="AN327" i="9"/>
  <c r="AM327" i="9"/>
  <c r="AL327" i="9"/>
  <c r="AH327" i="9"/>
  <c r="AF327" i="9"/>
  <c r="AE327" i="9"/>
  <c r="AD327" i="9"/>
  <c r="AC327" i="9"/>
  <c r="AB327" i="9"/>
  <c r="AA327" i="9"/>
  <c r="Z327" i="9"/>
  <c r="Y327" i="9"/>
  <c r="X327" i="9"/>
  <c r="W327" i="9"/>
  <c r="V327" i="9"/>
  <c r="U327" i="9"/>
  <c r="T327" i="9"/>
  <c r="S327" i="9"/>
  <c r="R327" i="9"/>
  <c r="Q327" i="9"/>
  <c r="P327" i="9"/>
  <c r="O327" i="9"/>
  <c r="N327" i="9"/>
  <c r="M327" i="9"/>
  <c r="L327" i="9"/>
  <c r="K327" i="9"/>
  <c r="J327" i="9"/>
  <c r="I327" i="9"/>
  <c r="H327" i="9"/>
  <c r="G327" i="9"/>
  <c r="F327" i="9"/>
  <c r="D327" i="9"/>
  <c r="B327" i="9"/>
  <c r="AT326" i="9"/>
  <c r="AR326" i="9"/>
  <c r="AP326" i="9"/>
  <c r="AO326" i="9"/>
  <c r="AN326" i="9"/>
  <c r="AM326" i="9"/>
  <c r="AL326" i="9"/>
  <c r="AH326" i="9"/>
  <c r="AF326" i="9"/>
  <c r="AE326" i="9"/>
  <c r="AD326" i="9"/>
  <c r="AC326" i="9"/>
  <c r="AB326" i="9"/>
  <c r="AA326" i="9"/>
  <c r="Z326" i="9"/>
  <c r="Y326" i="9"/>
  <c r="X326" i="9"/>
  <c r="W326" i="9"/>
  <c r="V326" i="9"/>
  <c r="U326" i="9"/>
  <c r="T326" i="9"/>
  <c r="S326" i="9"/>
  <c r="R326" i="9"/>
  <c r="Q326" i="9"/>
  <c r="P326" i="9"/>
  <c r="O326" i="9"/>
  <c r="N326" i="9"/>
  <c r="M326" i="9"/>
  <c r="L326" i="9"/>
  <c r="K326" i="9"/>
  <c r="J326" i="9"/>
  <c r="I326" i="9"/>
  <c r="H326" i="9"/>
  <c r="G326" i="9"/>
  <c r="F326" i="9"/>
  <c r="D326" i="9"/>
  <c r="B326" i="9"/>
  <c r="AT325" i="9"/>
  <c r="AR325" i="9"/>
  <c r="AP325" i="9"/>
  <c r="AO325" i="9"/>
  <c r="AN325" i="9"/>
  <c r="AM325" i="9"/>
  <c r="AL325" i="9"/>
  <c r="AH325" i="9"/>
  <c r="AF325" i="9"/>
  <c r="AE325" i="9"/>
  <c r="AD325" i="9"/>
  <c r="AC325" i="9"/>
  <c r="AB325" i="9"/>
  <c r="AA325" i="9"/>
  <c r="Z325" i="9"/>
  <c r="Y325" i="9"/>
  <c r="X325" i="9"/>
  <c r="W325" i="9"/>
  <c r="V325" i="9"/>
  <c r="U325" i="9"/>
  <c r="T325" i="9"/>
  <c r="S325" i="9"/>
  <c r="R325" i="9"/>
  <c r="Q325" i="9"/>
  <c r="P325" i="9"/>
  <c r="O325" i="9"/>
  <c r="N325" i="9"/>
  <c r="M325" i="9"/>
  <c r="L325" i="9"/>
  <c r="K325" i="9"/>
  <c r="J325" i="9"/>
  <c r="I325" i="9"/>
  <c r="H325" i="9"/>
  <c r="G325" i="9"/>
  <c r="F325" i="9"/>
  <c r="D325" i="9"/>
  <c r="B325" i="9"/>
  <c r="AT324" i="9"/>
  <c r="AR324" i="9"/>
  <c r="AP324" i="9"/>
  <c r="AO324" i="9"/>
  <c r="AN324" i="9"/>
  <c r="AM324" i="9"/>
  <c r="AL324" i="9"/>
  <c r="AH324" i="9"/>
  <c r="AF324" i="9"/>
  <c r="AE324" i="9"/>
  <c r="AD324" i="9"/>
  <c r="AC324" i="9"/>
  <c r="AB324" i="9"/>
  <c r="AA324" i="9"/>
  <c r="Z324" i="9"/>
  <c r="Y324" i="9"/>
  <c r="X324" i="9"/>
  <c r="W324" i="9"/>
  <c r="V324" i="9"/>
  <c r="U324" i="9"/>
  <c r="T324" i="9"/>
  <c r="S324" i="9"/>
  <c r="R324" i="9"/>
  <c r="Q324" i="9"/>
  <c r="P324" i="9"/>
  <c r="O324" i="9"/>
  <c r="N324" i="9"/>
  <c r="M324" i="9"/>
  <c r="L324" i="9"/>
  <c r="K324" i="9"/>
  <c r="J324" i="9"/>
  <c r="I324" i="9"/>
  <c r="H324" i="9"/>
  <c r="G324" i="9"/>
  <c r="F324" i="9"/>
  <c r="D324" i="9"/>
  <c r="B324" i="9"/>
  <c r="AT323" i="9"/>
  <c r="AR323" i="9"/>
  <c r="AP323" i="9"/>
  <c r="AO323" i="9"/>
  <c r="AN323" i="9"/>
  <c r="AM323" i="9"/>
  <c r="AL323" i="9"/>
  <c r="AH323" i="9"/>
  <c r="AF323" i="9"/>
  <c r="AE323" i="9"/>
  <c r="AD323" i="9"/>
  <c r="AC323" i="9"/>
  <c r="AB323" i="9"/>
  <c r="AA323" i="9"/>
  <c r="Z323" i="9"/>
  <c r="Y323" i="9"/>
  <c r="X323" i="9"/>
  <c r="W323" i="9"/>
  <c r="V323" i="9"/>
  <c r="U323" i="9"/>
  <c r="T323" i="9"/>
  <c r="S323" i="9"/>
  <c r="R323" i="9"/>
  <c r="Q323" i="9"/>
  <c r="P323" i="9"/>
  <c r="O323" i="9"/>
  <c r="N323" i="9"/>
  <c r="M323" i="9"/>
  <c r="L323" i="9"/>
  <c r="K323" i="9"/>
  <c r="J323" i="9"/>
  <c r="I323" i="9"/>
  <c r="H323" i="9"/>
  <c r="G323" i="9"/>
  <c r="F323" i="9"/>
  <c r="D323" i="9"/>
  <c r="B323" i="9"/>
  <c r="AT322" i="9"/>
  <c r="AR322" i="9"/>
  <c r="AP322" i="9"/>
  <c r="AO322" i="9"/>
  <c r="AN322" i="9"/>
  <c r="AM322" i="9"/>
  <c r="AL322" i="9"/>
  <c r="AH322" i="9"/>
  <c r="AF322" i="9"/>
  <c r="AE322" i="9"/>
  <c r="AD322" i="9"/>
  <c r="AC322" i="9"/>
  <c r="AB322" i="9"/>
  <c r="AA322" i="9"/>
  <c r="Z322" i="9"/>
  <c r="Y322" i="9"/>
  <c r="X322" i="9"/>
  <c r="W322" i="9"/>
  <c r="V322" i="9"/>
  <c r="U322" i="9"/>
  <c r="T322" i="9"/>
  <c r="S322" i="9"/>
  <c r="R322" i="9"/>
  <c r="Q322" i="9"/>
  <c r="P322" i="9"/>
  <c r="O322" i="9"/>
  <c r="N322" i="9"/>
  <c r="M322" i="9"/>
  <c r="L322" i="9"/>
  <c r="K322" i="9"/>
  <c r="J322" i="9"/>
  <c r="I322" i="9"/>
  <c r="H322" i="9"/>
  <c r="G322" i="9"/>
  <c r="F322" i="9"/>
  <c r="D322" i="9"/>
  <c r="B322" i="9"/>
  <c r="AT321" i="9"/>
  <c r="AR321" i="9"/>
  <c r="AP321" i="9"/>
  <c r="AO321" i="9"/>
  <c r="AN321" i="9"/>
  <c r="AM321" i="9"/>
  <c r="AL321" i="9"/>
  <c r="AH321" i="9"/>
  <c r="AF321" i="9"/>
  <c r="AE321" i="9"/>
  <c r="AD321" i="9"/>
  <c r="AC321" i="9"/>
  <c r="AB321" i="9"/>
  <c r="AA321" i="9"/>
  <c r="Z321" i="9"/>
  <c r="Y321" i="9"/>
  <c r="X321" i="9"/>
  <c r="W321" i="9"/>
  <c r="V321" i="9"/>
  <c r="U321" i="9"/>
  <c r="T321" i="9"/>
  <c r="S321" i="9"/>
  <c r="R321" i="9"/>
  <c r="Q321" i="9"/>
  <c r="P321" i="9"/>
  <c r="O321" i="9"/>
  <c r="N321" i="9"/>
  <c r="M321" i="9"/>
  <c r="L321" i="9"/>
  <c r="K321" i="9"/>
  <c r="J321" i="9"/>
  <c r="I321" i="9"/>
  <c r="H321" i="9"/>
  <c r="G321" i="9"/>
  <c r="F321" i="9"/>
  <c r="D321" i="9"/>
  <c r="B321" i="9"/>
  <c r="AT320" i="9"/>
  <c r="AR320" i="9"/>
  <c r="AP320" i="9"/>
  <c r="AO320" i="9"/>
  <c r="AN320" i="9"/>
  <c r="AM320" i="9"/>
  <c r="AL320" i="9"/>
  <c r="AH320" i="9"/>
  <c r="AF320" i="9"/>
  <c r="AE320" i="9"/>
  <c r="AD320" i="9"/>
  <c r="AC320" i="9"/>
  <c r="AB320" i="9"/>
  <c r="AA320" i="9"/>
  <c r="Z320" i="9"/>
  <c r="Y320" i="9"/>
  <c r="X320" i="9"/>
  <c r="W320" i="9"/>
  <c r="V320" i="9"/>
  <c r="U320" i="9"/>
  <c r="T320" i="9"/>
  <c r="S320" i="9"/>
  <c r="R320" i="9"/>
  <c r="Q320" i="9"/>
  <c r="P320" i="9"/>
  <c r="O320" i="9"/>
  <c r="N320" i="9"/>
  <c r="M320" i="9"/>
  <c r="L320" i="9"/>
  <c r="K320" i="9"/>
  <c r="J320" i="9"/>
  <c r="I320" i="9"/>
  <c r="H320" i="9"/>
  <c r="G320" i="9"/>
  <c r="F320" i="9"/>
  <c r="D320" i="9"/>
  <c r="B320" i="9"/>
  <c r="AT319" i="9"/>
  <c r="AR319" i="9"/>
  <c r="AP319" i="9"/>
  <c r="AO319" i="9"/>
  <c r="AN319" i="9"/>
  <c r="AM319" i="9"/>
  <c r="AL319" i="9"/>
  <c r="AH319" i="9"/>
  <c r="AF319" i="9"/>
  <c r="AE319" i="9"/>
  <c r="AD319" i="9"/>
  <c r="AC319" i="9"/>
  <c r="AB319" i="9"/>
  <c r="AA319" i="9"/>
  <c r="Z319" i="9"/>
  <c r="Y319" i="9"/>
  <c r="X319" i="9"/>
  <c r="W319" i="9"/>
  <c r="V319" i="9"/>
  <c r="U319" i="9"/>
  <c r="T319" i="9"/>
  <c r="S319" i="9"/>
  <c r="R319" i="9"/>
  <c r="Q319" i="9"/>
  <c r="P319" i="9"/>
  <c r="O319" i="9"/>
  <c r="N319" i="9"/>
  <c r="M319" i="9"/>
  <c r="L319" i="9"/>
  <c r="K319" i="9"/>
  <c r="J319" i="9"/>
  <c r="I319" i="9"/>
  <c r="H319" i="9"/>
  <c r="G319" i="9"/>
  <c r="F319" i="9"/>
  <c r="D319" i="9"/>
  <c r="B319" i="9"/>
  <c r="AT318" i="9"/>
  <c r="AR318" i="9"/>
  <c r="AP318" i="9"/>
  <c r="AO318" i="9"/>
  <c r="AN318" i="9"/>
  <c r="AM318" i="9"/>
  <c r="AL318" i="9"/>
  <c r="AH318" i="9"/>
  <c r="AF318" i="9"/>
  <c r="AE318" i="9"/>
  <c r="AD318" i="9"/>
  <c r="AC318" i="9"/>
  <c r="AB318" i="9"/>
  <c r="AA318" i="9"/>
  <c r="Z318" i="9"/>
  <c r="Y318" i="9"/>
  <c r="X318" i="9"/>
  <c r="W318" i="9"/>
  <c r="V318" i="9"/>
  <c r="U318" i="9"/>
  <c r="T318" i="9"/>
  <c r="S318" i="9"/>
  <c r="R318" i="9"/>
  <c r="Q318" i="9"/>
  <c r="P318" i="9"/>
  <c r="O318" i="9"/>
  <c r="N318" i="9"/>
  <c r="M318" i="9"/>
  <c r="L318" i="9"/>
  <c r="K318" i="9"/>
  <c r="J318" i="9"/>
  <c r="I318" i="9"/>
  <c r="H318" i="9"/>
  <c r="G318" i="9"/>
  <c r="F318" i="9"/>
  <c r="D318" i="9"/>
  <c r="B318" i="9"/>
  <c r="AT317" i="9"/>
  <c r="AR317" i="9"/>
  <c r="AP317" i="9"/>
  <c r="AO317" i="9"/>
  <c r="AN317" i="9"/>
  <c r="AM317" i="9"/>
  <c r="AL317" i="9"/>
  <c r="AH317" i="9"/>
  <c r="AF317" i="9"/>
  <c r="AE317" i="9"/>
  <c r="AD317" i="9"/>
  <c r="AC317" i="9"/>
  <c r="AB317" i="9"/>
  <c r="AA317" i="9"/>
  <c r="Z317" i="9"/>
  <c r="Y317" i="9"/>
  <c r="X317" i="9"/>
  <c r="W317" i="9"/>
  <c r="V317" i="9"/>
  <c r="U317" i="9"/>
  <c r="T317" i="9"/>
  <c r="S317" i="9"/>
  <c r="R317" i="9"/>
  <c r="Q317" i="9"/>
  <c r="P317" i="9"/>
  <c r="O317" i="9"/>
  <c r="N317" i="9"/>
  <c r="M317" i="9"/>
  <c r="L317" i="9"/>
  <c r="K317" i="9"/>
  <c r="J317" i="9"/>
  <c r="I317" i="9"/>
  <c r="H317" i="9"/>
  <c r="G317" i="9"/>
  <c r="F317" i="9"/>
  <c r="D317" i="9"/>
  <c r="B317" i="9"/>
  <c r="AT316" i="9"/>
  <c r="AR316" i="9"/>
  <c r="AP316" i="9"/>
  <c r="AO316" i="9"/>
  <c r="AN316" i="9"/>
  <c r="AM316" i="9"/>
  <c r="AL316" i="9"/>
  <c r="AH316" i="9"/>
  <c r="AF316" i="9"/>
  <c r="AE316" i="9"/>
  <c r="AD316" i="9"/>
  <c r="AC316" i="9"/>
  <c r="AB316" i="9"/>
  <c r="AA316" i="9"/>
  <c r="Z316" i="9"/>
  <c r="Y316" i="9"/>
  <c r="X316" i="9"/>
  <c r="W316" i="9"/>
  <c r="V316" i="9"/>
  <c r="U316" i="9"/>
  <c r="T316" i="9"/>
  <c r="S316" i="9"/>
  <c r="R316" i="9"/>
  <c r="Q316" i="9"/>
  <c r="P316" i="9"/>
  <c r="O316" i="9"/>
  <c r="N316" i="9"/>
  <c r="M316" i="9"/>
  <c r="L316" i="9"/>
  <c r="K316" i="9"/>
  <c r="J316" i="9"/>
  <c r="I316" i="9"/>
  <c r="H316" i="9"/>
  <c r="G316" i="9"/>
  <c r="F316" i="9"/>
  <c r="D316" i="9"/>
  <c r="B316" i="9"/>
  <c r="AT315" i="9"/>
  <c r="AR315" i="9"/>
  <c r="AP315" i="9"/>
  <c r="AO315" i="9"/>
  <c r="AN315" i="9"/>
  <c r="AM315" i="9"/>
  <c r="AL315" i="9"/>
  <c r="AH315" i="9"/>
  <c r="AF315" i="9"/>
  <c r="AE315" i="9"/>
  <c r="AD315" i="9"/>
  <c r="AC315" i="9"/>
  <c r="AB315" i="9"/>
  <c r="AA315" i="9"/>
  <c r="Z315" i="9"/>
  <c r="Y315" i="9"/>
  <c r="X315" i="9"/>
  <c r="W315" i="9"/>
  <c r="V315" i="9"/>
  <c r="U315" i="9"/>
  <c r="T315" i="9"/>
  <c r="S315" i="9"/>
  <c r="R315" i="9"/>
  <c r="Q315" i="9"/>
  <c r="P315" i="9"/>
  <c r="O315" i="9"/>
  <c r="N315" i="9"/>
  <c r="M315" i="9"/>
  <c r="L315" i="9"/>
  <c r="K315" i="9"/>
  <c r="J315" i="9"/>
  <c r="I315" i="9"/>
  <c r="H315" i="9"/>
  <c r="G315" i="9"/>
  <c r="F315" i="9"/>
  <c r="D315" i="9"/>
  <c r="B315" i="9"/>
  <c r="AT314" i="9"/>
  <c r="AR314" i="9"/>
  <c r="AP314" i="9"/>
  <c r="AO314" i="9"/>
  <c r="AN314" i="9"/>
  <c r="AM314" i="9"/>
  <c r="AL314" i="9"/>
  <c r="AH314" i="9"/>
  <c r="AF314" i="9"/>
  <c r="AE314" i="9"/>
  <c r="AD314" i="9"/>
  <c r="AC314" i="9"/>
  <c r="AB314" i="9"/>
  <c r="AA314" i="9"/>
  <c r="Z314" i="9"/>
  <c r="Y314" i="9"/>
  <c r="X314" i="9"/>
  <c r="W314" i="9"/>
  <c r="V314" i="9"/>
  <c r="U314" i="9"/>
  <c r="T314" i="9"/>
  <c r="S314" i="9"/>
  <c r="R314" i="9"/>
  <c r="Q314" i="9"/>
  <c r="P314" i="9"/>
  <c r="O314" i="9"/>
  <c r="N314" i="9"/>
  <c r="M314" i="9"/>
  <c r="L314" i="9"/>
  <c r="K314" i="9"/>
  <c r="J314" i="9"/>
  <c r="I314" i="9"/>
  <c r="H314" i="9"/>
  <c r="G314" i="9"/>
  <c r="F314" i="9"/>
  <c r="D314" i="9"/>
  <c r="B314" i="9"/>
  <c r="AT313" i="9"/>
  <c r="AR313" i="9"/>
  <c r="AP313" i="9"/>
  <c r="AO313" i="9"/>
  <c r="AN313" i="9"/>
  <c r="AM313" i="9"/>
  <c r="AL313" i="9"/>
  <c r="AH313" i="9"/>
  <c r="AF313" i="9"/>
  <c r="AE313" i="9"/>
  <c r="AD313" i="9"/>
  <c r="AC313" i="9"/>
  <c r="AB313" i="9"/>
  <c r="AA313" i="9"/>
  <c r="Z313" i="9"/>
  <c r="Y313" i="9"/>
  <c r="X313" i="9"/>
  <c r="W313" i="9"/>
  <c r="V313" i="9"/>
  <c r="U313" i="9"/>
  <c r="T313" i="9"/>
  <c r="S313" i="9"/>
  <c r="R313" i="9"/>
  <c r="Q313" i="9"/>
  <c r="P313" i="9"/>
  <c r="O313" i="9"/>
  <c r="N313" i="9"/>
  <c r="M313" i="9"/>
  <c r="L313" i="9"/>
  <c r="K313" i="9"/>
  <c r="J313" i="9"/>
  <c r="I313" i="9"/>
  <c r="H313" i="9"/>
  <c r="G313" i="9"/>
  <c r="F313" i="9"/>
  <c r="D313" i="9"/>
  <c r="B313" i="9"/>
  <c r="AT312" i="9"/>
  <c r="AR312" i="9"/>
  <c r="AP312" i="9"/>
  <c r="AO312" i="9"/>
  <c r="AN312" i="9"/>
  <c r="AM312" i="9"/>
  <c r="AL312" i="9"/>
  <c r="AH312" i="9"/>
  <c r="AF312" i="9"/>
  <c r="AE312" i="9"/>
  <c r="AD312" i="9"/>
  <c r="AC312" i="9"/>
  <c r="AB312" i="9"/>
  <c r="AA312" i="9"/>
  <c r="Z312" i="9"/>
  <c r="Y312" i="9"/>
  <c r="X312" i="9"/>
  <c r="W312" i="9"/>
  <c r="V312" i="9"/>
  <c r="U312" i="9"/>
  <c r="T312" i="9"/>
  <c r="S312" i="9"/>
  <c r="R312" i="9"/>
  <c r="Q312" i="9"/>
  <c r="P312" i="9"/>
  <c r="O312" i="9"/>
  <c r="N312" i="9"/>
  <c r="M312" i="9"/>
  <c r="L312" i="9"/>
  <c r="K312" i="9"/>
  <c r="J312" i="9"/>
  <c r="I312" i="9"/>
  <c r="H312" i="9"/>
  <c r="G312" i="9"/>
  <c r="F312" i="9"/>
  <c r="D312" i="9"/>
  <c r="B312" i="9"/>
  <c r="AT311" i="9"/>
  <c r="AR311" i="9"/>
  <c r="AP311" i="9"/>
  <c r="AO311" i="9"/>
  <c r="AN311" i="9"/>
  <c r="AM311" i="9"/>
  <c r="AL311" i="9"/>
  <c r="AH311" i="9"/>
  <c r="AF311" i="9"/>
  <c r="AE311" i="9"/>
  <c r="AD311" i="9"/>
  <c r="AC311" i="9"/>
  <c r="AB311" i="9"/>
  <c r="AA311" i="9"/>
  <c r="Z311" i="9"/>
  <c r="Y311" i="9"/>
  <c r="X311" i="9"/>
  <c r="W311" i="9"/>
  <c r="V311" i="9"/>
  <c r="U311" i="9"/>
  <c r="T311" i="9"/>
  <c r="S311" i="9"/>
  <c r="R311" i="9"/>
  <c r="Q311" i="9"/>
  <c r="P311" i="9"/>
  <c r="O311" i="9"/>
  <c r="N311" i="9"/>
  <c r="M311" i="9"/>
  <c r="L311" i="9"/>
  <c r="K311" i="9"/>
  <c r="J311" i="9"/>
  <c r="I311" i="9"/>
  <c r="H311" i="9"/>
  <c r="G311" i="9"/>
  <c r="F311" i="9"/>
  <c r="D311" i="9"/>
  <c r="B311" i="9"/>
  <c r="AT310" i="9"/>
  <c r="AR310" i="9"/>
  <c r="AP310" i="9"/>
  <c r="AO310" i="9"/>
  <c r="AN310" i="9"/>
  <c r="AM310" i="9"/>
  <c r="AL310" i="9"/>
  <c r="AH310" i="9"/>
  <c r="AF310" i="9"/>
  <c r="AE310" i="9"/>
  <c r="AD310" i="9"/>
  <c r="AC310" i="9"/>
  <c r="AB310" i="9"/>
  <c r="AA310" i="9"/>
  <c r="Z310" i="9"/>
  <c r="Y310" i="9"/>
  <c r="X310" i="9"/>
  <c r="W310" i="9"/>
  <c r="V310" i="9"/>
  <c r="U310" i="9"/>
  <c r="T310" i="9"/>
  <c r="S310" i="9"/>
  <c r="R310" i="9"/>
  <c r="Q310" i="9"/>
  <c r="P310" i="9"/>
  <c r="O310" i="9"/>
  <c r="N310" i="9"/>
  <c r="M310" i="9"/>
  <c r="L310" i="9"/>
  <c r="K310" i="9"/>
  <c r="J310" i="9"/>
  <c r="I310" i="9"/>
  <c r="H310" i="9"/>
  <c r="G310" i="9"/>
  <c r="F310" i="9"/>
  <c r="D310" i="9"/>
  <c r="B310" i="9"/>
  <c r="AT309" i="9"/>
  <c r="AR309" i="9"/>
  <c r="AP309" i="9"/>
  <c r="AO309" i="9"/>
  <c r="AN309" i="9"/>
  <c r="AM309" i="9"/>
  <c r="AL309" i="9"/>
  <c r="AH309" i="9"/>
  <c r="AF309" i="9"/>
  <c r="AE309" i="9"/>
  <c r="AD309" i="9"/>
  <c r="AC309" i="9"/>
  <c r="AB309" i="9"/>
  <c r="AA309" i="9"/>
  <c r="Z309" i="9"/>
  <c r="Y309" i="9"/>
  <c r="X309" i="9"/>
  <c r="W309" i="9"/>
  <c r="V309" i="9"/>
  <c r="U309" i="9"/>
  <c r="T309" i="9"/>
  <c r="S309" i="9"/>
  <c r="R309" i="9"/>
  <c r="Q309" i="9"/>
  <c r="P309" i="9"/>
  <c r="O309" i="9"/>
  <c r="N309" i="9"/>
  <c r="M309" i="9"/>
  <c r="L309" i="9"/>
  <c r="K309" i="9"/>
  <c r="J309" i="9"/>
  <c r="I309" i="9"/>
  <c r="H309" i="9"/>
  <c r="G309" i="9"/>
  <c r="F309" i="9"/>
  <c r="D309" i="9"/>
  <c r="B309" i="9"/>
  <c r="AT308" i="9"/>
  <c r="AR308" i="9"/>
  <c r="AP308" i="9"/>
  <c r="AO308" i="9"/>
  <c r="AN308" i="9"/>
  <c r="AM308" i="9"/>
  <c r="AL308" i="9"/>
  <c r="AH308" i="9"/>
  <c r="AF308" i="9"/>
  <c r="AE308" i="9"/>
  <c r="AD308" i="9"/>
  <c r="AC308" i="9"/>
  <c r="AB308" i="9"/>
  <c r="AA308" i="9"/>
  <c r="Z308" i="9"/>
  <c r="Y308" i="9"/>
  <c r="X308" i="9"/>
  <c r="W308" i="9"/>
  <c r="V308" i="9"/>
  <c r="U308" i="9"/>
  <c r="T308" i="9"/>
  <c r="S308" i="9"/>
  <c r="R308" i="9"/>
  <c r="Q308" i="9"/>
  <c r="P308" i="9"/>
  <c r="O308" i="9"/>
  <c r="N308" i="9"/>
  <c r="M308" i="9"/>
  <c r="L308" i="9"/>
  <c r="K308" i="9"/>
  <c r="J308" i="9"/>
  <c r="I308" i="9"/>
  <c r="H308" i="9"/>
  <c r="G308" i="9"/>
  <c r="F308" i="9"/>
  <c r="D308" i="9"/>
  <c r="B308" i="9"/>
  <c r="AT307" i="9"/>
  <c r="AR307" i="9"/>
  <c r="AP307" i="9"/>
  <c r="AO307" i="9"/>
  <c r="AN307" i="9"/>
  <c r="AM307" i="9"/>
  <c r="AL307" i="9"/>
  <c r="AH307" i="9"/>
  <c r="AF307" i="9"/>
  <c r="AE307" i="9"/>
  <c r="AD307" i="9"/>
  <c r="AC307" i="9"/>
  <c r="AB307" i="9"/>
  <c r="AA307" i="9"/>
  <c r="Z307" i="9"/>
  <c r="Y307" i="9"/>
  <c r="X307" i="9"/>
  <c r="W307" i="9"/>
  <c r="V307" i="9"/>
  <c r="U307" i="9"/>
  <c r="T307" i="9"/>
  <c r="S307" i="9"/>
  <c r="R307" i="9"/>
  <c r="Q307" i="9"/>
  <c r="P307" i="9"/>
  <c r="O307" i="9"/>
  <c r="N307" i="9"/>
  <c r="M307" i="9"/>
  <c r="L307" i="9"/>
  <c r="K307" i="9"/>
  <c r="J307" i="9"/>
  <c r="I307" i="9"/>
  <c r="H307" i="9"/>
  <c r="G307" i="9"/>
  <c r="F307" i="9"/>
  <c r="D307" i="9"/>
  <c r="B307" i="9"/>
  <c r="AT306" i="9"/>
  <c r="AR306" i="9"/>
  <c r="AP306" i="9"/>
  <c r="AO306" i="9"/>
  <c r="AN306" i="9"/>
  <c r="AM306" i="9"/>
  <c r="AL306" i="9"/>
  <c r="AH306" i="9"/>
  <c r="AF306" i="9"/>
  <c r="AE306" i="9"/>
  <c r="AD306" i="9"/>
  <c r="AC306" i="9"/>
  <c r="AB306" i="9"/>
  <c r="AA306" i="9"/>
  <c r="Z306" i="9"/>
  <c r="Y306" i="9"/>
  <c r="X306" i="9"/>
  <c r="W306" i="9"/>
  <c r="V306" i="9"/>
  <c r="U306" i="9"/>
  <c r="T306" i="9"/>
  <c r="S306" i="9"/>
  <c r="R306" i="9"/>
  <c r="Q306" i="9"/>
  <c r="P306" i="9"/>
  <c r="O306" i="9"/>
  <c r="N306" i="9"/>
  <c r="M306" i="9"/>
  <c r="L306" i="9"/>
  <c r="K306" i="9"/>
  <c r="J306" i="9"/>
  <c r="I306" i="9"/>
  <c r="H306" i="9"/>
  <c r="G306" i="9"/>
  <c r="F306" i="9"/>
  <c r="D306" i="9"/>
  <c r="B306" i="9"/>
  <c r="AT305" i="9"/>
  <c r="AR305" i="9"/>
  <c r="AP305" i="9"/>
  <c r="AO305" i="9"/>
  <c r="AN305" i="9"/>
  <c r="AM305" i="9"/>
  <c r="AL305" i="9"/>
  <c r="AH305" i="9"/>
  <c r="AF305" i="9"/>
  <c r="AE305" i="9"/>
  <c r="AD305" i="9"/>
  <c r="AC305" i="9"/>
  <c r="AB305" i="9"/>
  <c r="AA305" i="9"/>
  <c r="Z305" i="9"/>
  <c r="Y305" i="9"/>
  <c r="X305" i="9"/>
  <c r="W305" i="9"/>
  <c r="V305" i="9"/>
  <c r="U305" i="9"/>
  <c r="T305" i="9"/>
  <c r="S305" i="9"/>
  <c r="R305" i="9"/>
  <c r="Q305" i="9"/>
  <c r="P305" i="9"/>
  <c r="O305" i="9"/>
  <c r="N305" i="9"/>
  <c r="M305" i="9"/>
  <c r="L305" i="9"/>
  <c r="K305" i="9"/>
  <c r="J305" i="9"/>
  <c r="I305" i="9"/>
  <c r="H305" i="9"/>
  <c r="G305" i="9"/>
  <c r="F305" i="9"/>
  <c r="D305" i="9"/>
  <c r="B305" i="9"/>
  <c r="AT304" i="9"/>
  <c r="AR304" i="9"/>
  <c r="AP304" i="9"/>
  <c r="AO304" i="9"/>
  <c r="AN304" i="9"/>
  <c r="AM304" i="9"/>
  <c r="AL304" i="9"/>
  <c r="AH304" i="9"/>
  <c r="AF304" i="9"/>
  <c r="AE304" i="9"/>
  <c r="AD304" i="9"/>
  <c r="AC304" i="9"/>
  <c r="AB304" i="9"/>
  <c r="AA304" i="9"/>
  <c r="Z304" i="9"/>
  <c r="Y304" i="9"/>
  <c r="X304" i="9"/>
  <c r="W304" i="9"/>
  <c r="V304" i="9"/>
  <c r="U304" i="9"/>
  <c r="T304" i="9"/>
  <c r="S304" i="9"/>
  <c r="R304" i="9"/>
  <c r="Q304" i="9"/>
  <c r="P304" i="9"/>
  <c r="O304" i="9"/>
  <c r="N304" i="9"/>
  <c r="M304" i="9"/>
  <c r="L304" i="9"/>
  <c r="K304" i="9"/>
  <c r="J304" i="9"/>
  <c r="I304" i="9"/>
  <c r="H304" i="9"/>
  <c r="G304" i="9"/>
  <c r="F304" i="9"/>
  <c r="D304" i="9"/>
  <c r="B304" i="9"/>
  <c r="AT303" i="9"/>
  <c r="AR303" i="9"/>
  <c r="AP303" i="9"/>
  <c r="AO303" i="9"/>
  <c r="AN303" i="9"/>
  <c r="AM303" i="9"/>
  <c r="AL303" i="9"/>
  <c r="AH303" i="9"/>
  <c r="AF303" i="9"/>
  <c r="AE303" i="9"/>
  <c r="AD303" i="9"/>
  <c r="AC303" i="9"/>
  <c r="AB303" i="9"/>
  <c r="AA303" i="9"/>
  <c r="Z303" i="9"/>
  <c r="Y303" i="9"/>
  <c r="X303" i="9"/>
  <c r="W303" i="9"/>
  <c r="V303" i="9"/>
  <c r="U303" i="9"/>
  <c r="T303" i="9"/>
  <c r="S303" i="9"/>
  <c r="R303" i="9"/>
  <c r="Q303" i="9"/>
  <c r="P303" i="9"/>
  <c r="O303" i="9"/>
  <c r="N303" i="9"/>
  <c r="M303" i="9"/>
  <c r="L303" i="9"/>
  <c r="K303" i="9"/>
  <c r="J303" i="9"/>
  <c r="I303" i="9"/>
  <c r="H303" i="9"/>
  <c r="G303" i="9"/>
  <c r="F303" i="9"/>
  <c r="D303" i="9"/>
  <c r="B303" i="9"/>
  <c r="AT302" i="9"/>
  <c r="AR302" i="9"/>
  <c r="AP302" i="9"/>
  <c r="AO302" i="9"/>
  <c r="AN302" i="9"/>
  <c r="AM302" i="9"/>
  <c r="AL302" i="9"/>
  <c r="AH302" i="9"/>
  <c r="AF302" i="9"/>
  <c r="AE302" i="9"/>
  <c r="AD302" i="9"/>
  <c r="AC302" i="9"/>
  <c r="AB302" i="9"/>
  <c r="AA302" i="9"/>
  <c r="Z302" i="9"/>
  <c r="Y302" i="9"/>
  <c r="X302" i="9"/>
  <c r="W302" i="9"/>
  <c r="V302" i="9"/>
  <c r="U302" i="9"/>
  <c r="T302" i="9"/>
  <c r="S302" i="9"/>
  <c r="R302" i="9"/>
  <c r="Q302" i="9"/>
  <c r="P302" i="9"/>
  <c r="O302" i="9"/>
  <c r="N302" i="9"/>
  <c r="M302" i="9"/>
  <c r="L302" i="9"/>
  <c r="K302" i="9"/>
  <c r="J302" i="9"/>
  <c r="I302" i="9"/>
  <c r="H302" i="9"/>
  <c r="G302" i="9"/>
  <c r="F302" i="9"/>
  <c r="D302" i="9"/>
  <c r="B302" i="9"/>
  <c r="AT301" i="9"/>
  <c r="AR301" i="9"/>
  <c r="AP301" i="9"/>
  <c r="AO301" i="9"/>
  <c r="AN301" i="9"/>
  <c r="AM301" i="9"/>
  <c r="AL301" i="9"/>
  <c r="AH301" i="9"/>
  <c r="AF301" i="9"/>
  <c r="AE301" i="9"/>
  <c r="AD301" i="9"/>
  <c r="AC301" i="9"/>
  <c r="AB301" i="9"/>
  <c r="AA301" i="9"/>
  <c r="Z301" i="9"/>
  <c r="Y301" i="9"/>
  <c r="X301" i="9"/>
  <c r="W301" i="9"/>
  <c r="V301" i="9"/>
  <c r="U301" i="9"/>
  <c r="T301" i="9"/>
  <c r="S301" i="9"/>
  <c r="R301" i="9"/>
  <c r="Q301" i="9"/>
  <c r="P301" i="9"/>
  <c r="O301" i="9"/>
  <c r="N301" i="9"/>
  <c r="M301" i="9"/>
  <c r="L301" i="9"/>
  <c r="K301" i="9"/>
  <c r="J301" i="9"/>
  <c r="I301" i="9"/>
  <c r="H301" i="9"/>
  <c r="G301" i="9"/>
  <c r="F301" i="9"/>
  <c r="D301" i="9"/>
  <c r="B301" i="9"/>
  <c r="AT300" i="9"/>
  <c r="AR300" i="9"/>
  <c r="AP300" i="9"/>
  <c r="AO300" i="9"/>
  <c r="AN300" i="9"/>
  <c r="AM300" i="9"/>
  <c r="AL300" i="9"/>
  <c r="AH300" i="9"/>
  <c r="AF300" i="9"/>
  <c r="AE300" i="9"/>
  <c r="AD300" i="9"/>
  <c r="AC300" i="9"/>
  <c r="AB300" i="9"/>
  <c r="AA300" i="9"/>
  <c r="Z300" i="9"/>
  <c r="Y300" i="9"/>
  <c r="X300" i="9"/>
  <c r="W300" i="9"/>
  <c r="V300" i="9"/>
  <c r="U300" i="9"/>
  <c r="T300" i="9"/>
  <c r="S300" i="9"/>
  <c r="R300" i="9"/>
  <c r="Q300" i="9"/>
  <c r="P300" i="9"/>
  <c r="O300" i="9"/>
  <c r="N300" i="9"/>
  <c r="M300" i="9"/>
  <c r="L300" i="9"/>
  <c r="K300" i="9"/>
  <c r="J300" i="9"/>
  <c r="I300" i="9"/>
  <c r="H300" i="9"/>
  <c r="G300" i="9"/>
  <c r="F300" i="9"/>
  <c r="D300" i="9"/>
  <c r="B300" i="9"/>
  <c r="AT299" i="9"/>
  <c r="AR299" i="9"/>
  <c r="AP299" i="9"/>
  <c r="AO299" i="9"/>
  <c r="AN299" i="9"/>
  <c r="AM299" i="9"/>
  <c r="AL299" i="9"/>
  <c r="AH299" i="9"/>
  <c r="AF299" i="9"/>
  <c r="AE299" i="9"/>
  <c r="AD299" i="9"/>
  <c r="AC299" i="9"/>
  <c r="AB299" i="9"/>
  <c r="AA299" i="9"/>
  <c r="Z299" i="9"/>
  <c r="Y299" i="9"/>
  <c r="X299" i="9"/>
  <c r="W299" i="9"/>
  <c r="V299" i="9"/>
  <c r="U299" i="9"/>
  <c r="T299" i="9"/>
  <c r="S299" i="9"/>
  <c r="R299" i="9"/>
  <c r="Q299" i="9"/>
  <c r="P299" i="9"/>
  <c r="O299" i="9"/>
  <c r="N299" i="9"/>
  <c r="M299" i="9"/>
  <c r="L299" i="9"/>
  <c r="K299" i="9"/>
  <c r="J299" i="9"/>
  <c r="I299" i="9"/>
  <c r="H299" i="9"/>
  <c r="G299" i="9"/>
  <c r="F299" i="9"/>
  <c r="D299" i="9"/>
  <c r="B299" i="9"/>
  <c r="AT298" i="9"/>
  <c r="AR298" i="9"/>
  <c r="AP298" i="9"/>
  <c r="AO298" i="9"/>
  <c r="AN298" i="9"/>
  <c r="AM298" i="9"/>
  <c r="AL298" i="9"/>
  <c r="AH298" i="9"/>
  <c r="AF298" i="9"/>
  <c r="AE298" i="9"/>
  <c r="AD298" i="9"/>
  <c r="AC298" i="9"/>
  <c r="AB298" i="9"/>
  <c r="AA298" i="9"/>
  <c r="Z298" i="9"/>
  <c r="Y298" i="9"/>
  <c r="X298" i="9"/>
  <c r="W298" i="9"/>
  <c r="V298" i="9"/>
  <c r="U298" i="9"/>
  <c r="T298" i="9"/>
  <c r="S298" i="9"/>
  <c r="R298" i="9"/>
  <c r="Q298" i="9"/>
  <c r="P298" i="9"/>
  <c r="O298" i="9"/>
  <c r="N298" i="9"/>
  <c r="M298" i="9"/>
  <c r="L298" i="9"/>
  <c r="K298" i="9"/>
  <c r="J298" i="9"/>
  <c r="I298" i="9"/>
  <c r="H298" i="9"/>
  <c r="G298" i="9"/>
  <c r="F298" i="9"/>
  <c r="D298" i="9"/>
  <c r="B298" i="9"/>
  <c r="AT297" i="9"/>
  <c r="AR297" i="9"/>
  <c r="AP297" i="9"/>
  <c r="AO297" i="9"/>
  <c r="AN297" i="9"/>
  <c r="AM297" i="9"/>
  <c r="AL297" i="9"/>
  <c r="AH297" i="9"/>
  <c r="AF297" i="9"/>
  <c r="AE297" i="9"/>
  <c r="AD297" i="9"/>
  <c r="AC297" i="9"/>
  <c r="AB297" i="9"/>
  <c r="AA297" i="9"/>
  <c r="Z297" i="9"/>
  <c r="Y297" i="9"/>
  <c r="X297" i="9"/>
  <c r="W297" i="9"/>
  <c r="V297" i="9"/>
  <c r="U297" i="9"/>
  <c r="T297" i="9"/>
  <c r="S297" i="9"/>
  <c r="R297" i="9"/>
  <c r="Q297" i="9"/>
  <c r="P297" i="9"/>
  <c r="O297" i="9"/>
  <c r="N297" i="9"/>
  <c r="M297" i="9"/>
  <c r="L297" i="9"/>
  <c r="K297" i="9"/>
  <c r="J297" i="9"/>
  <c r="I297" i="9"/>
  <c r="H297" i="9"/>
  <c r="G297" i="9"/>
  <c r="F297" i="9"/>
  <c r="D297" i="9"/>
  <c r="B297" i="9"/>
  <c r="AT296" i="9"/>
  <c r="AR296" i="9"/>
  <c r="AP296" i="9"/>
  <c r="AO296" i="9"/>
  <c r="AN296" i="9"/>
  <c r="AM296" i="9"/>
  <c r="AL296" i="9"/>
  <c r="AH296" i="9"/>
  <c r="AF296" i="9"/>
  <c r="AE296" i="9"/>
  <c r="AD296" i="9"/>
  <c r="AC296" i="9"/>
  <c r="AB296" i="9"/>
  <c r="AA296" i="9"/>
  <c r="Z296" i="9"/>
  <c r="Y296" i="9"/>
  <c r="X296" i="9"/>
  <c r="W296" i="9"/>
  <c r="V296" i="9"/>
  <c r="U296" i="9"/>
  <c r="T296" i="9"/>
  <c r="S296" i="9"/>
  <c r="R296" i="9"/>
  <c r="Q296" i="9"/>
  <c r="P296" i="9"/>
  <c r="O296" i="9"/>
  <c r="N296" i="9"/>
  <c r="M296" i="9"/>
  <c r="L296" i="9"/>
  <c r="K296" i="9"/>
  <c r="J296" i="9"/>
  <c r="I296" i="9"/>
  <c r="H296" i="9"/>
  <c r="G296" i="9"/>
  <c r="F296" i="9"/>
  <c r="D296" i="9"/>
  <c r="B296" i="9"/>
  <c r="AT295" i="9"/>
  <c r="AR295" i="9"/>
  <c r="AP295" i="9"/>
  <c r="AO295" i="9"/>
  <c r="AN295" i="9"/>
  <c r="AM295" i="9"/>
  <c r="AL295" i="9"/>
  <c r="AH295" i="9"/>
  <c r="AF295" i="9"/>
  <c r="AE295" i="9"/>
  <c r="AD295" i="9"/>
  <c r="AC295" i="9"/>
  <c r="AB295" i="9"/>
  <c r="AA295" i="9"/>
  <c r="Z295" i="9"/>
  <c r="Y295" i="9"/>
  <c r="X295" i="9"/>
  <c r="W295" i="9"/>
  <c r="V295" i="9"/>
  <c r="U295" i="9"/>
  <c r="T295" i="9"/>
  <c r="S295" i="9"/>
  <c r="R295" i="9"/>
  <c r="Q295" i="9"/>
  <c r="P295" i="9"/>
  <c r="O295" i="9"/>
  <c r="N295" i="9"/>
  <c r="M295" i="9"/>
  <c r="L295" i="9"/>
  <c r="K295" i="9"/>
  <c r="J295" i="9"/>
  <c r="I295" i="9"/>
  <c r="H295" i="9"/>
  <c r="G295" i="9"/>
  <c r="F295" i="9"/>
  <c r="D295" i="9"/>
  <c r="B295" i="9"/>
  <c r="AT294" i="9"/>
  <c r="AR294" i="9"/>
  <c r="AP294" i="9"/>
  <c r="AO294" i="9"/>
  <c r="AN294" i="9"/>
  <c r="AM294" i="9"/>
  <c r="AL294" i="9"/>
  <c r="AH294" i="9"/>
  <c r="AF294" i="9"/>
  <c r="AE294" i="9"/>
  <c r="AD294" i="9"/>
  <c r="AC294" i="9"/>
  <c r="AB294" i="9"/>
  <c r="AA294" i="9"/>
  <c r="Z294" i="9"/>
  <c r="Y294" i="9"/>
  <c r="X294" i="9"/>
  <c r="W294" i="9"/>
  <c r="V294" i="9"/>
  <c r="U294" i="9"/>
  <c r="T294" i="9"/>
  <c r="S294" i="9"/>
  <c r="R294" i="9"/>
  <c r="Q294" i="9"/>
  <c r="P294" i="9"/>
  <c r="O294" i="9"/>
  <c r="N294" i="9"/>
  <c r="M294" i="9"/>
  <c r="L294" i="9"/>
  <c r="K294" i="9"/>
  <c r="J294" i="9"/>
  <c r="I294" i="9"/>
  <c r="H294" i="9"/>
  <c r="G294" i="9"/>
  <c r="F294" i="9"/>
  <c r="D294" i="9"/>
  <c r="B294" i="9"/>
  <c r="AT293" i="9"/>
  <c r="AR293" i="9"/>
  <c r="AP293" i="9"/>
  <c r="AO293" i="9"/>
  <c r="AN293" i="9"/>
  <c r="AM293" i="9"/>
  <c r="AL293" i="9"/>
  <c r="AH293" i="9"/>
  <c r="AF293" i="9"/>
  <c r="AE293" i="9"/>
  <c r="AD293" i="9"/>
  <c r="AC293" i="9"/>
  <c r="AB293" i="9"/>
  <c r="AA293" i="9"/>
  <c r="Z293" i="9"/>
  <c r="Y293" i="9"/>
  <c r="X293" i="9"/>
  <c r="W293" i="9"/>
  <c r="V293" i="9"/>
  <c r="U293" i="9"/>
  <c r="T293" i="9"/>
  <c r="S293" i="9"/>
  <c r="R293" i="9"/>
  <c r="Q293" i="9"/>
  <c r="P293" i="9"/>
  <c r="O293" i="9"/>
  <c r="N293" i="9"/>
  <c r="M293" i="9"/>
  <c r="L293" i="9"/>
  <c r="K293" i="9"/>
  <c r="J293" i="9"/>
  <c r="I293" i="9"/>
  <c r="H293" i="9"/>
  <c r="G293" i="9"/>
  <c r="F293" i="9"/>
  <c r="D293" i="9"/>
  <c r="B293" i="9"/>
  <c r="AT292" i="9"/>
  <c r="AR292" i="9"/>
  <c r="AP292" i="9"/>
  <c r="AO292" i="9"/>
  <c r="AN292" i="9"/>
  <c r="AM292" i="9"/>
  <c r="AL292" i="9"/>
  <c r="AH292" i="9"/>
  <c r="AF292" i="9"/>
  <c r="AE292" i="9"/>
  <c r="AD292" i="9"/>
  <c r="AC292" i="9"/>
  <c r="AB292" i="9"/>
  <c r="AA292" i="9"/>
  <c r="Z292" i="9"/>
  <c r="Y292" i="9"/>
  <c r="X292" i="9"/>
  <c r="W292" i="9"/>
  <c r="V292" i="9"/>
  <c r="U292" i="9"/>
  <c r="T292" i="9"/>
  <c r="S292" i="9"/>
  <c r="R292" i="9"/>
  <c r="Q292" i="9"/>
  <c r="P292" i="9"/>
  <c r="O292" i="9"/>
  <c r="N292" i="9"/>
  <c r="M292" i="9"/>
  <c r="L292" i="9"/>
  <c r="K292" i="9"/>
  <c r="J292" i="9"/>
  <c r="I292" i="9"/>
  <c r="H292" i="9"/>
  <c r="G292" i="9"/>
  <c r="F292" i="9"/>
  <c r="D292" i="9"/>
  <c r="B292" i="9"/>
  <c r="AT291" i="9"/>
  <c r="AR291" i="9"/>
  <c r="AP291" i="9"/>
  <c r="AO291" i="9"/>
  <c r="AN291" i="9"/>
  <c r="AM291" i="9"/>
  <c r="AL291" i="9"/>
  <c r="AH291" i="9"/>
  <c r="AF291" i="9"/>
  <c r="AE291" i="9"/>
  <c r="AD291" i="9"/>
  <c r="AC291" i="9"/>
  <c r="AB291" i="9"/>
  <c r="AA291" i="9"/>
  <c r="Z291" i="9"/>
  <c r="Y291" i="9"/>
  <c r="X291" i="9"/>
  <c r="W291" i="9"/>
  <c r="V291" i="9"/>
  <c r="U291" i="9"/>
  <c r="T291" i="9"/>
  <c r="S291" i="9"/>
  <c r="R291" i="9"/>
  <c r="Q291" i="9"/>
  <c r="P291" i="9"/>
  <c r="O291" i="9"/>
  <c r="N291" i="9"/>
  <c r="M291" i="9"/>
  <c r="L291" i="9"/>
  <c r="K291" i="9"/>
  <c r="J291" i="9"/>
  <c r="I291" i="9"/>
  <c r="H291" i="9"/>
  <c r="G291" i="9"/>
  <c r="F291" i="9"/>
  <c r="D291" i="9"/>
  <c r="B291" i="9"/>
  <c r="AT290" i="9"/>
  <c r="AR290" i="9"/>
  <c r="AP290" i="9"/>
  <c r="AO290" i="9"/>
  <c r="AN290" i="9"/>
  <c r="AM290" i="9"/>
  <c r="AL290" i="9"/>
  <c r="AH290" i="9"/>
  <c r="AF290" i="9"/>
  <c r="AE290" i="9"/>
  <c r="AD290" i="9"/>
  <c r="AC290" i="9"/>
  <c r="AB290" i="9"/>
  <c r="AA290" i="9"/>
  <c r="Z290" i="9"/>
  <c r="Y290" i="9"/>
  <c r="X290" i="9"/>
  <c r="W290" i="9"/>
  <c r="V290" i="9"/>
  <c r="U290" i="9"/>
  <c r="T290" i="9"/>
  <c r="S290" i="9"/>
  <c r="R290" i="9"/>
  <c r="Q290" i="9"/>
  <c r="P290" i="9"/>
  <c r="O290" i="9"/>
  <c r="N290" i="9"/>
  <c r="M290" i="9"/>
  <c r="L290" i="9"/>
  <c r="K290" i="9"/>
  <c r="J290" i="9"/>
  <c r="I290" i="9"/>
  <c r="H290" i="9"/>
  <c r="G290" i="9"/>
  <c r="F290" i="9"/>
  <c r="D290" i="9"/>
  <c r="B290" i="9"/>
  <c r="AT289" i="9"/>
  <c r="AR289" i="9"/>
  <c r="AP289" i="9"/>
  <c r="AO289" i="9"/>
  <c r="AN289" i="9"/>
  <c r="AM289" i="9"/>
  <c r="AL289" i="9"/>
  <c r="AH289" i="9"/>
  <c r="AF289" i="9"/>
  <c r="AE289" i="9"/>
  <c r="AD289" i="9"/>
  <c r="AC289" i="9"/>
  <c r="AB289" i="9"/>
  <c r="AA289" i="9"/>
  <c r="Z289" i="9"/>
  <c r="Y289" i="9"/>
  <c r="X289" i="9"/>
  <c r="W289" i="9"/>
  <c r="V289" i="9"/>
  <c r="U289" i="9"/>
  <c r="T289" i="9"/>
  <c r="S289" i="9"/>
  <c r="R289" i="9"/>
  <c r="Q289" i="9"/>
  <c r="P289" i="9"/>
  <c r="O289" i="9"/>
  <c r="N289" i="9"/>
  <c r="M289" i="9"/>
  <c r="L289" i="9"/>
  <c r="K289" i="9"/>
  <c r="J289" i="9"/>
  <c r="I289" i="9"/>
  <c r="H289" i="9"/>
  <c r="G289" i="9"/>
  <c r="F289" i="9"/>
  <c r="D289" i="9"/>
  <c r="B289" i="9"/>
  <c r="AT288" i="9"/>
  <c r="AR288" i="9"/>
  <c r="AP288" i="9"/>
  <c r="AO288" i="9"/>
  <c r="AN288" i="9"/>
  <c r="AM288" i="9"/>
  <c r="AL288" i="9"/>
  <c r="AH288" i="9"/>
  <c r="AF288" i="9"/>
  <c r="AE288" i="9"/>
  <c r="AD288" i="9"/>
  <c r="AC288" i="9"/>
  <c r="AB288" i="9"/>
  <c r="AA288" i="9"/>
  <c r="Z288" i="9"/>
  <c r="Y288" i="9"/>
  <c r="X288" i="9"/>
  <c r="W288" i="9"/>
  <c r="V288" i="9"/>
  <c r="U288" i="9"/>
  <c r="T288" i="9"/>
  <c r="S288" i="9"/>
  <c r="R288" i="9"/>
  <c r="Q288" i="9"/>
  <c r="P288" i="9"/>
  <c r="O288" i="9"/>
  <c r="N288" i="9"/>
  <c r="M288" i="9"/>
  <c r="L288" i="9"/>
  <c r="K288" i="9"/>
  <c r="J288" i="9"/>
  <c r="I288" i="9"/>
  <c r="H288" i="9"/>
  <c r="G288" i="9"/>
  <c r="F288" i="9"/>
  <c r="D288" i="9"/>
  <c r="B288" i="9"/>
  <c r="AT287" i="9"/>
  <c r="AR287" i="9"/>
  <c r="AP287" i="9"/>
  <c r="AO287" i="9"/>
  <c r="AN287" i="9"/>
  <c r="AM287" i="9"/>
  <c r="AL287" i="9"/>
  <c r="AH287" i="9"/>
  <c r="AF287" i="9"/>
  <c r="AE287" i="9"/>
  <c r="AD287" i="9"/>
  <c r="AC287" i="9"/>
  <c r="AB287" i="9"/>
  <c r="AA287" i="9"/>
  <c r="Z287" i="9"/>
  <c r="Y287" i="9"/>
  <c r="X287" i="9"/>
  <c r="W287" i="9"/>
  <c r="V287" i="9"/>
  <c r="U287" i="9"/>
  <c r="T287" i="9"/>
  <c r="S287" i="9"/>
  <c r="R287" i="9"/>
  <c r="Q287" i="9"/>
  <c r="P287" i="9"/>
  <c r="O287" i="9"/>
  <c r="N287" i="9"/>
  <c r="M287" i="9"/>
  <c r="L287" i="9"/>
  <c r="K287" i="9"/>
  <c r="J287" i="9"/>
  <c r="I287" i="9"/>
  <c r="H287" i="9"/>
  <c r="G287" i="9"/>
  <c r="F287" i="9"/>
  <c r="D287" i="9"/>
  <c r="B287" i="9"/>
  <c r="AT286" i="9"/>
  <c r="AR286" i="9"/>
  <c r="AP286" i="9"/>
  <c r="AO286" i="9"/>
  <c r="AN286" i="9"/>
  <c r="AM286" i="9"/>
  <c r="AL286" i="9"/>
  <c r="AH286" i="9"/>
  <c r="AF286" i="9"/>
  <c r="AE286" i="9"/>
  <c r="AD286" i="9"/>
  <c r="AC286" i="9"/>
  <c r="AB286" i="9"/>
  <c r="AA286" i="9"/>
  <c r="Z286" i="9"/>
  <c r="Y286" i="9"/>
  <c r="X286" i="9"/>
  <c r="W286" i="9"/>
  <c r="V286" i="9"/>
  <c r="U286" i="9"/>
  <c r="T286" i="9"/>
  <c r="S286" i="9"/>
  <c r="R286" i="9"/>
  <c r="Q286" i="9"/>
  <c r="P286" i="9"/>
  <c r="O286" i="9"/>
  <c r="N286" i="9"/>
  <c r="M286" i="9"/>
  <c r="L286" i="9"/>
  <c r="K286" i="9"/>
  <c r="J286" i="9"/>
  <c r="I286" i="9"/>
  <c r="H286" i="9"/>
  <c r="G286" i="9"/>
  <c r="F286" i="9"/>
  <c r="D286" i="9"/>
  <c r="B286" i="9"/>
  <c r="AT285" i="9"/>
  <c r="AR285" i="9"/>
  <c r="AP285" i="9"/>
  <c r="AO285" i="9"/>
  <c r="AN285" i="9"/>
  <c r="AM285" i="9"/>
  <c r="AL285" i="9"/>
  <c r="AH285" i="9"/>
  <c r="AF285" i="9"/>
  <c r="AE285" i="9"/>
  <c r="AD285" i="9"/>
  <c r="AC285" i="9"/>
  <c r="AB285" i="9"/>
  <c r="AA285" i="9"/>
  <c r="Z285" i="9"/>
  <c r="Y285" i="9"/>
  <c r="X285" i="9"/>
  <c r="W285" i="9"/>
  <c r="V285" i="9"/>
  <c r="U285" i="9"/>
  <c r="T285" i="9"/>
  <c r="S285" i="9"/>
  <c r="R285" i="9"/>
  <c r="Q285" i="9"/>
  <c r="P285" i="9"/>
  <c r="O285" i="9"/>
  <c r="N285" i="9"/>
  <c r="M285" i="9"/>
  <c r="L285" i="9"/>
  <c r="K285" i="9"/>
  <c r="J285" i="9"/>
  <c r="I285" i="9"/>
  <c r="H285" i="9"/>
  <c r="G285" i="9"/>
  <c r="F285" i="9"/>
  <c r="D285" i="9"/>
  <c r="B285" i="9"/>
  <c r="AT284" i="9"/>
  <c r="AR284" i="9"/>
  <c r="AP284" i="9"/>
  <c r="AO284" i="9"/>
  <c r="AN284" i="9"/>
  <c r="AM284" i="9"/>
  <c r="AL284" i="9"/>
  <c r="AH284" i="9"/>
  <c r="AF284" i="9"/>
  <c r="AE284" i="9"/>
  <c r="AD284" i="9"/>
  <c r="AC284" i="9"/>
  <c r="AB284" i="9"/>
  <c r="AA284" i="9"/>
  <c r="Z284" i="9"/>
  <c r="Y284" i="9"/>
  <c r="X284" i="9"/>
  <c r="W284" i="9"/>
  <c r="V284" i="9"/>
  <c r="U284" i="9"/>
  <c r="T284" i="9"/>
  <c r="S284" i="9"/>
  <c r="R284" i="9"/>
  <c r="Q284" i="9"/>
  <c r="P284" i="9"/>
  <c r="O284" i="9"/>
  <c r="N284" i="9"/>
  <c r="M284" i="9"/>
  <c r="L284" i="9"/>
  <c r="K284" i="9"/>
  <c r="J284" i="9"/>
  <c r="I284" i="9"/>
  <c r="H284" i="9"/>
  <c r="G284" i="9"/>
  <c r="F284" i="9"/>
  <c r="D284" i="9"/>
  <c r="B284" i="9"/>
  <c r="AT283" i="9"/>
  <c r="AR283" i="9"/>
  <c r="AP283" i="9"/>
  <c r="AO283" i="9"/>
  <c r="AN283" i="9"/>
  <c r="AM283" i="9"/>
  <c r="AL283" i="9"/>
  <c r="AH283" i="9"/>
  <c r="AF283" i="9"/>
  <c r="AE283" i="9"/>
  <c r="AD283" i="9"/>
  <c r="AC283" i="9"/>
  <c r="AB283" i="9"/>
  <c r="AA283" i="9"/>
  <c r="Z283" i="9"/>
  <c r="Y283" i="9"/>
  <c r="X283" i="9"/>
  <c r="W283" i="9"/>
  <c r="V283" i="9"/>
  <c r="U283" i="9"/>
  <c r="T283" i="9"/>
  <c r="S283" i="9"/>
  <c r="R283" i="9"/>
  <c r="Q283" i="9"/>
  <c r="P283" i="9"/>
  <c r="O283" i="9"/>
  <c r="N283" i="9"/>
  <c r="M283" i="9"/>
  <c r="L283" i="9"/>
  <c r="K283" i="9"/>
  <c r="J283" i="9"/>
  <c r="I283" i="9"/>
  <c r="H283" i="9"/>
  <c r="G283" i="9"/>
  <c r="F283" i="9"/>
  <c r="D283" i="9"/>
  <c r="B283" i="9"/>
  <c r="AT282" i="9"/>
  <c r="AR282" i="9"/>
  <c r="AP282" i="9"/>
  <c r="AO282" i="9"/>
  <c r="AN282" i="9"/>
  <c r="AM282" i="9"/>
  <c r="AL282" i="9"/>
  <c r="AH282" i="9"/>
  <c r="AF282" i="9"/>
  <c r="AE282" i="9"/>
  <c r="AD282" i="9"/>
  <c r="AC282" i="9"/>
  <c r="AB282" i="9"/>
  <c r="AA282" i="9"/>
  <c r="Z282" i="9"/>
  <c r="Y282" i="9"/>
  <c r="X282" i="9"/>
  <c r="W282" i="9"/>
  <c r="V282" i="9"/>
  <c r="U282" i="9"/>
  <c r="T282" i="9"/>
  <c r="S282" i="9"/>
  <c r="R282" i="9"/>
  <c r="Q282" i="9"/>
  <c r="P282" i="9"/>
  <c r="O282" i="9"/>
  <c r="N282" i="9"/>
  <c r="M282" i="9"/>
  <c r="L282" i="9"/>
  <c r="K282" i="9"/>
  <c r="J282" i="9"/>
  <c r="I282" i="9"/>
  <c r="H282" i="9"/>
  <c r="G282" i="9"/>
  <c r="F282" i="9"/>
  <c r="D282" i="9"/>
  <c r="B282" i="9"/>
  <c r="AT281" i="9"/>
  <c r="AR281" i="9"/>
  <c r="AP281" i="9"/>
  <c r="AO281" i="9"/>
  <c r="AN281" i="9"/>
  <c r="AM281" i="9"/>
  <c r="AL281" i="9"/>
  <c r="AH281" i="9"/>
  <c r="AF281" i="9"/>
  <c r="AE281" i="9"/>
  <c r="AD281" i="9"/>
  <c r="AC281" i="9"/>
  <c r="AB281" i="9"/>
  <c r="AA281" i="9"/>
  <c r="Z281" i="9"/>
  <c r="Y281" i="9"/>
  <c r="X281" i="9"/>
  <c r="W281" i="9"/>
  <c r="V281" i="9"/>
  <c r="U281" i="9"/>
  <c r="T281" i="9"/>
  <c r="S281" i="9"/>
  <c r="R281" i="9"/>
  <c r="Q281" i="9"/>
  <c r="P281" i="9"/>
  <c r="O281" i="9"/>
  <c r="N281" i="9"/>
  <c r="M281" i="9"/>
  <c r="L281" i="9"/>
  <c r="K281" i="9"/>
  <c r="J281" i="9"/>
  <c r="I281" i="9"/>
  <c r="H281" i="9"/>
  <c r="G281" i="9"/>
  <c r="F281" i="9"/>
  <c r="D281" i="9"/>
  <c r="B281" i="9"/>
  <c r="AT280" i="9"/>
  <c r="AR280" i="9"/>
  <c r="AP280" i="9"/>
  <c r="AO280" i="9"/>
  <c r="AN280" i="9"/>
  <c r="AM280" i="9"/>
  <c r="AL280" i="9"/>
  <c r="AH280" i="9"/>
  <c r="AF280" i="9"/>
  <c r="AE280" i="9"/>
  <c r="AD280" i="9"/>
  <c r="AC280" i="9"/>
  <c r="AB280" i="9"/>
  <c r="AA280" i="9"/>
  <c r="Z280" i="9"/>
  <c r="Y280" i="9"/>
  <c r="X280" i="9"/>
  <c r="W280" i="9"/>
  <c r="V280" i="9"/>
  <c r="U280" i="9"/>
  <c r="T280" i="9"/>
  <c r="S280" i="9"/>
  <c r="R280" i="9"/>
  <c r="Q280" i="9"/>
  <c r="P280" i="9"/>
  <c r="O280" i="9"/>
  <c r="N280" i="9"/>
  <c r="M280" i="9"/>
  <c r="L280" i="9"/>
  <c r="K280" i="9"/>
  <c r="J280" i="9"/>
  <c r="I280" i="9"/>
  <c r="H280" i="9"/>
  <c r="G280" i="9"/>
  <c r="F280" i="9"/>
  <c r="D280" i="9"/>
  <c r="B280" i="9"/>
  <c r="AT279" i="9"/>
  <c r="AR279" i="9"/>
  <c r="AP279" i="9"/>
  <c r="AO279" i="9"/>
  <c r="AN279" i="9"/>
  <c r="AM279" i="9"/>
  <c r="AL279" i="9"/>
  <c r="AH279" i="9"/>
  <c r="AF279" i="9"/>
  <c r="AE279" i="9"/>
  <c r="AD279" i="9"/>
  <c r="AC279" i="9"/>
  <c r="AB279" i="9"/>
  <c r="AA279" i="9"/>
  <c r="Z279" i="9"/>
  <c r="Y279" i="9"/>
  <c r="X279" i="9"/>
  <c r="W279" i="9"/>
  <c r="V279" i="9"/>
  <c r="U279" i="9"/>
  <c r="T279" i="9"/>
  <c r="S279" i="9"/>
  <c r="R279" i="9"/>
  <c r="Q279" i="9"/>
  <c r="P279" i="9"/>
  <c r="O279" i="9"/>
  <c r="N279" i="9"/>
  <c r="M279" i="9"/>
  <c r="L279" i="9"/>
  <c r="K279" i="9"/>
  <c r="J279" i="9"/>
  <c r="I279" i="9"/>
  <c r="H279" i="9"/>
  <c r="G279" i="9"/>
  <c r="F279" i="9"/>
  <c r="D279" i="9"/>
  <c r="B279" i="9"/>
  <c r="AT278" i="9"/>
  <c r="AR278" i="9"/>
  <c r="AP278" i="9"/>
  <c r="AO278" i="9"/>
  <c r="AN278" i="9"/>
  <c r="AM278" i="9"/>
  <c r="AL278" i="9"/>
  <c r="AH278" i="9"/>
  <c r="AF278" i="9"/>
  <c r="AE278" i="9"/>
  <c r="AD278" i="9"/>
  <c r="AC278" i="9"/>
  <c r="AB278" i="9"/>
  <c r="AA278" i="9"/>
  <c r="Z278" i="9"/>
  <c r="Y278" i="9"/>
  <c r="X278" i="9"/>
  <c r="W278" i="9"/>
  <c r="V278" i="9"/>
  <c r="U278" i="9"/>
  <c r="T278" i="9"/>
  <c r="S278" i="9"/>
  <c r="R278" i="9"/>
  <c r="Q278" i="9"/>
  <c r="P278" i="9"/>
  <c r="O278" i="9"/>
  <c r="N278" i="9"/>
  <c r="M278" i="9"/>
  <c r="L278" i="9"/>
  <c r="K278" i="9"/>
  <c r="J278" i="9"/>
  <c r="I278" i="9"/>
  <c r="H278" i="9"/>
  <c r="G278" i="9"/>
  <c r="F278" i="9"/>
  <c r="D278" i="9"/>
  <c r="B278" i="9"/>
  <c r="AT277" i="9"/>
  <c r="AR277" i="9"/>
  <c r="AP277" i="9"/>
  <c r="AO277" i="9"/>
  <c r="AN277" i="9"/>
  <c r="AM277" i="9"/>
  <c r="AL277" i="9"/>
  <c r="AH277" i="9"/>
  <c r="AF277" i="9"/>
  <c r="AE277" i="9"/>
  <c r="AD277" i="9"/>
  <c r="AC277" i="9"/>
  <c r="AB277" i="9"/>
  <c r="AA277" i="9"/>
  <c r="Z277" i="9"/>
  <c r="Y277" i="9"/>
  <c r="X277" i="9"/>
  <c r="W277" i="9"/>
  <c r="V277" i="9"/>
  <c r="U277" i="9"/>
  <c r="T277" i="9"/>
  <c r="S277" i="9"/>
  <c r="R277" i="9"/>
  <c r="Q277" i="9"/>
  <c r="P277" i="9"/>
  <c r="O277" i="9"/>
  <c r="N277" i="9"/>
  <c r="M277" i="9"/>
  <c r="L277" i="9"/>
  <c r="K277" i="9"/>
  <c r="J277" i="9"/>
  <c r="I277" i="9"/>
  <c r="H277" i="9"/>
  <c r="G277" i="9"/>
  <c r="F277" i="9"/>
  <c r="D277" i="9"/>
  <c r="B277" i="9"/>
  <c r="AT276" i="9"/>
  <c r="AR276" i="9"/>
  <c r="AP276" i="9"/>
  <c r="AO276" i="9"/>
  <c r="AN276" i="9"/>
  <c r="AM276" i="9"/>
  <c r="AL276" i="9"/>
  <c r="AH276" i="9"/>
  <c r="AF276" i="9"/>
  <c r="AE276" i="9"/>
  <c r="AD276" i="9"/>
  <c r="AC276" i="9"/>
  <c r="AB276" i="9"/>
  <c r="AA276" i="9"/>
  <c r="Z276" i="9"/>
  <c r="Y276" i="9"/>
  <c r="X276" i="9"/>
  <c r="W276" i="9"/>
  <c r="V276" i="9"/>
  <c r="U276" i="9"/>
  <c r="T276" i="9"/>
  <c r="S276" i="9"/>
  <c r="R276" i="9"/>
  <c r="Q276" i="9"/>
  <c r="P276" i="9"/>
  <c r="O276" i="9"/>
  <c r="N276" i="9"/>
  <c r="M276" i="9"/>
  <c r="L276" i="9"/>
  <c r="K276" i="9"/>
  <c r="J276" i="9"/>
  <c r="I276" i="9"/>
  <c r="H276" i="9"/>
  <c r="G276" i="9"/>
  <c r="F276" i="9"/>
  <c r="D276" i="9"/>
  <c r="B276" i="9"/>
  <c r="AT275" i="9"/>
  <c r="AR275" i="9"/>
  <c r="AP275" i="9"/>
  <c r="AO275" i="9"/>
  <c r="AN275" i="9"/>
  <c r="AM275" i="9"/>
  <c r="AL275" i="9"/>
  <c r="AH275" i="9"/>
  <c r="AF275" i="9"/>
  <c r="AE275" i="9"/>
  <c r="AD275" i="9"/>
  <c r="AC275" i="9"/>
  <c r="AB275" i="9"/>
  <c r="AA275" i="9"/>
  <c r="Z275" i="9"/>
  <c r="Y275" i="9"/>
  <c r="X275" i="9"/>
  <c r="W275" i="9"/>
  <c r="V275" i="9"/>
  <c r="U275" i="9"/>
  <c r="T275" i="9"/>
  <c r="S275" i="9"/>
  <c r="R275" i="9"/>
  <c r="Q275" i="9"/>
  <c r="P275" i="9"/>
  <c r="O275" i="9"/>
  <c r="N275" i="9"/>
  <c r="M275" i="9"/>
  <c r="L275" i="9"/>
  <c r="K275" i="9"/>
  <c r="J275" i="9"/>
  <c r="I275" i="9"/>
  <c r="H275" i="9"/>
  <c r="G275" i="9"/>
  <c r="F275" i="9"/>
  <c r="D275" i="9"/>
  <c r="B275" i="9"/>
  <c r="AT274" i="9"/>
  <c r="AR274" i="9"/>
  <c r="AP274" i="9"/>
  <c r="AO274" i="9"/>
  <c r="AN274" i="9"/>
  <c r="AM274" i="9"/>
  <c r="AL274" i="9"/>
  <c r="AH274" i="9"/>
  <c r="AF274" i="9"/>
  <c r="AE274" i="9"/>
  <c r="AD274" i="9"/>
  <c r="AC274" i="9"/>
  <c r="AB274" i="9"/>
  <c r="AA274" i="9"/>
  <c r="Z274" i="9"/>
  <c r="Y274" i="9"/>
  <c r="X274" i="9"/>
  <c r="W274" i="9"/>
  <c r="V274" i="9"/>
  <c r="U274" i="9"/>
  <c r="T274" i="9"/>
  <c r="S274" i="9"/>
  <c r="R274" i="9"/>
  <c r="Q274" i="9"/>
  <c r="P274" i="9"/>
  <c r="O274" i="9"/>
  <c r="N274" i="9"/>
  <c r="M274" i="9"/>
  <c r="L274" i="9"/>
  <c r="K274" i="9"/>
  <c r="J274" i="9"/>
  <c r="I274" i="9"/>
  <c r="H274" i="9"/>
  <c r="G274" i="9"/>
  <c r="F274" i="9"/>
  <c r="D274" i="9"/>
  <c r="B274" i="9"/>
  <c r="AT273" i="9"/>
  <c r="AR273" i="9"/>
  <c r="AP273" i="9"/>
  <c r="AO273" i="9"/>
  <c r="AN273" i="9"/>
  <c r="AM273" i="9"/>
  <c r="AL273" i="9"/>
  <c r="AH273" i="9"/>
  <c r="AF273" i="9"/>
  <c r="AE273" i="9"/>
  <c r="AD273" i="9"/>
  <c r="AC273" i="9"/>
  <c r="AB273" i="9"/>
  <c r="AA273" i="9"/>
  <c r="Z273" i="9"/>
  <c r="Y273" i="9"/>
  <c r="X273" i="9"/>
  <c r="W273" i="9"/>
  <c r="V273" i="9"/>
  <c r="U273" i="9"/>
  <c r="T273" i="9"/>
  <c r="S273" i="9"/>
  <c r="R273" i="9"/>
  <c r="Q273" i="9"/>
  <c r="P273" i="9"/>
  <c r="O273" i="9"/>
  <c r="N273" i="9"/>
  <c r="M273" i="9"/>
  <c r="L273" i="9"/>
  <c r="K273" i="9"/>
  <c r="J273" i="9"/>
  <c r="I273" i="9"/>
  <c r="H273" i="9"/>
  <c r="G273" i="9"/>
  <c r="F273" i="9"/>
  <c r="D273" i="9"/>
  <c r="B273" i="9"/>
  <c r="AT272" i="9"/>
  <c r="AR272" i="9"/>
  <c r="AP272" i="9"/>
  <c r="AO272" i="9"/>
  <c r="AN272" i="9"/>
  <c r="AM272" i="9"/>
  <c r="AL272" i="9"/>
  <c r="AH272" i="9"/>
  <c r="AF272" i="9"/>
  <c r="AE272" i="9"/>
  <c r="AD272" i="9"/>
  <c r="AC272" i="9"/>
  <c r="AB272" i="9"/>
  <c r="AA272" i="9"/>
  <c r="Z272" i="9"/>
  <c r="Y272" i="9"/>
  <c r="X272" i="9"/>
  <c r="W272" i="9"/>
  <c r="V272" i="9"/>
  <c r="U272" i="9"/>
  <c r="T272" i="9"/>
  <c r="S272" i="9"/>
  <c r="R272" i="9"/>
  <c r="Q272" i="9"/>
  <c r="P272" i="9"/>
  <c r="O272" i="9"/>
  <c r="N272" i="9"/>
  <c r="M272" i="9"/>
  <c r="L272" i="9"/>
  <c r="K272" i="9"/>
  <c r="J272" i="9"/>
  <c r="I272" i="9"/>
  <c r="H272" i="9"/>
  <c r="G272" i="9"/>
  <c r="F272" i="9"/>
  <c r="D272" i="9"/>
  <c r="B272" i="9"/>
  <c r="AT271" i="9"/>
  <c r="AR271" i="9"/>
  <c r="AP271" i="9"/>
  <c r="AO271" i="9"/>
  <c r="AN271" i="9"/>
  <c r="AM271" i="9"/>
  <c r="AL271" i="9"/>
  <c r="AH271" i="9"/>
  <c r="AF271" i="9"/>
  <c r="AE271" i="9"/>
  <c r="AD271" i="9"/>
  <c r="AC271" i="9"/>
  <c r="AB271" i="9"/>
  <c r="AA271" i="9"/>
  <c r="Z271" i="9"/>
  <c r="Y271" i="9"/>
  <c r="X271" i="9"/>
  <c r="W271" i="9"/>
  <c r="V271" i="9"/>
  <c r="U271" i="9"/>
  <c r="T271" i="9"/>
  <c r="S271" i="9"/>
  <c r="R271" i="9"/>
  <c r="Q271" i="9"/>
  <c r="P271" i="9"/>
  <c r="O271" i="9"/>
  <c r="N271" i="9"/>
  <c r="M271" i="9"/>
  <c r="L271" i="9"/>
  <c r="K271" i="9"/>
  <c r="J271" i="9"/>
  <c r="I271" i="9"/>
  <c r="H271" i="9"/>
  <c r="G271" i="9"/>
  <c r="F271" i="9"/>
  <c r="D271" i="9"/>
  <c r="B271" i="9"/>
  <c r="AT270" i="9"/>
  <c r="AR270" i="9"/>
  <c r="AP270" i="9"/>
  <c r="AO270" i="9"/>
  <c r="AN270" i="9"/>
  <c r="AM270" i="9"/>
  <c r="AL270" i="9"/>
  <c r="AH270" i="9"/>
  <c r="AF270" i="9"/>
  <c r="AE270" i="9"/>
  <c r="AD270" i="9"/>
  <c r="AC270" i="9"/>
  <c r="AB270" i="9"/>
  <c r="AA270" i="9"/>
  <c r="Z270" i="9"/>
  <c r="Y270" i="9"/>
  <c r="X270" i="9"/>
  <c r="W270" i="9"/>
  <c r="V270" i="9"/>
  <c r="U270" i="9"/>
  <c r="T270" i="9"/>
  <c r="S270" i="9"/>
  <c r="R270" i="9"/>
  <c r="Q270" i="9"/>
  <c r="P270" i="9"/>
  <c r="O270" i="9"/>
  <c r="N270" i="9"/>
  <c r="M270" i="9"/>
  <c r="L270" i="9"/>
  <c r="K270" i="9"/>
  <c r="J270" i="9"/>
  <c r="I270" i="9"/>
  <c r="H270" i="9"/>
  <c r="G270" i="9"/>
  <c r="F270" i="9"/>
  <c r="D270" i="9"/>
  <c r="B270" i="9"/>
  <c r="AT269" i="9"/>
  <c r="AR269" i="9"/>
  <c r="AP269" i="9"/>
  <c r="AO269" i="9"/>
  <c r="AN269" i="9"/>
  <c r="AM269" i="9"/>
  <c r="AL269" i="9"/>
  <c r="AH269" i="9"/>
  <c r="AF269" i="9"/>
  <c r="AE269" i="9"/>
  <c r="AD269" i="9"/>
  <c r="AC269" i="9"/>
  <c r="AB269" i="9"/>
  <c r="AA269" i="9"/>
  <c r="Z269" i="9"/>
  <c r="Y269" i="9"/>
  <c r="X269" i="9"/>
  <c r="W269" i="9"/>
  <c r="V269" i="9"/>
  <c r="U269" i="9"/>
  <c r="T269" i="9"/>
  <c r="S269" i="9"/>
  <c r="R269" i="9"/>
  <c r="Q269" i="9"/>
  <c r="P269" i="9"/>
  <c r="O269" i="9"/>
  <c r="N269" i="9"/>
  <c r="M269" i="9"/>
  <c r="L269" i="9"/>
  <c r="K269" i="9"/>
  <c r="J269" i="9"/>
  <c r="I269" i="9"/>
  <c r="H269" i="9"/>
  <c r="G269" i="9"/>
  <c r="F269" i="9"/>
  <c r="D269" i="9"/>
  <c r="B269" i="9"/>
  <c r="AT268" i="9"/>
  <c r="AR268" i="9"/>
  <c r="AP268" i="9"/>
  <c r="AO268" i="9"/>
  <c r="AN268" i="9"/>
  <c r="AM268" i="9"/>
  <c r="AL268" i="9"/>
  <c r="AH268" i="9"/>
  <c r="AF268" i="9"/>
  <c r="AE268" i="9"/>
  <c r="AD268" i="9"/>
  <c r="AC268" i="9"/>
  <c r="AB268" i="9"/>
  <c r="AA268" i="9"/>
  <c r="Z268" i="9"/>
  <c r="Y268" i="9"/>
  <c r="X268" i="9"/>
  <c r="W268" i="9"/>
  <c r="V268" i="9"/>
  <c r="U268" i="9"/>
  <c r="T268" i="9"/>
  <c r="S268" i="9"/>
  <c r="R268" i="9"/>
  <c r="Q268" i="9"/>
  <c r="P268" i="9"/>
  <c r="O268" i="9"/>
  <c r="N268" i="9"/>
  <c r="M268" i="9"/>
  <c r="L268" i="9"/>
  <c r="K268" i="9"/>
  <c r="J268" i="9"/>
  <c r="I268" i="9"/>
  <c r="H268" i="9"/>
  <c r="G268" i="9"/>
  <c r="F268" i="9"/>
  <c r="D268" i="9"/>
  <c r="B268" i="9"/>
  <c r="AT267" i="9"/>
  <c r="AR267" i="9"/>
  <c r="AP267" i="9"/>
  <c r="AO267" i="9"/>
  <c r="AN267" i="9"/>
  <c r="AM267" i="9"/>
  <c r="AL267" i="9"/>
  <c r="AH267" i="9"/>
  <c r="AF267" i="9"/>
  <c r="AE267" i="9"/>
  <c r="AD267" i="9"/>
  <c r="AC267" i="9"/>
  <c r="AB267" i="9"/>
  <c r="AA267" i="9"/>
  <c r="Z267" i="9"/>
  <c r="Y267" i="9"/>
  <c r="X267" i="9"/>
  <c r="W267" i="9"/>
  <c r="V267" i="9"/>
  <c r="U267" i="9"/>
  <c r="T267" i="9"/>
  <c r="S267" i="9"/>
  <c r="R267" i="9"/>
  <c r="Q267" i="9"/>
  <c r="P267" i="9"/>
  <c r="O267" i="9"/>
  <c r="N267" i="9"/>
  <c r="M267" i="9"/>
  <c r="L267" i="9"/>
  <c r="K267" i="9"/>
  <c r="J267" i="9"/>
  <c r="I267" i="9"/>
  <c r="H267" i="9"/>
  <c r="G267" i="9"/>
  <c r="F267" i="9"/>
  <c r="D267" i="9"/>
  <c r="B267" i="9"/>
  <c r="AT266" i="9"/>
  <c r="AR266" i="9"/>
  <c r="AP266" i="9"/>
  <c r="AO266" i="9"/>
  <c r="AN266" i="9"/>
  <c r="AM266" i="9"/>
  <c r="AL266" i="9"/>
  <c r="AH266" i="9"/>
  <c r="AF266" i="9"/>
  <c r="AE266" i="9"/>
  <c r="AD266" i="9"/>
  <c r="AC266" i="9"/>
  <c r="AB266" i="9"/>
  <c r="AA266" i="9"/>
  <c r="Z266" i="9"/>
  <c r="Y266" i="9"/>
  <c r="X266" i="9"/>
  <c r="W266" i="9"/>
  <c r="V266" i="9"/>
  <c r="U266" i="9"/>
  <c r="T266" i="9"/>
  <c r="S266" i="9"/>
  <c r="R266" i="9"/>
  <c r="Q266" i="9"/>
  <c r="P266" i="9"/>
  <c r="O266" i="9"/>
  <c r="N266" i="9"/>
  <c r="M266" i="9"/>
  <c r="L266" i="9"/>
  <c r="K266" i="9"/>
  <c r="J266" i="9"/>
  <c r="I266" i="9"/>
  <c r="H266" i="9"/>
  <c r="G266" i="9"/>
  <c r="F266" i="9"/>
  <c r="D266" i="9"/>
  <c r="B266" i="9"/>
  <c r="AT265" i="9"/>
  <c r="AR265" i="9"/>
  <c r="AP265" i="9"/>
  <c r="AO265" i="9"/>
  <c r="AN265" i="9"/>
  <c r="AM265" i="9"/>
  <c r="AL265" i="9"/>
  <c r="AH265" i="9"/>
  <c r="AF265" i="9"/>
  <c r="AE265" i="9"/>
  <c r="AD265" i="9"/>
  <c r="AC265" i="9"/>
  <c r="AB265" i="9"/>
  <c r="AA265" i="9"/>
  <c r="Z265" i="9"/>
  <c r="Y265" i="9"/>
  <c r="X265" i="9"/>
  <c r="W265" i="9"/>
  <c r="V265" i="9"/>
  <c r="U265" i="9"/>
  <c r="T265" i="9"/>
  <c r="S265" i="9"/>
  <c r="R265" i="9"/>
  <c r="Q265" i="9"/>
  <c r="P265" i="9"/>
  <c r="O265" i="9"/>
  <c r="N265" i="9"/>
  <c r="M265" i="9"/>
  <c r="L265" i="9"/>
  <c r="K265" i="9"/>
  <c r="J265" i="9"/>
  <c r="I265" i="9"/>
  <c r="H265" i="9"/>
  <c r="G265" i="9"/>
  <c r="F265" i="9"/>
  <c r="D265" i="9"/>
  <c r="B265" i="9"/>
  <c r="AT264" i="9"/>
  <c r="AR264" i="9"/>
  <c r="AP264" i="9"/>
  <c r="AO264" i="9"/>
  <c r="AN264" i="9"/>
  <c r="AM264" i="9"/>
  <c r="AL264" i="9"/>
  <c r="AH264" i="9"/>
  <c r="AF264" i="9"/>
  <c r="AE264" i="9"/>
  <c r="AD264" i="9"/>
  <c r="AC264" i="9"/>
  <c r="AB264" i="9"/>
  <c r="AA264" i="9"/>
  <c r="Z264" i="9"/>
  <c r="Y264" i="9"/>
  <c r="X264" i="9"/>
  <c r="W264" i="9"/>
  <c r="V264" i="9"/>
  <c r="U264" i="9"/>
  <c r="T264" i="9"/>
  <c r="S264" i="9"/>
  <c r="R264" i="9"/>
  <c r="Q264" i="9"/>
  <c r="P264" i="9"/>
  <c r="O264" i="9"/>
  <c r="N264" i="9"/>
  <c r="M264" i="9"/>
  <c r="L264" i="9"/>
  <c r="K264" i="9"/>
  <c r="J264" i="9"/>
  <c r="I264" i="9"/>
  <c r="H264" i="9"/>
  <c r="G264" i="9"/>
  <c r="F264" i="9"/>
  <c r="D264" i="9"/>
  <c r="B264" i="9"/>
  <c r="AT263" i="9"/>
  <c r="AR263" i="9"/>
  <c r="AP263" i="9"/>
  <c r="AO263" i="9"/>
  <c r="AN263" i="9"/>
  <c r="AM263" i="9"/>
  <c r="AL263" i="9"/>
  <c r="AH263" i="9"/>
  <c r="AF263" i="9"/>
  <c r="AE263" i="9"/>
  <c r="AD263" i="9"/>
  <c r="AC263" i="9"/>
  <c r="AB263" i="9"/>
  <c r="AA263" i="9"/>
  <c r="Z263" i="9"/>
  <c r="Y263" i="9"/>
  <c r="X263" i="9"/>
  <c r="W263" i="9"/>
  <c r="V263" i="9"/>
  <c r="U263" i="9"/>
  <c r="T263" i="9"/>
  <c r="S263" i="9"/>
  <c r="R263" i="9"/>
  <c r="Q263" i="9"/>
  <c r="P263" i="9"/>
  <c r="O263" i="9"/>
  <c r="N263" i="9"/>
  <c r="M263" i="9"/>
  <c r="L263" i="9"/>
  <c r="K263" i="9"/>
  <c r="J263" i="9"/>
  <c r="I263" i="9"/>
  <c r="H263" i="9"/>
  <c r="G263" i="9"/>
  <c r="F263" i="9"/>
  <c r="D263" i="9"/>
  <c r="B263" i="9"/>
  <c r="AT262" i="9"/>
  <c r="AR262" i="9"/>
  <c r="AP262" i="9"/>
  <c r="AO262" i="9"/>
  <c r="AN262" i="9"/>
  <c r="AM262" i="9"/>
  <c r="AL262" i="9"/>
  <c r="AH262" i="9"/>
  <c r="AF262" i="9"/>
  <c r="AE262" i="9"/>
  <c r="AD262" i="9"/>
  <c r="AC262" i="9"/>
  <c r="AB262" i="9"/>
  <c r="AA262" i="9"/>
  <c r="Z262" i="9"/>
  <c r="Y262" i="9"/>
  <c r="X262" i="9"/>
  <c r="W262" i="9"/>
  <c r="V262" i="9"/>
  <c r="U262" i="9"/>
  <c r="T262" i="9"/>
  <c r="S262" i="9"/>
  <c r="R262" i="9"/>
  <c r="Q262" i="9"/>
  <c r="P262" i="9"/>
  <c r="O262" i="9"/>
  <c r="N262" i="9"/>
  <c r="M262" i="9"/>
  <c r="L262" i="9"/>
  <c r="K262" i="9"/>
  <c r="J262" i="9"/>
  <c r="I262" i="9"/>
  <c r="H262" i="9"/>
  <c r="G262" i="9"/>
  <c r="F262" i="9"/>
  <c r="D262" i="9"/>
  <c r="B262" i="9"/>
  <c r="AT261" i="9"/>
  <c r="AR261" i="9"/>
  <c r="AP261" i="9"/>
  <c r="AO261" i="9"/>
  <c r="AN261" i="9"/>
  <c r="AM261" i="9"/>
  <c r="AL261" i="9"/>
  <c r="AH261" i="9"/>
  <c r="AF261" i="9"/>
  <c r="AE261" i="9"/>
  <c r="AD261" i="9"/>
  <c r="AC261" i="9"/>
  <c r="AB261" i="9"/>
  <c r="AA261" i="9"/>
  <c r="Z261" i="9"/>
  <c r="Y261" i="9"/>
  <c r="X261" i="9"/>
  <c r="W261" i="9"/>
  <c r="V261" i="9"/>
  <c r="U261" i="9"/>
  <c r="T261" i="9"/>
  <c r="S261" i="9"/>
  <c r="R261" i="9"/>
  <c r="Q261" i="9"/>
  <c r="P261" i="9"/>
  <c r="O261" i="9"/>
  <c r="N261" i="9"/>
  <c r="M261" i="9"/>
  <c r="L261" i="9"/>
  <c r="K261" i="9"/>
  <c r="J261" i="9"/>
  <c r="I261" i="9"/>
  <c r="H261" i="9"/>
  <c r="G261" i="9"/>
  <c r="F261" i="9"/>
  <c r="D261" i="9"/>
  <c r="B261" i="9"/>
  <c r="AT260" i="9"/>
  <c r="AR260" i="9"/>
  <c r="AP260" i="9"/>
  <c r="AO260" i="9"/>
  <c r="AN260" i="9"/>
  <c r="AM260" i="9"/>
  <c r="AL260" i="9"/>
  <c r="AH260" i="9"/>
  <c r="AF260" i="9"/>
  <c r="AE260" i="9"/>
  <c r="AD260" i="9"/>
  <c r="AC260" i="9"/>
  <c r="AB260" i="9"/>
  <c r="AA260" i="9"/>
  <c r="Z260" i="9"/>
  <c r="Y260" i="9"/>
  <c r="X260" i="9"/>
  <c r="W260" i="9"/>
  <c r="V260" i="9"/>
  <c r="U260" i="9"/>
  <c r="T260" i="9"/>
  <c r="S260" i="9"/>
  <c r="R260" i="9"/>
  <c r="Q260" i="9"/>
  <c r="P260" i="9"/>
  <c r="O260" i="9"/>
  <c r="N260" i="9"/>
  <c r="M260" i="9"/>
  <c r="L260" i="9"/>
  <c r="K260" i="9"/>
  <c r="J260" i="9"/>
  <c r="I260" i="9"/>
  <c r="H260" i="9"/>
  <c r="G260" i="9"/>
  <c r="F260" i="9"/>
  <c r="D260" i="9"/>
  <c r="B260" i="9"/>
  <c r="AT259" i="9"/>
  <c r="AR259" i="9"/>
  <c r="AP259" i="9"/>
  <c r="AO259" i="9"/>
  <c r="AN259" i="9"/>
  <c r="AM259" i="9"/>
  <c r="AL259" i="9"/>
  <c r="AH259" i="9"/>
  <c r="AF259" i="9"/>
  <c r="AE259" i="9"/>
  <c r="AD259" i="9"/>
  <c r="AC259" i="9"/>
  <c r="AB259" i="9"/>
  <c r="AA259" i="9"/>
  <c r="Z259" i="9"/>
  <c r="Y259" i="9"/>
  <c r="X259" i="9"/>
  <c r="W259" i="9"/>
  <c r="V259" i="9"/>
  <c r="U259" i="9"/>
  <c r="T259" i="9"/>
  <c r="S259" i="9"/>
  <c r="R259" i="9"/>
  <c r="Q259" i="9"/>
  <c r="P259" i="9"/>
  <c r="O259" i="9"/>
  <c r="N259" i="9"/>
  <c r="M259" i="9"/>
  <c r="L259" i="9"/>
  <c r="K259" i="9"/>
  <c r="J259" i="9"/>
  <c r="I259" i="9"/>
  <c r="H259" i="9"/>
  <c r="G259" i="9"/>
  <c r="F259" i="9"/>
  <c r="D259" i="9"/>
  <c r="B259" i="9"/>
  <c r="AT258" i="9"/>
  <c r="AR258" i="9"/>
  <c r="AP258" i="9"/>
  <c r="AO258" i="9"/>
  <c r="AN258" i="9"/>
  <c r="AM258" i="9"/>
  <c r="AL258" i="9"/>
  <c r="AH258" i="9"/>
  <c r="AF258" i="9"/>
  <c r="AE258" i="9"/>
  <c r="AD258" i="9"/>
  <c r="AC258" i="9"/>
  <c r="AB258" i="9"/>
  <c r="AA258" i="9"/>
  <c r="Z258" i="9"/>
  <c r="Y258" i="9"/>
  <c r="X258" i="9"/>
  <c r="W258" i="9"/>
  <c r="V258" i="9"/>
  <c r="U258" i="9"/>
  <c r="T258" i="9"/>
  <c r="S258" i="9"/>
  <c r="R258" i="9"/>
  <c r="Q258" i="9"/>
  <c r="P258" i="9"/>
  <c r="O258" i="9"/>
  <c r="N258" i="9"/>
  <c r="M258" i="9"/>
  <c r="L258" i="9"/>
  <c r="K258" i="9"/>
  <c r="J258" i="9"/>
  <c r="I258" i="9"/>
  <c r="H258" i="9"/>
  <c r="G258" i="9"/>
  <c r="F258" i="9"/>
  <c r="D258" i="9"/>
  <c r="B258" i="9"/>
  <c r="AT257" i="9"/>
  <c r="AR257" i="9"/>
  <c r="AP257" i="9"/>
  <c r="AO257" i="9"/>
  <c r="AN257" i="9"/>
  <c r="AM257" i="9"/>
  <c r="AL257" i="9"/>
  <c r="AH257" i="9"/>
  <c r="AF257" i="9"/>
  <c r="AE257" i="9"/>
  <c r="AD257" i="9"/>
  <c r="AC257" i="9"/>
  <c r="AB257" i="9"/>
  <c r="AA257" i="9"/>
  <c r="Z257" i="9"/>
  <c r="Y257" i="9"/>
  <c r="X257" i="9"/>
  <c r="W257" i="9"/>
  <c r="V257" i="9"/>
  <c r="U257" i="9"/>
  <c r="T257" i="9"/>
  <c r="S257" i="9"/>
  <c r="R257" i="9"/>
  <c r="Q257" i="9"/>
  <c r="P257" i="9"/>
  <c r="O257" i="9"/>
  <c r="N257" i="9"/>
  <c r="M257" i="9"/>
  <c r="L257" i="9"/>
  <c r="K257" i="9"/>
  <c r="J257" i="9"/>
  <c r="I257" i="9"/>
  <c r="H257" i="9"/>
  <c r="G257" i="9"/>
  <c r="F257" i="9"/>
  <c r="D257" i="9"/>
  <c r="B257" i="9"/>
  <c r="AT256" i="9"/>
  <c r="AR256" i="9"/>
  <c r="AP256" i="9"/>
  <c r="AO256" i="9"/>
  <c r="AN256" i="9"/>
  <c r="AM256" i="9"/>
  <c r="AL256" i="9"/>
  <c r="AH256" i="9"/>
  <c r="AF256" i="9"/>
  <c r="AE256" i="9"/>
  <c r="AD256" i="9"/>
  <c r="AC256" i="9"/>
  <c r="AB256" i="9"/>
  <c r="AA256" i="9"/>
  <c r="Z256" i="9"/>
  <c r="Y256" i="9"/>
  <c r="X256" i="9"/>
  <c r="W256" i="9"/>
  <c r="V256" i="9"/>
  <c r="U256" i="9"/>
  <c r="T256" i="9"/>
  <c r="S256" i="9"/>
  <c r="R256" i="9"/>
  <c r="Q256" i="9"/>
  <c r="P256" i="9"/>
  <c r="O256" i="9"/>
  <c r="N256" i="9"/>
  <c r="M256" i="9"/>
  <c r="L256" i="9"/>
  <c r="K256" i="9"/>
  <c r="J256" i="9"/>
  <c r="I256" i="9"/>
  <c r="H256" i="9"/>
  <c r="G256" i="9"/>
  <c r="F256" i="9"/>
  <c r="D256" i="9"/>
  <c r="B256" i="9"/>
  <c r="AT255" i="9"/>
  <c r="AR255" i="9"/>
  <c r="AP255" i="9"/>
  <c r="AO255" i="9"/>
  <c r="AN255" i="9"/>
  <c r="AM255" i="9"/>
  <c r="AL255" i="9"/>
  <c r="AH255" i="9"/>
  <c r="AF255" i="9"/>
  <c r="AE255" i="9"/>
  <c r="AD255" i="9"/>
  <c r="AC255" i="9"/>
  <c r="AB255" i="9"/>
  <c r="AA255" i="9"/>
  <c r="Z255" i="9"/>
  <c r="Y255" i="9"/>
  <c r="X255" i="9"/>
  <c r="W255" i="9"/>
  <c r="V255" i="9"/>
  <c r="U255" i="9"/>
  <c r="T255" i="9"/>
  <c r="S255" i="9"/>
  <c r="R255" i="9"/>
  <c r="Q255" i="9"/>
  <c r="P255" i="9"/>
  <c r="O255" i="9"/>
  <c r="N255" i="9"/>
  <c r="M255" i="9"/>
  <c r="L255" i="9"/>
  <c r="K255" i="9"/>
  <c r="J255" i="9"/>
  <c r="I255" i="9"/>
  <c r="H255" i="9"/>
  <c r="G255" i="9"/>
  <c r="F255" i="9"/>
  <c r="D255" i="9"/>
  <c r="B255" i="9"/>
  <c r="AT254" i="9"/>
  <c r="AR254" i="9"/>
  <c r="AP254" i="9"/>
  <c r="AO254" i="9"/>
  <c r="AN254" i="9"/>
  <c r="AM254" i="9"/>
  <c r="AL254" i="9"/>
  <c r="AH254" i="9"/>
  <c r="AF254" i="9"/>
  <c r="AE254" i="9"/>
  <c r="AD254" i="9"/>
  <c r="AC254" i="9"/>
  <c r="AB254" i="9"/>
  <c r="AA254" i="9"/>
  <c r="Z254" i="9"/>
  <c r="Y254" i="9"/>
  <c r="X254" i="9"/>
  <c r="W254" i="9"/>
  <c r="V254" i="9"/>
  <c r="U254" i="9"/>
  <c r="T254" i="9"/>
  <c r="S254" i="9"/>
  <c r="R254" i="9"/>
  <c r="Q254" i="9"/>
  <c r="P254" i="9"/>
  <c r="O254" i="9"/>
  <c r="N254" i="9"/>
  <c r="M254" i="9"/>
  <c r="L254" i="9"/>
  <c r="K254" i="9"/>
  <c r="J254" i="9"/>
  <c r="I254" i="9"/>
  <c r="H254" i="9"/>
  <c r="G254" i="9"/>
  <c r="F254" i="9"/>
  <c r="D254" i="9"/>
  <c r="B254" i="9"/>
  <c r="AT253" i="9"/>
  <c r="AR253" i="9"/>
  <c r="AP253" i="9"/>
  <c r="AO253" i="9"/>
  <c r="AN253" i="9"/>
  <c r="AM253" i="9"/>
  <c r="AL253" i="9"/>
  <c r="AH253" i="9"/>
  <c r="AF253" i="9"/>
  <c r="AE253" i="9"/>
  <c r="AD253" i="9"/>
  <c r="AC253" i="9"/>
  <c r="AB253" i="9"/>
  <c r="AA253" i="9"/>
  <c r="Z253" i="9"/>
  <c r="Y253" i="9"/>
  <c r="X253" i="9"/>
  <c r="W253" i="9"/>
  <c r="V253" i="9"/>
  <c r="U253" i="9"/>
  <c r="T253" i="9"/>
  <c r="S253" i="9"/>
  <c r="R253" i="9"/>
  <c r="Q253" i="9"/>
  <c r="P253" i="9"/>
  <c r="O253" i="9"/>
  <c r="N253" i="9"/>
  <c r="M253" i="9"/>
  <c r="L253" i="9"/>
  <c r="K253" i="9"/>
  <c r="J253" i="9"/>
  <c r="I253" i="9"/>
  <c r="H253" i="9"/>
  <c r="G253" i="9"/>
  <c r="F253" i="9"/>
  <c r="D253" i="9"/>
  <c r="B253" i="9"/>
  <c r="AT252" i="9"/>
  <c r="AR252" i="9"/>
  <c r="AP252" i="9"/>
  <c r="AO252" i="9"/>
  <c r="AN252" i="9"/>
  <c r="AM252" i="9"/>
  <c r="AL252" i="9"/>
  <c r="AH252" i="9"/>
  <c r="AF252" i="9"/>
  <c r="AE252" i="9"/>
  <c r="AD252" i="9"/>
  <c r="AC252" i="9"/>
  <c r="AB252" i="9"/>
  <c r="AA252" i="9"/>
  <c r="Z252" i="9"/>
  <c r="Y252" i="9"/>
  <c r="X252" i="9"/>
  <c r="W252" i="9"/>
  <c r="V252" i="9"/>
  <c r="U252" i="9"/>
  <c r="T252" i="9"/>
  <c r="S252" i="9"/>
  <c r="R252" i="9"/>
  <c r="Q252" i="9"/>
  <c r="P252" i="9"/>
  <c r="O252" i="9"/>
  <c r="N252" i="9"/>
  <c r="M252" i="9"/>
  <c r="L252" i="9"/>
  <c r="K252" i="9"/>
  <c r="J252" i="9"/>
  <c r="I252" i="9"/>
  <c r="H252" i="9"/>
  <c r="G252" i="9"/>
  <c r="F252" i="9"/>
  <c r="D252" i="9"/>
  <c r="B252" i="9"/>
  <c r="AT251" i="9"/>
  <c r="AR251" i="9"/>
  <c r="AP251" i="9"/>
  <c r="AO251" i="9"/>
  <c r="AN251" i="9"/>
  <c r="AM251" i="9"/>
  <c r="AL251" i="9"/>
  <c r="AH251" i="9"/>
  <c r="AF251" i="9"/>
  <c r="AE251" i="9"/>
  <c r="AD251" i="9"/>
  <c r="AC251" i="9"/>
  <c r="AB251" i="9"/>
  <c r="AA251" i="9"/>
  <c r="Z251" i="9"/>
  <c r="Y251" i="9"/>
  <c r="X251" i="9"/>
  <c r="W251" i="9"/>
  <c r="V251" i="9"/>
  <c r="U251" i="9"/>
  <c r="T251" i="9"/>
  <c r="S251" i="9"/>
  <c r="R251" i="9"/>
  <c r="Q251" i="9"/>
  <c r="P251" i="9"/>
  <c r="O251" i="9"/>
  <c r="N251" i="9"/>
  <c r="M251" i="9"/>
  <c r="L251" i="9"/>
  <c r="K251" i="9"/>
  <c r="J251" i="9"/>
  <c r="I251" i="9"/>
  <c r="H251" i="9"/>
  <c r="G251" i="9"/>
  <c r="F251" i="9"/>
  <c r="D251" i="9"/>
  <c r="B251" i="9"/>
  <c r="AT250" i="9"/>
  <c r="AR250" i="9"/>
  <c r="AP250" i="9"/>
  <c r="AO250" i="9"/>
  <c r="AN250" i="9"/>
  <c r="AM250" i="9"/>
  <c r="AL250" i="9"/>
  <c r="AH250" i="9"/>
  <c r="AF250" i="9"/>
  <c r="AE250" i="9"/>
  <c r="AD250" i="9"/>
  <c r="AC250" i="9"/>
  <c r="AB250" i="9"/>
  <c r="AA250" i="9"/>
  <c r="Z250" i="9"/>
  <c r="Y250" i="9"/>
  <c r="X250" i="9"/>
  <c r="W250" i="9"/>
  <c r="V250" i="9"/>
  <c r="U250" i="9"/>
  <c r="T250" i="9"/>
  <c r="S250" i="9"/>
  <c r="R250" i="9"/>
  <c r="Q250" i="9"/>
  <c r="P250" i="9"/>
  <c r="O250" i="9"/>
  <c r="N250" i="9"/>
  <c r="M250" i="9"/>
  <c r="L250" i="9"/>
  <c r="K250" i="9"/>
  <c r="J250" i="9"/>
  <c r="I250" i="9"/>
  <c r="H250" i="9"/>
  <c r="G250" i="9"/>
  <c r="F250" i="9"/>
  <c r="D250" i="9"/>
  <c r="B250" i="9"/>
  <c r="AT249" i="9"/>
  <c r="AR249" i="9"/>
  <c r="AP249" i="9"/>
  <c r="AO249" i="9"/>
  <c r="AN249" i="9"/>
  <c r="AM249" i="9"/>
  <c r="AL249" i="9"/>
  <c r="AH249" i="9"/>
  <c r="AF249" i="9"/>
  <c r="AE249" i="9"/>
  <c r="AD249" i="9"/>
  <c r="AC249" i="9"/>
  <c r="AB249" i="9"/>
  <c r="AA249" i="9"/>
  <c r="Z249" i="9"/>
  <c r="Y249" i="9"/>
  <c r="X249" i="9"/>
  <c r="W249" i="9"/>
  <c r="V249" i="9"/>
  <c r="U249" i="9"/>
  <c r="T249" i="9"/>
  <c r="S249" i="9"/>
  <c r="R249" i="9"/>
  <c r="Q249" i="9"/>
  <c r="P249" i="9"/>
  <c r="O249" i="9"/>
  <c r="N249" i="9"/>
  <c r="M249" i="9"/>
  <c r="L249" i="9"/>
  <c r="K249" i="9"/>
  <c r="J249" i="9"/>
  <c r="I249" i="9"/>
  <c r="H249" i="9"/>
  <c r="G249" i="9"/>
  <c r="F249" i="9"/>
  <c r="D249" i="9"/>
  <c r="B249" i="9"/>
  <c r="AT248" i="9"/>
  <c r="AR248" i="9"/>
  <c r="AP248" i="9"/>
  <c r="AO248" i="9"/>
  <c r="AN248" i="9"/>
  <c r="AM248" i="9"/>
  <c r="AL248" i="9"/>
  <c r="AH248" i="9"/>
  <c r="AF248" i="9"/>
  <c r="AE248" i="9"/>
  <c r="AD248" i="9"/>
  <c r="AC248" i="9"/>
  <c r="AB248" i="9"/>
  <c r="AA248" i="9"/>
  <c r="Z248" i="9"/>
  <c r="Y248" i="9"/>
  <c r="X248" i="9"/>
  <c r="W248" i="9"/>
  <c r="V248" i="9"/>
  <c r="U248" i="9"/>
  <c r="T248" i="9"/>
  <c r="S248" i="9"/>
  <c r="R248" i="9"/>
  <c r="Q248" i="9"/>
  <c r="P248" i="9"/>
  <c r="O248" i="9"/>
  <c r="N248" i="9"/>
  <c r="M248" i="9"/>
  <c r="L248" i="9"/>
  <c r="K248" i="9"/>
  <c r="J248" i="9"/>
  <c r="I248" i="9"/>
  <c r="H248" i="9"/>
  <c r="G248" i="9"/>
  <c r="F248" i="9"/>
  <c r="D248" i="9"/>
  <c r="B248" i="9"/>
  <c r="AT247" i="9"/>
  <c r="AR247" i="9"/>
  <c r="AP247" i="9"/>
  <c r="AO247" i="9"/>
  <c r="AN247" i="9"/>
  <c r="AM247" i="9"/>
  <c r="AL247" i="9"/>
  <c r="AH247" i="9"/>
  <c r="AF247" i="9"/>
  <c r="AE247" i="9"/>
  <c r="AD247" i="9"/>
  <c r="AC247" i="9"/>
  <c r="AB247" i="9"/>
  <c r="AA247" i="9"/>
  <c r="Z247" i="9"/>
  <c r="Y247" i="9"/>
  <c r="X247" i="9"/>
  <c r="W247" i="9"/>
  <c r="V247" i="9"/>
  <c r="U247" i="9"/>
  <c r="T247" i="9"/>
  <c r="S247" i="9"/>
  <c r="R247" i="9"/>
  <c r="Q247" i="9"/>
  <c r="P247" i="9"/>
  <c r="O247" i="9"/>
  <c r="N247" i="9"/>
  <c r="M247" i="9"/>
  <c r="L247" i="9"/>
  <c r="K247" i="9"/>
  <c r="J247" i="9"/>
  <c r="I247" i="9"/>
  <c r="H247" i="9"/>
  <c r="G247" i="9"/>
  <c r="F247" i="9"/>
  <c r="D247" i="9"/>
  <c r="B247" i="9"/>
  <c r="AT246" i="9"/>
  <c r="AR246" i="9"/>
  <c r="AP246" i="9"/>
  <c r="AO246" i="9"/>
  <c r="AN246" i="9"/>
  <c r="AM246" i="9"/>
  <c r="AL246" i="9"/>
  <c r="AH246" i="9"/>
  <c r="AF246" i="9"/>
  <c r="AE246" i="9"/>
  <c r="AD246" i="9"/>
  <c r="AC246" i="9"/>
  <c r="AB246" i="9"/>
  <c r="AA246" i="9"/>
  <c r="Z246" i="9"/>
  <c r="Y246" i="9"/>
  <c r="X246" i="9"/>
  <c r="W246" i="9"/>
  <c r="V246" i="9"/>
  <c r="U246" i="9"/>
  <c r="T246" i="9"/>
  <c r="S246" i="9"/>
  <c r="R246" i="9"/>
  <c r="Q246" i="9"/>
  <c r="P246" i="9"/>
  <c r="O246" i="9"/>
  <c r="N246" i="9"/>
  <c r="M246" i="9"/>
  <c r="L246" i="9"/>
  <c r="K246" i="9"/>
  <c r="J246" i="9"/>
  <c r="I246" i="9"/>
  <c r="H246" i="9"/>
  <c r="G246" i="9"/>
  <c r="F246" i="9"/>
  <c r="D246" i="9"/>
  <c r="B246" i="9"/>
  <c r="AT245" i="9"/>
  <c r="AR245" i="9"/>
  <c r="AP245" i="9"/>
  <c r="AO245" i="9"/>
  <c r="AN245" i="9"/>
  <c r="AM245" i="9"/>
  <c r="AL245" i="9"/>
  <c r="AH245" i="9"/>
  <c r="AF245" i="9"/>
  <c r="AE245" i="9"/>
  <c r="AD245" i="9"/>
  <c r="AC245" i="9"/>
  <c r="AB245" i="9"/>
  <c r="AA245" i="9"/>
  <c r="Z245" i="9"/>
  <c r="Y245" i="9"/>
  <c r="X245" i="9"/>
  <c r="W245" i="9"/>
  <c r="V245" i="9"/>
  <c r="U245" i="9"/>
  <c r="T245" i="9"/>
  <c r="S245" i="9"/>
  <c r="R245" i="9"/>
  <c r="Q245" i="9"/>
  <c r="P245" i="9"/>
  <c r="O245" i="9"/>
  <c r="N245" i="9"/>
  <c r="M245" i="9"/>
  <c r="L245" i="9"/>
  <c r="K245" i="9"/>
  <c r="J245" i="9"/>
  <c r="I245" i="9"/>
  <c r="H245" i="9"/>
  <c r="G245" i="9"/>
  <c r="F245" i="9"/>
  <c r="D245" i="9"/>
  <c r="B245" i="9"/>
  <c r="AT244" i="9"/>
  <c r="AR244" i="9"/>
  <c r="AP244" i="9"/>
  <c r="AO244" i="9"/>
  <c r="AN244" i="9"/>
  <c r="AM244" i="9"/>
  <c r="AL244" i="9"/>
  <c r="AH244" i="9"/>
  <c r="AF244" i="9"/>
  <c r="AE244" i="9"/>
  <c r="AD244" i="9"/>
  <c r="AC244" i="9"/>
  <c r="AB244" i="9"/>
  <c r="AA244" i="9"/>
  <c r="Z244" i="9"/>
  <c r="Y244" i="9"/>
  <c r="X244" i="9"/>
  <c r="W244" i="9"/>
  <c r="V244" i="9"/>
  <c r="U244" i="9"/>
  <c r="T244" i="9"/>
  <c r="S244" i="9"/>
  <c r="R244" i="9"/>
  <c r="Q244" i="9"/>
  <c r="P244" i="9"/>
  <c r="O244" i="9"/>
  <c r="N244" i="9"/>
  <c r="M244" i="9"/>
  <c r="L244" i="9"/>
  <c r="K244" i="9"/>
  <c r="J244" i="9"/>
  <c r="I244" i="9"/>
  <c r="H244" i="9"/>
  <c r="G244" i="9"/>
  <c r="F244" i="9"/>
  <c r="D244" i="9"/>
  <c r="B244" i="9"/>
  <c r="AT243" i="9"/>
  <c r="AR243" i="9"/>
  <c r="AP243" i="9"/>
  <c r="AO243" i="9"/>
  <c r="AN243" i="9"/>
  <c r="AM243" i="9"/>
  <c r="AL243" i="9"/>
  <c r="AH243" i="9"/>
  <c r="AF243" i="9"/>
  <c r="AE243" i="9"/>
  <c r="AD243" i="9"/>
  <c r="AC243" i="9"/>
  <c r="AB243" i="9"/>
  <c r="AA243" i="9"/>
  <c r="Z243" i="9"/>
  <c r="Y243" i="9"/>
  <c r="X243" i="9"/>
  <c r="W243" i="9"/>
  <c r="V243" i="9"/>
  <c r="U243" i="9"/>
  <c r="T243" i="9"/>
  <c r="S243" i="9"/>
  <c r="R243" i="9"/>
  <c r="Q243" i="9"/>
  <c r="P243" i="9"/>
  <c r="O243" i="9"/>
  <c r="N243" i="9"/>
  <c r="M243" i="9"/>
  <c r="L243" i="9"/>
  <c r="K243" i="9"/>
  <c r="J243" i="9"/>
  <c r="I243" i="9"/>
  <c r="H243" i="9"/>
  <c r="G243" i="9"/>
  <c r="F243" i="9"/>
  <c r="D243" i="9"/>
  <c r="B243" i="9"/>
  <c r="AT242" i="9"/>
  <c r="AR242" i="9"/>
  <c r="AP242" i="9"/>
  <c r="AO242" i="9"/>
  <c r="AN242" i="9"/>
  <c r="AM242" i="9"/>
  <c r="AL242" i="9"/>
  <c r="AH242" i="9"/>
  <c r="AF242" i="9"/>
  <c r="AE242" i="9"/>
  <c r="AD242" i="9"/>
  <c r="AC242" i="9"/>
  <c r="AB242" i="9"/>
  <c r="AA242" i="9"/>
  <c r="Z242" i="9"/>
  <c r="Y242" i="9"/>
  <c r="X242" i="9"/>
  <c r="W242" i="9"/>
  <c r="V242" i="9"/>
  <c r="U242" i="9"/>
  <c r="T242" i="9"/>
  <c r="S242" i="9"/>
  <c r="R242" i="9"/>
  <c r="Q242" i="9"/>
  <c r="P242" i="9"/>
  <c r="O242" i="9"/>
  <c r="N242" i="9"/>
  <c r="M242" i="9"/>
  <c r="L242" i="9"/>
  <c r="K242" i="9"/>
  <c r="J242" i="9"/>
  <c r="I242" i="9"/>
  <c r="H242" i="9"/>
  <c r="G242" i="9"/>
  <c r="F242" i="9"/>
  <c r="D242" i="9"/>
  <c r="B242" i="9"/>
  <c r="AT241" i="9"/>
  <c r="AR241" i="9"/>
  <c r="AP241" i="9"/>
  <c r="AO241" i="9"/>
  <c r="AN241" i="9"/>
  <c r="AM241" i="9"/>
  <c r="AL241" i="9"/>
  <c r="AH241" i="9"/>
  <c r="AF241" i="9"/>
  <c r="AE241" i="9"/>
  <c r="AD241" i="9"/>
  <c r="AC241" i="9"/>
  <c r="AB241" i="9"/>
  <c r="AA241" i="9"/>
  <c r="Z241" i="9"/>
  <c r="Y241" i="9"/>
  <c r="X241" i="9"/>
  <c r="W241" i="9"/>
  <c r="V241" i="9"/>
  <c r="U241" i="9"/>
  <c r="T241" i="9"/>
  <c r="S241" i="9"/>
  <c r="R241" i="9"/>
  <c r="Q241" i="9"/>
  <c r="P241" i="9"/>
  <c r="O241" i="9"/>
  <c r="N241" i="9"/>
  <c r="M241" i="9"/>
  <c r="L241" i="9"/>
  <c r="K241" i="9"/>
  <c r="J241" i="9"/>
  <c r="I241" i="9"/>
  <c r="H241" i="9"/>
  <c r="G241" i="9"/>
  <c r="F241" i="9"/>
  <c r="D241" i="9"/>
  <c r="B241" i="9"/>
  <c r="AT240" i="9"/>
  <c r="AR240" i="9"/>
  <c r="AP240" i="9"/>
  <c r="AO240" i="9"/>
  <c r="AN240" i="9"/>
  <c r="AM240" i="9"/>
  <c r="AL240" i="9"/>
  <c r="AH240" i="9"/>
  <c r="AF240" i="9"/>
  <c r="AE240" i="9"/>
  <c r="AD240" i="9"/>
  <c r="AC240" i="9"/>
  <c r="AB240" i="9"/>
  <c r="AA240" i="9"/>
  <c r="Z240" i="9"/>
  <c r="Y240" i="9"/>
  <c r="X240" i="9"/>
  <c r="W240" i="9"/>
  <c r="V240" i="9"/>
  <c r="U240" i="9"/>
  <c r="T240" i="9"/>
  <c r="S240" i="9"/>
  <c r="R240" i="9"/>
  <c r="Q240" i="9"/>
  <c r="P240" i="9"/>
  <c r="O240" i="9"/>
  <c r="N240" i="9"/>
  <c r="M240" i="9"/>
  <c r="L240" i="9"/>
  <c r="K240" i="9"/>
  <c r="J240" i="9"/>
  <c r="I240" i="9"/>
  <c r="H240" i="9"/>
  <c r="G240" i="9"/>
  <c r="F240" i="9"/>
  <c r="D240" i="9"/>
  <c r="B240" i="9"/>
  <c r="AT239" i="9"/>
  <c r="AR239" i="9"/>
  <c r="AP239" i="9"/>
  <c r="AO239" i="9"/>
  <c r="AN239" i="9"/>
  <c r="AM239" i="9"/>
  <c r="AL239" i="9"/>
  <c r="AH239" i="9"/>
  <c r="AF239" i="9"/>
  <c r="AE239" i="9"/>
  <c r="AD239" i="9"/>
  <c r="AC239" i="9"/>
  <c r="AB239" i="9"/>
  <c r="AA239" i="9"/>
  <c r="Z239" i="9"/>
  <c r="Y239" i="9"/>
  <c r="X239" i="9"/>
  <c r="W239" i="9"/>
  <c r="V239" i="9"/>
  <c r="U239" i="9"/>
  <c r="T239" i="9"/>
  <c r="S239" i="9"/>
  <c r="R239" i="9"/>
  <c r="Q239" i="9"/>
  <c r="P239" i="9"/>
  <c r="O239" i="9"/>
  <c r="N239" i="9"/>
  <c r="M239" i="9"/>
  <c r="L239" i="9"/>
  <c r="K239" i="9"/>
  <c r="J239" i="9"/>
  <c r="I239" i="9"/>
  <c r="H239" i="9"/>
  <c r="G239" i="9"/>
  <c r="F239" i="9"/>
  <c r="D239" i="9"/>
  <c r="B239" i="9"/>
  <c r="AT238" i="9"/>
  <c r="AR238" i="9"/>
  <c r="AP238" i="9"/>
  <c r="AO238" i="9"/>
  <c r="AN238" i="9"/>
  <c r="AM238" i="9"/>
  <c r="AL238" i="9"/>
  <c r="AH238" i="9"/>
  <c r="AF238" i="9"/>
  <c r="AE238" i="9"/>
  <c r="AD238" i="9"/>
  <c r="AC238" i="9"/>
  <c r="AB238" i="9"/>
  <c r="AA238" i="9"/>
  <c r="Z238" i="9"/>
  <c r="Y238" i="9"/>
  <c r="X238" i="9"/>
  <c r="W238" i="9"/>
  <c r="V238" i="9"/>
  <c r="U238" i="9"/>
  <c r="T238" i="9"/>
  <c r="S238" i="9"/>
  <c r="R238" i="9"/>
  <c r="Q238" i="9"/>
  <c r="P238" i="9"/>
  <c r="O238" i="9"/>
  <c r="N238" i="9"/>
  <c r="M238" i="9"/>
  <c r="L238" i="9"/>
  <c r="K238" i="9"/>
  <c r="J238" i="9"/>
  <c r="I238" i="9"/>
  <c r="H238" i="9"/>
  <c r="G238" i="9"/>
  <c r="F238" i="9"/>
  <c r="D238" i="9"/>
  <c r="B238" i="9"/>
  <c r="AT237" i="9"/>
  <c r="AR237" i="9"/>
  <c r="AP237" i="9"/>
  <c r="AO237" i="9"/>
  <c r="AN237" i="9"/>
  <c r="AM237" i="9"/>
  <c r="AL237" i="9"/>
  <c r="AH237" i="9"/>
  <c r="AF237" i="9"/>
  <c r="AE237" i="9"/>
  <c r="AD237" i="9"/>
  <c r="AC237" i="9"/>
  <c r="AB237" i="9"/>
  <c r="AA237" i="9"/>
  <c r="Z237" i="9"/>
  <c r="Y237" i="9"/>
  <c r="X237" i="9"/>
  <c r="W237" i="9"/>
  <c r="V237" i="9"/>
  <c r="U237" i="9"/>
  <c r="T237" i="9"/>
  <c r="S237" i="9"/>
  <c r="R237" i="9"/>
  <c r="Q237" i="9"/>
  <c r="P237" i="9"/>
  <c r="O237" i="9"/>
  <c r="N237" i="9"/>
  <c r="M237" i="9"/>
  <c r="L237" i="9"/>
  <c r="K237" i="9"/>
  <c r="J237" i="9"/>
  <c r="I237" i="9"/>
  <c r="H237" i="9"/>
  <c r="G237" i="9"/>
  <c r="F237" i="9"/>
  <c r="D237" i="9"/>
  <c r="B237" i="9"/>
  <c r="AT236" i="9"/>
  <c r="AR236" i="9"/>
  <c r="AP236" i="9"/>
  <c r="AO236" i="9"/>
  <c r="AN236" i="9"/>
  <c r="AM236" i="9"/>
  <c r="AL236" i="9"/>
  <c r="AH236" i="9"/>
  <c r="AF236" i="9"/>
  <c r="AE236" i="9"/>
  <c r="AD236" i="9"/>
  <c r="AC236" i="9"/>
  <c r="AB236" i="9"/>
  <c r="AA236" i="9"/>
  <c r="Z236" i="9"/>
  <c r="Y236" i="9"/>
  <c r="X236" i="9"/>
  <c r="W236" i="9"/>
  <c r="V236" i="9"/>
  <c r="U236" i="9"/>
  <c r="T236" i="9"/>
  <c r="S236" i="9"/>
  <c r="R236" i="9"/>
  <c r="Q236" i="9"/>
  <c r="P236" i="9"/>
  <c r="O236" i="9"/>
  <c r="N236" i="9"/>
  <c r="M236" i="9"/>
  <c r="L236" i="9"/>
  <c r="K236" i="9"/>
  <c r="J236" i="9"/>
  <c r="I236" i="9"/>
  <c r="H236" i="9"/>
  <c r="G236" i="9"/>
  <c r="F236" i="9"/>
  <c r="D236" i="9"/>
  <c r="B236" i="9"/>
  <c r="AT235" i="9"/>
  <c r="AR235" i="9"/>
  <c r="AP235" i="9"/>
  <c r="AO235" i="9"/>
  <c r="AN235" i="9"/>
  <c r="AM235" i="9"/>
  <c r="AL235" i="9"/>
  <c r="AH235" i="9"/>
  <c r="AF235" i="9"/>
  <c r="AE235" i="9"/>
  <c r="AD235" i="9"/>
  <c r="AC235" i="9"/>
  <c r="AB235" i="9"/>
  <c r="AA235" i="9"/>
  <c r="Z235" i="9"/>
  <c r="Y235" i="9"/>
  <c r="X235" i="9"/>
  <c r="W235" i="9"/>
  <c r="V235" i="9"/>
  <c r="U235" i="9"/>
  <c r="T235" i="9"/>
  <c r="S235" i="9"/>
  <c r="R235" i="9"/>
  <c r="Q235" i="9"/>
  <c r="P235" i="9"/>
  <c r="O235" i="9"/>
  <c r="N235" i="9"/>
  <c r="M235" i="9"/>
  <c r="L235" i="9"/>
  <c r="K235" i="9"/>
  <c r="J235" i="9"/>
  <c r="I235" i="9"/>
  <c r="H235" i="9"/>
  <c r="G235" i="9"/>
  <c r="F235" i="9"/>
  <c r="D235" i="9"/>
  <c r="B235" i="9"/>
  <c r="AT234" i="9"/>
  <c r="AR234" i="9"/>
  <c r="AP234" i="9"/>
  <c r="AO234" i="9"/>
  <c r="AN234" i="9"/>
  <c r="AM234" i="9"/>
  <c r="AL234" i="9"/>
  <c r="AH234" i="9"/>
  <c r="AF234" i="9"/>
  <c r="AE234" i="9"/>
  <c r="AD234" i="9"/>
  <c r="AC234" i="9"/>
  <c r="AB234" i="9"/>
  <c r="AA234" i="9"/>
  <c r="Z234" i="9"/>
  <c r="Y234" i="9"/>
  <c r="X234" i="9"/>
  <c r="W234" i="9"/>
  <c r="V234" i="9"/>
  <c r="U234" i="9"/>
  <c r="T234" i="9"/>
  <c r="S234" i="9"/>
  <c r="R234" i="9"/>
  <c r="Q234" i="9"/>
  <c r="P234" i="9"/>
  <c r="O234" i="9"/>
  <c r="N234" i="9"/>
  <c r="M234" i="9"/>
  <c r="L234" i="9"/>
  <c r="K234" i="9"/>
  <c r="J234" i="9"/>
  <c r="I234" i="9"/>
  <c r="H234" i="9"/>
  <c r="G234" i="9"/>
  <c r="F234" i="9"/>
  <c r="D234" i="9"/>
  <c r="B234" i="9"/>
  <c r="AT233" i="9"/>
  <c r="AR233" i="9"/>
  <c r="AP233" i="9"/>
  <c r="AO233" i="9"/>
  <c r="AN233" i="9"/>
  <c r="AM233" i="9"/>
  <c r="AL233" i="9"/>
  <c r="AH233" i="9"/>
  <c r="AF233" i="9"/>
  <c r="AE233" i="9"/>
  <c r="AD233" i="9"/>
  <c r="AC233" i="9"/>
  <c r="AB233" i="9"/>
  <c r="AA233" i="9"/>
  <c r="Z233" i="9"/>
  <c r="Y233" i="9"/>
  <c r="X233" i="9"/>
  <c r="W233" i="9"/>
  <c r="V233" i="9"/>
  <c r="U233" i="9"/>
  <c r="T233" i="9"/>
  <c r="S233" i="9"/>
  <c r="R233" i="9"/>
  <c r="Q233" i="9"/>
  <c r="P233" i="9"/>
  <c r="O233" i="9"/>
  <c r="N233" i="9"/>
  <c r="M233" i="9"/>
  <c r="L233" i="9"/>
  <c r="K233" i="9"/>
  <c r="J233" i="9"/>
  <c r="I233" i="9"/>
  <c r="H233" i="9"/>
  <c r="G233" i="9"/>
  <c r="F233" i="9"/>
  <c r="D233" i="9"/>
  <c r="B233" i="9"/>
  <c r="AT232" i="9"/>
  <c r="AR232" i="9"/>
  <c r="AP232" i="9"/>
  <c r="AO232" i="9"/>
  <c r="AN232" i="9"/>
  <c r="AM232" i="9"/>
  <c r="AL232" i="9"/>
  <c r="AH232" i="9"/>
  <c r="AF232" i="9"/>
  <c r="AE232" i="9"/>
  <c r="AD232" i="9"/>
  <c r="AC232" i="9"/>
  <c r="AB232" i="9"/>
  <c r="AA232" i="9"/>
  <c r="Z232" i="9"/>
  <c r="Y232" i="9"/>
  <c r="X232" i="9"/>
  <c r="W232" i="9"/>
  <c r="V232" i="9"/>
  <c r="U232" i="9"/>
  <c r="T232" i="9"/>
  <c r="S232" i="9"/>
  <c r="R232" i="9"/>
  <c r="Q232" i="9"/>
  <c r="P232" i="9"/>
  <c r="O232" i="9"/>
  <c r="N232" i="9"/>
  <c r="M232" i="9"/>
  <c r="L232" i="9"/>
  <c r="K232" i="9"/>
  <c r="J232" i="9"/>
  <c r="I232" i="9"/>
  <c r="H232" i="9"/>
  <c r="G232" i="9"/>
  <c r="F232" i="9"/>
  <c r="D232" i="9"/>
  <c r="B232" i="9"/>
  <c r="AT231" i="9"/>
  <c r="AR231" i="9"/>
  <c r="AP231" i="9"/>
  <c r="AO231" i="9"/>
  <c r="AN231" i="9"/>
  <c r="AM231" i="9"/>
  <c r="AL231" i="9"/>
  <c r="AH231" i="9"/>
  <c r="AF231" i="9"/>
  <c r="AE231" i="9"/>
  <c r="AD231" i="9"/>
  <c r="AC231" i="9"/>
  <c r="AB231" i="9"/>
  <c r="AA231" i="9"/>
  <c r="Z231" i="9"/>
  <c r="Y231" i="9"/>
  <c r="X231" i="9"/>
  <c r="W231" i="9"/>
  <c r="V231" i="9"/>
  <c r="U231" i="9"/>
  <c r="T231" i="9"/>
  <c r="S231" i="9"/>
  <c r="R231" i="9"/>
  <c r="Q231" i="9"/>
  <c r="P231" i="9"/>
  <c r="O231" i="9"/>
  <c r="N231" i="9"/>
  <c r="M231" i="9"/>
  <c r="L231" i="9"/>
  <c r="K231" i="9"/>
  <c r="J231" i="9"/>
  <c r="I231" i="9"/>
  <c r="H231" i="9"/>
  <c r="G231" i="9"/>
  <c r="F231" i="9"/>
  <c r="D231" i="9"/>
  <c r="B231" i="9"/>
  <c r="AT230" i="9"/>
  <c r="AR230" i="9"/>
  <c r="AP230" i="9"/>
  <c r="AO230" i="9"/>
  <c r="AN230" i="9"/>
  <c r="AM230" i="9"/>
  <c r="AL230" i="9"/>
  <c r="AH230" i="9"/>
  <c r="AF230" i="9"/>
  <c r="AE230" i="9"/>
  <c r="AD230" i="9"/>
  <c r="AC230" i="9"/>
  <c r="AB230" i="9"/>
  <c r="AA230" i="9"/>
  <c r="Z230" i="9"/>
  <c r="Y230" i="9"/>
  <c r="X230" i="9"/>
  <c r="W230" i="9"/>
  <c r="V230" i="9"/>
  <c r="U230" i="9"/>
  <c r="T230" i="9"/>
  <c r="S230" i="9"/>
  <c r="R230" i="9"/>
  <c r="Q230" i="9"/>
  <c r="P230" i="9"/>
  <c r="O230" i="9"/>
  <c r="N230" i="9"/>
  <c r="M230" i="9"/>
  <c r="L230" i="9"/>
  <c r="K230" i="9"/>
  <c r="J230" i="9"/>
  <c r="I230" i="9"/>
  <c r="H230" i="9"/>
  <c r="G230" i="9"/>
  <c r="F230" i="9"/>
  <c r="D230" i="9"/>
  <c r="B230" i="9"/>
  <c r="AT229" i="9"/>
  <c r="AR229" i="9"/>
  <c r="AP229" i="9"/>
  <c r="AO229" i="9"/>
  <c r="AN229" i="9"/>
  <c r="AM229" i="9"/>
  <c r="AL229" i="9"/>
  <c r="AH229" i="9"/>
  <c r="AF229" i="9"/>
  <c r="AE229" i="9"/>
  <c r="AD229" i="9"/>
  <c r="AC229" i="9"/>
  <c r="AB229" i="9"/>
  <c r="AA229" i="9"/>
  <c r="Z229" i="9"/>
  <c r="Y229" i="9"/>
  <c r="X229" i="9"/>
  <c r="W229" i="9"/>
  <c r="V229" i="9"/>
  <c r="U229" i="9"/>
  <c r="T229" i="9"/>
  <c r="S229" i="9"/>
  <c r="R229" i="9"/>
  <c r="Q229" i="9"/>
  <c r="P229" i="9"/>
  <c r="O229" i="9"/>
  <c r="N229" i="9"/>
  <c r="M229" i="9"/>
  <c r="L229" i="9"/>
  <c r="K229" i="9"/>
  <c r="J229" i="9"/>
  <c r="I229" i="9"/>
  <c r="H229" i="9"/>
  <c r="G229" i="9"/>
  <c r="F229" i="9"/>
  <c r="D229" i="9"/>
  <c r="B229" i="9"/>
  <c r="AT228" i="9"/>
  <c r="AR228" i="9"/>
  <c r="AP228" i="9"/>
  <c r="AO228" i="9"/>
  <c r="AN228" i="9"/>
  <c r="AM228" i="9"/>
  <c r="AL228" i="9"/>
  <c r="AH228" i="9"/>
  <c r="AF228" i="9"/>
  <c r="AE228" i="9"/>
  <c r="AD228" i="9"/>
  <c r="AC228" i="9"/>
  <c r="AB228" i="9"/>
  <c r="AA228" i="9"/>
  <c r="Z228" i="9"/>
  <c r="Y228" i="9"/>
  <c r="X228" i="9"/>
  <c r="W228" i="9"/>
  <c r="V228" i="9"/>
  <c r="U228" i="9"/>
  <c r="T228" i="9"/>
  <c r="S228" i="9"/>
  <c r="R228" i="9"/>
  <c r="Q228" i="9"/>
  <c r="P228" i="9"/>
  <c r="O228" i="9"/>
  <c r="N228" i="9"/>
  <c r="M228" i="9"/>
  <c r="L228" i="9"/>
  <c r="K228" i="9"/>
  <c r="J228" i="9"/>
  <c r="I228" i="9"/>
  <c r="H228" i="9"/>
  <c r="G228" i="9"/>
  <c r="F228" i="9"/>
  <c r="D228" i="9"/>
  <c r="B228" i="9"/>
  <c r="AT227" i="9"/>
  <c r="AR227" i="9"/>
  <c r="AP227" i="9"/>
  <c r="AO227" i="9"/>
  <c r="AN227" i="9"/>
  <c r="AM227" i="9"/>
  <c r="AL227" i="9"/>
  <c r="AH227" i="9"/>
  <c r="AF227" i="9"/>
  <c r="AE227" i="9"/>
  <c r="AD227" i="9"/>
  <c r="AC227" i="9"/>
  <c r="AB227" i="9"/>
  <c r="AA227" i="9"/>
  <c r="Z227" i="9"/>
  <c r="Y227" i="9"/>
  <c r="X227" i="9"/>
  <c r="W227" i="9"/>
  <c r="V227" i="9"/>
  <c r="U227" i="9"/>
  <c r="T227" i="9"/>
  <c r="S227" i="9"/>
  <c r="R227" i="9"/>
  <c r="Q227" i="9"/>
  <c r="P227" i="9"/>
  <c r="O227" i="9"/>
  <c r="N227" i="9"/>
  <c r="M227" i="9"/>
  <c r="L227" i="9"/>
  <c r="K227" i="9"/>
  <c r="J227" i="9"/>
  <c r="I227" i="9"/>
  <c r="H227" i="9"/>
  <c r="G227" i="9"/>
  <c r="F227" i="9"/>
  <c r="D227" i="9"/>
  <c r="B227" i="9"/>
  <c r="AT226" i="9"/>
  <c r="AR226" i="9"/>
  <c r="AP226" i="9"/>
  <c r="AO226" i="9"/>
  <c r="AN226" i="9"/>
  <c r="AM226" i="9"/>
  <c r="AL226" i="9"/>
  <c r="AH226" i="9"/>
  <c r="AF226" i="9"/>
  <c r="AE226" i="9"/>
  <c r="AD226" i="9"/>
  <c r="AC226" i="9"/>
  <c r="AB226" i="9"/>
  <c r="AA226" i="9"/>
  <c r="Z226" i="9"/>
  <c r="Y226" i="9"/>
  <c r="X226" i="9"/>
  <c r="W226" i="9"/>
  <c r="V226" i="9"/>
  <c r="U226" i="9"/>
  <c r="T226" i="9"/>
  <c r="S226" i="9"/>
  <c r="R226" i="9"/>
  <c r="Q226" i="9"/>
  <c r="P226" i="9"/>
  <c r="O226" i="9"/>
  <c r="N226" i="9"/>
  <c r="M226" i="9"/>
  <c r="L226" i="9"/>
  <c r="K226" i="9"/>
  <c r="J226" i="9"/>
  <c r="I226" i="9"/>
  <c r="H226" i="9"/>
  <c r="G226" i="9"/>
  <c r="F226" i="9"/>
  <c r="D226" i="9"/>
  <c r="B226" i="9"/>
  <c r="AT225" i="9"/>
  <c r="AR225" i="9"/>
  <c r="AP225" i="9"/>
  <c r="AO225" i="9"/>
  <c r="AN225" i="9"/>
  <c r="AM225" i="9"/>
  <c r="AL225" i="9"/>
  <c r="AH225" i="9"/>
  <c r="AF225" i="9"/>
  <c r="AE225" i="9"/>
  <c r="AD225" i="9"/>
  <c r="AC225" i="9"/>
  <c r="AB225" i="9"/>
  <c r="AA225" i="9"/>
  <c r="Z225" i="9"/>
  <c r="Y225" i="9"/>
  <c r="X225" i="9"/>
  <c r="W225" i="9"/>
  <c r="V225" i="9"/>
  <c r="U225" i="9"/>
  <c r="T225" i="9"/>
  <c r="S225" i="9"/>
  <c r="R225" i="9"/>
  <c r="Q225" i="9"/>
  <c r="P225" i="9"/>
  <c r="O225" i="9"/>
  <c r="N225" i="9"/>
  <c r="M225" i="9"/>
  <c r="L225" i="9"/>
  <c r="K225" i="9"/>
  <c r="J225" i="9"/>
  <c r="I225" i="9"/>
  <c r="H225" i="9"/>
  <c r="G225" i="9"/>
  <c r="F225" i="9"/>
  <c r="D225" i="9"/>
  <c r="B225" i="9"/>
  <c r="AT224" i="9"/>
  <c r="AR224" i="9"/>
  <c r="AP224" i="9"/>
  <c r="AO224" i="9"/>
  <c r="AN224" i="9"/>
  <c r="AM224" i="9"/>
  <c r="AL224" i="9"/>
  <c r="AH224" i="9"/>
  <c r="AF224" i="9"/>
  <c r="AE224" i="9"/>
  <c r="AD224" i="9"/>
  <c r="AC224" i="9"/>
  <c r="AB224" i="9"/>
  <c r="AA224" i="9"/>
  <c r="Z224" i="9"/>
  <c r="Y224" i="9"/>
  <c r="X224" i="9"/>
  <c r="W224" i="9"/>
  <c r="V224" i="9"/>
  <c r="U224" i="9"/>
  <c r="T224" i="9"/>
  <c r="S224" i="9"/>
  <c r="R224" i="9"/>
  <c r="Q224" i="9"/>
  <c r="P224" i="9"/>
  <c r="O224" i="9"/>
  <c r="N224" i="9"/>
  <c r="M224" i="9"/>
  <c r="L224" i="9"/>
  <c r="K224" i="9"/>
  <c r="J224" i="9"/>
  <c r="I224" i="9"/>
  <c r="H224" i="9"/>
  <c r="G224" i="9"/>
  <c r="F224" i="9"/>
  <c r="D224" i="9"/>
  <c r="B224" i="9"/>
  <c r="AT223" i="9"/>
  <c r="AR223" i="9"/>
  <c r="AP223" i="9"/>
  <c r="AO223" i="9"/>
  <c r="AN223" i="9"/>
  <c r="AM223" i="9"/>
  <c r="AL223" i="9"/>
  <c r="AH223" i="9"/>
  <c r="AF223" i="9"/>
  <c r="AE223" i="9"/>
  <c r="AD223" i="9"/>
  <c r="AC223" i="9"/>
  <c r="AB223" i="9"/>
  <c r="AA223" i="9"/>
  <c r="Z223" i="9"/>
  <c r="Y223" i="9"/>
  <c r="X223" i="9"/>
  <c r="W223" i="9"/>
  <c r="V223" i="9"/>
  <c r="U223" i="9"/>
  <c r="T223" i="9"/>
  <c r="S223" i="9"/>
  <c r="R223" i="9"/>
  <c r="Q223" i="9"/>
  <c r="P223" i="9"/>
  <c r="O223" i="9"/>
  <c r="N223" i="9"/>
  <c r="M223" i="9"/>
  <c r="L223" i="9"/>
  <c r="K223" i="9"/>
  <c r="J223" i="9"/>
  <c r="I223" i="9"/>
  <c r="H223" i="9"/>
  <c r="G223" i="9"/>
  <c r="F223" i="9"/>
  <c r="D223" i="9"/>
  <c r="B223" i="9"/>
  <c r="AT222" i="9"/>
  <c r="AR222" i="9"/>
  <c r="AP222" i="9"/>
  <c r="AO222" i="9"/>
  <c r="AN222" i="9"/>
  <c r="AM222" i="9"/>
  <c r="AL222" i="9"/>
  <c r="AH222" i="9"/>
  <c r="AF222" i="9"/>
  <c r="AE222" i="9"/>
  <c r="AD222" i="9"/>
  <c r="AC222" i="9"/>
  <c r="AB222" i="9"/>
  <c r="AA222" i="9"/>
  <c r="Z222" i="9"/>
  <c r="Y222" i="9"/>
  <c r="X222" i="9"/>
  <c r="W222" i="9"/>
  <c r="V222" i="9"/>
  <c r="U222" i="9"/>
  <c r="T222" i="9"/>
  <c r="S222" i="9"/>
  <c r="R222" i="9"/>
  <c r="Q222" i="9"/>
  <c r="P222" i="9"/>
  <c r="O222" i="9"/>
  <c r="N222" i="9"/>
  <c r="M222" i="9"/>
  <c r="L222" i="9"/>
  <c r="K222" i="9"/>
  <c r="J222" i="9"/>
  <c r="I222" i="9"/>
  <c r="H222" i="9"/>
  <c r="G222" i="9"/>
  <c r="F222" i="9"/>
  <c r="D222" i="9"/>
  <c r="B222" i="9"/>
  <c r="AT221" i="9"/>
  <c r="AR221" i="9"/>
  <c r="AP221" i="9"/>
  <c r="AO221" i="9"/>
  <c r="AN221" i="9"/>
  <c r="AM221" i="9"/>
  <c r="AL221" i="9"/>
  <c r="AH221" i="9"/>
  <c r="AF221" i="9"/>
  <c r="AE221" i="9"/>
  <c r="AD221" i="9"/>
  <c r="AC221" i="9"/>
  <c r="AB221" i="9"/>
  <c r="AA221" i="9"/>
  <c r="Z221" i="9"/>
  <c r="Y221" i="9"/>
  <c r="X221" i="9"/>
  <c r="W221" i="9"/>
  <c r="V221" i="9"/>
  <c r="U221" i="9"/>
  <c r="T221" i="9"/>
  <c r="S221" i="9"/>
  <c r="R221" i="9"/>
  <c r="Q221" i="9"/>
  <c r="P221" i="9"/>
  <c r="O221" i="9"/>
  <c r="N221" i="9"/>
  <c r="M221" i="9"/>
  <c r="L221" i="9"/>
  <c r="K221" i="9"/>
  <c r="J221" i="9"/>
  <c r="I221" i="9"/>
  <c r="H221" i="9"/>
  <c r="G221" i="9"/>
  <c r="F221" i="9"/>
  <c r="D221" i="9"/>
  <c r="B221" i="9"/>
  <c r="AT220" i="9"/>
  <c r="AR220" i="9"/>
  <c r="AP220" i="9"/>
  <c r="AO220" i="9"/>
  <c r="AN220" i="9"/>
  <c r="AM220" i="9"/>
  <c r="AL220" i="9"/>
  <c r="AH220" i="9"/>
  <c r="AF220" i="9"/>
  <c r="AE220" i="9"/>
  <c r="AD220" i="9"/>
  <c r="AC220" i="9"/>
  <c r="AB220" i="9"/>
  <c r="AA220" i="9"/>
  <c r="Z220" i="9"/>
  <c r="Y220" i="9"/>
  <c r="X220" i="9"/>
  <c r="W220" i="9"/>
  <c r="V220" i="9"/>
  <c r="U220" i="9"/>
  <c r="T220" i="9"/>
  <c r="S220" i="9"/>
  <c r="R220" i="9"/>
  <c r="Q220" i="9"/>
  <c r="P220" i="9"/>
  <c r="O220" i="9"/>
  <c r="N220" i="9"/>
  <c r="M220" i="9"/>
  <c r="L220" i="9"/>
  <c r="K220" i="9"/>
  <c r="J220" i="9"/>
  <c r="I220" i="9"/>
  <c r="H220" i="9"/>
  <c r="G220" i="9"/>
  <c r="F220" i="9"/>
  <c r="D220" i="9"/>
  <c r="B220" i="9"/>
  <c r="AT219" i="9"/>
  <c r="AR219" i="9"/>
  <c r="AP219" i="9"/>
  <c r="AO219" i="9"/>
  <c r="AN219" i="9"/>
  <c r="AM219" i="9"/>
  <c r="AL219" i="9"/>
  <c r="AH219" i="9"/>
  <c r="AF219" i="9"/>
  <c r="AE219" i="9"/>
  <c r="AD219" i="9"/>
  <c r="AC219" i="9"/>
  <c r="AB219" i="9"/>
  <c r="AA219" i="9"/>
  <c r="Z219" i="9"/>
  <c r="Y219" i="9"/>
  <c r="X219" i="9"/>
  <c r="W219" i="9"/>
  <c r="V219" i="9"/>
  <c r="U219" i="9"/>
  <c r="T219" i="9"/>
  <c r="S219" i="9"/>
  <c r="R219" i="9"/>
  <c r="Q219" i="9"/>
  <c r="P219" i="9"/>
  <c r="O219" i="9"/>
  <c r="N219" i="9"/>
  <c r="M219" i="9"/>
  <c r="L219" i="9"/>
  <c r="K219" i="9"/>
  <c r="J219" i="9"/>
  <c r="I219" i="9"/>
  <c r="H219" i="9"/>
  <c r="G219" i="9"/>
  <c r="F219" i="9"/>
  <c r="D219" i="9"/>
  <c r="B219" i="9"/>
  <c r="AT218" i="9"/>
  <c r="AR218" i="9"/>
  <c r="AP218" i="9"/>
  <c r="AO218" i="9"/>
  <c r="AN218" i="9"/>
  <c r="AM218" i="9"/>
  <c r="AL218" i="9"/>
  <c r="AH218" i="9"/>
  <c r="AF218" i="9"/>
  <c r="AE218" i="9"/>
  <c r="AD218" i="9"/>
  <c r="AC218" i="9"/>
  <c r="AB218" i="9"/>
  <c r="AA218" i="9"/>
  <c r="Z218" i="9"/>
  <c r="Y218" i="9"/>
  <c r="X218" i="9"/>
  <c r="W218" i="9"/>
  <c r="V218" i="9"/>
  <c r="U218" i="9"/>
  <c r="T218" i="9"/>
  <c r="S218" i="9"/>
  <c r="R218" i="9"/>
  <c r="Q218" i="9"/>
  <c r="P218" i="9"/>
  <c r="O218" i="9"/>
  <c r="N218" i="9"/>
  <c r="M218" i="9"/>
  <c r="L218" i="9"/>
  <c r="K218" i="9"/>
  <c r="J218" i="9"/>
  <c r="I218" i="9"/>
  <c r="H218" i="9"/>
  <c r="G218" i="9"/>
  <c r="F218" i="9"/>
  <c r="D218" i="9"/>
  <c r="B218" i="9"/>
  <c r="AT217" i="9"/>
  <c r="AR217" i="9"/>
  <c r="AP217" i="9"/>
  <c r="AO217" i="9"/>
  <c r="AN217" i="9"/>
  <c r="AM217" i="9"/>
  <c r="AL217" i="9"/>
  <c r="AH217" i="9"/>
  <c r="AF217" i="9"/>
  <c r="AE217" i="9"/>
  <c r="AD217" i="9"/>
  <c r="AC217" i="9"/>
  <c r="AB217" i="9"/>
  <c r="AA217" i="9"/>
  <c r="Z217" i="9"/>
  <c r="Y217" i="9"/>
  <c r="X217" i="9"/>
  <c r="W217" i="9"/>
  <c r="V217" i="9"/>
  <c r="U217" i="9"/>
  <c r="T217" i="9"/>
  <c r="S217" i="9"/>
  <c r="R217" i="9"/>
  <c r="Q217" i="9"/>
  <c r="P217" i="9"/>
  <c r="O217" i="9"/>
  <c r="N217" i="9"/>
  <c r="M217" i="9"/>
  <c r="L217" i="9"/>
  <c r="K217" i="9"/>
  <c r="J217" i="9"/>
  <c r="I217" i="9"/>
  <c r="H217" i="9"/>
  <c r="G217" i="9"/>
  <c r="F217" i="9"/>
  <c r="D217" i="9"/>
  <c r="B217" i="9"/>
  <c r="AT216" i="9"/>
  <c r="AR216" i="9"/>
  <c r="AP216" i="9"/>
  <c r="AO216" i="9"/>
  <c r="AN216" i="9"/>
  <c r="AM216" i="9"/>
  <c r="AL216" i="9"/>
  <c r="AH216" i="9"/>
  <c r="AF216" i="9"/>
  <c r="AE216" i="9"/>
  <c r="AD216" i="9"/>
  <c r="AC216" i="9"/>
  <c r="AB216" i="9"/>
  <c r="AA216" i="9"/>
  <c r="Z216" i="9"/>
  <c r="Y216" i="9"/>
  <c r="X216" i="9"/>
  <c r="W216" i="9"/>
  <c r="V216" i="9"/>
  <c r="U216" i="9"/>
  <c r="T216" i="9"/>
  <c r="S216" i="9"/>
  <c r="R216" i="9"/>
  <c r="Q216" i="9"/>
  <c r="P216" i="9"/>
  <c r="O216" i="9"/>
  <c r="N216" i="9"/>
  <c r="M216" i="9"/>
  <c r="L216" i="9"/>
  <c r="K216" i="9"/>
  <c r="J216" i="9"/>
  <c r="I216" i="9"/>
  <c r="H216" i="9"/>
  <c r="G216" i="9"/>
  <c r="F216" i="9"/>
  <c r="D216" i="9"/>
  <c r="B216" i="9"/>
  <c r="AT215" i="9"/>
  <c r="AR215" i="9"/>
  <c r="AP215" i="9"/>
  <c r="AO215" i="9"/>
  <c r="AN215" i="9"/>
  <c r="AM215" i="9"/>
  <c r="AL215" i="9"/>
  <c r="AH215" i="9"/>
  <c r="AF215" i="9"/>
  <c r="AE215" i="9"/>
  <c r="AD215" i="9"/>
  <c r="AC215" i="9"/>
  <c r="AB215" i="9"/>
  <c r="AA215" i="9"/>
  <c r="Z215" i="9"/>
  <c r="Y215" i="9"/>
  <c r="X215" i="9"/>
  <c r="W215" i="9"/>
  <c r="V215" i="9"/>
  <c r="U215" i="9"/>
  <c r="T215" i="9"/>
  <c r="S215" i="9"/>
  <c r="R215" i="9"/>
  <c r="Q215" i="9"/>
  <c r="P215" i="9"/>
  <c r="O215" i="9"/>
  <c r="N215" i="9"/>
  <c r="M215" i="9"/>
  <c r="L215" i="9"/>
  <c r="K215" i="9"/>
  <c r="J215" i="9"/>
  <c r="I215" i="9"/>
  <c r="H215" i="9"/>
  <c r="G215" i="9"/>
  <c r="F215" i="9"/>
  <c r="D215" i="9"/>
  <c r="B215" i="9"/>
  <c r="AT214" i="9"/>
  <c r="AR214" i="9"/>
  <c r="AP214" i="9"/>
  <c r="AO214" i="9"/>
  <c r="AN214" i="9"/>
  <c r="AM214" i="9"/>
  <c r="AL214" i="9"/>
  <c r="AH214" i="9"/>
  <c r="AF214" i="9"/>
  <c r="AE214" i="9"/>
  <c r="AD214" i="9"/>
  <c r="AC214" i="9"/>
  <c r="AB214" i="9"/>
  <c r="AA214" i="9"/>
  <c r="Z214" i="9"/>
  <c r="Y214" i="9"/>
  <c r="X214" i="9"/>
  <c r="W214" i="9"/>
  <c r="V214" i="9"/>
  <c r="U214" i="9"/>
  <c r="T214" i="9"/>
  <c r="S214" i="9"/>
  <c r="R214" i="9"/>
  <c r="Q214" i="9"/>
  <c r="P214" i="9"/>
  <c r="O214" i="9"/>
  <c r="N214" i="9"/>
  <c r="M214" i="9"/>
  <c r="L214" i="9"/>
  <c r="K214" i="9"/>
  <c r="J214" i="9"/>
  <c r="I214" i="9"/>
  <c r="H214" i="9"/>
  <c r="G214" i="9"/>
  <c r="F214" i="9"/>
  <c r="D214" i="9"/>
  <c r="B214" i="9"/>
  <c r="AT213" i="9"/>
  <c r="AR213" i="9"/>
  <c r="AP213" i="9"/>
  <c r="AO213" i="9"/>
  <c r="AN213" i="9"/>
  <c r="AM213" i="9"/>
  <c r="AL213" i="9"/>
  <c r="AH213" i="9"/>
  <c r="AF213" i="9"/>
  <c r="AE213" i="9"/>
  <c r="AD213" i="9"/>
  <c r="AC213" i="9"/>
  <c r="AB213" i="9"/>
  <c r="AA213" i="9"/>
  <c r="Z213" i="9"/>
  <c r="Y213" i="9"/>
  <c r="X213" i="9"/>
  <c r="W213" i="9"/>
  <c r="V213" i="9"/>
  <c r="U213" i="9"/>
  <c r="T213" i="9"/>
  <c r="S213" i="9"/>
  <c r="R213" i="9"/>
  <c r="Q213" i="9"/>
  <c r="P213" i="9"/>
  <c r="O213" i="9"/>
  <c r="N213" i="9"/>
  <c r="M213" i="9"/>
  <c r="L213" i="9"/>
  <c r="K213" i="9"/>
  <c r="J213" i="9"/>
  <c r="I213" i="9"/>
  <c r="H213" i="9"/>
  <c r="G213" i="9"/>
  <c r="F213" i="9"/>
  <c r="D213" i="9"/>
  <c r="B213" i="9"/>
  <c r="AT212" i="9"/>
  <c r="AR212" i="9"/>
  <c r="AP212" i="9"/>
  <c r="AO212" i="9"/>
  <c r="AN212" i="9"/>
  <c r="AM212" i="9"/>
  <c r="AL212" i="9"/>
  <c r="AH212" i="9"/>
  <c r="AF212" i="9"/>
  <c r="AE212" i="9"/>
  <c r="AD212" i="9"/>
  <c r="AC212" i="9"/>
  <c r="AB212" i="9"/>
  <c r="AA212" i="9"/>
  <c r="Z212" i="9"/>
  <c r="Y212" i="9"/>
  <c r="X212" i="9"/>
  <c r="W212" i="9"/>
  <c r="V212" i="9"/>
  <c r="U212" i="9"/>
  <c r="T212" i="9"/>
  <c r="S212" i="9"/>
  <c r="R212" i="9"/>
  <c r="Q212" i="9"/>
  <c r="P212" i="9"/>
  <c r="O212" i="9"/>
  <c r="N212" i="9"/>
  <c r="M212" i="9"/>
  <c r="L212" i="9"/>
  <c r="K212" i="9"/>
  <c r="J212" i="9"/>
  <c r="I212" i="9"/>
  <c r="H212" i="9"/>
  <c r="G212" i="9"/>
  <c r="F212" i="9"/>
  <c r="D212" i="9"/>
  <c r="B212" i="9"/>
  <c r="AT211" i="9"/>
  <c r="AR211" i="9"/>
  <c r="AP211" i="9"/>
  <c r="AO211" i="9"/>
  <c r="AN211" i="9"/>
  <c r="AM211" i="9"/>
  <c r="AL211" i="9"/>
  <c r="AH211" i="9"/>
  <c r="AF211" i="9"/>
  <c r="AE211" i="9"/>
  <c r="AD211" i="9"/>
  <c r="AC211" i="9"/>
  <c r="AB211" i="9"/>
  <c r="AA211" i="9"/>
  <c r="Z211" i="9"/>
  <c r="Y211" i="9"/>
  <c r="X211" i="9"/>
  <c r="W211" i="9"/>
  <c r="V211" i="9"/>
  <c r="U211" i="9"/>
  <c r="T211" i="9"/>
  <c r="S211" i="9"/>
  <c r="R211" i="9"/>
  <c r="Q211" i="9"/>
  <c r="P211" i="9"/>
  <c r="O211" i="9"/>
  <c r="N211" i="9"/>
  <c r="M211" i="9"/>
  <c r="L211" i="9"/>
  <c r="K211" i="9"/>
  <c r="J211" i="9"/>
  <c r="I211" i="9"/>
  <c r="H211" i="9"/>
  <c r="G211" i="9"/>
  <c r="F211" i="9"/>
  <c r="D211" i="9"/>
  <c r="B211" i="9"/>
  <c r="AT210" i="9"/>
  <c r="AR210" i="9"/>
  <c r="AP210" i="9"/>
  <c r="AO210" i="9"/>
  <c r="AN210" i="9"/>
  <c r="AM210" i="9"/>
  <c r="AL210" i="9"/>
  <c r="AH210" i="9"/>
  <c r="AF210" i="9"/>
  <c r="AE210" i="9"/>
  <c r="AD210" i="9"/>
  <c r="AC210" i="9"/>
  <c r="AB210" i="9"/>
  <c r="AA210" i="9"/>
  <c r="Z210" i="9"/>
  <c r="Y210" i="9"/>
  <c r="X210" i="9"/>
  <c r="W210" i="9"/>
  <c r="V210" i="9"/>
  <c r="U210" i="9"/>
  <c r="T210" i="9"/>
  <c r="S210" i="9"/>
  <c r="R210" i="9"/>
  <c r="Q210" i="9"/>
  <c r="P210" i="9"/>
  <c r="O210" i="9"/>
  <c r="N210" i="9"/>
  <c r="M210" i="9"/>
  <c r="L210" i="9"/>
  <c r="K210" i="9"/>
  <c r="J210" i="9"/>
  <c r="I210" i="9"/>
  <c r="H210" i="9"/>
  <c r="G210" i="9"/>
  <c r="F210" i="9"/>
  <c r="D210" i="9"/>
  <c r="B210" i="9"/>
  <c r="AT209" i="9"/>
  <c r="AR209" i="9"/>
  <c r="AP209" i="9"/>
  <c r="AO209" i="9"/>
  <c r="AN209" i="9"/>
  <c r="AM209" i="9"/>
  <c r="AL209" i="9"/>
  <c r="AH209" i="9"/>
  <c r="AF209" i="9"/>
  <c r="AE209" i="9"/>
  <c r="AD209" i="9"/>
  <c r="AC209" i="9"/>
  <c r="AB209" i="9"/>
  <c r="AA209" i="9"/>
  <c r="Z209" i="9"/>
  <c r="Y209" i="9"/>
  <c r="X209" i="9"/>
  <c r="W209" i="9"/>
  <c r="V209" i="9"/>
  <c r="U209" i="9"/>
  <c r="T209" i="9"/>
  <c r="S209" i="9"/>
  <c r="R209" i="9"/>
  <c r="Q209" i="9"/>
  <c r="P209" i="9"/>
  <c r="O209" i="9"/>
  <c r="N209" i="9"/>
  <c r="M209" i="9"/>
  <c r="L209" i="9"/>
  <c r="K209" i="9"/>
  <c r="J209" i="9"/>
  <c r="I209" i="9"/>
  <c r="H209" i="9"/>
  <c r="G209" i="9"/>
  <c r="F209" i="9"/>
  <c r="D209" i="9"/>
  <c r="B209" i="9"/>
  <c r="AT208" i="9"/>
  <c r="AR208" i="9"/>
  <c r="AP208" i="9"/>
  <c r="AO208" i="9"/>
  <c r="AN208" i="9"/>
  <c r="AM208" i="9"/>
  <c r="AL208" i="9"/>
  <c r="AH208" i="9"/>
  <c r="AF208" i="9"/>
  <c r="AE208" i="9"/>
  <c r="AD208" i="9"/>
  <c r="AC208" i="9"/>
  <c r="AB208" i="9"/>
  <c r="AA208" i="9"/>
  <c r="Z208" i="9"/>
  <c r="Y208" i="9"/>
  <c r="X208" i="9"/>
  <c r="W208" i="9"/>
  <c r="V208" i="9"/>
  <c r="U208" i="9"/>
  <c r="T208" i="9"/>
  <c r="S208" i="9"/>
  <c r="R208" i="9"/>
  <c r="Q208" i="9"/>
  <c r="P208" i="9"/>
  <c r="O208" i="9"/>
  <c r="N208" i="9"/>
  <c r="M208" i="9"/>
  <c r="L208" i="9"/>
  <c r="K208" i="9"/>
  <c r="J208" i="9"/>
  <c r="I208" i="9"/>
  <c r="H208" i="9"/>
  <c r="G208" i="9"/>
  <c r="F208" i="9"/>
  <c r="D208" i="9"/>
  <c r="B208" i="9"/>
  <c r="AT207" i="9"/>
  <c r="AR207" i="9"/>
  <c r="AP207" i="9"/>
  <c r="AO207" i="9"/>
  <c r="AN207" i="9"/>
  <c r="AM207" i="9"/>
  <c r="AL207" i="9"/>
  <c r="AH207" i="9"/>
  <c r="AF207" i="9"/>
  <c r="AE207" i="9"/>
  <c r="AD207" i="9"/>
  <c r="AC207" i="9"/>
  <c r="AB207" i="9"/>
  <c r="AA207" i="9"/>
  <c r="Z207" i="9"/>
  <c r="Y207" i="9"/>
  <c r="X207" i="9"/>
  <c r="W207" i="9"/>
  <c r="V207" i="9"/>
  <c r="U207" i="9"/>
  <c r="T207" i="9"/>
  <c r="S207" i="9"/>
  <c r="R207" i="9"/>
  <c r="Q207" i="9"/>
  <c r="P207" i="9"/>
  <c r="O207" i="9"/>
  <c r="N207" i="9"/>
  <c r="M207" i="9"/>
  <c r="L207" i="9"/>
  <c r="K207" i="9"/>
  <c r="J207" i="9"/>
  <c r="I207" i="9"/>
  <c r="H207" i="9"/>
  <c r="G207" i="9"/>
  <c r="F207" i="9"/>
  <c r="D207" i="9"/>
  <c r="B207" i="9"/>
  <c r="AT206" i="9"/>
  <c r="AR206" i="9"/>
  <c r="AP206" i="9"/>
  <c r="AO206" i="9"/>
  <c r="AN206" i="9"/>
  <c r="AM206" i="9"/>
  <c r="AL206" i="9"/>
  <c r="AH206" i="9"/>
  <c r="AF206" i="9"/>
  <c r="AE206" i="9"/>
  <c r="AD206" i="9"/>
  <c r="AC206" i="9"/>
  <c r="AB206" i="9"/>
  <c r="AA206" i="9"/>
  <c r="Z206" i="9"/>
  <c r="Y206" i="9"/>
  <c r="X206" i="9"/>
  <c r="W206" i="9"/>
  <c r="V206" i="9"/>
  <c r="U206" i="9"/>
  <c r="T206" i="9"/>
  <c r="S206" i="9"/>
  <c r="R206" i="9"/>
  <c r="Q206" i="9"/>
  <c r="P206" i="9"/>
  <c r="O206" i="9"/>
  <c r="N206" i="9"/>
  <c r="M206" i="9"/>
  <c r="L206" i="9"/>
  <c r="K206" i="9"/>
  <c r="J206" i="9"/>
  <c r="I206" i="9"/>
  <c r="H206" i="9"/>
  <c r="G206" i="9"/>
  <c r="F206" i="9"/>
  <c r="D206" i="9"/>
  <c r="B206" i="9"/>
  <c r="AT205" i="9"/>
  <c r="AR205" i="9"/>
  <c r="AP205" i="9"/>
  <c r="AO205" i="9"/>
  <c r="AN205" i="9"/>
  <c r="AM205" i="9"/>
  <c r="AL205" i="9"/>
  <c r="AH205" i="9"/>
  <c r="AF205" i="9"/>
  <c r="AE205" i="9"/>
  <c r="AD205" i="9"/>
  <c r="AC205" i="9"/>
  <c r="AB205" i="9"/>
  <c r="AA205" i="9"/>
  <c r="Z205" i="9"/>
  <c r="Y205" i="9"/>
  <c r="X205" i="9"/>
  <c r="W205" i="9"/>
  <c r="V205" i="9"/>
  <c r="U205" i="9"/>
  <c r="T205" i="9"/>
  <c r="S205" i="9"/>
  <c r="R205" i="9"/>
  <c r="Q205" i="9"/>
  <c r="P205" i="9"/>
  <c r="O205" i="9"/>
  <c r="N205" i="9"/>
  <c r="M205" i="9"/>
  <c r="L205" i="9"/>
  <c r="K205" i="9"/>
  <c r="J205" i="9"/>
  <c r="I205" i="9"/>
  <c r="H205" i="9"/>
  <c r="G205" i="9"/>
  <c r="F205" i="9"/>
  <c r="D205" i="9"/>
  <c r="B205" i="9"/>
  <c r="AT204" i="9"/>
  <c r="AR204" i="9"/>
  <c r="AP204" i="9"/>
  <c r="AO204" i="9"/>
  <c r="AN204" i="9"/>
  <c r="AM204" i="9"/>
  <c r="AL204" i="9"/>
  <c r="AH204" i="9"/>
  <c r="AF204" i="9"/>
  <c r="AE204" i="9"/>
  <c r="AD204" i="9"/>
  <c r="AC204" i="9"/>
  <c r="AB204" i="9"/>
  <c r="AA204" i="9"/>
  <c r="Z204" i="9"/>
  <c r="Y204" i="9"/>
  <c r="X204" i="9"/>
  <c r="W204" i="9"/>
  <c r="V204" i="9"/>
  <c r="U204" i="9"/>
  <c r="T204" i="9"/>
  <c r="S204" i="9"/>
  <c r="R204" i="9"/>
  <c r="Q204" i="9"/>
  <c r="P204" i="9"/>
  <c r="O204" i="9"/>
  <c r="N204" i="9"/>
  <c r="M204" i="9"/>
  <c r="L204" i="9"/>
  <c r="K204" i="9"/>
  <c r="J204" i="9"/>
  <c r="I204" i="9"/>
  <c r="H204" i="9"/>
  <c r="G204" i="9"/>
  <c r="F204" i="9"/>
  <c r="D204" i="9"/>
  <c r="B204" i="9"/>
  <c r="AT203" i="9"/>
  <c r="AR203" i="9"/>
  <c r="AP203" i="9"/>
  <c r="AO203" i="9"/>
  <c r="AN203" i="9"/>
  <c r="AM203" i="9"/>
  <c r="AL203" i="9"/>
  <c r="AH203" i="9"/>
  <c r="AF203" i="9"/>
  <c r="AE203" i="9"/>
  <c r="AD203" i="9"/>
  <c r="AC203" i="9"/>
  <c r="AB203" i="9"/>
  <c r="AA203" i="9"/>
  <c r="Z203" i="9"/>
  <c r="Y203" i="9"/>
  <c r="X203" i="9"/>
  <c r="W203" i="9"/>
  <c r="V203" i="9"/>
  <c r="U203" i="9"/>
  <c r="T203" i="9"/>
  <c r="S203" i="9"/>
  <c r="R203" i="9"/>
  <c r="Q203" i="9"/>
  <c r="P203" i="9"/>
  <c r="O203" i="9"/>
  <c r="N203" i="9"/>
  <c r="M203" i="9"/>
  <c r="L203" i="9"/>
  <c r="K203" i="9"/>
  <c r="J203" i="9"/>
  <c r="I203" i="9"/>
  <c r="H203" i="9"/>
  <c r="G203" i="9"/>
  <c r="F203" i="9"/>
  <c r="D203" i="9"/>
  <c r="B203" i="9"/>
  <c r="AT202" i="9"/>
  <c r="AR202" i="9"/>
  <c r="AP202" i="9"/>
  <c r="AO202" i="9"/>
  <c r="AN202" i="9"/>
  <c r="AM202" i="9"/>
  <c r="AL202" i="9"/>
  <c r="AH202" i="9"/>
  <c r="AF202" i="9"/>
  <c r="AE202" i="9"/>
  <c r="AD202" i="9"/>
  <c r="AC202" i="9"/>
  <c r="AB202" i="9"/>
  <c r="AA202" i="9"/>
  <c r="Z202" i="9"/>
  <c r="Y202" i="9"/>
  <c r="X202" i="9"/>
  <c r="W202" i="9"/>
  <c r="V202" i="9"/>
  <c r="U202" i="9"/>
  <c r="T202" i="9"/>
  <c r="S202" i="9"/>
  <c r="R202" i="9"/>
  <c r="Q202" i="9"/>
  <c r="P202" i="9"/>
  <c r="O202" i="9"/>
  <c r="N202" i="9"/>
  <c r="M202" i="9"/>
  <c r="L202" i="9"/>
  <c r="K202" i="9"/>
  <c r="J202" i="9"/>
  <c r="I202" i="9"/>
  <c r="H202" i="9"/>
  <c r="G202" i="9"/>
  <c r="F202" i="9"/>
  <c r="D202" i="9"/>
  <c r="B202" i="9"/>
  <c r="AT201" i="9"/>
  <c r="AR201" i="9"/>
  <c r="AP201" i="9"/>
  <c r="AO201" i="9"/>
  <c r="AN201" i="9"/>
  <c r="AM201" i="9"/>
  <c r="AL201" i="9"/>
  <c r="AH201" i="9"/>
  <c r="AF201" i="9"/>
  <c r="AE201" i="9"/>
  <c r="AD201" i="9"/>
  <c r="AC201" i="9"/>
  <c r="AB201" i="9"/>
  <c r="AA201" i="9"/>
  <c r="Z201" i="9"/>
  <c r="Y201" i="9"/>
  <c r="X201" i="9"/>
  <c r="W201" i="9"/>
  <c r="V201" i="9"/>
  <c r="U201" i="9"/>
  <c r="T201" i="9"/>
  <c r="S201" i="9"/>
  <c r="R201" i="9"/>
  <c r="Q201" i="9"/>
  <c r="P201" i="9"/>
  <c r="O201" i="9"/>
  <c r="N201" i="9"/>
  <c r="M201" i="9"/>
  <c r="L201" i="9"/>
  <c r="K201" i="9"/>
  <c r="J201" i="9"/>
  <c r="I201" i="9"/>
  <c r="H201" i="9"/>
  <c r="G201" i="9"/>
  <c r="F201" i="9"/>
  <c r="D201" i="9"/>
  <c r="B201" i="9"/>
  <c r="AT200" i="9"/>
  <c r="AR200" i="9"/>
  <c r="AP200" i="9"/>
  <c r="AO200" i="9"/>
  <c r="AN200" i="9"/>
  <c r="AM200" i="9"/>
  <c r="AL200" i="9"/>
  <c r="AH200" i="9"/>
  <c r="AF200" i="9"/>
  <c r="AE200" i="9"/>
  <c r="AD200" i="9"/>
  <c r="AC200" i="9"/>
  <c r="AB200" i="9"/>
  <c r="AA200" i="9"/>
  <c r="Z200" i="9"/>
  <c r="Y200" i="9"/>
  <c r="X200" i="9"/>
  <c r="W200" i="9"/>
  <c r="V200" i="9"/>
  <c r="U200" i="9"/>
  <c r="T200" i="9"/>
  <c r="S200" i="9"/>
  <c r="R200" i="9"/>
  <c r="Q200" i="9"/>
  <c r="P200" i="9"/>
  <c r="O200" i="9"/>
  <c r="N200" i="9"/>
  <c r="M200" i="9"/>
  <c r="L200" i="9"/>
  <c r="K200" i="9"/>
  <c r="J200" i="9"/>
  <c r="I200" i="9"/>
  <c r="H200" i="9"/>
  <c r="G200" i="9"/>
  <c r="F200" i="9"/>
  <c r="D200" i="9"/>
  <c r="B200" i="9"/>
  <c r="AT199" i="9"/>
  <c r="AR199" i="9"/>
  <c r="AP199" i="9"/>
  <c r="AO199" i="9"/>
  <c r="AN199" i="9"/>
  <c r="AM199" i="9"/>
  <c r="AL199" i="9"/>
  <c r="AH199" i="9"/>
  <c r="AF199" i="9"/>
  <c r="AE199" i="9"/>
  <c r="AD199" i="9"/>
  <c r="AC199" i="9"/>
  <c r="AB199" i="9"/>
  <c r="AA199" i="9"/>
  <c r="Z199" i="9"/>
  <c r="Y199" i="9"/>
  <c r="X199" i="9"/>
  <c r="W199" i="9"/>
  <c r="V199" i="9"/>
  <c r="U199" i="9"/>
  <c r="T199" i="9"/>
  <c r="S199" i="9"/>
  <c r="R199" i="9"/>
  <c r="Q199" i="9"/>
  <c r="P199" i="9"/>
  <c r="O199" i="9"/>
  <c r="N199" i="9"/>
  <c r="M199" i="9"/>
  <c r="L199" i="9"/>
  <c r="K199" i="9"/>
  <c r="J199" i="9"/>
  <c r="I199" i="9"/>
  <c r="H199" i="9"/>
  <c r="G199" i="9"/>
  <c r="F199" i="9"/>
  <c r="D199" i="9"/>
  <c r="B199" i="9"/>
  <c r="AT198" i="9"/>
  <c r="AR198" i="9"/>
  <c r="AP198" i="9"/>
  <c r="AO198" i="9"/>
  <c r="AN198" i="9"/>
  <c r="AM198" i="9"/>
  <c r="AL198" i="9"/>
  <c r="AH198" i="9"/>
  <c r="AF198" i="9"/>
  <c r="AE198" i="9"/>
  <c r="AD198" i="9"/>
  <c r="AC198" i="9"/>
  <c r="AB198" i="9"/>
  <c r="AA198" i="9"/>
  <c r="Z198" i="9"/>
  <c r="Y198" i="9"/>
  <c r="X198" i="9"/>
  <c r="W198" i="9"/>
  <c r="V198" i="9"/>
  <c r="U198" i="9"/>
  <c r="T198" i="9"/>
  <c r="S198" i="9"/>
  <c r="R198" i="9"/>
  <c r="Q198" i="9"/>
  <c r="P198" i="9"/>
  <c r="O198" i="9"/>
  <c r="N198" i="9"/>
  <c r="M198" i="9"/>
  <c r="L198" i="9"/>
  <c r="K198" i="9"/>
  <c r="J198" i="9"/>
  <c r="I198" i="9"/>
  <c r="H198" i="9"/>
  <c r="G198" i="9"/>
  <c r="F198" i="9"/>
  <c r="D198" i="9"/>
  <c r="B198" i="9"/>
  <c r="AT197" i="9"/>
  <c r="AR197" i="9"/>
  <c r="AP197" i="9"/>
  <c r="AO197" i="9"/>
  <c r="AN197" i="9"/>
  <c r="AM197" i="9"/>
  <c r="AL197" i="9"/>
  <c r="AH197" i="9"/>
  <c r="AF197" i="9"/>
  <c r="AE197" i="9"/>
  <c r="AD197" i="9"/>
  <c r="AC197" i="9"/>
  <c r="AB197" i="9"/>
  <c r="AA197" i="9"/>
  <c r="Z197" i="9"/>
  <c r="Y197" i="9"/>
  <c r="X197" i="9"/>
  <c r="W197" i="9"/>
  <c r="V197" i="9"/>
  <c r="U197" i="9"/>
  <c r="T197" i="9"/>
  <c r="S197" i="9"/>
  <c r="R197" i="9"/>
  <c r="Q197" i="9"/>
  <c r="P197" i="9"/>
  <c r="O197" i="9"/>
  <c r="N197" i="9"/>
  <c r="M197" i="9"/>
  <c r="L197" i="9"/>
  <c r="K197" i="9"/>
  <c r="J197" i="9"/>
  <c r="I197" i="9"/>
  <c r="H197" i="9"/>
  <c r="G197" i="9"/>
  <c r="F197" i="9"/>
  <c r="D197" i="9"/>
  <c r="B197" i="9"/>
  <c r="AT196" i="9"/>
  <c r="AR196" i="9"/>
  <c r="AP196" i="9"/>
  <c r="AO196" i="9"/>
  <c r="AN196" i="9"/>
  <c r="AM196" i="9"/>
  <c r="AL196" i="9"/>
  <c r="AH196" i="9"/>
  <c r="AF196" i="9"/>
  <c r="AE196" i="9"/>
  <c r="AD196" i="9"/>
  <c r="AC196" i="9"/>
  <c r="AB196" i="9"/>
  <c r="AA196" i="9"/>
  <c r="Z196" i="9"/>
  <c r="Y196" i="9"/>
  <c r="X196" i="9"/>
  <c r="W196" i="9"/>
  <c r="V196" i="9"/>
  <c r="U196" i="9"/>
  <c r="T196" i="9"/>
  <c r="S196" i="9"/>
  <c r="R196" i="9"/>
  <c r="Q196" i="9"/>
  <c r="P196" i="9"/>
  <c r="O196" i="9"/>
  <c r="N196" i="9"/>
  <c r="M196" i="9"/>
  <c r="L196" i="9"/>
  <c r="K196" i="9"/>
  <c r="J196" i="9"/>
  <c r="I196" i="9"/>
  <c r="H196" i="9"/>
  <c r="G196" i="9"/>
  <c r="F196" i="9"/>
  <c r="D196" i="9"/>
  <c r="B196" i="9"/>
  <c r="AT195" i="9"/>
  <c r="AR195" i="9"/>
  <c r="AP195" i="9"/>
  <c r="AO195" i="9"/>
  <c r="AN195" i="9"/>
  <c r="AM195" i="9"/>
  <c r="AL195" i="9"/>
  <c r="AH195" i="9"/>
  <c r="AF195" i="9"/>
  <c r="AE195" i="9"/>
  <c r="AD195" i="9"/>
  <c r="AC195" i="9"/>
  <c r="AB195" i="9"/>
  <c r="AA195" i="9"/>
  <c r="Z195" i="9"/>
  <c r="Y195" i="9"/>
  <c r="X195" i="9"/>
  <c r="W195" i="9"/>
  <c r="V195" i="9"/>
  <c r="U195" i="9"/>
  <c r="T195" i="9"/>
  <c r="S195" i="9"/>
  <c r="R195" i="9"/>
  <c r="Q195" i="9"/>
  <c r="P195" i="9"/>
  <c r="O195" i="9"/>
  <c r="N195" i="9"/>
  <c r="M195" i="9"/>
  <c r="L195" i="9"/>
  <c r="K195" i="9"/>
  <c r="J195" i="9"/>
  <c r="I195" i="9"/>
  <c r="H195" i="9"/>
  <c r="G195" i="9"/>
  <c r="F195" i="9"/>
  <c r="D195" i="9"/>
  <c r="B195" i="9"/>
  <c r="AT194" i="9"/>
  <c r="AR194" i="9"/>
  <c r="AP194" i="9"/>
  <c r="AO194" i="9"/>
  <c r="AN194" i="9"/>
  <c r="AM194" i="9"/>
  <c r="AL194" i="9"/>
  <c r="AH194" i="9"/>
  <c r="AF194" i="9"/>
  <c r="AE194" i="9"/>
  <c r="AD194" i="9"/>
  <c r="AC194" i="9"/>
  <c r="AB194" i="9"/>
  <c r="AA194" i="9"/>
  <c r="Z194" i="9"/>
  <c r="Y194" i="9"/>
  <c r="X194" i="9"/>
  <c r="W194" i="9"/>
  <c r="V194" i="9"/>
  <c r="U194" i="9"/>
  <c r="T194" i="9"/>
  <c r="S194" i="9"/>
  <c r="R194" i="9"/>
  <c r="Q194" i="9"/>
  <c r="P194" i="9"/>
  <c r="O194" i="9"/>
  <c r="N194" i="9"/>
  <c r="M194" i="9"/>
  <c r="L194" i="9"/>
  <c r="K194" i="9"/>
  <c r="J194" i="9"/>
  <c r="I194" i="9"/>
  <c r="H194" i="9"/>
  <c r="G194" i="9"/>
  <c r="F194" i="9"/>
  <c r="D194" i="9"/>
  <c r="B194" i="9"/>
  <c r="AT193" i="9"/>
  <c r="AR193" i="9"/>
  <c r="AP193" i="9"/>
  <c r="AO193" i="9"/>
  <c r="AN193" i="9"/>
  <c r="AM193" i="9"/>
  <c r="AL193" i="9"/>
  <c r="AH193" i="9"/>
  <c r="AF193" i="9"/>
  <c r="AE193" i="9"/>
  <c r="AD193" i="9"/>
  <c r="AC193" i="9"/>
  <c r="AB193" i="9"/>
  <c r="AA193" i="9"/>
  <c r="Z193" i="9"/>
  <c r="Y193" i="9"/>
  <c r="X193" i="9"/>
  <c r="W193" i="9"/>
  <c r="V193" i="9"/>
  <c r="U193" i="9"/>
  <c r="T193" i="9"/>
  <c r="S193" i="9"/>
  <c r="R193" i="9"/>
  <c r="Q193" i="9"/>
  <c r="P193" i="9"/>
  <c r="O193" i="9"/>
  <c r="N193" i="9"/>
  <c r="M193" i="9"/>
  <c r="L193" i="9"/>
  <c r="K193" i="9"/>
  <c r="J193" i="9"/>
  <c r="I193" i="9"/>
  <c r="H193" i="9"/>
  <c r="G193" i="9"/>
  <c r="F193" i="9"/>
  <c r="D193" i="9"/>
  <c r="B193" i="9"/>
  <c r="AT192" i="9"/>
  <c r="AR192" i="9"/>
  <c r="AP192" i="9"/>
  <c r="AO192" i="9"/>
  <c r="AN192" i="9"/>
  <c r="AM192" i="9"/>
  <c r="AL192" i="9"/>
  <c r="AH192" i="9"/>
  <c r="AF192" i="9"/>
  <c r="AE192" i="9"/>
  <c r="AD192" i="9"/>
  <c r="AC192" i="9"/>
  <c r="AB192" i="9"/>
  <c r="AA192" i="9"/>
  <c r="Z192" i="9"/>
  <c r="Y192" i="9"/>
  <c r="X192" i="9"/>
  <c r="W192" i="9"/>
  <c r="V192" i="9"/>
  <c r="U192" i="9"/>
  <c r="T192" i="9"/>
  <c r="S192" i="9"/>
  <c r="R192" i="9"/>
  <c r="Q192" i="9"/>
  <c r="P192" i="9"/>
  <c r="O192" i="9"/>
  <c r="N192" i="9"/>
  <c r="M192" i="9"/>
  <c r="L192" i="9"/>
  <c r="K192" i="9"/>
  <c r="J192" i="9"/>
  <c r="I192" i="9"/>
  <c r="H192" i="9"/>
  <c r="G192" i="9"/>
  <c r="F192" i="9"/>
  <c r="D192" i="9"/>
  <c r="B192" i="9"/>
  <c r="AT191" i="9"/>
  <c r="AR191" i="9"/>
  <c r="AP191" i="9"/>
  <c r="AO191" i="9"/>
  <c r="AN191" i="9"/>
  <c r="AM191" i="9"/>
  <c r="AL191" i="9"/>
  <c r="AH191" i="9"/>
  <c r="AF191" i="9"/>
  <c r="AE191" i="9"/>
  <c r="AD191" i="9"/>
  <c r="AC191" i="9"/>
  <c r="AB191" i="9"/>
  <c r="AA191" i="9"/>
  <c r="Z191" i="9"/>
  <c r="Y191" i="9"/>
  <c r="X191" i="9"/>
  <c r="W191" i="9"/>
  <c r="V191" i="9"/>
  <c r="U191" i="9"/>
  <c r="T191" i="9"/>
  <c r="S191" i="9"/>
  <c r="R191" i="9"/>
  <c r="Q191" i="9"/>
  <c r="P191" i="9"/>
  <c r="O191" i="9"/>
  <c r="N191" i="9"/>
  <c r="M191" i="9"/>
  <c r="L191" i="9"/>
  <c r="K191" i="9"/>
  <c r="J191" i="9"/>
  <c r="I191" i="9"/>
  <c r="H191" i="9"/>
  <c r="G191" i="9"/>
  <c r="F191" i="9"/>
  <c r="D191" i="9"/>
  <c r="B191" i="9"/>
  <c r="AT190" i="9"/>
  <c r="AR190" i="9"/>
  <c r="AP190" i="9"/>
  <c r="AO190" i="9"/>
  <c r="AN190" i="9"/>
  <c r="AM190" i="9"/>
  <c r="AL190" i="9"/>
  <c r="AH190" i="9"/>
  <c r="AF190" i="9"/>
  <c r="AE190" i="9"/>
  <c r="AD190" i="9"/>
  <c r="AC190" i="9"/>
  <c r="AB190" i="9"/>
  <c r="AA190" i="9"/>
  <c r="Z190" i="9"/>
  <c r="Y190" i="9"/>
  <c r="X190" i="9"/>
  <c r="W190" i="9"/>
  <c r="V190" i="9"/>
  <c r="U190" i="9"/>
  <c r="T190" i="9"/>
  <c r="S190" i="9"/>
  <c r="R190" i="9"/>
  <c r="Q190" i="9"/>
  <c r="P190" i="9"/>
  <c r="O190" i="9"/>
  <c r="N190" i="9"/>
  <c r="M190" i="9"/>
  <c r="L190" i="9"/>
  <c r="K190" i="9"/>
  <c r="J190" i="9"/>
  <c r="I190" i="9"/>
  <c r="H190" i="9"/>
  <c r="G190" i="9"/>
  <c r="F190" i="9"/>
  <c r="D190" i="9"/>
  <c r="B190" i="9"/>
  <c r="AT189" i="9"/>
  <c r="AR189" i="9"/>
  <c r="AP189" i="9"/>
  <c r="AO189" i="9"/>
  <c r="AN189" i="9"/>
  <c r="AM189" i="9"/>
  <c r="AL189" i="9"/>
  <c r="AH189" i="9"/>
  <c r="AF189" i="9"/>
  <c r="AE189" i="9"/>
  <c r="AD189" i="9"/>
  <c r="AC189" i="9"/>
  <c r="AB189" i="9"/>
  <c r="AA189" i="9"/>
  <c r="Z189" i="9"/>
  <c r="Y189" i="9"/>
  <c r="X189" i="9"/>
  <c r="W189" i="9"/>
  <c r="V189" i="9"/>
  <c r="U189" i="9"/>
  <c r="T189" i="9"/>
  <c r="S189" i="9"/>
  <c r="R189" i="9"/>
  <c r="Q189" i="9"/>
  <c r="P189" i="9"/>
  <c r="O189" i="9"/>
  <c r="N189" i="9"/>
  <c r="M189" i="9"/>
  <c r="L189" i="9"/>
  <c r="K189" i="9"/>
  <c r="J189" i="9"/>
  <c r="I189" i="9"/>
  <c r="H189" i="9"/>
  <c r="G189" i="9"/>
  <c r="F189" i="9"/>
  <c r="D189" i="9"/>
  <c r="B189" i="9"/>
  <c r="AT188" i="9"/>
  <c r="AR188" i="9"/>
  <c r="AP188" i="9"/>
  <c r="AO188" i="9"/>
  <c r="AN188" i="9"/>
  <c r="AM188" i="9"/>
  <c r="AL188" i="9"/>
  <c r="AH188" i="9"/>
  <c r="AF188" i="9"/>
  <c r="AE188" i="9"/>
  <c r="AD188" i="9"/>
  <c r="AC188" i="9"/>
  <c r="AB188" i="9"/>
  <c r="AA188" i="9"/>
  <c r="Z188" i="9"/>
  <c r="Y188" i="9"/>
  <c r="X188" i="9"/>
  <c r="W188" i="9"/>
  <c r="V188" i="9"/>
  <c r="U188" i="9"/>
  <c r="T188" i="9"/>
  <c r="S188" i="9"/>
  <c r="R188" i="9"/>
  <c r="Q188" i="9"/>
  <c r="P188" i="9"/>
  <c r="O188" i="9"/>
  <c r="N188" i="9"/>
  <c r="M188" i="9"/>
  <c r="L188" i="9"/>
  <c r="K188" i="9"/>
  <c r="J188" i="9"/>
  <c r="I188" i="9"/>
  <c r="H188" i="9"/>
  <c r="G188" i="9"/>
  <c r="F188" i="9"/>
  <c r="D188" i="9"/>
  <c r="B188" i="9"/>
  <c r="AT187" i="9"/>
  <c r="AR187" i="9"/>
  <c r="AP187" i="9"/>
  <c r="AO187" i="9"/>
  <c r="AN187" i="9"/>
  <c r="AM187" i="9"/>
  <c r="AL187" i="9"/>
  <c r="AH187" i="9"/>
  <c r="AF187" i="9"/>
  <c r="AE187" i="9"/>
  <c r="AD187" i="9"/>
  <c r="AC187" i="9"/>
  <c r="AB187" i="9"/>
  <c r="AA187" i="9"/>
  <c r="Z187" i="9"/>
  <c r="Y187" i="9"/>
  <c r="X187" i="9"/>
  <c r="W187" i="9"/>
  <c r="V187" i="9"/>
  <c r="U187" i="9"/>
  <c r="T187" i="9"/>
  <c r="S187" i="9"/>
  <c r="R187" i="9"/>
  <c r="Q187" i="9"/>
  <c r="P187" i="9"/>
  <c r="O187" i="9"/>
  <c r="N187" i="9"/>
  <c r="M187" i="9"/>
  <c r="L187" i="9"/>
  <c r="K187" i="9"/>
  <c r="J187" i="9"/>
  <c r="I187" i="9"/>
  <c r="H187" i="9"/>
  <c r="G187" i="9"/>
  <c r="F187" i="9"/>
  <c r="D187" i="9"/>
  <c r="B187" i="9"/>
  <c r="AT186" i="9"/>
  <c r="AR186" i="9"/>
  <c r="AP186" i="9"/>
  <c r="AO186" i="9"/>
  <c r="AN186" i="9"/>
  <c r="AM186" i="9"/>
  <c r="AL186" i="9"/>
  <c r="AH186" i="9"/>
  <c r="AF186" i="9"/>
  <c r="AE186" i="9"/>
  <c r="AD186" i="9"/>
  <c r="AC186" i="9"/>
  <c r="AB186" i="9"/>
  <c r="AA186" i="9"/>
  <c r="Z186" i="9"/>
  <c r="Y186" i="9"/>
  <c r="X186" i="9"/>
  <c r="W186" i="9"/>
  <c r="V186" i="9"/>
  <c r="U186" i="9"/>
  <c r="T186" i="9"/>
  <c r="S186" i="9"/>
  <c r="R186" i="9"/>
  <c r="Q186" i="9"/>
  <c r="P186" i="9"/>
  <c r="O186" i="9"/>
  <c r="N186" i="9"/>
  <c r="M186" i="9"/>
  <c r="L186" i="9"/>
  <c r="K186" i="9"/>
  <c r="J186" i="9"/>
  <c r="I186" i="9"/>
  <c r="H186" i="9"/>
  <c r="G186" i="9"/>
  <c r="F186" i="9"/>
  <c r="D186" i="9"/>
  <c r="B186" i="9"/>
  <c r="AT185" i="9"/>
  <c r="AR185" i="9"/>
  <c r="AP185" i="9"/>
  <c r="AO185" i="9"/>
  <c r="AN185" i="9"/>
  <c r="AM185" i="9"/>
  <c r="AL185" i="9"/>
  <c r="AH185" i="9"/>
  <c r="AF185" i="9"/>
  <c r="AE185" i="9"/>
  <c r="AD185" i="9"/>
  <c r="AC185" i="9"/>
  <c r="AB185" i="9"/>
  <c r="AA185" i="9"/>
  <c r="Z185" i="9"/>
  <c r="Y185" i="9"/>
  <c r="X185" i="9"/>
  <c r="W185" i="9"/>
  <c r="V185" i="9"/>
  <c r="U185" i="9"/>
  <c r="T185" i="9"/>
  <c r="S185" i="9"/>
  <c r="R185" i="9"/>
  <c r="Q185" i="9"/>
  <c r="P185" i="9"/>
  <c r="O185" i="9"/>
  <c r="N185" i="9"/>
  <c r="M185" i="9"/>
  <c r="L185" i="9"/>
  <c r="K185" i="9"/>
  <c r="J185" i="9"/>
  <c r="I185" i="9"/>
  <c r="H185" i="9"/>
  <c r="G185" i="9"/>
  <c r="F185" i="9"/>
  <c r="D185" i="9"/>
  <c r="B185" i="9"/>
  <c r="AT184" i="9"/>
  <c r="AR184" i="9"/>
  <c r="AP184" i="9"/>
  <c r="AO184" i="9"/>
  <c r="AN184" i="9"/>
  <c r="AM184" i="9"/>
  <c r="AL184" i="9"/>
  <c r="AH184" i="9"/>
  <c r="AF184" i="9"/>
  <c r="AE184" i="9"/>
  <c r="AD184" i="9"/>
  <c r="AC184" i="9"/>
  <c r="AB184" i="9"/>
  <c r="AA184" i="9"/>
  <c r="Z184" i="9"/>
  <c r="Y184" i="9"/>
  <c r="X184" i="9"/>
  <c r="W184" i="9"/>
  <c r="V184" i="9"/>
  <c r="U184" i="9"/>
  <c r="T184" i="9"/>
  <c r="S184" i="9"/>
  <c r="R184" i="9"/>
  <c r="Q184" i="9"/>
  <c r="P184" i="9"/>
  <c r="O184" i="9"/>
  <c r="N184" i="9"/>
  <c r="M184" i="9"/>
  <c r="L184" i="9"/>
  <c r="K184" i="9"/>
  <c r="J184" i="9"/>
  <c r="I184" i="9"/>
  <c r="H184" i="9"/>
  <c r="G184" i="9"/>
  <c r="F184" i="9"/>
  <c r="D184" i="9"/>
  <c r="B184" i="9"/>
  <c r="AT183" i="9"/>
  <c r="AR183" i="9"/>
  <c r="AP183" i="9"/>
  <c r="AO183" i="9"/>
  <c r="AN183" i="9"/>
  <c r="AM183" i="9"/>
  <c r="AL183" i="9"/>
  <c r="AH183" i="9"/>
  <c r="AF183" i="9"/>
  <c r="AE183" i="9"/>
  <c r="AD183" i="9"/>
  <c r="AC183" i="9"/>
  <c r="AB183" i="9"/>
  <c r="AA183" i="9"/>
  <c r="Z183" i="9"/>
  <c r="Y183" i="9"/>
  <c r="X183" i="9"/>
  <c r="W183" i="9"/>
  <c r="V183" i="9"/>
  <c r="U183" i="9"/>
  <c r="T183" i="9"/>
  <c r="S183" i="9"/>
  <c r="R183" i="9"/>
  <c r="Q183" i="9"/>
  <c r="P183" i="9"/>
  <c r="O183" i="9"/>
  <c r="N183" i="9"/>
  <c r="M183" i="9"/>
  <c r="L183" i="9"/>
  <c r="K183" i="9"/>
  <c r="J183" i="9"/>
  <c r="I183" i="9"/>
  <c r="H183" i="9"/>
  <c r="G183" i="9"/>
  <c r="F183" i="9"/>
  <c r="D183" i="9"/>
  <c r="B183" i="9"/>
  <c r="AT182" i="9"/>
  <c r="AR182" i="9"/>
  <c r="AP182" i="9"/>
  <c r="AO182" i="9"/>
  <c r="AN182" i="9"/>
  <c r="AM182" i="9"/>
  <c r="AL182" i="9"/>
  <c r="AH182" i="9"/>
  <c r="AF182" i="9"/>
  <c r="AE182" i="9"/>
  <c r="AD182" i="9"/>
  <c r="AC182" i="9"/>
  <c r="AB182" i="9"/>
  <c r="AA182" i="9"/>
  <c r="Z182" i="9"/>
  <c r="Y182" i="9"/>
  <c r="X182" i="9"/>
  <c r="W182" i="9"/>
  <c r="V182" i="9"/>
  <c r="U182" i="9"/>
  <c r="T182" i="9"/>
  <c r="S182" i="9"/>
  <c r="R182" i="9"/>
  <c r="Q182" i="9"/>
  <c r="P182" i="9"/>
  <c r="O182" i="9"/>
  <c r="N182" i="9"/>
  <c r="M182" i="9"/>
  <c r="L182" i="9"/>
  <c r="K182" i="9"/>
  <c r="J182" i="9"/>
  <c r="I182" i="9"/>
  <c r="H182" i="9"/>
  <c r="G182" i="9"/>
  <c r="F182" i="9"/>
  <c r="D182" i="9"/>
  <c r="B182" i="9"/>
  <c r="AT181" i="9"/>
  <c r="AR181" i="9"/>
  <c r="AP181" i="9"/>
  <c r="AO181" i="9"/>
  <c r="AN181" i="9"/>
  <c r="AM181" i="9"/>
  <c r="AL181" i="9"/>
  <c r="AH181" i="9"/>
  <c r="AF181" i="9"/>
  <c r="AE181" i="9"/>
  <c r="AD181" i="9"/>
  <c r="AC181" i="9"/>
  <c r="AB181" i="9"/>
  <c r="AA181" i="9"/>
  <c r="Z181" i="9"/>
  <c r="Y181" i="9"/>
  <c r="X181" i="9"/>
  <c r="W181" i="9"/>
  <c r="V181" i="9"/>
  <c r="U181" i="9"/>
  <c r="T181" i="9"/>
  <c r="S181" i="9"/>
  <c r="R181" i="9"/>
  <c r="Q181" i="9"/>
  <c r="P181" i="9"/>
  <c r="O181" i="9"/>
  <c r="N181" i="9"/>
  <c r="M181" i="9"/>
  <c r="L181" i="9"/>
  <c r="K181" i="9"/>
  <c r="J181" i="9"/>
  <c r="I181" i="9"/>
  <c r="H181" i="9"/>
  <c r="G181" i="9"/>
  <c r="F181" i="9"/>
  <c r="D181" i="9"/>
  <c r="B181" i="9"/>
  <c r="AT180" i="9"/>
  <c r="AR180" i="9"/>
  <c r="AP180" i="9"/>
  <c r="AO180" i="9"/>
  <c r="AN180" i="9"/>
  <c r="AM180" i="9"/>
  <c r="AL180" i="9"/>
  <c r="AH180" i="9"/>
  <c r="AF180" i="9"/>
  <c r="AE180" i="9"/>
  <c r="AD180" i="9"/>
  <c r="AC180" i="9"/>
  <c r="AB180" i="9"/>
  <c r="AA180" i="9"/>
  <c r="Z180" i="9"/>
  <c r="Y180" i="9"/>
  <c r="X180" i="9"/>
  <c r="W180" i="9"/>
  <c r="V180" i="9"/>
  <c r="U180" i="9"/>
  <c r="T180" i="9"/>
  <c r="S180" i="9"/>
  <c r="R180" i="9"/>
  <c r="Q180" i="9"/>
  <c r="P180" i="9"/>
  <c r="O180" i="9"/>
  <c r="N180" i="9"/>
  <c r="M180" i="9"/>
  <c r="L180" i="9"/>
  <c r="K180" i="9"/>
  <c r="J180" i="9"/>
  <c r="I180" i="9"/>
  <c r="H180" i="9"/>
  <c r="G180" i="9"/>
  <c r="F180" i="9"/>
  <c r="D180" i="9"/>
  <c r="B180" i="9"/>
  <c r="AT179" i="9"/>
  <c r="AR179" i="9"/>
  <c r="AP179" i="9"/>
  <c r="AO179" i="9"/>
  <c r="AN179" i="9"/>
  <c r="AM179" i="9"/>
  <c r="AL179" i="9"/>
  <c r="AH179" i="9"/>
  <c r="AF179" i="9"/>
  <c r="AE179" i="9"/>
  <c r="AD179" i="9"/>
  <c r="AC179" i="9"/>
  <c r="AB179" i="9"/>
  <c r="AA179" i="9"/>
  <c r="Z179" i="9"/>
  <c r="Y179" i="9"/>
  <c r="X179" i="9"/>
  <c r="W179" i="9"/>
  <c r="V179" i="9"/>
  <c r="U179" i="9"/>
  <c r="T179" i="9"/>
  <c r="S179" i="9"/>
  <c r="R179" i="9"/>
  <c r="Q179" i="9"/>
  <c r="P179" i="9"/>
  <c r="O179" i="9"/>
  <c r="N179" i="9"/>
  <c r="M179" i="9"/>
  <c r="L179" i="9"/>
  <c r="K179" i="9"/>
  <c r="J179" i="9"/>
  <c r="I179" i="9"/>
  <c r="H179" i="9"/>
  <c r="G179" i="9"/>
  <c r="F179" i="9"/>
  <c r="D179" i="9"/>
  <c r="B179" i="9"/>
  <c r="AT178" i="9"/>
  <c r="AR178" i="9"/>
  <c r="AP178" i="9"/>
  <c r="AO178" i="9"/>
  <c r="AN178" i="9"/>
  <c r="AM178" i="9"/>
  <c r="AL178" i="9"/>
  <c r="AH178" i="9"/>
  <c r="AF178" i="9"/>
  <c r="AE178" i="9"/>
  <c r="AD178" i="9"/>
  <c r="AC178" i="9"/>
  <c r="AB178" i="9"/>
  <c r="AA178" i="9"/>
  <c r="Z178" i="9"/>
  <c r="Y178" i="9"/>
  <c r="X178" i="9"/>
  <c r="W178" i="9"/>
  <c r="V178" i="9"/>
  <c r="U178" i="9"/>
  <c r="T178" i="9"/>
  <c r="S178" i="9"/>
  <c r="R178" i="9"/>
  <c r="Q178" i="9"/>
  <c r="P178" i="9"/>
  <c r="O178" i="9"/>
  <c r="N178" i="9"/>
  <c r="M178" i="9"/>
  <c r="L178" i="9"/>
  <c r="K178" i="9"/>
  <c r="J178" i="9"/>
  <c r="I178" i="9"/>
  <c r="H178" i="9"/>
  <c r="G178" i="9"/>
  <c r="F178" i="9"/>
  <c r="D178" i="9"/>
  <c r="B178" i="9"/>
  <c r="AT177" i="9"/>
  <c r="AR177" i="9"/>
  <c r="AP177" i="9"/>
  <c r="AO177" i="9"/>
  <c r="AN177" i="9"/>
  <c r="AM177" i="9"/>
  <c r="AL177" i="9"/>
  <c r="AH177" i="9"/>
  <c r="AF177" i="9"/>
  <c r="AE177" i="9"/>
  <c r="AD177" i="9"/>
  <c r="AC177" i="9"/>
  <c r="AB177" i="9"/>
  <c r="AA177" i="9"/>
  <c r="Z177" i="9"/>
  <c r="Y177" i="9"/>
  <c r="X177" i="9"/>
  <c r="W177" i="9"/>
  <c r="V177" i="9"/>
  <c r="U177" i="9"/>
  <c r="T177" i="9"/>
  <c r="S177" i="9"/>
  <c r="R177" i="9"/>
  <c r="Q177" i="9"/>
  <c r="P177" i="9"/>
  <c r="O177" i="9"/>
  <c r="N177" i="9"/>
  <c r="M177" i="9"/>
  <c r="L177" i="9"/>
  <c r="K177" i="9"/>
  <c r="J177" i="9"/>
  <c r="I177" i="9"/>
  <c r="H177" i="9"/>
  <c r="G177" i="9"/>
  <c r="F177" i="9"/>
  <c r="D177" i="9"/>
  <c r="B177" i="9"/>
  <c r="AT176" i="9"/>
  <c r="AR176" i="9"/>
  <c r="AP176" i="9"/>
  <c r="AO176" i="9"/>
  <c r="AN176" i="9"/>
  <c r="AM176" i="9"/>
  <c r="AL176" i="9"/>
  <c r="AH176" i="9"/>
  <c r="AF176" i="9"/>
  <c r="AE176" i="9"/>
  <c r="AD176" i="9"/>
  <c r="AC176" i="9"/>
  <c r="AB176" i="9"/>
  <c r="AA176" i="9"/>
  <c r="Z176" i="9"/>
  <c r="Y176" i="9"/>
  <c r="X176" i="9"/>
  <c r="W176" i="9"/>
  <c r="V176" i="9"/>
  <c r="U176" i="9"/>
  <c r="T176" i="9"/>
  <c r="S176" i="9"/>
  <c r="R176" i="9"/>
  <c r="Q176" i="9"/>
  <c r="P176" i="9"/>
  <c r="O176" i="9"/>
  <c r="N176" i="9"/>
  <c r="M176" i="9"/>
  <c r="L176" i="9"/>
  <c r="K176" i="9"/>
  <c r="J176" i="9"/>
  <c r="I176" i="9"/>
  <c r="H176" i="9"/>
  <c r="G176" i="9"/>
  <c r="F176" i="9"/>
  <c r="D176" i="9"/>
  <c r="B176" i="9"/>
  <c r="AT175" i="9"/>
  <c r="AR175" i="9"/>
  <c r="AP175" i="9"/>
  <c r="AO175" i="9"/>
  <c r="AN175" i="9"/>
  <c r="AM175" i="9"/>
  <c r="AL175" i="9"/>
  <c r="AH175" i="9"/>
  <c r="AF175" i="9"/>
  <c r="AE175" i="9"/>
  <c r="AD175" i="9"/>
  <c r="AC175" i="9"/>
  <c r="AB175" i="9"/>
  <c r="AA175" i="9"/>
  <c r="Z175" i="9"/>
  <c r="Y175" i="9"/>
  <c r="X175" i="9"/>
  <c r="W175" i="9"/>
  <c r="V175" i="9"/>
  <c r="U175" i="9"/>
  <c r="T175" i="9"/>
  <c r="S175" i="9"/>
  <c r="R175" i="9"/>
  <c r="Q175" i="9"/>
  <c r="P175" i="9"/>
  <c r="O175" i="9"/>
  <c r="N175" i="9"/>
  <c r="M175" i="9"/>
  <c r="L175" i="9"/>
  <c r="K175" i="9"/>
  <c r="J175" i="9"/>
  <c r="I175" i="9"/>
  <c r="H175" i="9"/>
  <c r="G175" i="9"/>
  <c r="F175" i="9"/>
  <c r="D175" i="9"/>
  <c r="B175" i="9"/>
  <c r="AT174" i="9"/>
  <c r="AR174" i="9"/>
  <c r="AP174" i="9"/>
  <c r="AO174" i="9"/>
  <c r="AN174" i="9"/>
  <c r="AM174" i="9"/>
  <c r="AL174" i="9"/>
  <c r="AH174" i="9"/>
  <c r="AF174" i="9"/>
  <c r="AE174" i="9"/>
  <c r="AD174" i="9"/>
  <c r="AC174" i="9"/>
  <c r="AB174" i="9"/>
  <c r="AA174" i="9"/>
  <c r="Z174" i="9"/>
  <c r="Y174" i="9"/>
  <c r="X174" i="9"/>
  <c r="W174" i="9"/>
  <c r="V174" i="9"/>
  <c r="U174" i="9"/>
  <c r="T174" i="9"/>
  <c r="S174" i="9"/>
  <c r="R174" i="9"/>
  <c r="Q174" i="9"/>
  <c r="P174" i="9"/>
  <c r="O174" i="9"/>
  <c r="N174" i="9"/>
  <c r="M174" i="9"/>
  <c r="L174" i="9"/>
  <c r="K174" i="9"/>
  <c r="J174" i="9"/>
  <c r="I174" i="9"/>
  <c r="H174" i="9"/>
  <c r="G174" i="9"/>
  <c r="F174" i="9"/>
  <c r="D174" i="9"/>
  <c r="B174" i="9"/>
  <c r="AT173" i="9"/>
  <c r="AR173" i="9"/>
  <c r="AP173" i="9"/>
  <c r="AO173" i="9"/>
  <c r="AN173" i="9"/>
  <c r="AM173" i="9"/>
  <c r="AL173" i="9"/>
  <c r="AH173" i="9"/>
  <c r="AF173" i="9"/>
  <c r="AE173" i="9"/>
  <c r="AD173" i="9"/>
  <c r="AC173" i="9"/>
  <c r="AB173" i="9"/>
  <c r="AA173" i="9"/>
  <c r="Z173" i="9"/>
  <c r="Y173" i="9"/>
  <c r="X173" i="9"/>
  <c r="W173" i="9"/>
  <c r="V173" i="9"/>
  <c r="U173" i="9"/>
  <c r="T173" i="9"/>
  <c r="S173" i="9"/>
  <c r="R173" i="9"/>
  <c r="Q173" i="9"/>
  <c r="P173" i="9"/>
  <c r="O173" i="9"/>
  <c r="N173" i="9"/>
  <c r="M173" i="9"/>
  <c r="L173" i="9"/>
  <c r="K173" i="9"/>
  <c r="J173" i="9"/>
  <c r="I173" i="9"/>
  <c r="H173" i="9"/>
  <c r="G173" i="9"/>
  <c r="F173" i="9"/>
  <c r="D173" i="9"/>
  <c r="B173" i="9"/>
  <c r="AT172" i="9"/>
  <c r="AR172" i="9"/>
  <c r="AP172" i="9"/>
  <c r="AO172" i="9"/>
  <c r="AN172" i="9"/>
  <c r="AM172" i="9"/>
  <c r="AL172" i="9"/>
  <c r="AH172" i="9"/>
  <c r="AF172" i="9"/>
  <c r="AE172" i="9"/>
  <c r="AD172" i="9"/>
  <c r="AC172" i="9"/>
  <c r="AB172" i="9"/>
  <c r="AA172" i="9"/>
  <c r="Z172" i="9"/>
  <c r="Y172" i="9"/>
  <c r="X172" i="9"/>
  <c r="W172" i="9"/>
  <c r="V172" i="9"/>
  <c r="U172" i="9"/>
  <c r="T172" i="9"/>
  <c r="S172" i="9"/>
  <c r="R172" i="9"/>
  <c r="Q172" i="9"/>
  <c r="P172" i="9"/>
  <c r="O172" i="9"/>
  <c r="N172" i="9"/>
  <c r="M172" i="9"/>
  <c r="L172" i="9"/>
  <c r="K172" i="9"/>
  <c r="J172" i="9"/>
  <c r="I172" i="9"/>
  <c r="H172" i="9"/>
  <c r="G172" i="9"/>
  <c r="F172" i="9"/>
  <c r="D172" i="9"/>
  <c r="B172" i="9"/>
  <c r="AT171" i="9"/>
  <c r="AR171" i="9"/>
  <c r="AP171" i="9"/>
  <c r="AO171" i="9"/>
  <c r="AN171" i="9"/>
  <c r="AM171" i="9"/>
  <c r="AL171" i="9"/>
  <c r="AH171" i="9"/>
  <c r="AF171" i="9"/>
  <c r="AE171" i="9"/>
  <c r="AD171" i="9"/>
  <c r="AC171" i="9"/>
  <c r="AB171" i="9"/>
  <c r="AA171" i="9"/>
  <c r="Z171" i="9"/>
  <c r="Y171" i="9"/>
  <c r="X171" i="9"/>
  <c r="W171" i="9"/>
  <c r="V171" i="9"/>
  <c r="U171" i="9"/>
  <c r="T171" i="9"/>
  <c r="S171" i="9"/>
  <c r="R171" i="9"/>
  <c r="Q171" i="9"/>
  <c r="P171" i="9"/>
  <c r="O171" i="9"/>
  <c r="N171" i="9"/>
  <c r="M171" i="9"/>
  <c r="L171" i="9"/>
  <c r="K171" i="9"/>
  <c r="J171" i="9"/>
  <c r="I171" i="9"/>
  <c r="H171" i="9"/>
  <c r="G171" i="9"/>
  <c r="F171" i="9"/>
  <c r="D171" i="9"/>
  <c r="B171" i="9"/>
  <c r="AT170" i="9"/>
  <c r="AR170" i="9"/>
  <c r="AP170" i="9"/>
  <c r="AO170" i="9"/>
  <c r="AN170" i="9"/>
  <c r="AM170" i="9"/>
  <c r="AL170" i="9"/>
  <c r="AH170" i="9"/>
  <c r="AF170" i="9"/>
  <c r="AE170" i="9"/>
  <c r="AD170" i="9"/>
  <c r="AC170" i="9"/>
  <c r="AB170" i="9"/>
  <c r="AA170" i="9"/>
  <c r="Z170" i="9"/>
  <c r="Y170" i="9"/>
  <c r="X170" i="9"/>
  <c r="W170" i="9"/>
  <c r="V170" i="9"/>
  <c r="U170" i="9"/>
  <c r="T170" i="9"/>
  <c r="S170" i="9"/>
  <c r="R170" i="9"/>
  <c r="Q170" i="9"/>
  <c r="P170" i="9"/>
  <c r="O170" i="9"/>
  <c r="N170" i="9"/>
  <c r="M170" i="9"/>
  <c r="L170" i="9"/>
  <c r="K170" i="9"/>
  <c r="J170" i="9"/>
  <c r="I170" i="9"/>
  <c r="H170" i="9"/>
  <c r="G170" i="9"/>
  <c r="F170" i="9"/>
  <c r="D170" i="9"/>
  <c r="B170" i="9"/>
  <c r="AT169" i="9"/>
  <c r="AR169" i="9"/>
  <c r="AP169" i="9"/>
  <c r="AO169" i="9"/>
  <c r="AN169" i="9"/>
  <c r="AM169" i="9"/>
  <c r="AL169" i="9"/>
  <c r="AH169" i="9"/>
  <c r="AF169" i="9"/>
  <c r="AE169" i="9"/>
  <c r="AD169" i="9"/>
  <c r="AC169" i="9"/>
  <c r="AB169" i="9"/>
  <c r="AA169" i="9"/>
  <c r="Z169" i="9"/>
  <c r="Y169" i="9"/>
  <c r="X169" i="9"/>
  <c r="W169" i="9"/>
  <c r="V169" i="9"/>
  <c r="U169" i="9"/>
  <c r="T169" i="9"/>
  <c r="S169" i="9"/>
  <c r="R169" i="9"/>
  <c r="Q169" i="9"/>
  <c r="P169" i="9"/>
  <c r="O169" i="9"/>
  <c r="N169" i="9"/>
  <c r="M169" i="9"/>
  <c r="L169" i="9"/>
  <c r="K169" i="9"/>
  <c r="J169" i="9"/>
  <c r="I169" i="9"/>
  <c r="H169" i="9"/>
  <c r="G169" i="9"/>
  <c r="F169" i="9"/>
  <c r="D169" i="9"/>
  <c r="B169" i="9"/>
  <c r="AT168" i="9"/>
  <c r="AR168" i="9"/>
  <c r="AP168" i="9"/>
  <c r="AO168" i="9"/>
  <c r="AN168" i="9"/>
  <c r="AM168" i="9"/>
  <c r="AL168" i="9"/>
  <c r="AH168" i="9"/>
  <c r="AF168" i="9"/>
  <c r="AE168" i="9"/>
  <c r="AD168" i="9"/>
  <c r="AC168" i="9"/>
  <c r="AB168" i="9"/>
  <c r="AA168" i="9"/>
  <c r="Z168" i="9"/>
  <c r="Y168" i="9"/>
  <c r="X168" i="9"/>
  <c r="W168" i="9"/>
  <c r="V168" i="9"/>
  <c r="U168" i="9"/>
  <c r="T168" i="9"/>
  <c r="S168" i="9"/>
  <c r="R168" i="9"/>
  <c r="Q168" i="9"/>
  <c r="P168" i="9"/>
  <c r="O168" i="9"/>
  <c r="N168" i="9"/>
  <c r="M168" i="9"/>
  <c r="L168" i="9"/>
  <c r="K168" i="9"/>
  <c r="J168" i="9"/>
  <c r="I168" i="9"/>
  <c r="H168" i="9"/>
  <c r="G168" i="9"/>
  <c r="F168" i="9"/>
  <c r="D168" i="9"/>
  <c r="B168" i="9"/>
  <c r="AT167" i="9"/>
  <c r="AR167" i="9"/>
  <c r="AP167" i="9"/>
  <c r="AO167" i="9"/>
  <c r="AN167" i="9"/>
  <c r="AM167" i="9"/>
  <c r="AL167" i="9"/>
  <c r="AH167" i="9"/>
  <c r="AF167" i="9"/>
  <c r="AE167" i="9"/>
  <c r="AD167" i="9"/>
  <c r="AC167" i="9"/>
  <c r="AB167" i="9"/>
  <c r="AA167" i="9"/>
  <c r="Z167" i="9"/>
  <c r="Y167" i="9"/>
  <c r="X167" i="9"/>
  <c r="W167" i="9"/>
  <c r="V167" i="9"/>
  <c r="U167" i="9"/>
  <c r="T167" i="9"/>
  <c r="S167" i="9"/>
  <c r="R167" i="9"/>
  <c r="Q167" i="9"/>
  <c r="P167" i="9"/>
  <c r="O167" i="9"/>
  <c r="N167" i="9"/>
  <c r="M167" i="9"/>
  <c r="L167" i="9"/>
  <c r="K167" i="9"/>
  <c r="J167" i="9"/>
  <c r="I167" i="9"/>
  <c r="H167" i="9"/>
  <c r="G167" i="9"/>
  <c r="F167" i="9"/>
  <c r="D167" i="9"/>
  <c r="B167" i="9"/>
  <c r="AT166" i="9"/>
  <c r="AR166" i="9"/>
  <c r="AP166" i="9"/>
  <c r="AO166" i="9"/>
  <c r="AN166" i="9"/>
  <c r="AM166" i="9"/>
  <c r="AL166" i="9"/>
  <c r="AH166" i="9"/>
  <c r="AF166" i="9"/>
  <c r="AE166" i="9"/>
  <c r="AD166" i="9"/>
  <c r="AC166" i="9"/>
  <c r="AB166" i="9"/>
  <c r="AA166" i="9"/>
  <c r="Z166" i="9"/>
  <c r="Y166" i="9"/>
  <c r="X166" i="9"/>
  <c r="W166" i="9"/>
  <c r="V166" i="9"/>
  <c r="U166" i="9"/>
  <c r="T166" i="9"/>
  <c r="S166" i="9"/>
  <c r="R166" i="9"/>
  <c r="Q166" i="9"/>
  <c r="P166" i="9"/>
  <c r="O166" i="9"/>
  <c r="N166" i="9"/>
  <c r="M166" i="9"/>
  <c r="L166" i="9"/>
  <c r="K166" i="9"/>
  <c r="J166" i="9"/>
  <c r="I166" i="9"/>
  <c r="H166" i="9"/>
  <c r="G166" i="9"/>
  <c r="F166" i="9"/>
  <c r="D166" i="9"/>
  <c r="B166" i="9"/>
  <c r="AT165" i="9"/>
  <c r="AR165" i="9"/>
  <c r="AP165" i="9"/>
  <c r="AO165" i="9"/>
  <c r="AN165" i="9"/>
  <c r="AM165" i="9"/>
  <c r="AL165" i="9"/>
  <c r="AH165" i="9"/>
  <c r="AF165" i="9"/>
  <c r="AE165" i="9"/>
  <c r="AD165" i="9"/>
  <c r="AC165" i="9"/>
  <c r="AB165" i="9"/>
  <c r="AA165" i="9"/>
  <c r="Z165" i="9"/>
  <c r="Y165" i="9"/>
  <c r="X165" i="9"/>
  <c r="W165" i="9"/>
  <c r="V165" i="9"/>
  <c r="U165" i="9"/>
  <c r="T165" i="9"/>
  <c r="S165" i="9"/>
  <c r="R165" i="9"/>
  <c r="Q165" i="9"/>
  <c r="P165" i="9"/>
  <c r="O165" i="9"/>
  <c r="N165" i="9"/>
  <c r="M165" i="9"/>
  <c r="L165" i="9"/>
  <c r="K165" i="9"/>
  <c r="J165" i="9"/>
  <c r="I165" i="9"/>
  <c r="H165" i="9"/>
  <c r="G165" i="9"/>
  <c r="F165" i="9"/>
  <c r="D165" i="9"/>
  <c r="B165" i="9"/>
  <c r="AT164" i="9"/>
  <c r="AR164" i="9"/>
  <c r="AP164" i="9"/>
  <c r="AO164" i="9"/>
  <c r="AN164" i="9"/>
  <c r="AM164" i="9"/>
  <c r="AL164" i="9"/>
  <c r="AH164" i="9"/>
  <c r="AF164" i="9"/>
  <c r="AE164" i="9"/>
  <c r="AD164" i="9"/>
  <c r="AC164" i="9"/>
  <c r="AB164" i="9"/>
  <c r="AA164" i="9"/>
  <c r="Z164" i="9"/>
  <c r="Y164" i="9"/>
  <c r="X164" i="9"/>
  <c r="W164" i="9"/>
  <c r="V164" i="9"/>
  <c r="U164" i="9"/>
  <c r="T164" i="9"/>
  <c r="S164" i="9"/>
  <c r="R164" i="9"/>
  <c r="Q164" i="9"/>
  <c r="P164" i="9"/>
  <c r="O164" i="9"/>
  <c r="N164" i="9"/>
  <c r="M164" i="9"/>
  <c r="L164" i="9"/>
  <c r="K164" i="9"/>
  <c r="J164" i="9"/>
  <c r="I164" i="9"/>
  <c r="H164" i="9"/>
  <c r="G164" i="9"/>
  <c r="F164" i="9"/>
  <c r="D164" i="9"/>
  <c r="B164" i="9"/>
  <c r="AT163" i="9"/>
  <c r="AR163" i="9"/>
  <c r="AP163" i="9"/>
  <c r="AO163" i="9"/>
  <c r="AN163" i="9"/>
  <c r="AM163" i="9"/>
  <c r="AL163" i="9"/>
  <c r="AH163" i="9"/>
  <c r="AF163" i="9"/>
  <c r="AE163" i="9"/>
  <c r="AD163" i="9"/>
  <c r="AC163" i="9"/>
  <c r="AB163" i="9"/>
  <c r="AA163" i="9"/>
  <c r="Z163" i="9"/>
  <c r="Y163" i="9"/>
  <c r="X163" i="9"/>
  <c r="W163" i="9"/>
  <c r="V163" i="9"/>
  <c r="U163" i="9"/>
  <c r="T163" i="9"/>
  <c r="S163" i="9"/>
  <c r="R163" i="9"/>
  <c r="Q163" i="9"/>
  <c r="P163" i="9"/>
  <c r="O163" i="9"/>
  <c r="N163" i="9"/>
  <c r="M163" i="9"/>
  <c r="L163" i="9"/>
  <c r="K163" i="9"/>
  <c r="J163" i="9"/>
  <c r="I163" i="9"/>
  <c r="H163" i="9"/>
  <c r="G163" i="9"/>
  <c r="F163" i="9"/>
  <c r="D163" i="9"/>
  <c r="B163" i="9"/>
  <c r="AT162" i="9"/>
  <c r="AR162" i="9"/>
  <c r="AP162" i="9"/>
  <c r="AO162" i="9"/>
  <c r="AN162" i="9"/>
  <c r="AM162" i="9"/>
  <c r="AL162" i="9"/>
  <c r="AH162" i="9"/>
  <c r="AF162" i="9"/>
  <c r="AE162" i="9"/>
  <c r="AD162" i="9"/>
  <c r="AC162" i="9"/>
  <c r="AB162" i="9"/>
  <c r="AA162" i="9"/>
  <c r="Z162" i="9"/>
  <c r="Y162" i="9"/>
  <c r="X162" i="9"/>
  <c r="W162" i="9"/>
  <c r="V162" i="9"/>
  <c r="U162" i="9"/>
  <c r="T162" i="9"/>
  <c r="S162" i="9"/>
  <c r="R162" i="9"/>
  <c r="Q162" i="9"/>
  <c r="P162" i="9"/>
  <c r="O162" i="9"/>
  <c r="N162" i="9"/>
  <c r="M162" i="9"/>
  <c r="L162" i="9"/>
  <c r="K162" i="9"/>
  <c r="J162" i="9"/>
  <c r="I162" i="9"/>
  <c r="H162" i="9"/>
  <c r="G162" i="9"/>
  <c r="F162" i="9"/>
  <c r="D162" i="9"/>
  <c r="B162" i="9"/>
  <c r="AT161" i="9"/>
  <c r="AR161" i="9"/>
  <c r="AP161" i="9"/>
  <c r="AO161" i="9"/>
  <c r="AN161" i="9"/>
  <c r="AM161" i="9"/>
  <c r="AL161" i="9"/>
  <c r="AH161" i="9"/>
  <c r="AF161" i="9"/>
  <c r="AE161" i="9"/>
  <c r="AD161" i="9"/>
  <c r="AC161" i="9"/>
  <c r="AB161" i="9"/>
  <c r="AA161" i="9"/>
  <c r="Z161" i="9"/>
  <c r="Y161" i="9"/>
  <c r="X161" i="9"/>
  <c r="W161" i="9"/>
  <c r="V161" i="9"/>
  <c r="U161" i="9"/>
  <c r="T161" i="9"/>
  <c r="S161" i="9"/>
  <c r="R161" i="9"/>
  <c r="Q161" i="9"/>
  <c r="P161" i="9"/>
  <c r="O161" i="9"/>
  <c r="N161" i="9"/>
  <c r="M161" i="9"/>
  <c r="L161" i="9"/>
  <c r="K161" i="9"/>
  <c r="J161" i="9"/>
  <c r="I161" i="9"/>
  <c r="H161" i="9"/>
  <c r="G161" i="9"/>
  <c r="F161" i="9"/>
  <c r="D161" i="9"/>
  <c r="B161" i="9"/>
  <c r="AT160" i="9"/>
  <c r="AR160" i="9"/>
  <c r="AP160" i="9"/>
  <c r="AO160" i="9"/>
  <c r="AN160" i="9"/>
  <c r="AM160" i="9"/>
  <c r="AL160" i="9"/>
  <c r="AH160" i="9"/>
  <c r="AF160" i="9"/>
  <c r="AE160" i="9"/>
  <c r="AD160" i="9"/>
  <c r="AC160" i="9"/>
  <c r="AB160" i="9"/>
  <c r="AA160" i="9"/>
  <c r="Z160" i="9"/>
  <c r="Y160" i="9"/>
  <c r="X160" i="9"/>
  <c r="W160" i="9"/>
  <c r="V160" i="9"/>
  <c r="U160" i="9"/>
  <c r="T160" i="9"/>
  <c r="S160" i="9"/>
  <c r="R160" i="9"/>
  <c r="Q160" i="9"/>
  <c r="P160" i="9"/>
  <c r="O160" i="9"/>
  <c r="N160" i="9"/>
  <c r="M160" i="9"/>
  <c r="L160" i="9"/>
  <c r="K160" i="9"/>
  <c r="J160" i="9"/>
  <c r="I160" i="9"/>
  <c r="H160" i="9"/>
  <c r="G160" i="9"/>
  <c r="F160" i="9"/>
  <c r="D160" i="9"/>
  <c r="B160" i="9"/>
  <c r="AT159" i="9"/>
  <c r="AR159" i="9"/>
  <c r="AP159" i="9"/>
  <c r="AO159" i="9"/>
  <c r="AN159" i="9"/>
  <c r="AM159" i="9"/>
  <c r="AL159" i="9"/>
  <c r="AH159" i="9"/>
  <c r="AF159" i="9"/>
  <c r="AE159" i="9"/>
  <c r="AD159" i="9"/>
  <c r="AC159" i="9"/>
  <c r="AB159" i="9"/>
  <c r="AA159" i="9"/>
  <c r="Z159" i="9"/>
  <c r="Y159" i="9"/>
  <c r="X159" i="9"/>
  <c r="W159" i="9"/>
  <c r="V159" i="9"/>
  <c r="U159" i="9"/>
  <c r="T159" i="9"/>
  <c r="S159" i="9"/>
  <c r="R159" i="9"/>
  <c r="Q159" i="9"/>
  <c r="P159" i="9"/>
  <c r="O159" i="9"/>
  <c r="N159" i="9"/>
  <c r="M159" i="9"/>
  <c r="L159" i="9"/>
  <c r="K159" i="9"/>
  <c r="J159" i="9"/>
  <c r="I159" i="9"/>
  <c r="H159" i="9"/>
  <c r="G159" i="9"/>
  <c r="F159" i="9"/>
  <c r="D159" i="9"/>
  <c r="B159" i="9"/>
  <c r="AT158" i="9"/>
  <c r="AR158" i="9"/>
  <c r="AP158" i="9"/>
  <c r="AO158" i="9"/>
  <c r="AN158" i="9"/>
  <c r="AM158" i="9"/>
  <c r="AL158" i="9"/>
  <c r="AH158" i="9"/>
  <c r="AF158" i="9"/>
  <c r="AE158" i="9"/>
  <c r="AD158" i="9"/>
  <c r="AC158" i="9"/>
  <c r="AB158" i="9"/>
  <c r="AA158" i="9"/>
  <c r="Z158" i="9"/>
  <c r="Y158" i="9"/>
  <c r="X158" i="9"/>
  <c r="W158" i="9"/>
  <c r="V158" i="9"/>
  <c r="U158" i="9"/>
  <c r="T158" i="9"/>
  <c r="S158" i="9"/>
  <c r="R158" i="9"/>
  <c r="Q158" i="9"/>
  <c r="P158" i="9"/>
  <c r="O158" i="9"/>
  <c r="N158" i="9"/>
  <c r="M158" i="9"/>
  <c r="L158" i="9"/>
  <c r="K158" i="9"/>
  <c r="J158" i="9"/>
  <c r="I158" i="9"/>
  <c r="H158" i="9"/>
  <c r="G158" i="9"/>
  <c r="F158" i="9"/>
  <c r="D158" i="9"/>
  <c r="B158" i="9"/>
  <c r="AT157" i="9"/>
  <c r="AR157" i="9"/>
  <c r="AP157" i="9"/>
  <c r="AO157" i="9"/>
  <c r="AN157" i="9"/>
  <c r="AM157" i="9"/>
  <c r="AL157" i="9"/>
  <c r="AH157" i="9"/>
  <c r="AF157" i="9"/>
  <c r="AE157" i="9"/>
  <c r="AD157" i="9"/>
  <c r="AC157" i="9"/>
  <c r="AB157" i="9"/>
  <c r="AA157" i="9"/>
  <c r="Z157" i="9"/>
  <c r="Y157" i="9"/>
  <c r="X157" i="9"/>
  <c r="W157" i="9"/>
  <c r="V157" i="9"/>
  <c r="U157" i="9"/>
  <c r="T157" i="9"/>
  <c r="S157" i="9"/>
  <c r="R157" i="9"/>
  <c r="Q157" i="9"/>
  <c r="P157" i="9"/>
  <c r="O157" i="9"/>
  <c r="N157" i="9"/>
  <c r="M157" i="9"/>
  <c r="L157" i="9"/>
  <c r="K157" i="9"/>
  <c r="J157" i="9"/>
  <c r="I157" i="9"/>
  <c r="H157" i="9"/>
  <c r="G157" i="9"/>
  <c r="F157" i="9"/>
  <c r="D157" i="9"/>
  <c r="B157" i="9"/>
  <c r="AT156" i="9"/>
  <c r="AR156" i="9"/>
  <c r="AP156" i="9"/>
  <c r="AO156" i="9"/>
  <c r="AN156" i="9"/>
  <c r="AM156" i="9"/>
  <c r="AL156" i="9"/>
  <c r="AH156" i="9"/>
  <c r="AF156" i="9"/>
  <c r="AE156" i="9"/>
  <c r="AD156" i="9"/>
  <c r="AC156" i="9"/>
  <c r="AB156" i="9"/>
  <c r="AA156" i="9"/>
  <c r="Z156" i="9"/>
  <c r="Y156" i="9"/>
  <c r="X156" i="9"/>
  <c r="W156" i="9"/>
  <c r="V156" i="9"/>
  <c r="U156" i="9"/>
  <c r="T156" i="9"/>
  <c r="S156" i="9"/>
  <c r="R156" i="9"/>
  <c r="Q156" i="9"/>
  <c r="P156" i="9"/>
  <c r="O156" i="9"/>
  <c r="N156" i="9"/>
  <c r="M156" i="9"/>
  <c r="L156" i="9"/>
  <c r="K156" i="9"/>
  <c r="J156" i="9"/>
  <c r="I156" i="9"/>
  <c r="H156" i="9"/>
  <c r="G156" i="9"/>
  <c r="F156" i="9"/>
  <c r="D156" i="9"/>
  <c r="B156" i="9"/>
  <c r="AT155" i="9"/>
  <c r="AR155" i="9"/>
  <c r="AP155" i="9"/>
  <c r="AO155" i="9"/>
  <c r="AN155" i="9"/>
  <c r="AM155" i="9"/>
  <c r="AL155" i="9"/>
  <c r="AH155" i="9"/>
  <c r="AF155" i="9"/>
  <c r="AE155" i="9"/>
  <c r="AD155" i="9"/>
  <c r="AC155" i="9"/>
  <c r="AB155" i="9"/>
  <c r="AA155" i="9"/>
  <c r="Z155" i="9"/>
  <c r="Y155" i="9"/>
  <c r="X155" i="9"/>
  <c r="W155" i="9"/>
  <c r="V155" i="9"/>
  <c r="U155" i="9"/>
  <c r="T155" i="9"/>
  <c r="S155" i="9"/>
  <c r="R155" i="9"/>
  <c r="Q155" i="9"/>
  <c r="P155" i="9"/>
  <c r="O155" i="9"/>
  <c r="N155" i="9"/>
  <c r="M155" i="9"/>
  <c r="L155" i="9"/>
  <c r="K155" i="9"/>
  <c r="J155" i="9"/>
  <c r="I155" i="9"/>
  <c r="H155" i="9"/>
  <c r="G155" i="9"/>
  <c r="F155" i="9"/>
  <c r="D155" i="9"/>
  <c r="B155" i="9"/>
  <c r="AT154" i="9"/>
  <c r="AR154" i="9"/>
  <c r="AP154" i="9"/>
  <c r="AO154" i="9"/>
  <c r="AN154" i="9"/>
  <c r="AM154" i="9"/>
  <c r="AL154" i="9"/>
  <c r="AH154" i="9"/>
  <c r="AF154" i="9"/>
  <c r="AE154" i="9"/>
  <c r="AD154" i="9"/>
  <c r="AC154" i="9"/>
  <c r="AB154" i="9"/>
  <c r="AA154" i="9"/>
  <c r="Z154" i="9"/>
  <c r="Y154" i="9"/>
  <c r="X154" i="9"/>
  <c r="W154" i="9"/>
  <c r="V154" i="9"/>
  <c r="U154" i="9"/>
  <c r="T154" i="9"/>
  <c r="S154" i="9"/>
  <c r="R154" i="9"/>
  <c r="Q154" i="9"/>
  <c r="P154" i="9"/>
  <c r="O154" i="9"/>
  <c r="N154" i="9"/>
  <c r="M154" i="9"/>
  <c r="L154" i="9"/>
  <c r="K154" i="9"/>
  <c r="J154" i="9"/>
  <c r="I154" i="9"/>
  <c r="H154" i="9"/>
  <c r="G154" i="9"/>
  <c r="F154" i="9"/>
  <c r="D154" i="9"/>
  <c r="B154" i="9"/>
  <c r="AT153" i="9"/>
  <c r="AR153" i="9"/>
  <c r="AP153" i="9"/>
  <c r="AO153" i="9"/>
  <c r="AN153" i="9"/>
  <c r="AM153" i="9"/>
  <c r="AL153" i="9"/>
  <c r="AH153" i="9"/>
  <c r="AF153" i="9"/>
  <c r="AE153" i="9"/>
  <c r="AD153" i="9"/>
  <c r="AC153" i="9"/>
  <c r="AB153" i="9"/>
  <c r="AA153" i="9"/>
  <c r="Z153" i="9"/>
  <c r="Y153" i="9"/>
  <c r="X153" i="9"/>
  <c r="W153" i="9"/>
  <c r="V153" i="9"/>
  <c r="U153" i="9"/>
  <c r="T153" i="9"/>
  <c r="S153" i="9"/>
  <c r="R153" i="9"/>
  <c r="Q153" i="9"/>
  <c r="P153" i="9"/>
  <c r="O153" i="9"/>
  <c r="N153" i="9"/>
  <c r="M153" i="9"/>
  <c r="L153" i="9"/>
  <c r="K153" i="9"/>
  <c r="J153" i="9"/>
  <c r="I153" i="9"/>
  <c r="H153" i="9"/>
  <c r="G153" i="9"/>
  <c r="F153" i="9"/>
  <c r="D153" i="9"/>
  <c r="B153" i="9"/>
  <c r="AT152" i="9"/>
  <c r="AR152" i="9"/>
  <c r="AP152" i="9"/>
  <c r="AO152" i="9"/>
  <c r="AN152" i="9"/>
  <c r="AM152" i="9"/>
  <c r="AL152" i="9"/>
  <c r="AH152" i="9"/>
  <c r="AF152" i="9"/>
  <c r="AE152" i="9"/>
  <c r="AD152" i="9"/>
  <c r="AC152" i="9"/>
  <c r="AB152" i="9"/>
  <c r="AA152" i="9"/>
  <c r="Z152" i="9"/>
  <c r="Y152" i="9"/>
  <c r="X152" i="9"/>
  <c r="W152" i="9"/>
  <c r="V152" i="9"/>
  <c r="U152" i="9"/>
  <c r="T152" i="9"/>
  <c r="S152" i="9"/>
  <c r="R152" i="9"/>
  <c r="Q152" i="9"/>
  <c r="P152" i="9"/>
  <c r="O152" i="9"/>
  <c r="N152" i="9"/>
  <c r="M152" i="9"/>
  <c r="L152" i="9"/>
  <c r="K152" i="9"/>
  <c r="J152" i="9"/>
  <c r="I152" i="9"/>
  <c r="H152" i="9"/>
  <c r="G152" i="9"/>
  <c r="F152" i="9"/>
  <c r="D152" i="9"/>
  <c r="B152" i="9"/>
  <c r="AT151" i="9"/>
  <c r="AR151" i="9"/>
  <c r="AP151" i="9"/>
  <c r="AO151" i="9"/>
  <c r="AN151" i="9"/>
  <c r="AM151" i="9"/>
  <c r="AL151" i="9"/>
  <c r="AH151" i="9"/>
  <c r="AF151" i="9"/>
  <c r="AE151" i="9"/>
  <c r="AD151" i="9"/>
  <c r="AC151" i="9"/>
  <c r="AB151" i="9"/>
  <c r="AA151" i="9"/>
  <c r="Z151" i="9"/>
  <c r="Y151" i="9"/>
  <c r="X151" i="9"/>
  <c r="W151" i="9"/>
  <c r="V151" i="9"/>
  <c r="U151" i="9"/>
  <c r="T151" i="9"/>
  <c r="S151" i="9"/>
  <c r="R151" i="9"/>
  <c r="Q151" i="9"/>
  <c r="P151" i="9"/>
  <c r="O151" i="9"/>
  <c r="N151" i="9"/>
  <c r="M151" i="9"/>
  <c r="L151" i="9"/>
  <c r="K151" i="9"/>
  <c r="J151" i="9"/>
  <c r="I151" i="9"/>
  <c r="H151" i="9"/>
  <c r="G151" i="9"/>
  <c r="F151" i="9"/>
  <c r="D151" i="9"/>
  <c r="B151" i="9"/>
  <c r="AT150" i="9"/>
  <c r="AR150" i="9"/>
  <c r="AP150" i="9"/>
  <c r="AO150" i="9"/>
  <c r="AN150" i="9"/>
  <c r="AM150" i="9"/>
  <c r="AL150" i="9"/>
  <c r="AH150" i="9"/>
  <c r="AF150" i="9"/>
  <c r="AE150" i="9"/>
  <c r="AD150" i="9"/>
  <c r="AC150" i="9"/>
  <c r="AB150" i="9"/>
  <c r="AA150" i="9"/>
  <c r="Z150" i="9"/>
  <c r="Y150" i="9"/>
  <c r="X150" i="9"/>
  <c r="W150" i="9"/>
  <c r="V150" i="9"/>
  <c r="U150" i="9"/>
  <c r="T150" i="9"/>
  <c r="S150" i="9"/>
  <c r="R150" i="9"/>
  <c r="Q150" i="9"/>
  <c r="P150" i="9"/>
  <c r="O150" i="9"/>
  <c r="N150" i="9"/>
  <c r="M150" i="9"/>
  <c r="L150" i="9"/>
  <c r="K150" i="9"/>
  <c r="J150" i="9"/>
  <c r="I150" i="9"/>
  <c r="H150" i="9"/>
  <c r="G150" i="9"/>
  <c r="F150" i="9"/>
  <c r="D150" i="9"/>
  <c r="B150" i="9"/>
  <c r="AT149" i="9"/>
  <c r="AR149" i="9"/>
  <c r="AP149" i="9"/>
  <c r="AO149" i="9"/>
  <c r="AN149" i="9"/>
  <c r="AM149" i="9"/>
  <c r="AL149" i="9"/>
  <c r="AH149" i="9"/>
  <c r="AF149" i="9"/>
  <c r="AE149" i="9"/>
  <c r="AD149" i="9"/>
  <c r="AC149" i="9"/>
  <c r="AB149" i="9"/>
  <c r="AA149" i="9"/>
  <c r="Z149" i="9"/>
  <c r="Y149" i="9"/>
  <c r="X149" i="9"/>
  <c r="W149" i="9"/>
  <c r="V149" i="9"/>
  <c r="U149" i="9"/>
  <c r="T149" i="9"/>
  <c r="S149" i="9"/>
  <c r="R149" i="9"/>
  <c r="Q149" i="9"/>
  <c r="P149" i="9"/>
  <c r="O149" i="9"/>
  <c r="N149" i="9"/>
  <c r="M149" i="9"/>
  <c r="L149" i="9"/>
  <c r="K149" i="9"/>
  <c r="J149" i="9"/>
  <c r="I149" i="9"/>
  <c r="H149" i="9"/>
  <c r="G149" i="9"/>
  <c r="F149" i="9"/>
  <c r="D149" i="9"/>
  <c r="B149" i="9"/>
  <c r="AT148" i="9"/>
  <c r="AR148" i="9"/>
  <c r="AP148" i="9"/>
  <c r="AO148" i="9"/>
  <c r="AN148" i="9"/>
  <c r="AM148" i="9"/>
  <c r="AL148" i="9"/>
  <c r="AH148" i="9"/>
  <c r="AF148" i="9"/>
  <c r="AE148" i="9"/>
  <c r="AD148" i="9"/>
  <c r="AC148" i="9"/>
  <c r="AB148" i="9"/>
  <c r="AA148" i="9"/>
  <c r="Z148" i="9"/>
  <c r="Y148" i="9"/>
  <c r="X148" i="9"/>
  <c r="W148" i="9"/>
  <c r="V148" i="9"/>
  <c r="U148" i="9"/>
  <c r="T148" i="9"/>
  <c r="S148" i="9"/>
  <c r="R148" i="9"/>
  <c r="Q148" i="9"/>
  <c r="P148" i="9"/>
  <c r="O148" i="9"/>
  <c r="N148" i="9"/>
  <c r="M148" i="9"/>
  <c r="L148" i="9"/>
  <c r="K148" i="9"/>
  <c r="J148" i="9"/>
  <c r="I148" i="9"/>
  <c r="H148" i="9"/>
  <c r="G148" i="9"/>
  <c r="F148" i="9"/>
  <c r="D148" i="9"/>
  <c r="B148" i="9"/>
  <c r="AT147" i="9"/>
  <c r="AR147" i="9"/>
  <c r="AP147" i="9"/>
  <c r="AO147" i="9"/>
  <c r="AN147" i="9"/>
  <c r="AM147" i="9"/>
  <c r="AL147" i="9"/>
  <c r="AH147" i="9"/>
  <c r="AF147" i="9"/>
  <c r="AE147" i="9"/>
  <c r="AD147" i="9"/>
  <c r="AC147" i="9"/>
  <c r="AB147" i="9"/>
  <c r="AA147" i="9"/>
  <c r="Z147" i="9"/>
  <c r="Y147" i="9"/>
  <c r="X147" i="9"/>
  <c r="W147" i="9"/>
  <c r="V147" i="9"/>
  <c r="U147" i="9"/>
  <c r="T147" i="9"/>
  <c r="S147" i="9"/>
  <c r="R147" i="9"/>
  <c r="Q147" i="9"/>
  <c r="P147" i="9"/>
  <c r="O147" i="9"/>
  <c r="N147" i="9"/>
  <c r="M147" i="9"/>
  <c r="L147" i="9"/>
  <c r="K147" i="9"/>
  <c r="J147" i="9"/>
  <c r="I147" i="9"/>
  <c r="H147" i="9"/>
  <c r="G147" i="9"/>
  <c r="F147" i="9"/>
  <c r="D147" i="9"/>
  <c r="B147" i="9"/>
  <c r="AT146" i="9"/>
  <c r="AR146" i="9"/>
  <c r="AP146" i="9"/>
  <c r="AO146" i="9"/>
  <c r="AN146" i="9"/>
  <c r="AM146" i="9"/>
  <c r="AL146" i="9"/>
  <c r="AH146" i="9"/>
  <c r="AF146" i="9"/>
  <c r="AE146" i="9"/>
  <c r="AD146" i="9"/>
  <c r="AC146" i="9"/>
  <c r="AB146" i="9"/>
  <c r="AA146" i="9"/>
  <c r="Z146" i="9"/>
  <c r="Y146" i="9"/>
  <c r="X146" i="9"/>
  <c r="W146" i="9"/>
  <c r="V146" i="9"/>
  <c r="U146" i="9"/>
  <c r="T146" i="9"/>
  <c r="S146" i="9"/>
  <c r="R146" i="9"/>
  <c r="Q146" i="9"/>
  <c r="P146" i="9"/>
  <c r="O146" i="9"/>
  <c r="N146" i="9"/>
  <c r="M146" i="9"/>
  <c r="L146" i="9"/>
  <c r="K146" i="9"/>
  <c r="J146" i="9"/>
  <c r="I146" i="9"/>
  <c r="H146" i="9"/>
  <c r="G146" i="9"/>
  <c r="F146" i="9"/>
  <c r="D146" i="9"/>
  <c r="B146" i="9"/>
  <c r="AT145" i="9"/>
  <c r="AR145" i="9"/>
  <c r="AP145" i="9"/>
  <c r="AO145" i="9"/>
  <c r="AN145" i="9"/>
  <c r="AM145" i="9"/>
  <c r="AL145" i="9"/>
  <c r="AH145" i="9"/>
  <c r="AF145" i="9"/>
  <c r="AE145" i="9"/>
  <c r="AD145" i="9"/>
  <c r="AC145" i="9"/>
  <c r="AB145" i="9"/>
  <c r="AA145" i="9"/>
  <c r="Z145" i="9"/>
  <c r="Y145" i="9"/>
  <c r="X145" i="9"/>
  <c r="W145" i="9"/>
  <c r="V145" i="9"/>
  <c r="U145" i="9"/>
  <c r="T145" i="9"/>
  <c r="S145" i="9"/>
  <c r="R145" i="9"/>
  <c r="Q145" i="9"/>
  <c r="P145" i="9"/>
  <c r="O145" i="9"/>
  <c r="N145" i="9"/>
  <c r="M145" i="9"/>
  <c r="L145" i="9"/>
  <c r="K145" i="9"/>
  <c r="J145" i="9"/>
  <c r="I145" i="9"/>
  <c r="H145" i="9"/>
  <c r="G145" i="9"/>
  <c r="F145" i="9"/>
  <c r="D145" i="9"/>
  <c r="B145" i="9"/>
  <c r="AT144" i="9"/>
  <c r="AR144" i="9"/>
  <c r="AP144" i="9"/>
  <c r="AO144" i="9"/>
  <c r="AN144" i="9"/>
  <c r="AM144" i="9"/>
  <c r="AL144" i="9"/>
  <c r="AH144" i="9"/>
  <c r="AF144" i="9"/>
  <c r="AE144" i="9"/>
  <c r="AD144" i="9"/>
  <c r="AC144" i="9"/>
  <c r="AB144" i="9"/>
  <c r="AA144" i="9"/>
  <c r="Z144" i="9"/>
  <c r="Y144" i="9"/>
  <c r="X144" i="9"/>
  <c r="W144" i="9"/>
  <c r="V144" i="9"/>
  <c r="U144" i="9"/>
  <c r="T144" i="9"/>
  <c r="S144" i="9"/>
  <c r="R144" i="9"/>
  <c r="Q144" i="9"/>
  <c r="P144" i="9"/>
  <c r="O144" i="9"/>
  <c r="N144" i="9"/>
  <c r="M144" i="9"/>
  <c r="L144" i="9"/>
  <c r="K144" i="9"/>
  <c r="J144" i="9"/>
  <c r="I144" i="9"/>
  <c r="H144" i="9"/>
  <c r="G144" i="9"/>
  <c r="F144" i="9"/>
  <c r="D144" i="9"/>
  <c r="B144" i="9"/>
  <c r="AT143" i="9"/>
  <c r="AR143" i="9"/>
  <c r="AP143" i="9"/>
  <c r="AO143" i="9"/>
  <c r="AN143" i="9"/>
  <c r="AM143" i="9"/>
  <c r="AL143" i="9"/>
  <c r="AH143" i="9"/>
  <c r="AF143" i="9"/>
  <c r="AE143" i="9"/>
  <c r="AD143" i="9"/>
  <c r="AC143" i="9"/>
  <c r="AB143" i="9"/>
  <c r="AA143" i="9"/>
  <c r="Z143" i="9"/>
  <c r="Y143" i="9"/>
  <c r="X143" i="9"/>
  <c r="W143" i="9"/>
  <c r="V143" i="9"/>
  <c r="U143" i="9"/>
  <c r="T143" i="9"/>
  <c r="S143" i="9"/>
  <c r="R143" i="9"/>
  <c r="Q143" i="9"/>
  <c r="P143" i="9"/>
  <c r="O143" i="9"/>
  <c r="N143" i="9"/>
  <c r="M143" i="9"/>
  <c r="L143" i="9"/>
  <c r="K143" i="9"/>
  <c r="J143" i="9"/>
  <c r="I143" i="9"/>
  <c r="H143" i="9"/>
  <c r="G143" i="9"/>
  <c r="F143" i="9"/>
  <c r="D143" i="9"/>
  <c r="B143" i="9"/>
  <c r="AT142" i="9"/>
  <c r="AR142" i="9"/>
  <c r="AP142" i="9"/>
  <c r="AO142" i="9"/>
  <c r="AN142" i="9"/>
  <c r="AM142" i="9"/>
  <c r="AL142" i="9"/>
  <c r="AH142" i="9"/>
  <c r="AF142" i="9"/>
  <c r="AE142" i="9"/>
  <c r="AD142" i="9"/>
  <c r="AC142" i="9"/>
  <c r="AB142" i="9"/>
  <c r="AA142" i="9"/>
  <c r="Z142" i="9"/>
  <c r="Y142" i="9"/>
  <c r="X142" i="9"/>
  <c r="W142" i="9"/>
  <c r="V142" i="9"/>
  <c r="U142" i="9"/>
  <c r="T142" i="9"/>
  <c r="S142" i="9"/>
  <c r="R142" i="9"/>
  <c r="Q142" i="9"/>
  <c r="P142" i="9"/>
  <c r="O142" i="9"/>
  <c r="N142" i="9"/>
  <c r="M142" i="9"/>
  <c r="L142" i="9"/>
  <c r="K142" i="9"/>
  <c r="J142" i="9"/>
  <c r="I142" i="9"/>
  <c r="H142" i="9"/>
  <c r="G142" i="9"/>
  <c r="F142" i="9"/>
  <c r="D142" i="9"/>
  <c r="B142" i="9"/>
  <c r="AT141" i="9"/>
  <c r="AR141" i="9"/>
  <c r="AP141" i="9"/>
  <c r="AO141" i="9"/>
  <c r="AN141" i="9"/>
  <c r="AM141" i="9"/>
  <c r="AL141" i="9"/>
  <c r="AH141" i="9"/>
  <c r="AF141" i="9"/>
  <c r="AE141" i="9"/>
  <c r="AD141" i="9"/>
  <c r="AC141" i="9"/>
  <c r="AB141" i="9"/>
  <c r="AA141" i="9"/>
  <c r="Z141" i="9"/>
  <c r="Y141" i="9"/>
  <c r="X141" i="9"/>
  <c r="W141" i="9"/>
  <c r="V141" i="9"/>
  <c r="U141" i="9"/>
  <c r="T141" i="9"/>
  <c r="S141" i="9"/>
  <c r="R141" i="9"/>
  <c r="Q141" i="9"/>
  <c r="P141" i="9"/>
  <c r="O141" i="9"/>
  <c r="N141" i="9"/>
  <c r="M141" i="9"/>
  <c r="L141" i="9"/>
  <c r="K141" i="9"/>
  <c r="J141" i="9"/>
  <c r="I141" i="9"/>
  <c r="H141" i="9"/>
  <c r="G141" i="9"/>
  <c r="F141" i="9"/>
  <c r="D141" i="9"/>
  <c r="B141" i="9"/>
  <c r="AT140" i="9"/>
  <c r="AR140" i="9"/>
  <c r="AP140" i="9"/>
  <c r="AO140" i="9"/>
  <c r="AN140" i="9"/>
  <c r="AM140" i="9"/>
  <c r="AL140" i="9"/>
  <c r="AH140" i="9"/>
  <c r="AF140" i="9"/>
  <c r="AE140" i="9"/>
  <c r="AD140" i="9"/>
  <c r="AC140" i="9"/>
  <c r="AB140" i="9"/>
  <c r="AA140" i="9"/>
  <c r="Z140" i="9"/>
  <c r="Y140" i="9"/>
  <c r="X140" i="9"/>
  <c r="W140" i="9"/>
  <c r="V140" i="9"/>
  <c r="U140" i="9"/>
  <c r="T140" i="9"/>
  <c r="S140" i="9"/>
  <c r="R140" i="9"/>
  <c r="Q140" i="9"/>
  <c r="P140" i="9"/>
  <c r="O140" i="9"/>
  <c r="N140" i="9"/>
  <c r="M140" i="9"/>
  <c r="L140" i="9"/>
  <c r="K140" i="9"/>
  <c r="J140" i="9"/>
  <c r="I140" i="9"/>
  <c r="H140" i="9"/>
  <c r="G140" i="9"/>
  <c r="F140" i="9"/>
  <c r="D140" i="9"/>
  <c r="B140" i="9"/>
  <c r="AT139" i="9"/>
  <c r="AR139" i="9"/>
  <c r="AP139" i="9"/>
  <c r="AO139" i="9"/>
  <c r="AN139" i="9"/>
  <c r="AM139" i="9"/>
  <c r="AL139" i="9"/>
  <c r="AH139" i="9"/>
  <c r="AF139" i="9"/>
  <c r="AE139" i="9"/>
  <c r="AD139" i="9"/>
  <c r="AC139" i="9"/>
  <c r="AB139" i="9"/>
  <c r="AA139" i="9"/>
  <c r="Z139" i="9"/>
  <c r="Y139" i="9"/>
  <c r="X139" i="9"/>
  <c r="W139" i="9"/>
  <c r="V139" i="9"/>
  <c r="U139" i="9"/>
  <c r="T139" i="9"/>
  <c r="S139" i="9"/>
  <c r="R139" i="9"/>
  <c r="Q139" i="9"/>
  <c r="P139" i="9"/>
  <c r="O139" i="9"/>
  <c r="N139" i="9"/>
  <c r="M139" i="9"/>
  <c r="L139" i="9"/>
  <c r="K139" i="9"/>
  <c r="J139" i="9"/>
  <c r="I139" i="9"/>
  <c r="H139" i="9"/>
  <c r="G139" i="9"/>
  <c r="F139" i="9"/>
  <c r="D139" i="9"/>
  <c r="B139" i="9"/>
  <c r="AT138" i="9"/>
  <c r="AR138" i="9"/>
  <c r="AP138" i="9"/>
  <c r="AO138" i="9"/>
  <c r="AN138" i="9"/>
  <c r="AM138" i="9"/>
  <c r="AL138" i="9"/>
  <c r="AH138" i="9"/>
  <c r="AF138" i="9"/>
  <c r="AE138" i="9"/>
  <c r="AD138" i="9"/>
  <c r="AC138" i="9"/>
  <c r="AB138" i="9"/>
  <c r="AA138" i="9"/>
  <c r="Z138" i="9"/>
  <c r="Y138" i="9"/>
  <c r="X138" i="9"/>
  <c r="W138" i="9"/>
  <c r="V138" i="9"/>
  <c r="U138" i="9"/>
  <c r="T138" i="9"/>
  <c r="S138" i="9"/>
  <c r="R138" i="9"/>
  <c r="Q138" i="9"/>
  <c r="P138" i="9"/>
  <c r="O138" i="9"/>
  <c r="N138" i="9"/>
  <c r="M138" i="9"/>
  <c r="L138" i="9"/>
  <c r="K138" i="9"/>
  <c r="J138" i="9"/>
  <c r="I138" i="9"/>
  <c r="H138" i="9"/>
  <c r="G138" i="9"/>
  <c r="F138" i="9"/>
  <c r="D138" i="9"/>
  <c r="B138" i="9"/>
  <c r="AT137" i="9"/>
  <c r="AR137" i="9"/>
  <c r="AP137" i="9"/>
  <c r="AO137" i="9"/>
  <c r="AN137" i="9"/>
  <c r="AM137" i="9"/>
  <c r="AL137" i="9"/>
  <c r="AH137" i="9"/>
  <c r="AF137" i="9"/>
  <c r="AE137" i="9"/>
  <c r="AD137" i="9"/>
  <c r="AC137" i="9"/>
  <c r="AB137" i="9"/>
  <c r="AA137" i="9"/>
  <c r="Z137" i="9"/>
  <c r="Y137" i="9"/>
  <c r="X137" i="9"/>
  <c r="W137" i="9"/>
  <c r="V137" i="9"/>
  <c r="U137" i="9"/>
  <c r="T137" i="9"/>
  <c r="S137" i="9"/>
  <c r="R137" i="9"/>
  <c r="Q137" i="9"/>
  <c r="P137" i="9"/>
  <c r="O137" i="9"/>
  <c r="N137" i="9"/>
  <c r="M137" i="9"/>
  <c r="L137" i="9"/>
  <c r="K137" i="9"/>
  <c r="J137" i="9"/>
  <c r="I137" i="9"/>
  <c r="H137" i="9"/>
  <c r="G137" i="9"/>
  <c r="F137" i="9"/>
  <c r="D137" i="9"/>
  <c r="B137" i="9"/>
  <c r="AT136" i="9"/>
  <c r="AR136" i="9"/>
  <c r="AP136" i="9"/>
  <c r="AO136" i="9"/>
  <c r="AN136" i="9"/>
  <c r="AM136" i="9"/>
  <c r="AL136" i="9"/>
  <c r="AH136" i="9"/>
  <c r="AF136" i="9"/>
  <c r="AE136" i="9"/>
  <c r="AD136" i="9"/>
  <c r="AC136" i="9"/>
  <c r="AB136" i="9"/>
  <c r="AA136" i="9"/>
  <c r="Z136" i="9"/>
  <c r="Y136" i="9"/>
  <c r="X136" i="9"/>
  <c r="W136" i="9"/>
  <c r="V136" i="9"/>
  <c r="U136" i="9"/>
  <c r="T136" i="9"/>
  <c r="S136" i="9"/>
  <c r="R136" i="9"/>
  <c r="Q136" i="9"/>
  <c r="P136" i="9"/>
  <c r="O136" i="9"/>
  <c r="N136" i="9"/>
  <c r="M136" i="9"/>
  <c r="L136" i="9"/>
  <c r="K136" i="9"/>
  <c r="J136" i="9"/>
  <c r="I136" i="9"/>
  <c r="H136" i="9"/>
  <c r="G136" i="9"/>
  <c r="F136" i="9"/>
  <c r="D136" i="9"/>
  <c r="B136" i="9"/>
  <c r="AT135" i="9"/>
  <c r="AR135" i="9"/>
  <c r="AP135" i="9"/>
  <c r="AO135" i="9"/>
  <c r="AN135" i="9"/>
  <c r="AM135" i="9"/>
  <c r="AL135" i="9"/>
  <c r="AH135" i="9"/>
  <c r="AF135" i="9"/>
  <c r="AE135" i="9"/>
  <c r="AD135" i="9"/>
  <c r="AC135" i="9"/>
  <c r="AB135" i="9"/>
  <c r="AA135" i="9"/>
  <c r="Z135" i="9"/>
  <c r="Y135" i="9"/>
  <c r="X135" i="9"/>
  <c r="W135" i="9"/>
  <c r="V135" i="9"/>
  <c r="U135" i="9"/>
  <c r="T135" i="9"/>
  <c r="S135" i="9"/>
  <c r="R135" i="9"/>
  <c r="Q135" i="9"/>
  <c r="P135" i="9"/>
  <c r="O135" i="9"/>
  <c r="N135" i="9"/>
  <c r="M135" i="9"/>
  <c r="L135" i="9"/>
  <c r="K135" i="9"/>
  <c r="J135" i="9"/>
  <c r="I135" i="9"/>
  <c r="H135" i="9"/>
  <c r="G135" i="9"/>
  <c r="F135" i="9"/>
  <c r="D135" i="9"/>
  <c r="B135" i="9"/>
  <c r="AT134" i="9"/>
  <c r="AR134" i="9"/>
  <c r="AP134" i="9"/>
  <c r="AO134" i="9"/>
  <c r="AN134" i="9"/>
  <c r="AM134" i="9"/>
  <c r="AL134" i="9"/>
  <c r="AH134" i="9"/>
  <c r="AF134" i="9"/>
  <c r="AE134" i="9"/>
  <c r="AD134" i="9"/>
  <c r="AC134" i="9"/>
  <c r="AB134" i="9"/>
  <c r="AA134" i="9"/>
  <c r="Z134" i="9"/>
  <c r="Y134" i="9"/>
  <c r="X134" i="9"/>
  <c r="W134" i="9"/>
  <c r="V134" i="9"/>
  <c r="U134" i="9"/>
  <c r="T134" i="9"/>
  <c r="S134" i="9"/>
  <c r="R134" i="9"/>
  <c r="Q134" i="9"/>
  <c r="P134" i="9"/>
  <c r="O134" i="9"/>
  <c r="N134" i="9"/>
  <c r="M134" i="9"/>
  <c r="L134" i="9"/>
  <c r="K134" i="9"/>
  <c r="J134" i="9"/>
  <c r="I134" i="9"/>
  <c r="H134" i="9"/>
  <c r="G134" i="9"/>
  <c r="F134" i="9"/>
  <c r="D134" i="9"/>
  <c r="B134" i="9"/>
  <c r="AT133" i="9"/>
  <c r="AR133" i="9"/>
  <c r="AP133" i="9"/>
  <c r="AO133" i="9"/>
  <c r="AN133" i="9"/>
  <c r="AM133" i="9"/>
  <c r="AL133" i="9"/>
  <c r="AH133" i="9"/>
  <c r="AF133" i="9"/>
  <c r="AE133" i="9"/>
  <c r="AD133" i="9"/>
  <c r="AC133" i="9"/>
  <c r="AB133" i="9"/>
  <c r="AA133" i="9"/>
  <c r="Z133" i="9"/>
  <c r="Y133" i="9"/>
  <c r="X133" i="9"/>
  <c r="W133" i="9"/>
  <c r="V133" i="9"/>
  <c r="U133" i="9"/>
  <c r="T133" i="9"/>
  <c r="S133" i="9"/>
  <c r="R133" i="9"/>
  <c r="Q133" i="9"/>
  <c r="P133" i="9"/>
  <c r="O133" i="9"/>
  <c r="N133" i="9"/>
  <c r="M133" i="9"/>
  <c r="L133" i="9"/>
  <c r="K133" i="9"/>
  <c r="J133" i="9"/>
  <c r="I133" i="9"/>
  <c r="H133" i="9"/>
  <c r="G133" i="9"/>
  <c r="F133" i="9"/>
  <c r="D133" i="9"/>
  <c r="B133" i="9"/>
  <c r="AT132" i="9"/>
  <c r="AR132" i="9"/>
  <c r="AP132" i="9"/>
  <c r="AO132" i="9"/>
  <c r="AN132" i="9"/>
  <c r="AM132" i="9"/>
  <c r="AL132" i="9"/>
  <c r="AH132" i="9"/>
  <c r="AF132" i="9"/>
  <c r="AE132" i="9"/>
  <c r="AD132" i="9"/>
  <c r="AC132" i="9"/>
  <c r="AB132" i="9"/>
  <c r="AA132" i="9"/>
  <c r="Z132" i="9"/>
  <c r="Y132" i="9"/>
  <c r="X132" i="9"/>
  <c r="W132" i="9"/>
  <c r="V132" i="9"/>
  <c r="U132" i="9"/>
  <c r="T132" i="9"/>
  <c r="S132" i="9"/>
  <c r="R132" i="9"/>
  <c r="Q132" i="9"/>
  <c r="P132" i="9"/>
  <c r="O132" i="9"/>
  <c r="N132" i="9"/>
  <c r="M132" i="9"/>
  <c r="L132" i="9"/>
  <c r="K132" i="9"/>
  <c r="J132" i="9"/>
  <c r="I132" i="9"/>
  <c r="H132" i="9"/>
  <c r="G132" i="9"/>
  <c r="F132" i="9"/>
  <c r="D132" i="9"/>
  <c r="B132" i="9"/>
  <c r="AT131" i="9"/>
  <c r="AR131" i="9"/>
  <c r="AP131" i="9"/>
  <c r="AO131" i="9"/>
  <c r="AN131" i="9"/>
  <c r="AM131" i="9"/>
  <c r="AL131" i="9"/>
  <c r="AH131" i="9"/>
  <c r="AF131" i="9"/>
  <c r="AE131" i="9"/>
  <c r="AD131" i="9"/>
  <c r="AC131" i="9"/>
  <c r="AB131" i="9"/>
  <c r="AA131" i="9"/>
  <c r="Z131" i="9"/>
  <c r="Y131" i="9"/>
  <c r="X131" i="9"/>
  <c r="W131" i="9"/>
  <c r="V131" i="9"/>
  <c r="U131" i="9"/>
  <c r="T131" i="9"/>
  <c r="S131" i="9"/>
  <c r="R131" i="9"/>
  <c r="Q131" i="9"/>
  <c r="P131" i="9"/>
  <c r="O131" i="9"/>
  <c r="N131" i="9"/>
  <c r="M131" i="9"/>
  <c r="L131" i="9"/>
  <c r="K131" i="9"/>
  <c r="J131" i="9"/>
  <c r="I131" i="9"/>
  <c r="H131" i="9"/>
  <c r="G131" i="9"/>
  <c r="F131" i="9"/>
  <c r="D131" i="9"/>
  <c r="B131" i="9"/>
  <c r="AT130" i="9"/>
  <c r="AR130" i="9"/>
  <c r="AP130" i="9"/>
  <c r="AO130" i="9"/>
  <c r="AN130" i="9"/>
  <c r="AM130" i="9"/>
  <c r="AL130" i="9"/>
  <c r="AH130" i="9"/>
  <c r="AF130" i="9"/>
  <c r="AE130" i="9"/>
  <c r="AD130" i="9"/>
  <c r="AC130" i="9"/>
  <c r="AB130" i="9"/>
  <c r="AA130" i="9"/>
  <c r="Z130" i="9"/>
  <c r="Y130" i="9"/>
  <c r="X130" i="9"/>
  <c r="W130" i="9"/>
  <c r="V130" i="9"/>
  <c r="U130" i="9"/>
  <c r="T130" i="9"/>
  <c r="S130" i="9"/>
  <c r="R130" i="9"/>
  <c r="Q130" i="9"/>
  <c r="P130" i="9"/>
  <c r="O130" i="9"/>
  <c r="N130" i="9"/>
  <c r="M130" i="9"/>
  <c r="L130" i="9"/>
  <c r="K130" i="9"/>
  <c r="J130" i="9"/>
  <c r="I130" i="9"/>
  <c r="H130" i="9"/>
  <c r="G130" i="9"/>
  <c r="F130" i="9"/>
  <c r="D130" i="9"/>
  <c r="B130" i="9"/>
  <c r="AT129" i="9"/>
  <c r="AR129" i="9"/>
  <c r="AP129" i="9"/>
  <c r="AO129" i="9"/>
  <c r="AN129" i="9"/>
  <c r="AM129" i="9"/>
  <c r="AL129" i="9"/>
  <c r="AH129" i="9"/>
  <c r="AF129" i="9"/>
  <c r="AE129" i="9"/>
  <c r="AD129" i="9"/>
  <c r="AC129" i="9"/>
  <c r="AB129" i="9"/>
  <c r="AA129" i="9"/>
  <c r="Z129" i="9"/>
  <c r="Y129" i="9"/>
  <c r="X129" i="9"/>
  <c r="W129" i="9"/>
  <c r="V129" i="9"/>
  <c r="U129" i="9"/>
  <c r="T129" i="9"/>
  <c r="S129" i="9"/>
  <c r="R129" i="9"/>
  <c r="Q129" i="9"/>
  <c r="P129" i="9"/>
  <c r="O129" i="9"/>
  <c r="N129" i="9"/>
  <c r="M129" i="9"/>
  <c r="L129" i="9"/>
  <c r="K129" i="9"/>
  <c r="J129" i="9"/>
  <c r="I129" i="9"/>
  <c r="H129" i="9"/>
  <c r="G129" i="9"/>
  <c r="F129" i="9"/>
  <c r="D129" i="9"/>
  <c r="B129" i="9"/>
  <c r="AT128" i="9"/>
  <c r="AR128" i="9"/>
  <c r="AP128" i="9"/>
  <c r="AO128" i="9"/>
  <c r="AN128" i="9"/>
  <c r="AM128" i="9"/>
  <c r="AL128" i="9"/>
  <c r="AH128" i="9"/>
  <c r="AF128" i="9"/>
  <c r="AE128" i="9"/>
  <c r="AD128" i="9"/>
  <c r="AC128" i="9"/>
  <c r="AB128" i="9"/>
  <c r="AA128" i="9"/>
  <c r="Z128" i="9"/>
  <c r="Y128" i="9"/>
  <c r="X128" i="9"/>
  <c r="W128" i="9"/>
  <c r="V128" i="9"/>
  <c r="U128" i="9"/>
  <c r="T128" i="9"/>
  <c r="S128" i="9"/>
  <c r="R128" i="9"/>
  <c r="Q128" i="9"/>
  <c r="P128" i="9"/>
  <c r="O128" i="9"/>
  <c r="N128" i="9"/>
  <c r="M128" i="9"/>
  <c r="L128" i="9"/>
  <c r="K128" i="9"/>
  <c r="J128" i="9"/>
  <c r="I128" i="9"/>
  <c r="H128" i="9"/>
  <c r="G128" i="9"/>
  <c r="F128" i="9"/>
  <c r="D128" i="9"/>
  <c r="B128" i="9"/>
  <c r="AT127" i="9"/>
  <c r="AR127" i="9"/>
  <c r="AP127" i="9"/>
  <c r="AO127" i="9"/>
  <c r="AN127" i="9"/>
  <c r="AM127" i="9"/>
  <c r="AL127" i="9"/>
  <c r="AH127" i="9"/>
  <c r="AF127" i="9"/>
  <c r="AE127" i="9"/>
  <c r="AD127" i="9"/>
  <c r="AC127" i="9"/>
  <c r="AB127" i="9"/>
  <c r="AA127" i="9"/>
  <c r="Z127" i="9"/>
  <c r="Y127" i="9"/>
  <c r="X127" i="9"/>
  <c r="W127" i="9"/>
  <c r="V127" i="9"/>
  <c r="U127" i="9"/>
  <c r="T127" i="9"/>
  <c r="S127" i="9"/>
  <c r="R127" i="9"/>
  <c r="Q127" i="9"/>
  <c r="P127" i="9"/>
  <c r="O127" i="9"/>
  <c r="N127" i="9"/>
  <c r="M127" i="9"/>
  <c r="L127" i="9"/>
  <c r="K127" i="9"/>
  <c r="J127" i="9"/>
  <c r="I127" i="9"/>
  <c r="H127" i="9"/>
  <c r="G127" i="9"/>
  <c r="F127" i="9"/>
  <c r="D127" i="9"/>
  <c r="B127" i="9"/>
  <c r="AT126" i="9"/>
  <c r="AR126" i="9"/>
  <c r="AP126" i="9"/>
  <c r="AO126" i="9"/>
  <c r="AN126" i="9"/>
  <c r="AM126" i="9"/>
  <c r="AL126" i="9"/>
  <c r="AH126" i="9"/>
  <c r="AF126" i="9"/>
  <c r="AE126" i="9"/>
  <c r="AD126" i="9"/>
  <c r="AC126" i="9"/>
  <c r="AB126" i="9"/>
  <c r="AA126" i="9"/>
  <c r="Z126" i="9"/>
  <c r="Y126" i="9"/>
  <c r="X126" i="9"/>
  <c r="W126" i="9"/>
  <c r="V126" i="9"/>
  <c r="U126" i="9"/>
  <c r="T126" i="9"/>
  <c r="S126" i="9"/>
  <c r="R126" i="9"/>
  <c r="Q126" i="9"/>
  <c r="P126" i="9"/>
  <c r="O126" i="9"/>
  <c r="N126" i="9"/>
  <c r="M126" i="9"/>
  <c r="L126" i="9"/>
  <c r="K126" i="9"/>
  <c r="J126" i="9"/>
  <c r="I126" i="9"/>
  <c r="H126" i="9"/>
  <c r="G126" i="9"/>
  <c r="F126" i="9"/>
  <c r="D126" i="9"/>
  <c r="B126" i="9"/>
  <c r="AT125" i="9"/>
  <c r="AR125" i="9"/>
  <c r="AP125" i="9"/>
  <c r="AO125" i="9"/>
  <c r="AN125" i="9"/>
  <c r="AM125" i="9"/>
  <c r="AL125" i="9"/>
  <c r="AH125" i="9"/>
  <c r="AF125" i="9"/>
  <c r="AE125" i="9"/>
  <c r="AD125" i="9"/>
  <c r="AC125" i="9"/>
  <c r="AB125" i="9"/>
  <c r="AA125" i="9"/>
  <c r="Z125" i="9"/>
  <c r="Y125" i="9"/>
  <c r="X125" i="9"/>
  <c r="W125" i="9"/>
  <c r="V125" i="9"/>
  <c r="U125" i="9"/>
  <c r="T125" i="9"/>
  <c r="S125" i="9"/>
  <c r="R125" i="9"/>
  <c r="Q125" i="9"/>
  <c r="P125" i="9"/>
  <c r="O125" i="9"/>
  <c r="N125" i="9"/>
  <c r="M125" i="9"/>
  <c r="L125" i="9"/>
  <c r="K125" i="9"/>
  <c r="J125" i="9"/>
  <c r="I125" i="9"/>
  <c r="H125" i="9"/>
  <c r="G125" i="9"/>
  <c r="F125" i="9"/>
  <c r="D125" i="9"/>
  <c r="B125" i="9"/>
  <c r="AT124" i="9"/>
  <c r="AR124" i="9"/>
  <c r="AP124" i="9"/>
  <c r="AO124" i="9"/>
  <c r="AN124" i="9"/>
  <c r="AM124" i="9"/>
  <c r="AL124" i="9"/>
  <c r="AH124" i="9"/>
  <c r="AF124" i="9"/>
  <c r="AE124" i="9"/>
  <c r="AD124" i="9"/>
  <c r="AC124" i="9"/>
  <c r="AB124" i="9"/>
  <c r="AA124" i="9"/>
  <c r="Z124" i="9"/>
  <c r="Y124" i="9"/>
  <c r="X124" i="9"/>
  <c r="W124" i="9"/>
  <c r="V124" i="9"/>
  <c r="U124" i="9"/>
  <c r="T124" i="9"/>
  <c r="S124" i="9"/>
  <c r="R124" i="9"/>
  <c r="Q124" i="9"/>
  <c r="P124" i="9"/>
  <c r="O124" i="9"/>
  <c r="N124" i="9"/>
  <c r="M124" i="9"/>
  <c r="L124" i="9"/>
  <c r="K124" i="9"/>
  <c r="J124" i="9"/>
  <c r="I124" i="9"/>
  <c r="H124" i="9"/>
  <c r="G124" i="9"/>
  <c r="F124" i="9"/>
  <c r="D124" i="9"/>
  <c r="B124" i="9"/>
  <c r="AT123" i="9"/>
  <c r="AR123" i="9"/>
  <c r="AP123" i="9"/>
  <c r="AO123" i="9"/>
  <c r="AN123" i="9"/>
  <c r="AM123" i="9"/>
  <c r="AL123" i="9"/>
  <c r="AH123" i="9"/>
  <c r="AF123" i="9"/>
  <c r="AE123" i="9"/>
  <c r="AD123" i="9"/>
  <c r="AC123" i="9"/>
  <c r="AB123" i="9"/>
  <c r="AA123" i="9"/>
  <c r="Z123" i="9"/>
  <c r="Y123" i="9"/>
  <c r="X123" i="9"/>
  <c r="W123" i="9"/>
  <c r="V123" i="9"/>
  <c r="U123" i="9"/>
  <c r="T123" i="9"/>
  <c r="S123" i="9"/>
  <c r="R123" i="9"/>
  <c r="Q123" i="9"/>
  <c r="P123" i="9"/>
  <c r="O123" i="9"/>
  <c r="N123" i="9"/>
  <c r="M123" i="9"/>
  <c r="L123" i="9"/>
  <c r="K123" i="9"/>
  <c r="J123" i="9"/>
  <c r="I123" i="9"/>
  <c r="H123" i="9"/>
  <c r="G123" i="9"/>
  <c r="F123" i="9"/>
  <c r="D123" i="9"/>
  <c r="B123" i="9"/>
  <c r="AT122" i="9"/>
  <c r="AR122" i="9"/>
  <c r="AP122" i="9"/>
  <c r="AO122" i="9"/>
  <c r="AN122" i="9"/>
  <c r="AM122" i="9"/>
  <c r="AL122" i="9"/>
  <c r="AH122" i="9"/>
  <c r="AF122" i="9"/>
  <c r="AE122" i="9"/>
  <c r="AD122" i="9"/>
  <c r="AC122" i="9"/>
  <c r="AB122" i="9"/>
  <c r="AA122" i="9"/>
  <c r="Z122" i="9"/>
  <c r="Y122" i="9"/>
  <c r="X122" i="9"/>
  <c r="W122" i="9"/>
  <c r="V122" i="9"/>
  <c r="U122" i="9"/>
  <c r="T122" i="9"/>
  <c r="S122" i="9"/>
  <c r="R122" i="9"/>
  <c r="Q122" i="9"/>
  <c r="P122" i="9"/>
  <c r="O122" i="9"/>
  <c r="N122" i="9"/>
  <c r="M122" i="9"/>
  <c r="L122" i="9"/>
  <c r="K122" i="9"/>
  <c r="J122" i="9"/>
  <c r="I122" i="9"/>
  <c r="H122" i="9"/>
  <c r="G122" i="9"/>
  <c r="F122" i="9"/>
  <c r="D122" i="9"/>
  <c r="B122" i="9"/>
  <c r="AT121" i="9"/>
  <c r="AR121" i="9"/>
  <c r="AP121" i="9"/>
  <c r="AO121" i="9"/>
  <c r="AN121" i="9"/>
  <c r="AM121" i="9"/>
  <c r="AL121" i="9"/>
  <c r="AH121" i="9"/>
  <c r="AF121" i="9"/>
  <c r="AE121" i="9"/>
  <c r="AD121" i="9"/>
  <c r="AC121" i="9"/>
  <c r="AB121" i="9"/>
  <c r="AA121" i="9"/>
  <c r="Z121" i="9"/>
  <c r="Y121" i="9"/>
  <c r="X121" i="9"/>
  <c r="W121" i="9"/>
  <c r="V121" i="9"/>
  <c r="U121" i="9"/>
  <c r="T121" i="9"/>
  <c r="S121" i="9"/>
  <c r="R121" i="9"/>
  <c r="Q121" i="9"/>
  <c r="P121" i="9"/>
  <c r="O121" i="9"/>
  <c r="N121" i="9"/>
  <c r="M121" i="9"/>
  <c r="L121" i="9"/>
  <c r="K121" i="9"/>
  <c r="J121" i="9"/>
  <c r="I121" i="9"/>
  <c r="H121" i="9"/>
  <c r="G121" i="9"/>
  <c r="F121" i="9"/>
  <c r="D121" i="9"/>
  <c r="B121" i="9"/>
  <c r="AT120" i="9"/>
  <c r="AR120" i="9"/>
  <c r="AP120" i="9"/>
  <c r="AO120" i="9"/>
  <c r="AN120" i="9"/>
  <c r="AM120" i="9"/>
  <c r="AL120" i="9"/>
  <c r="AH120" i="9"/>
  <c r="AF120" i="9"/>
  <c r="AE120" i="9"/>
  <c r="AD120" i="9"/>
  <c r="AC120" i="9"/>
  <c r="AB120" i="9"/>
  <c r="AA120" i="9"/>
  <c r="Z120" i="9"/>
  <c r="Y120" i="9"/>
  <c r="X120" i="9"/>
  <c r="W120" i="9"/>
  <c r="V120" i="9"/>
  <c r="U120" i="9"/>
  <c r="T120" i="9"/>
  <c r="S120" i="9"/>
  <c r="R120" i="9"/>
  <c r="Q120" i="9"/>
  <c r="P120" i="9"/>
  <c r="O120" i="9"/>
  <c r="N120" i="9"/>
  <c r="M120" i="9"/>
  <c r="L120" i="9"/>
  <c r="K120" i="9"/>
  <c r="J120" i="9"/>
  <c r="I120" i="9"/>
  <c r="H120" i="9"/>
  <c r="G120" i="9"/>
  <c r="F120" i="9"/>
  <c r="D120" i="9"/>
  <c r="B120" i="9"/>
  <c r="AT119" i="9"/>
  <c r="AR119" i="9"/>
  <c r="AP119" i="9"/>
  <c r="AO119" i="9"/>
  <c r="AN119" i="9"/>
  <c r="AM119" i="9"/>
  <c r="AL119" i="9"/>
  <c r="AH119" i="9"/>
  <c r="AF119" i="9"/>
  <c r="AE119" i="9"/>
  <c r="AD119" i="9"/>
  <c r="AC119" i="9"/>
  <c r="AB119" i="9"/>
  <c r="AA119" i="9"/>
  <c r="Z119" i="9"/>
  <c r="Y119" i="9"/>
  <c r="X119" i="9"/>
  <c r="W119" i="9"/>
  <c r="V119" i="9"/>
  <c r="U119" i="9"/>
  <c r="T119" i="9"/>
  <c r="S119" i="9"/>
  <c r="R119" i="9"/>
  <c r="Q119" i="9"/>
  <c r="P119" i="9"/>
  <c r="O119" i="9"/>
  <c r="N119" i="9"/>
  <c r="M119" i="9"/>
  <c r="L119" i="9"/>
  <c r="K119" i="9"/>
  <c r="J119" i="9"/>
  <c r="I119" i="9"/>
  <c r="H119" i="9"/>
  <c r="G119" i="9"/>
  <c r="F119" i="9"/>
  <c r="D119" i="9"/>
  <c r="B119" i="9"/>
  <c r="AT118" i="9"/>
  <c r="AR118" i="9"/>
  <c r="AP118" i="9"/>
  <c r="AO118" i="9"/>
  <c r="AN118" i="9"/>
  <c r="AM118" i="9"/>
  <c r="AL118" i="9"/>
  <c r="AH118" i="9"/>
  <c r="AF118" i="9"/>
  <c r="AE118" i="9"/>
  <c r="AD118" i="9"/>
  <c r="AC118" i="9"/>
  <c r="AB118" i="9"/>
  <c r="AA118" i="9"/>
  <c r="Z118" i="9"/>
  <c r="Y118" i="9"/>
  <c r="X118" i="9"/>
  <c r="W118" i="9"/>
  <c r="V118" i="9"/>
  <c r="U118" i="9"/>
  <c r="T118" i="9"/>
  <c r="S118" i="9"/>
  <c r="R118" i="9"/>
  <c r="Q118" i="9"/>
  <c r="P118" i="9"/>
  <c r="O118" i="9"/>
  <c r="N118" i="9"/>
  <c r="M118" i="9"/>
  <c r="L118" i="9"/>
  <c r="K118" i="9"/>
  <c r="J118" i="9"/>
  <c r="I118" i="9"/>
  <c r="H118" i="9"/>
  <c r="G118" i="9"/>
  <c r="F118" i="9"/>
  <c r="D118" i="9"/>
  <c r="B118" i="9"/>
  <c r="AT117" i="9"/>
  <c r="AR117" i="9"/>
  <c r="AP117" i="9"/>
  <c r="AO117" i="9"/>
  <c r="AN117" i="9"/>
  <c r="AM117" i="9"/>
  <c r="AL117" i="9"/>
  <c r="AH117" i="9"/>
  <c r="AF117" i="9"/>
  <c r="AE117" i="9"/>
  <c r="AD117" i="9"/>
  <c r="AC117" i="9"/>
  <c r="AB117" i="9"/>
  <c r="AA117" i="9"/>
  <c r="Z117" i="9"/>
  <c r="Y117" i="9"/>
  <c r="X117" i="9"/>
  <c r="W117" i="9"/>
  <c r="V117" i="9"/>
  <c r="U117" i="9"/>
  <c r="T117" i="9"/>
  <c r="S117" i="9"/>
  <c r="R117" i="9"/>
  <c r="Q117" i="9"/>
  <c r="P117" i="9"/>
  <c r="O117" i="9"/>
  <c r="N117" i="9"/>
  <c r="M117" i="9"/>
  <c r="L117" i="9"/>
  <c r="K117" i="9"/>
  <c r="J117" i="9"/>
  <c r="I117" i="9"/>
  <c r="H117" i="9"/>
  <c r="G117" i="9"/>
  <c r="F117" i="9"/>
  <c r="D117" i="9"/>
  <c r="B117" i="9"/>
  <c r="AT116" i="9"/>
  <c r="AR116" i="9"/>
  <c r="AP116" i="9"/>
  <c r="AO116" i="9"/>
  <c r="AN116" i="9"/>
  <c r="AM116" i="9"/>
  <c r="AL116" i="9"/>
  <c r="AH116" i="9"/>
  <c r="AF116" i="9"/>
  <c r="AE116" i="9"/>
  <c r="AD116" i="9"/>
  <c r="AC116" i="9"/>
  <c r="AB116" i="9"/>
  <c r="AA116" i="9"/>
  <c r="Z116" i="9"/>
  <c r="Y116" i="9"/>
  <c r="X116" i="9"/>
  <c r="W116" i="9"/>
  <c r="V116" i="9"/>
  <c r="U116" i="9"/>
  <c r="T116" i="9"/>
  <c r="S116" i="9"/>
  <c r="R116" i="9"/>
  <c r="Q116" i="9"/>
  <c r="P116" i="9"/>
  <c r="O116" i="9"/>
  <c r="N116" i="9"/>
  <c r="M116" i="9"/>
  <c r="L116" i="9"/>
  <c r="K116" i="9"/>
  <c r="J116" i="9"/>
  <c r="I116" i="9"/>
  <c r="H116" i="9"/>
  <c r="G116" i="9"/>
  <c r="F116" i="9"/>
  <c r="D116" i="9"/>
  <c r="B116" i="9"/>
  <c r="AT115" i="9"/>
  <c r="AR115" i="9"/>
  <c r="AP115" i="9"/>
  <c r="AO115" i="9"/>
  <c r="AN115" i="9"/>
  <c r="AM115" i="9"/>
  <c r="AL115" i="9"/>
  <c r="AH115" i="9"/>
  <c r="AF115" i="9"/>
  <c r="AE115" i="9"/>
  <c r="AD115" i="9"/>
  <c r="AC115" i="9"/>
  <c r="AB115" i="9"/>
  <c r="AA115" i="9"/>
  <c r="Z115" i="9"/>
  <c r="Y115" i="9"/>
  <c r="X115" i="9"/>
  <c r="W115" i="9"/>
  <c r="V115" i="9"/>
  <c r="U115" i="9"/>
  <c r="T115" i="9"/>
  <c r="S115" i="9"/>
  <c r="R115" i="9"/>
  <c r="Q115" i="9"/>
  <c r="P115" i="9"/>
  <c r="O115" i="9"/>
  <c r="N115" i="9"/>
  <c r="M115" i="9"/>
  <c r="L115" i="9"/>
  <c r="K115" i="9"/>
  <c r="J115" i="9"/>
  <c r="I115" i="9"/>
  <c r="H115" i="9"/>
  <c r="G115" i="9"/>
  <c r="F115" i="9"/>
  <c r="D115" i="9"/>
  <c r="B115" i="9"/>
  <c r="AT114" i="9"/>
  <c r="AR114" i="9"/>
  <c r="AP114" i="9"/>
  <c r="AO114" i="9"/>
  <c r="AN114" i="9"/>
  <c r="AM114" i="9"/>
  <c r="AL114" i="9"/>
  <c r="AH114" i="9"/>
  <c r="AF114" i="9"/>
  <c r="AE114" i="9"/>
  <c r="AD114" i="9"/>
  <c r="AC114" i="9"/>
  <c r="AB114" i="9"/>
  <c r="AA114" i="9"/>
  <c r="Z114" i="9"/>
  <c r="Y114" i="9"/>
  <c r="X114" i="9"/>
  <c r="W114" i="9"/>
  <c r="V114" i="9"/>
  <c r="U114" i="9"/>
  <c r="T114" i="9"/>
  <c r="S114" i="9"/>
  <c r="R114" i="9"/>
  <c r="Q114" i="9"/>
  <c r="P114" i="9"/>
  <c r="O114" i="9"/>
  <c r="N114" i="9"/>
  <c r="M114" i="9"/>
  <c r="L114" i="9"/>
  <c r="K114" i="9"/>
  <c r="J114" i="9"/>
  <c r="I114" i="9"/>
  <c r="H114" i="9"/>
  <c r="G114" i="9"/>
  <c r="F114" i="9"/>
  <c r="D114" i="9"/>
  <c r="B114" i="9"/>
  <c r="AT113" i="9"/>
  <c r="AR113" i="9"/>
  <c r="AP113" i="9"/>
  <c r="AO113" i="9"/>
  <c r="AN113" i="9"/>
  <c r="AM113" i="9"/>
  <c r="AL113" i="9"/>
  <c r="AH113" i="9"/>
  <c r="AF113" i="9"/>
  <c r="AE113" i="9"/>
  <c r="AD113" i="9"/>
  <c r="AC113" i="9"/>
  <c r="AB113" i="9"/>
  <c r="AA113" i="9"/>
  <c r="Z113" i="9"/>
  <c r="Y113" i="9"/>
  <c r="X113" i="9"/>
  <c r="W113" i="9"/>
  <c r="V113" i="9"/>
  <c r="U113" i="9"/>
  <c r="T113" i="9"/>
  <c r="S113" i="9"/>
  <c r="R113" i="9"/>
  <c r="Q113" i="9"/>
  <c r="P113" i="9"/>
  <c r="O113" i="9"/>
  <c r="N113" i="9"/>
  <c r="M113" i="9"/>
  <c r="L113" i="9"/>
  <c r="K113" i="9"/>
  <c r="J113" i="9"/>
  <c r="I113" i="9"/>
  <c r="H113" i="9"/>
  <c r="G113" i="9"/>
  <c r="F113" i="9"/>
  <c r="D113" i="9"/>
  <c r="B113" i="9"/>
  <c r="AT112" i="9"/>
  <c r="AR112" i="9"/>
  <c r="AP112" i="9"/>
  <c r="AO112" i="9"/>
  <c r="AN112" i="9"/>
  <c r="AM112" i="9"/>
  <c r="AL112" i="9"/>
  <c r="AH112" i="9"/>
  <c r="AF112" i="9"/>
  <c r="AE112" i="9"/>
  <c r="AD112" i="9"/>
  <c r="AC112" i="9"/>
  <c r="AB112" i="9"/>
  <c r="AA112" i="9"/>
  <c r="Z112" i="9"/>
  <c r="Y112" i="9"/>
  <c r="X112" i="9"/>
  <c r="W112" i="9"/>
  <c r="V112" i="9"/>
  <c r="U112" i="9"/>
  <c r="T112" i="9"/>
  <c r="S112" i="9"/>
  <c r="R112" i="9"/>
  <c r="Q112" i="9"/>
  <c r="P112" i="9"/>
  <c r="O112" i="9"/>
  <c r="N112" i="9"/>
  <c r="M112" i="9"/>
  <c r="L112" i="9"/>
  <c r="K112" i="9"/>
  <c r="J112" i="9"/>
  <c r="I112" i="9"/>
  <c r="H112" i="9"/>
  <c r="G112" i="9"/>
  <c r="F112" i="9"/>
  <c r="D112" i="9"/>
  <c r="B112" i="9"/>
  <c r="AT111" i="9"/>
  <c r="AR111" i="9"/>
  <c r="AP111" i="9"/>
  <c r="AO111" i="9"/>
  <c r="AN111" i="9"/>
  <c r="AM111" i="9"/>
  <c r="AL111" i="9"/>
  <c r="AH111" i="9"/>
  <c r="AF111" i="9"/>
  <c r="AE111" i="9"/>
  <c r="AD111" i="9"/>
  <c r="AC111" i="9"/>
  <c r="AB111" i="9"/>
  <c r="AA111" i="9"/>
  <c r="Z111" i="9"/>
  <c r="Y111" i="9"/>
  <c r="X111" i="9"/>
  <c r="W111" i="9"/>
  <c r="V111" i="9"/>
  <c r="U111" i="9"/>
  <c r="T111" i="9"/>
  <c r="S111" i="9"/>
  <c r="R111" i="9"/>
  <c r="Q111" i="9"/>
  <c r="P111" i="9"/>
  <c r="O111" i="9"/>
  <c r="N111" i="9"/>
  <c r="M111" i="9"/>
  <c r="L111" i="9"/>
  <c r="K111" i="9"/>
  <c r="J111" i="9"/>
  <c r="I111" i="9"/>
  <c r="H111" i="9"/>
  <c r="G111" i="9"/>
  <c r="F111" i="9"/>
  <c r="D111" i="9"/>
  <c r="B111" i="9"/>
  <c r="AT110" i="9"/>
  <c r="AR110" i="9"/>
  <c r="AP110" i="9"/>
  <c r="AO110" i="9"/>
  <c r="AN110" i="9"/>
  <c r="AM110" i="9"/>
  <c r="AL110" i="9"/>
  <c r="AH110" i="9"/>
  <c r="AF110" i="9"/>
  <c r="AE110" i="9"/>
  <c r="AD110" i="9"/>
  <c r="AC110" i="9"/>
  <c r="AB110" i="9"/>
  <c r="AA110" i="9"/>
  <c r="Z110" i="9"/>
  <c r="Y110" i="9"/>
  <c r="X110" i="9"/>
  <c r="W110" i="9"/>
  <c r="V110" i="9"/>
  <c r="U110" i="9"/>
  <c r="T110" i="9"/>
  <c r="S110" i="9"/>
  <c r="R110" i="9"/>
  <c r="Q110" i="9"/>
  <c r="P110" i="9"/>
  <c r="O110" i="9"/>
  <c r="N110" i="9"/>
  <c r="M110" i="9"/>
  <c r="L110" i="9"/>
  <c r="K110" i="9"/>
  <c r="J110" i="9"/>
  <c r="I110" i="9"/>
  <c r="H110" i="9"/>
  <c r="G110" i="9"/>
  <c r="F110" i="9"/>
  <c r="D110" i="9"/>
  <c r="B110" i="9"/>
  <c r="AT109" i="9"/>
  <c r="AR109" i="9"/>
  <c r="AP109" i="9"/>
  <c r="AO109" i="9"/>
  <c r="AN109" i="9"/>
  <c r="AM109" i="9"/>
  <c r="AL109" i="9"/>
  <c r="AH109" i="9"/>
  <c r="AF109" i="9"/>
  <c r="AE109" i="9"/>
  <c r="AD109" i="9"/>
  <c r="AC109" i="9"/>
  <c r="AB109" i="9"/>
  <c r="AA109" i="9"/>
  <c r="Z109" i="9"/>
  <c r="Y109" i="9"/>
  <c r="X109" i="9"/>
  <c r="W109" i="9"/>
  <c r="V109" i="9"/>
  <c r="U109" i="9"/>
  <c r="T109" i="9"/>
  <c r="S109" i="9"/>
  <c r="R109" i="9"/>
  <c r="Q109" i="9"/>
  <c r="P109" i="9"/>
  <c r="O109" i="9"/>
  <c r="N109" i="9"/>
  <c r="M109" i="9"/>
  <c r="L109" i="9"/>
  <c r="K109" i="9"/>
  <c r="J109" i="9"/>
  <c r="I109" i="9"/>
  <c r="H109" i="9"/>
  <c r="G109" i="9"/>
  <c r="F109" i="9"/>
  <c r="D109" i="9"/>
  <c r="B109" i="9"/>
  <c r="AT108" i="9"/>
  <c r="AR108" i="9"/>
  <c r="AP108" i="9"/>
  <c r="AO108" i="9"/>
  <c r="AN108" i="9"/>
  <c r="AM108" i="9"/>
  <c r="AL108" i="9"/>
  <c r="AH108" i="9"/>
  <c r="AF108" i="9"/>
  <c r="AE108" i="9"/>
  <c r="AD108" i="9"/>
  <c r="AC108" i="9"/>
  <c r="AB108" i="9"/>
  <c r="AA108" i="9"/>
  <c r="Z108" i="9"/>
  <c r="Y108" i="9"/>
  <c r="X108" i="9"/>
  <c r="W108" i="9"/>
  <c r="V108" i="9"/>
  <c r="U108" i="9"/>
  <c r="T108" i="9"/>
  <c r="S108" i="9"/>
  <c r="R108" i="9"/>
  <c r="Q108" i="9"/>
  <c r="P108" i="9"/>
  <c r="O108" i="9"/>
  <c r="N108" i="9"/>
  <c r="M108" i="9"/>
  <c r="L108" i="9"/>
  <c r="K108" i="9"/>
  <c r="J108" i="9"/>
  <c r="I108" i="9"/>
  <c r="H108" i="9"/>
  <c r="G108" i="9"/>
  <c r="F108" i="9"/>
  <c r="D108" i="9"/>
  <c r="B108" i="9"/>
  <c r="AT107" i="9"/>
  <c r="AR107" i="9"/>
  <c r="AP107" i="9"/>
  <c r="AO107" i="9"/>
  <c r="AN107" i="9"/>
  <c r="AM107" i="9"/>
  <c r="AL107" i="9"/>
  <c r="AH107" i="9"/>
  <c r="AF107" i="9"/>
  <c r="AE107" i="9"/>
  <c r="AD107" i="9"/>
  <c r="AC107" i="9"/>
  <c r="AB107" i="9"/>
  <c r="AA107" i="9"/>
  <c r="Z107" i="9"/>
  <c r="Y107" i="9"/>
  <c r="X107" i="9"/>
  <c r="W107" i="9"/>
  <c r="V107" i="9"/>
  <c r="U107" i="9"/>
  <c r="T107" i="9"/>
  <c r="S107" i="9"/>
  <c r="R107" i="9"/>
  <c r="Q107" i="9"/>
  <c r="P107" i="9"/>
  <c r="O107" i="9"/>
  <c r="N107" i="9"/>
  <c r="M107" i="9"/>
  <c r="L107" i="9"/>
  <c r="K107" i="9"/>
  <c r="J107" i="9"/>
  <c r="I107" i="9"/>
  <c r="H107" i="9"/>
  <c r="G107" i="9"/>
  <c r="F107" i="9"/>
  <c r="D107" i="9"/>
  <c r="B107" i="9"/>
  <c r="AT106" i="9"/>
  <c r="AR106" i="9"/>
  <c r="AP106" i="9"/>
  <c r="AO106" i="9"/>
  <c r="AN106" i="9"/>
  <c r="AM106" i="9"/>
  <c r="AL106" i="9"/>
  <c r="AH106" i="9"/>
  <c r="AF106" i="9"/>
  <c r="AE106" i="9"/>
  <c r="AD106" i="9"/>
  <c r="AC106" i="9"/>
  <c r="AB106" i="9"/>
  <c r="AA106" i="9"/>
  <c r="Z106" i="9"/>
  <c r="Y106" i="9"/>
  <c r="X106" i="9"/>
  <c r="W106" i="9"/>
  <c r="V106" i="9"/>
  <c r="U106" i="9"/>
  <c r="T106" i="9"/>
  <c r="S106" i="9"/>
  <c r="R106" i="9"/>
  <c r="Q106" i="9"/>
  <c r="P106" i="9"/>
  <c r="O106" i="9"/>
  <c r="N106" i="9"/>
  <c r="M106" i="9"/>
  <c r="L106" i="9"/>
  <c r="K106" i="9"/>
  <c r="J106" i="9"/>
  <c r="I106" i="9"/>
  <c r="H106" i="9"/>
  <c r="G106" i="9"/>
  <c r="F106" i="9"/>
  <c r="D106" i="9"/>
  <c r="B106" i="9"/>
  <c r="AT105" i="9"/>
  <c r="AR105" i="9"/>
  <c r="AP105" i="9"/>
  <c r="AO105" i="9"/>
  <c r="AN105" i="9"/>
  <c r="AM105" i="9"/>
  <c r="AL105" i="9"/>
  <c r="AH105" i="9"/>
  <c r="AF105" i="9"/>
  <c r="AE105" i="9"/>
  <c r="AD105" i="9"/>
  <c r="AC105" i="9"/>
  <c r="AB105" i="9"/>
  <c r="AA105" i="9"/>
  <c r="Z105" i="9"/>
  <c r="Y105" i="9"/>
  <c r="X105" i="9"/>
  <c r="W105" i="9"/>
  <c r="V105" i="9"/>
  <c r="U105" i="9"/>
  <c r="T105" i="9"/>
  <c r="S105" i="9"/>
  <c r="R105" i="9"/>
  <c r="Q105" i="9"/>
  <c r="P105" i="9"/>
  <c r="O105" i="9"/>
  <c r="N105" i="9"/>
  <c r="M105" i="9"/>
  <c r="L105" i="9"/>
  <c r="K105" i="9"/>
  <c r="J105" i="9"/>
  <c r="I105" i="9"/>
  <c r="H105" i="9"/>
  <c r="G105" i="9"/>
  <c r="F105" i="9"/>
  <c r="D105" i="9"/>
  <c r="B105" i="9"/>
  <c r="AT104" i="9"/>
  <c r="AR104" i="9"/>
  <c r="AP104" i="9"/>
  <c r="AO104" i="9"/>
  <c r="AN104" i="9"/>
  <c r="AM104" i="9"/>
  <c r="AL104" i="9"/>
  <c r="AH104" i="9"/>
  <c r="AF104" i="9"/>
  <c r="AE104" i="9"/>
  <c r="AD104" i="9"/>
  <c r="AC104" i="9"/>
  <c r="AB104" i="9"/>
  <c r="AA104" i="9"/>
  <c r="Z104" i="9"/>
  <c r="Y104" i="9"/>
  <c r="X104" i="9"/>
  <c r="W104" i="9"/>
  <c r="V104" i="9"/>
  <c r="U104" i="9"/>
  <c r="T104" i="9"/>
  <c r="S104" i="9"/>
  <c r="R104" i="9"/>
  <c r="Q104" i="9"/>
  <c r="P104" i="9"/>
  <c r="O104" i="9"/>
  <c r="N104" i="9"/>
  <c r="M104" i="9"/>
  <c r="L104" i="9"/>
  <c r="K104" i="9"/>
  <c r="J104" i="9"/>
  <c r="I104" i="9"/>
  <c r="H104" i="9"/>
  <c r="G104" i="9"/>
  <c r="F104" i="9"/>
  <c r="D104" i="9"/>
  <c r="B104" i="9"/>
  <c r="AT103" i="9"/>
  <c r="AR103" i="9"/>
  <c r="AP103" i="9"/>
  <c r="AO103" i="9"/>
  <c r="AN103" i="9"/>
  <c r="AM103" i="9"/>
  <c r="AL103" i="9"/>
  <c r="AH103" i="9"/>
  <c r="AF103" i="9"/>
  <c r="AE103" i="9"/>
  <c r="AD103" i="9"/>
  <c r="AC103" i="9"/>
  <c r="AB103" i="9"/>
  <c r="AA103" i="9"/>
  <c r="Z103" i="9"/>
  <c r="Y103" i="9"/>
  <c r="X103" i="9"/>
  <c r="W103" i="9"/>
  <c r="V103" i="9"/>
  <c r="U103" i="9"/>
  <c r="T103" i="9"/>
  <c r="S103" i="9"/>
  <c r="R103" i="9"/>
  <c r="Q103" i="9"/>
  <c r="P103" i="9"/>
  <c r="O103" i="9"/>
  <c r="N103" i="9"/>
  <c r="M103" i="9"/>
  <c r="L103" i="9"/>
  <c r="K103" i="9"/>
  <c r="J103" i="9"/>
  <c r="I103" i="9"/>
  <c r="H103" i="9"/>
  <c r="G103" i="9"/>
  <c r="F103" i="9"/>
  <c r="D103" i="9"/>
  <c r="B103" i="9"/>
  <c r="AT102" i="9"/>
  <c r="AR102" i="9"/>
  <c r="AP102" i="9"/>
  <c r="AO102" i="9"/>
  <c r="AN102" i="9"/>
  <c r="AM102" i="9"/>
  <c r="AL102" i="9"/>
  <c r="AH102" i="9"/>
  <c r="AF102" i="9"/>
  <c r="AE102" i="9"/>
  <c r="AD102" i="9"/>
  <c r="AC102" i="9"/>
  <c r="AB102" i="9"/>
  <c r="AA102" i="9"/>
  <c r="Z102" i="9"/>
  <c r="Y102" i="9"/>
  <c r="X102" i="9"/>
  <c r="W102" i="9"/>
  <c r="V102" i="9"/>
  <c r="U102" i="9"/>
  <c r="T102" i="9"/>
  <c r="S102" i="9"/>
  <c r="R102" i="9"/>
  <c r="Q102" i="9"/>
  <c r="P102" i="9"/>
  <c r="O102" i="9"/>
  <c r="N102" i="9"/>
  <c r="M102" i="9"/>
  <c r="L102" i="9"/>
  <c r="K102" i="9"/>
  <c r="J102" i="9"/>
  <c r="I102" i="9"/>
  <c r="H102" i="9"/>
  <c r="G102" i="9"/>
  <c r="F102" i="9"/>
  <c r="D102" i="9"/>
  <c r="B102" i="9"/>
  <c r="AT101" i="9"/>
  <c r="AR101" i="9"/>
  <c r="AP101" i="9"/>
  <c r="AO101" i="9"/>
  <c r="AN101" i="9"/>
  <c r="AM101" i="9"/>
  <c r="AL101" i="9"/>
  <c r="AH101" i="9"/>
  <c r="AF101" i="9"/>
  <c r="AE101" i="9"/>
  <c r="AD101" i="9"/>
  <c r="AC101" i="9"/>
  <c r="AB101" i="9"/>
  <c r="AA101" i="9"/>
  <c r="Z101" i="9"/>
  <c r="Y101" i="9"/>
  <c r="X101" i="9"/>
  <c r="W101" i="9"/>
  <c r="V101" i="9"/>
  <c r="U101" i="9"/>
  <c r="T101" i="9"/>
  <c r="S101" i="9"/>
  <c r="R101" i="9"/>
  <c r="Q101" i="9"/>
  <c r="P101" i="9"/>
  <c r="O101" i="9"/>
  <c r="N101" i="9"/>
  <c r="M101" i="9"/>
  <c r="L101" i="9"/>
  <c r="K101" i="9"/>
  <c r="J101" i="9"/>
  <c r="I101" i="9"/>
  <c r="H101" i="9"/>
  <c r="G101" i="9"/>
  <c r="F101" i="9"/>
  <c r="D101" i="9"/>
  <c r="B101" i="9"/>
  <c r="AT100" i="9"/>
  <c r="AR100" i="9"/>
  <c r="AP100" i="9"/>
  <c r="AO100" i="9"/>
  <c r="AN100" i="9"/>
  <c r="AM100" i="9"/>
  <c r="AL100" i="9"/>
  <c r="AH100" i="9"/>
  <c r="AF100" i="9"/>
  <c r="AE100" i="9"/>
  <c r="AD100" i="9"/>
  <c r="AC100" i="9"/>
  <c r="AB100" i="9"/>
  <c r="AA100" i="9"/>
  <c r="Z100" i="9"/>
  <c r="Y100" i="9"/>
  <c r="X100" i="9"/>
  <c r="W100" i="9"/>
  <c r="V100" i="9"/>
  <c r="U100" i="9"/>
  <c r="T100" i="9"/>
  <c r="S100" i="9"/>
  <c r="R100" i="9"/>
  <c r="Q100" i="9"/>
  <c r="P100" i="9"/>
  <c r="O100" i="9"/>
  <c r="N100" i="9"/>
  <c r="M100" i="9"/>
  <c r="L100" i="9"/>
  <c r="K100" i="9"/>
  <c r="J100" i="9"/>
  <c r="I100" i="9"/>
  <c r="H100" i="9"/>
  <c r="G100" i="9"/>
  <c r="F100" i="9"/>
  <c r="D100" i="9"/>
  <c r="B100" i="9"/>
  <c r="AT99" i="9"/>
  <c r="AR99" i="9"/>
  <c r="AP99" i="9"/>
  <c r="AO99" i="9"/>
  <c r="AN99" i="9"/>
  <c r="AM99" i="9"/>
  <c r="AL99" i="9"/>
  <c r="AH99" i="9"/>
  <c r="AF99" i="9"/>
  <c r="AE99" i="9"/>
  <c r="AD99" i="9"/>
  <c r="AC99" i="9"/>
  <c r="AB99" i="9"/>
  <c r="AA99" i="9"/>
  <c r="Z99" i="9"/>
  <c r="Y99" i="9"/>
  <c r="X99" i="9"/>
  <c r="W99" i="9"/>
  <c r="V99" i="9"/>
  <c r="U99" i="9"/>
  <c r="T99" i="9"/>
  <c r="S99" i="9"/>
  <c r="R99" i="9"/>
  <c r="Q99" i="9"/>
  <c r="P99" i="9"/>
  <c r="O99" i="9"/>
  <c r="N99" i="9"/>
  <c r="M99" i="9"/>
  <c r="L99" i="9"/>
  <c r="K99" i="9"/>
  <c r="J99" i="9"/>
  <c r="I99" i="9"/>
  <c r="H99" i="9"/>
  <c r="G99" i="9"/>
  <c r="F99" i="9"/>
  <c r="D99" i="9"/>
  <c r="B99" i="9"/>
  <c r="AT98" i="9"/>
  <c r="AR98" i="9"/>
  <c r="AP98" i="9"/>
  <c r="AO98" i="9"/>
  <c r="AN98" i="9"/>
  <c r="AM98" i="9"/>
  <c r="AL98" i="9"/>
  <c r="AH98" i="9"/>
  <c r="AF98" i="9"/>
  <c r="AE98" i="9"/>
  <c r="AD98" i="9"/>
  <c r="AC98" i="9"/>
  <c r="AB98" i="9"/>
  <c r="AA98" i="9"/>
  <c r="Z98" i="9"/>
  <c r="Y98" i="9"/>
  <c r="X98" i="9"/>
  <c r="W98" i="9"/>
  <c r="V98" i="9"/>
  <c r="U98" i="9"/>
  <c r="T98" i="9"/>
  <c r="S98" i="9"/>
  <c r="R98" i="9"/>
  <c r="Q98" i="9"/>
  <c r="P98" i="9"/>
  <c r="O98" i="9"/>
  <c r="N98" i="9"/>
  <c r="M98" i="9"/>
  <c r="L98" i="9"/>
  <c r="K98" i="9"/>
  <c r="J98" i="9"/>
  <c r="I98" i="9"/>
  <c r="H98" i="9"/>
  <c r="G98" i="9"/>
  <c r="F98" i="9"/>
  <c r="D98" i="9"/>
  <c r="B98" i="9"/>
  <c r="AT97" i="9"/>
  <c r="AR97" i="9"/>
  <c r="AP97" i="9"/>
  <c r="AO97" i="9"/>
  <c r="AN97" i="9"/>
  <c r="AM97" i="9"/>
  <c r="AL97" i="9"/>
  <c r="AH97" i="9"/>
  <c r="AF97" i="9"/>
  <c r="AE97" i="9"/>
  <c r="AD97" i="9"/>
  <c r="AC97" i="9"/>
  <c r="AB97" i="9"/>
  <c r="AA97" i="9"/>
  <c r="Z97" i="9"/>
  <c r="Y97" i="9"/>
  <c r="X97" i="9"/>
  <c r="W97" i="9"/>
  <c r="V97" i="9"/>
  <c r="U97" i="9"/>
  <c r="T97" i="9"/>
  <c r="S97" i="9"/>
  <c r="R97" i="9"/>
  <c r="Q97" i="9"/>
  <c r="P97" i="9"/>
  <c r="O97" i="9"/>
  <c r="N97" i="9"/>
  <c r="M97" i="9"/>
  <c r="L97" i="9"/>
  <c r="K97" i="9"/>
  <c r="J97" i="9"/>
  <c r="I97" i="9"/>
  <c r="H97" i="9"/>
  <c r="G97" i="9"/>
  <c r="F97" i="9"/>
  <c r="D97" i="9"/>
  <c r="B97" i="9"/>
  <c r="AT96" i="9"/>
  <c r="AR96" i="9"/>
  <c r="AP96" i="9"/>
  <c r="AO96" i="9"/>
  <c r="AN96" i="9"/>
  <c r="AM96" i="9"/>
  <c r="AL96" i="9"/>
  <c r="AH96" i="9"/>
  <c r="AF96" i="9"/>
  <c r="AE96" i="9"/>
  <c r="AD96" i="9"/>
  <c r="AC96" i="9"/>
  <c r="AB96" i="9"/>
  <c r="AA96" i="9"/>
  <c r="Z96" i="9"/>
  <c r="Y96" i="9"/>
  <c r="X96" i="9"/>
  <c r="W96" i="9"/>
  <c r="V96" i="9"/>
  <c r="U96" i="9"/>
  <c r="T96" i="9"/>
  <c r="S96" i="9"/>
  <c r="R96" i="9"/>
  <c r="Q96" i="9"/>
  <c r="P96" i="9"/>
  <c r="O96" i="9"/>
  <c r="N96" i="9"/>
  <c r="M96" i="9"/>
  <c r="L96" i="9"/>
  <c r="K96" i="9"/>
  <c r="J96" i="9"/>
  <c r="I96" i="9"/>
  <c r="H96" i="9"/>
  <c r="G96" i="9"/>
  <c r="F96" i="9"/>
  <c r="D96" i="9"/>
  <c r="B96" i="9"/>
  <c r="AT95" i="9"/>
  <c r="AR95" i="9"/>
  <c r="AP95" i="9"/>
  <c r="AO95" i="9"/>
  <c r="AN95" i="9"/>
  <c r="AM95" i="9"/>
  <c r="AL95" i="9"/>
  <c r="AH95" i="9"/>
  <c r="AF95" i="9"/>
  <c r="AE95" i="9"/>
  <c r="AD95" i="9"/>
  <c r="AC95" i="9"/>
  <c r="AB95" i="9"/>
  <c r="AA95" i="9"/>
  <c r="Z95" i="9"/>
  <c r="Y95" i="9"/>
  <c r="X95" i="9"/>
  <c r="W95" i="9"/>
  <c r="V95" i="9"/>
  <c r="U95" i="9"/>
  <c r="T95" i="9"/>
  <c r="S95" i="9"/>
  <c r="R95" i="9"/>
  <c r="Q95" i="9"/>
  <c r="P95" i="9"/>
  <c r="O95" i="9"/>
  <c r="N95" i="9"/>
  <c r="M95" i="9"/>
  <c r="L95" i="9"/>
  <c r="K95" i="9"/>
  <c r="J95" i="9"/>
  <c r="I95" i="9"/>
  <c r="H95" i="9"/>
  <c r="G95" i="9"/>
  <c r="F95" i="9"/>
  <c r="D95" i="9"/>
  <c r="B95" i="9"/>
  <c r="AT94" i="9"/>
  <c r="AR94" i="9"/>
  <c r="AP94" i="9"/>
  <c r="AO94" i="9"/>
  <c r="AN94" i="9"/>
  <c r="AM94" i="9"/>
  <c r="AL94" i="9"/>
  <c r="AH94" i="9"/>
  <c r="AF94" i="9"/>
  <c r="AE94" i="9"/>
  <c r="AD94" i="9"/>
  <c r="AC94" i="9"/>
  <c r="AB94" i="9"/>
  <c r="AA94" i="9"/>
  <c r="Z94" i="9"/>
  <c r="Y94" i="9"/>
  <c r="X94" i="9"/>
  <c r="W94" i="9"/>
  <c r="V94" i="9"/>
  <c r="U94" i="9"/>
  <c r="T94" i="9"/>
  <c r="S94" i="9"/>
  <c r="R94" i="9"/>
  <c r="Q94" i="9"/>
  <c r="P94" i="9"/>
  <c r="O94" i="9"/>
  <c r="N94" i="9"/>
  <c r="M94" i="9"/>
  <c r="L94" i="9"/>
  <c r="K94" i="9"/>
  <c r="J94" i="9"/>
  <c r="I94" i="9"/>
  <c r="H94" i="9"/>
  <c r="G94" i="9"/>
  <c r="F94" i="9"/>
  <c r="D94" i="9"/>
  <c r="B94" i="9"/>
  <c r="AT93" i="9"/>
  <c r="AR93" i="9"/>
  <c r="AP93" i="9"/>
  <c r="AO93" i="9"/>
  <c r="AN93" i="9"/>
  <c r="AM93" i="9"/>
  <c r="AL93" i="9"/>
  <c r="AH93" i="9"/>
  <c r="AF93" i="9"/>
  <c r="AE93" i="9"/>
  <c r="AD93" i="9"/>
  <c r="AC93" i="9"/>
  <c r="AB93" i="9"/>
  <c r="AA93" i="9"/>
  <c r="Z93" i="9"/>
  <c r="Y93" i="9"/>
  <c r="X93" i="9"/>
  <c r="W93" i="9"/>
  <c r="V93" i="9"/>
  <c r="U93" i="9"/>
  <c r="T93" i="9"/>
  <c r="S93" i="9"/>
  <c r="R93" i="9"/>
  <c r="Q93" i="9"/>
  <c r="P93" i="9"/>
  <c r="O93" i="9"/>
  <c r="N93" i="9"/>
  <c r="M93" i="9"/>
  <c r="L93" i="9"/>
  <c r="K93" i="9"/>
  <c r="J93" i="9"/>
  <c r="I93" i="9"/>
  <c r="H93" i="9"/>
  <c r="G93" i="9"/>
  <c r="F93" i="9"/>
  <c r="D93" i="9"/>
  <c r="B93" i="9"/>
  <c r="AT92" i="9"/>
  <c r="AR92" i="9"/>
  <c r="AP92" i="9"/>
  <c r="AO92" i="9"/>
  <c r="AN92" i="9"/>
  <c r="AM92" i="9"/>
  <c r="AL92" i="9"/>
  <c r="AH92" i="9"/>
  <c r="AF92" i="9"/>
  <c r="AE92" i="9"/>
  <c r="AD92" i="9"/>
  <c r="AC92" i="9"/>
  <c r="AB92" i="9"/>
  <c r="AA92" i="9"/>
  <c r="Z92" i="9"/>
  <c r="Y92" i="9"/>
  <c r="X92" i="9"/>
  <c r="W92" i="9"/>
  <c r="V92" i="9"/>
  <c r="U92" i="9"/>
  <c r="T92" i="9"/>
  <c r="S92" i="9"/>
  <c r="R92" i="9"/>
  <c r="Q92" i="9"/>
  <c r="P92" i="9"/>
  <c r="O92" i="9"/>
  <c r="N92" i="9"/>
  <c r="M92" i="9"/>
  <c r="L92" i="9"/>
  <c r="K92" i="9"/>
  <c r="J92" i="9"/>
  <c r="I92" i="9"/>
  <c r="H92" i="9"/>
  <c r="G92" i="9"/>
  <c r="F92" i="9"/>
  <c r="D92" i="9"/>
  <c r="B92" i="9"/>
  <c r="AT91" i="9"/>
  <c r="AR91" i="9"/>
  <c r="AP91" i="9"/>
  <c r="AO91" i="9"/>
  <c r="AN91" i="9"/>
  <c r="AM91" i="9"/>
  <c r="AL91" i="9"/>
  <c r="AH91" i="9"/>
  <c r="AF91" i="9"/>
  <c r="AE91" i="9"/>
  <c r="AD91" i="9"/>
  <c r="AC91" i="9"/>
  <c r="AB91" i="9"/>
  <c r="AA91" i="9"/>
  <c r="Z91" i="9"/>
  <c r="Y91" i="9"/>
  <c r="X91" i="9"/>
  <c r="W91" i="9"/>
  <c r="V91" i="9"/>
  <c r="U91" i="9"/>
  <c r="T91" i="9"/>
  <c r="S91" i="9"/>
  <c r="R91" i="9"/>
  <c r="Q91" i="9"/>
  <c r="P91" i="9"/>
  <c r="O91" i="9"/>
  <c r="N91" i="9"/>
  <c r="M91" i="9"/>
  <c r="L91" i="9"/>
  <c r="K91" i="9"/>
  <c r="J91" i="9"/>
  <c r="I91" i="9"/>
  <c r="H91" i="9"/>
  <c r="G91" i="9"/>
  <c r="F91" i="9"/>
  <c r="D91" i="9"/>
  <c r="B91" i="9"/>
  <c r="AT90" i="9"/>
  <c r="AR90" i="9"/>
  <c r="AP90" i="9"/>
  <c r="AO90" i="9"/>
  <c r="AN90" i="9"/>
  <c r="AM90" i="9"/>
  <c r="AL90" i="9"/>
  <c r="AH90" i="9"/>
  <c r="AF90" i="9"/>
  <c r="AE90" i="9"/>
  <c r="AD90" i="9"/>
  <c r="AC90" i="9"/>
  <c r="AB90" i="9"/>
  <c r="AA90" i="9"/>
  <c r="Z90" i="9"/>
  <c r="Y90" i="9"/>
  <c r="X90" i="9"/>
  <c r="W90" i="9"/>
  <c r="V90" i="9"/>
  <c r="U90" i="9"/>
  <c r="T90" i="9"/>
  <c r="S90" i="9"/>
  <c r="R90" i="9"/>
  <c r="Q90" i="9"/>
  <c r="P90" i="9"/>
  <c r="O90" i="9"/>
  <c r="N90" i="9"/>
  <c r="M90" i="9"/>
  <c r="L90" i="9"/>
  <c r="K90" i="9"/>
  <c r="J90" i="9"/>
  <c r="I90" i="9"/>
  <c r="H90" i="9"/>
  <c r="G90" i="9"/>
  <c r="F90" i="9"/>
  <c r="D90" i="9"/>
  <c r="B90" i="9"/>
  <c r="AT89" i="9"/>
  <c r="AR89" i="9"/>
  <c r="AP89" i="9"/>
  <c r="AO89" i="9"/>
  <c r="AN89" i="9"/>
  <c r="AM89" i="9"/>
  <c r="AL89" i="9"/>
  <c r="AH89" i="9"/>
  <c r="AF89" i="9"/>
  <c r="AE89" i="9"/>
  <c r="AD89" i="9"/>
  <c r="AC89" i="9"/>
  <c r="AB89" i="9"/>
  <c r="AA89" i="9"/>
  <c r="Z89" i="9"/>
  <c r="Y89" i="9"/>
  <c r="X89" i="9"/>
  <c r="W89" i="9"/>
  <c r="V89" i="9"/>
  <c r="U89" i="9"/>
  <c r="T89" i="9"/>
  <c r="S89" i="9"/>
  <c r="R89" i="9"/>
  <c r="Q89" i="9"/>
  <c r="P89" i="9"/>
  <c r="O89" i="9"/>
  <c r="N89" i="9"/>
  <c r="M89" i="9"/>
  <c r="L89" i="9"/>
  <c r="K89" i="9"/>
  <c r="J89" i="9"/>
  <c r="I89" i="9"/>
  <c r="H89" i="9"/>
  <c r="G89" i="9"/>
  <c r="F89" i="9"/>
  <c r="D89" i="9"/>
  <c r="B89" i="9"/>
  <c r="AT88" i="9"/>
  <c r="AR88" i="9"/>
  <c r="AP88" i="9"/>
  <c r="AO88" i="9"/>
  <c r="AN88" i="9"/>
  <c r="AM88" i="9"/>
  <c r="AL88" i="9"/>
  <c r="AH88" i="9"/>
  <c r="AF88" i="9"/>
  <c r="AE88" i="9"/>
  <c r="AD88" i="9"/>
  <c r="AC88" i="9"/>
  <c r="AB88" i="9"/>
  <c r="AA88" i="9"/>
  <c r="Z88" i="9"/>
  <c r="Y88" i="9"/>
  <c r="X88" i="9"/>
  <c r="W88" i="9"/>
  <c r="V88" i="9"/>
  <c r="U88" i="9"/>
  <c r="T88" i="9"/>
  <c r="S88" i="9"/>
  <c r="R88" i="9"/>
  <c r="Q88" i="9"/>
  <c r="P88" i="9"/>
  <c r="O88" i="9"/>
  <c r="N88" i="9"/>
  <c r="M88" i="9"/>
  <c r="L88" i="9"/>
  <c r="K88" i="9"/>
  <c r="J88" i="9"/>
  <c r="I88" i="9"/>
  <c r="H88" i="9"/>
  <c r="G88" i="9"/>
  <c r="F88" i="9"/>
  <c r="D88" i="9"/>
  <c r="B88" i="9"/>
  <c r="AT87" i="9"/>
  <c r="AR87" i="9"/>
  <c r="AP87" i="9"/>
  <c r="AO87" i="9"/>
  <c r="AN87" i="9"/>
  <c r="AM87" i="9"/>
  <c r="AL87" i="9"/>
  <c r="AH87" i="9"/>
  <c r="AF87" i="9"/>
  <c r="AE87" i="9"/>
  <c r="AD87" i="9"/>
  <c r="AC87" i="9"/>
  <c r="AB87" i="9"/>
  <c r="AA87" i="9"/>
  <c r="Z87" i="9"/>
  <c r="Y87" i="9"/>
  <c r="X87" i="9"/>
  <c r="W87" i="9"/>
  <c r="V87" i="9"/>
  <c r="U87" i="9"/>
  <c r="T87" i="9"/>
  <c r="S87" i="9"/>
  <c r="R87" i="9"/>
  <c r="Q87" i="9"/>
  <c r="P87" i="9"/>
  <c r="O87" i="9"/>
  <c r="N87" i="9"/>
  <c r="M87" i="9"/>
  <c r="L87" i="9"/>
  <c r="K87" i="9"/>
  <c r="J87" i="9"/>
  <c r="I87" i="9"/>
  <c r="H87" i="9"/>
  <c r="G87" i="9"/>
  <c r="F87" i="9"/>
  <c r="D87" i="9"/>
  <c r="B87" i="9"/>
  <c r="AT86" i="9"/>
  <c r="AR86" i="9"/>
  <c r="AP86" i="9"/>
  <c r="AO86" i="9"/>
  <c r="AN86" i="9"/>
  <c r="AM86" i="9"/>
  <c r="AL86" i="9"/>
  <c r="AH86" i="9"/>
  <c r="AF86" i="9"/>
  <c r="AE86" i="9"/>
  <c r="AD86" i="9"/>
  <c r="AC86" i="9"/>
  <c r="AB86" i="9"/>
  <c r="AA86" i="9"/>
  <c r="Z86" i="9"/>
  <c r="Y86" i="9"/>
  <c r="X86" i="9"/>
  <c r="W86" i="9"/>
  <c r="V86" i="9"/>
  <c r="U86" i="9"/>
  <c r="T86" i="9"/>
  <c r="S86" i="9"/>
  <c r="R86" i="9"/>
  <c r="Q86" i="9"/>
  <c r="P86" i="9"/>
  <c r="O86" i="9"/>
  <c r="N86" i="9"/>
  <c r="M86" i="9"/>
  <c r="L86" i="9"/>
  <c r="K86" i="9"/>
  <c r="J86" i="9"/>
  <c r="I86" i="9"/>
  <c r="H86" i="9"/>
  <c r="G86" i="9"/>
  <c r="F86" i="9"/>
  <c r="D86" i="9"/>
  <c r="B86" i="9"/>
  <c r="AT85" i="9"/>
  <c r="AR85" i="9"/>
  <c r="AP85" i="9"/>
  <c r="AO85" i="9"/>
  <c r="AN85" i="9"/>
  <c r="AM85" i="9"/>
  <c r="AL85" i="9"/>
  <c r="AH85" i="9"/>
  <c r="AF85" i="9"/>
  <c r="AE85" i="9"/>
  <c r="AD85" i="9"/>
  <c r="AC85" i="9"/>
  <c r="AB85" i="9"/>
  <c r="AA85" i="9"/>
  <c r="Z85" i="9"/>
  <c r="Y85" i="9"/>
  <c r="X85" i="9"/>
  <c r="W85" i="9"/>
  <c r="V85" i="9"/>
  <c r="U85" i="9"/>
  <c r="T85" i="9"/>
  <c r="S85" i="9"/>
  <c r="R85" i="9"/>
  <c r="Q85" i="9"/>
  <c r="P85" i="9"/>
  <c r="O85" i="9"/>
  <c r="N85" i="9"/>
  <c r="M85" i="9"/>
  <c r="L85" i="9"/>
  <c r="K85" i="9"/>
  <c r="J85" i="9"/>
  <c r="I85" i="9"/>
  <c r="H85" i="9"/>
  <c r="G85" i="9"/>
  <c r="F85" i="9"/>
  <c r="D85" i="9"/>
  <c r="B85" i="9"/>
  <c r="AT84" i="9"/>
  <c r="AR84" i="9"/>
  <c r="AP84" i="9"/>
  <c r="AO84" i="9"/>
  <c r="AN84" i="9"/>
  <c r="AM84" i="9"/>
  <c r="AL84" i="9"/>
  <c r="AH84" i="9"/>
  <c r="AF84" i="9"/>
  <c r="AE84" i="9"/>
  <c r="AD84" i="9"/>
  <c r="AC84" i="9"/>
  <c r="AB84" i="9"/>
  <c r="AA84" i="9"/>
  <c r="Z84" i="9"/>
  <c r="Y84" i="9"/>
  <c r="X84" i="9"/>
  <c r="W84" i="9"/>
  <c r="V84" i="9"/>
  <c r="U84" i="9"/>
  <c r="T84" i="9"/>
  <c r="S84" i="9"/>
  <c r="R84" i="9"/>
  <c r="Q84" i="9"/>
  <c r="P84" i="9"/>
  <c r="O84" i="9"/>
  <c r="N84" i="9"/>
  <c r="M84" i="9"/>
  <c r="L84" i="9"/>
  <c r="K84" i="9"/>
  <c r="J84" i="9"/>
  <c r="I84" i="9"/>
  <c r="H84" i="9"/>
  <c r="G84" i="9"/>
  <c r="F84" i="9"/>
  <c r="D84" i="9"/>
  <c r="B84" i="9"/>
  <c r="AT83" i="9"/>
  <c r="AR83" i="9"/>
  <c r="AP83" i="9"/>
  <c r="AO83" i="9"/>
  <c r="AN83" i="9"/>
  <c r="AM83" i="9"/>
  <c r="AL83" i="9"/>
  <c r="AH83" i="9"/>
  <c r="AF83" i="9"/>
  <c r="AE83" i="9"/>
  <c r="AD83" i="9"/>
  <c r="AC83" i="9"/>
  <c r="AB83" i="9"/>
  <c r="AA83" i="9"/>
  <c r="Z83" i="9"/>
  <c r="Y83" i="9"/>
  <c r="X83" i="9"/>
  <c r="W83" i="9"/>
  <c r="V83" i="9"/>
  <c r="U83" i="9"/>
  <c r="T83" i="9"/>
  <c r="S83" i="9"/>
  <c r="R83" i="9"/>
  <c r="Q83" i="9"/>
  <c r="P83" i="9"/>
  <c r="O83" i="9"/>
  <c r="N83" i="9"/>
  <c r="M83" i="9"/>
  <c r="L83" i="9"/>
  <c r="K83" i="9"/>
  <c r="J83" i="9"/>
  <c r="I83" i="9"/>
  <c r="H83" i="9"/>
  <c r="G83" i="9"/>
  <c r="F83" i="9"/>
  <c r="D83" i="9"/>
  <c r="B83" i="9"/>
  <c r="AT82" i="9"/>
  <c r="AR82" i="9"/>
  <c r="AP82" i="9"/>
  <c r="AO82" i="9"/>
  <c r="AN82" i="9"/>
  <c r="AM82" i="9"/>
  <c r="AL82" i="9"/>
  <c r="AH82" i="9"/>
  <c r="AF82" i="9"/>
  <c r="AE82" i="9"/>
  <c r="AD82" i="9"/>
  <c r="AC82" i="9"/>
  <c r="AB82" i="9"/>
  <c r="AA82" i="9"/>
  <c r="Z82" i="9"/>
  <c r="Y82" i="9"/>
  <c r="X82" i="9"/>
  <c r="W82" i="9"/>
  <c r="V82" i="9"/>
  <c r="U82" i="9"/>
  <c r="T82" i="9"/>
  <c r="S82" i="9"/>
  <c r="R82" i="9"/>
  <c r="Q82" i="9"/>
  <c r="P82" i="9"/>
  <c r="O82" i="9"/>
  <c r="N82" i="9"/>
  <c r="M82" i="9"/>
  <c r="L82" i="9"/>
  <c r="K82" i="9"/>
  <c r="J82" i="9"/>
  <c r="I82" i="9"/>
  <c r="H82" i="9"/>
  <c r="G82" i="9"/>
  <c r="F82" i="9"/>
  <c r="D82" i="9"/>
  <c r="B82" i="9"/>
  <c r="AT81" i="9"/>
  <c r="AR81" i="9"/>
  <c r="AP81" i="9"/>
  <c r="AO81" i="9"/>
  <c r="AN81" i="9"/>
  <c r="AM81" i="9"/>
  <c r="AL81" i="9"/>
  <c r="AH81" i="9"/>
  <c r="AF81" i="9"/>
  <c r="AE81" i="9"/>
  <c r="AD81" i="9"/>
  <c r="AC81" i="9"/>
  <c r="AB81" i="9"/>
  <c r="AA81" i="9"/>
  <c r="Z81" i="9"/>
  <c r="Y81" i="9"/>
  <c r="X81" i="9"/>
  <c r="W81" i="9"/>
  <c r="V81" i="9"/>
  <c r="U81" i="9"/>
  <c r="T81" i="9"/>
  <c r="S81" i="9"/>
  <c r="R81" i="9"/>
  <c r="Q81" i="9"/>
  <c r="P81" i="9"/>
  <c r="O81" i="9"/>
  <c r="N81" i="9"/>
  <c r="M81" i="9"/>
  <c r="L81" i="9"/>
  <c r="K81" i="9"/>
  <c r="J81" i="9"/>
  <c r="I81" i="9"/>
  <c r="H81" i="9"/>
  <c r="G81" i="9"/>
  <c r="F81" i="9"/>
  <c r="D81" i="9"/>
  <c r="B81" i="9"/>
  <c r="AT80" i="9"/>
  <c r="AR80" i="9"/>
  <c r="AP80" i="9"/>
  <c r="AO80" i="9"/>
  <c r="AN80" i="9"/>
  <c r="AM80" i="9"/>
  <c r="AL80" i="9"/>
  <c r="AH80" i="9"/>
  <c r="AF80" i="9"/>
  <c r="AE80" i="9"/>
  <c r="AD80" i="9"/>
  <c r="AC80" i="9"/>
  <c r="AB80" i="9"/>
  <c r="AA80" i="9"/>
  <c r="Z80" i="9"/>
  <c r="Y80" i="9"/>
  <c r="X80" i="9"/>
  <c r="W80" i="9"/>
  <c r="V80" i="9"/>
  <c r="U80" i="9"/>
  <c r="T80" i="9"/>
  <c r="S80" i="9"/>
  <c r="R80" i="9"/>
  <c r="Q80" i="9"/>
  <c r="P80" i="9"/>
  <c r="O80" i="9"/>
  <c r="N80" i="9"/>
  <c r="M80" i="9"/>
  <c r="L80" i="9"/>
  <c r="K80" i="9"/>
  <c r="J80" i="9"/>
  <c r="I80" i="9"/>
  <c r="H80" i="9"/>
  <c r="G80" i="9"/>
  <c r="F80" i="9"/>
  <c r="D80" i="9"/>
  <c r="B80" i="9"/>
  <c r="AT79" i="9"/>
  <c r="AR79" i="9"/>
  <c r="AP79" i="9"/>
  <c r="AO79" i="9"/>
  <c r="AN79" i="9"/>
  <c r="AM79" i="9"/>
  <c r="AL79" i="9"/>
  <c r="AH79" i="9"/>
  <c r="AF79" i="9"/>
  <c r="AE79" i="9"/>
  <c r="AD79" i="9"/>
  <c r="AC79" i="9"/>
  <c r="AB79" i="9"/>
  <c r="AA79" i="9"/>
  <c r="Z79" i="9"/>
  <c r="Y79" i="9"/>
  <c r="X79" i="9"/>
  <c r="W79" i="9"/>
  <c r="V79" i="9"/>
  <c r="U79" i="9"/>
  <c r="T79" i="9"/>
  <c r="S79" i="9"/>
  <c r="R79" i="9"/>
  <c r="Q79" i="9"/>
  <c r="P79" i="9"/>
  <c r="O79" i="9"/>
  <c r="N79" i="9"/>
  <c r="M79" i="9"/>
  <c r="L79" i="9"/>
  <c r="K79" i="9"/>
  <c r="J79" i="9"/>
  <c r="I79" i="9"/>
  <c r="H79" i="9"/>
  <c r="G79" i="9"/>
  <c r="F79" i="9"/>
  <c r="D79" i="9"/>
  <c r="B79" i="9"/>
  <c r="AT78" i="9"/>
  <c r="AR78" i="9"/>
  <c r="AP78" i="9"/>
  <c r="AO78" i="9"/>
  <c r="AN78" i="9"/>
  <c r="AM78" i="9"/>
  <c r="AL78" i="9"/>
  <c r="AH78" i="9"/>
  <c r="AF78" i="9"/>
  <c r="AE78" i="9"/>
  <c r="AD78" i="9"/>
  <c r="AC78" i="9"/>
  <c r="AB78" i="9"/>
  <c r="AA78" i="9"/>
  <c r="Z78" i="9"/>
  <c r="Y78" i="9"/>
  <c r="X78" i="9"/>
  <c r="W78" i="9"/>
  <c r="V78" i="9"/>
  <c r="U78" i="9"/>
  <c r="T78" i="9"/>
  <c r="S78" i="9"/>
  <c r="R78" i="9"/>
  <c r="Q78" i="9"/>
  <c r="P78" i="9"/>
  <c r="O78" i="9"/>
  <c r="N78" i="9"/>
  <c r="M78" i="9"/>
  <c r="L78" i="9"/>
  <c r="K78" i="9"/>
  <c r="J78" i="9"/>
  <c r="I78" i="9"/>
  <c r="H78" i="9"/>
  <c r="G78" i="9"/>
  <c r="F78" i="9"/>
  <c r="D78" i="9"/>
  <c r="B78" i="9"/>
  <c r="AT77" i="9"/>
  <c r="AR77" i="9"/>
  <c r="AP77" i="9"/>
  <c r="AO77" i="9"/>
  <c r="AN77" i="9"/>
  <c r="AM77" i="9"/>
  <c r="AL77" i="9"/>
  <c r="AH77" i="9"/>
  <c r="AF77" i="9"/>
  <c r="AE77" i="9"/>
  <c r="AD77" i="9"/>
  <c r="AC77" i="9"/>
  <c r="AB77" i="9"/>
  <c r="AA77" i="9"/>
  <c r="Z77" i="9"/>
  <c r="Y77" i="9"/>
  <c r="X77" i="9"/>
  <c r="W77" i="9"/>
  <c r="V77" i="9"/>
  <c r="U77" i="9"/>
  <c r="T77" i="9"/>
  <c r="S77" i="9"/>
  <c r="R77" i="9"/>
  <c r="Q77" i="9"/>
  <c r="P77" i="9"/>
  <c r="O77" i="9"/>
  <c r="N77" i="9"/>
  <c r="M77" i="9"/>
  <c r="L77" i="9"/>
  <c r="K77" i="9"/>
  <c r="J77" i="9"/>
  <c r="I77" i="9"/>
  <c r="H77" i="9"/>
  <c r="G77" i="9"/>
  <c r="F77" i="9"/>
  <c r="D77" i="9"/>
  <c r="B77" i="9"/>
  <c r="AT76" i="9"/>
  <c r="AR76" i="9"/>
  <c r="AP76" i="9"/>
  <c r="AO76" i="9"/>
  <c r="AN76" i="9"/>
  <c r="AM76" i="9"/>
  <c r="AL76" i="9"/>
  <c r="AH76" i="9"/>
  <c r="AF76" i="9"/>
  <c r="AE76" i="9"/>
  <c r="AD76" i="9"/>
  <c r="AC76" i="9"/>
  <c r="AB76" i="9"/>
  <c r="AA76" i="9"/>
  <c r="Z76" i="9"/>
  <c r="Y76" i="9"/>
  <c r="X76" i="9"/>
  <c r="W76" i="9"/>
  <c r="V76" i="9"/>
  <c r="U76" i="9"/>
  <c r="T76" i="9"/>
  <c r="S76" i="9"/>
  <c r="R76" i="9"/>
  <c r="Q76" i="9"/>
  <c r="P76" i="9"/>
  <c r="O76" i="9"/>
  <c r="N76" i="9"/>
  <c r="M76" i="9"/>
  <c r="L76" i="9"/>
  <c r="K76" i="9"/>
  <c r="J76" i="9"/>
  <c r="I76" i="9"/>
  <c r="H76" i="9"/>
  <c r="G76" i="9"/>
  <c r="F76" i="9"/>
  <c r="D76" i="9"/>
  <c r="B76" i="9"/>
  <c r="AT75" i="9"/>
  <c r="AR75" i="9"/>
  <c r="AP75" i="9"/>
  <c r="AO75" i="9"/>
  <c r="AN75" i="9"/>
  <c r="AM75" i="9"/>
  <c r="AL75" i="9"/>
  <c r="AH75" i="9"/>
  <c r="AF75" i="9"/>
  <c r="AE75" i="9"/>
  <c r="AD75" i="9"/>
  <c r="AC75" i="9"/>
  <c r="AB75" i="9"/>
  <c r="AA75" i="9"/>
  <c r="Z75" i="9"/>
  <c r="Y75" i="9"/>
  <c r="X75" i="9"/>
  <c r="W75" i="9"/>
  <c r="V75" i="9"/>
  <c r="U75" i="9"/>
  <c r="T75" i="9"/>
  <c r="S75" i="9"/>
  <c r="R75" i="9"/>
  <c r="Q75" i="9"/>
  <c r="P75" i="9"/>
  <c r="O75" i="9"/>
  <c r="N75" i="9"/>
  <c r="M75" i="9"/>
  <c r="L75" i="9"/>
  <c r="K75" i="9"/>
  <c r="J75" i="9"/>
  <c r="I75" i="9"/>
  <c r="H75" i="9"/>
  <c r="G75" i="9"/>
  <c r="F75" i="9"/>
  <c r="D75" i="9"/>
  <c r="B75" i="9"/>
  <c r="AT74" i="9"/>
  <c r="AR74" i="9"/>
  <c r="AP74" i="9"/>
  <c r="AO74" i="9"/>
  <c r="AN74" i="9"/>
  <c r="AM74" i="9"/>
  <c r="AL74" i="9"/>
  <c r="AH74" i="9"/>
  <c r="AF74" i="9"/>
  <c r="AE74" i="9"/>
  <c r="AD74" i="9"/>
  <c r="AC74" i="9"/>
  <c r="AB74" i="9"/>
  <c r="AA74" i="9"/>
  <c r="Z74" i="9"/>
  <c r="Y74" i="9"/>
  <c r="X74" i="9"/>
  <c r="W74" i="9"/>
  <c r="V74" i="9"/>
  <c r="U74" i="9"/>
  <c r="T74" i="9"/>
  <c r="S74" i="9"/>
  <c r="R74" i="9"/>
  <c r="Q74" i="9"/>
  <c r="P74" i="9"/>
  <c r="O74" i="9"/>
  <c r="N74" i="9"/>
  <c r="M74" i="9"/>
  <c r="L74" i="9"/>
  <c r="K74" i="9"/>
  <c r="J74" i="9"/>
  <c r="I74" i="9"/>
  <c r="H74" i="9"/>
  <c r="G74" i="9"/>
  <c r="F74" i="9"/>
  <c r="D74" i="9"/>
  <c r="B74" i="9"/>
  <c r="AT73" i="9"/>
  <c r="AR73" i="9"/>
  <c r="AP73" i="9"/>
  <c r="AO73" i="9"/>
  <c r="AN73" i="9"/>
  <c r="AM73" i="9"/>
  <c r="AL73" i="9"/>
  <c r="AH73" i="9"/>
  <c r="AF73" i="9"/>
  <c r="AE73" i="9"/>
  <c r="AD73" i="9"/>
  <c r="AC73" i="9"/>
  <c r="AB73" i="9"/>
  <c r="AA73" i="9"/>
  <c r="Z73" i="9"/>
  <c r="Y73" i="9"/>
  <c r="X73" i="9"/>
  <c r="W73" i="9"/>
  <c r="V73" i="9"/>
  <c r="U73" i="9"/>
  <c r="T73" i="9"/>
  <c r="S73" i="9"/>
  <c r="R73" i="9"/>
  <c r="Q73" i="9"/>
  <c r="P73" i="9"/>
  <c r="O73" i="9"/>
  <c r="N73" i="9"/>
  <c r="M73" i="9"/>
  <c r="L73" i="9"/>
  <c r="K73" i="9"/>
  <c r="J73" i="9"/>
  <c r="I73" i="9"/>
  <c r="H73" i="9"/>
  <c r="G73" i="9"/>
  <c r="F73" i="9"/>
  <c r="D73" i="9"/>
  <c r="B73" i="9"/>
  <c r="AT72" i="9"/>
  <c r="AR72" i="9"/>
  <c r="AP72" i="9"/>
  <c r="AO72" i="9"/>
  <c r="AN72" i="9"/>
  <c r="AM72" i="9"/>
  <c r="AL72" i="9"/>
  <c r="AH72" i="9"/>
  <c r="AF72" i="9"/>
  <c r="AE72" i="9"/>
  <c r="AD72" i="9"/>
  <c r="AC72" i="9"/>
  <c r="AB72" i="9"/>
  <c r="AA72" i="9"/>
  <c r="Z72" i="9"/>
  <c r="Y72" i="9"/>
  <c r="X72" i="9"/>
  <c r="W72" i="9"/>
  <c r="V72" i="9"/>
  <c r="U72" i="9"/>
  <c r="T72" i="9"/>
  <c r="S72" i="9"/>
  <c r="R72" i="9"/>
  <c r="Q72" i="9"/>
  <c r="P72" i="9"/>
  <c r="O72" i="9"/>
  <c r="N72" i="9"/>
  <c r="M72" i="9"/>
  <c r="L72" i="9"/>
  <c r="K72" i="9"/>
  <c r="J72" i="9"/>
  <c r="I72" i="9"/>
  <c r="H72" i="9"/>
  <c r="G72" i="9"/>
  <c r="F72" i="9"/>
  <c r="D72" i="9"/>
  <c r="B72" i="9"/>
  <c r="AT71" i="9"/>
  <c r="AR71" i="9"/>
  <c r="AP71" i="9"/>
  <c r="AO71" i="9"/>
  <c r="AN71" i="9"/>
  <c r="AM71" i="9"/>
  <c r="AL71" i="9"/>
  <c r="AH71" i="9"/>
  <c r="AF71" i="9"/>
  <c r="AE71" i="9"/>
  <c r="AD71" i="9"/>
  <c r="AC71" i="9"/>
  <c r="AB71" i="9"/>
  <c r="AA71" i="9"/>
  <c r="Z71" i="9"/>
  <c r="Y71" i="9"/>
  <c r="X71" i="9"/>
  <c r="W71" i="9"/>
  <c r="V71" i="9"/>
  <c r="U71" i="9"/>
  <c r="T71" i="9"/>
  <c r="S71" i="9"/>
  <c r="R71" i="9"/>
  <c r="Q71" i="9"/>
  <c r="P71" i="9"/>
  <c r="O71" i="9"/>
  <c r="N71" i="9"/>
  <c r="M71" i="9"/>
  <c r="L71" i="9"/>
  <c r="K71" i="9"/>
  <c r="J71" i="9"/>
  <c r="I71" i="9"/>
  <c r="H71" i="9"/>
  <c r="G71" i="9"/>
  <c r="F71" i="9"/>
  <c r="D71" i="9"/>
  <c r="B71" i="9"/>
  <c r="AT70" i="9"/>
  <c r="AR70" i="9"/>
  <c r="AP70" i="9"/>
  <c r="AO70" i="9"/>
  <c r="AN70" i="9"/>
  <c r="AM70" i="9"/>
  <c r="AL70" i="9"/>
  <c r="AH70" i="9"/>
  <c r="AF70" i="9"/>
  <c r="AE70" i="9"/>
  <c r="AD70" i="9"/>
  <c r="AC70" i="9"/>
  <c r="AB70" i="9"/>
  <c r="AA70" i="9"/>
  <c r="Z70" i="9"/>
  <c r="Y70" i="9"/>
  <c r="X70" i="9"/>
  <c r="W70" i="9"/>
  <c r="V70" i="9"/>
  <c r="U70" i="9"/>
  <c r="T70" i="9"/>
  <c r="S70" i="9"/>
  <c r="R70" i="9"/>
  <c r="Q70" i="9"/>
  <c r="P70" i="9"/>
  <c r="O70" i="9"/>
  <c r="N70" i="9"/>
  <c r="M70" i="9"/>
  <c r="L70" i="9"/>
  <c r="K70" i="9"/>
  <c r="J70" i="9"/>
  <c r="I70" i="9"/>
  <c r="H70" i="9"/>
  <c r="G70" i="9"/>
  <c r="F70" i="9"/>
  <c r="D70" i="9"/>
  <c r="B70" i="9"/>
  <c r="AT69" i="9"/>
  <c r="AR69" i="9"/>
  <c r="AP69" i="9"/>
  <c r="AO69" i="9"/>
  <c r="AN69" i="9"/>
  <c r="AM69" i="9"/>
  <c r="AL69" i="9"/>
  <c r="AH69" i="9"/>
  <c r="AF69" i="9"/>
  <c r="AE69" i="9"/>
  <c r="AD69" i="9"/>
  <c r="AC69" i="9"/>
  <c r="AB69" i="9"/>
  <c r="AA69" i="9"/>
  <c r="Z69" i="9"/>
  <c r="Y69" i="9"/>
  <c r="X69" i="9"/>
  <c r="W69" i="9"/>
  <c r="V69" i="9"/>
  <c r="U69" i="9"/>
  <c r="T69" i="9"/>
  <c r="S69" i="9"/>
  <c r="R69" i="9"/>
  <c r="Q69" i="9"/>
  <c r="P69" i="9"/>
  <c r="O69" i="9"/>
  <c r="N69" i="9"/>
  <c r="M69" i="9"/>
  <c r="L69" i="9"/>
  <c r="K69" i="9"/>
  <c r="J69" i="9"/>
  <c r="I69" i="9"/>
  <c r="H69" i="9"/>
  <c r="G69" i="9"/>
  <c r="F69" i="9"/>
  <c r="D69" i="9"/>
  <c r="B69" i="9"/>
  <c r="AT68" i="9"/>
  <c r="AR68" i="9"/>
  <c r="AP68" i="9"/>
  <c r="AO68" i="9"/>
  <c r="AN68" i="9"/>
  <c r="AM68" i="9"/>
  <c r="AL68" i="9"/>
  <c r="AH68" i="9"/>
  <c r="AF68" i="9"/>
  <c r="AE68" i="9"/>
  <c r="AD68" i="9"/>
  <c r="AC68" i="9"/>
  <c r="AB68" i="9"/>
  <c r="AA68" i="9"/>
  <c r="Z68" i="9"/>
  <c r="Y68" i="9"/>
  <c r="X68" i="9"/>
  <c r="W68" i="9"/>
  <c r="V68" i="9"/>
  <c r="U68" i="9"/>
  <c r="T68" i="9"/>
  <c r="S68" i="9"/>
  <c r="R68" i="9"/>
  <c r="Q68" i="9"/>
  <c r="P68" i="9"/>
  <c r="O68" i="9"/>
  <c r="N68" i="9"/>
  <c r="M68" i="9"/>
  <c r="L68" i="9"/>
  <c r="K68" i="9"/>
  <c r="J68" i="9"/>
  <c r="I68" i="9"/>
  <c r="H68" i="9"/>
  <c r="G68" i="9"/>
  <c r="F68" i="9"/>
  <c r="D68" i="9"/>
  <c r="B68" i="9"/>
  <c r="AT67" i="9"/>
  <c r="AR67" i="9"/>
  <c r="AP67" i="9"/>
  <c r="AO67" i="9"/>
  <c r="AN67" i="9"/>
  <c r="AM67" i="9"/>
  <c r="AL67" i="9"/>
  <c r="AH67" i="9"/>
  <c r="AF67" i="9"/>
  <c r="AE67" i="9"/>
  <c r="AD67" i="9"/>
  <c r="AC67" i="9"/>
  <c r="AB67" i="9"/>
  <c r="AA67" i="9"/>
  <c r="Z67" i="9"/>
  <c r="Y67" i="9"/>
  <c r="X67" i="9"/>
  <c r="W67" i="9"/>
  <c r="V67" i="9"/>
  <c r="U67" i="9"/>
  <c r="T67" i="9"/>
  <c r="S67" i="9"/>
  <c r="R67" i="9"/>
  <c r="Q67" i="9"/>
  <c r="P67" i="9"/>
  <c r="O67" i="9"/>
  <c r="N67" i="9"/>
  <c r="M67" i="9"/>
  <c r="L67" i="9"/>
  <c r="K67" i="9"/>
  <c r="J67" i="9"/>
  <c r="I67" i="9"/>
  <c r="H67" i="9"/>
  <c r="G67" i="9"/>
  <c r="F67" i="9"/>
  <c r="D67" i="9"/>
  <c r="B67" i="9"/>
  <c r="AT66" i="9"/>
  <c r="AR66" i="9"/>
  <c r="AP66" i="9"/>
  <c r="AO66" i="9"/>
  <c r="AN66" i="9"/>
  <c r="AM66" i="9"/>
  <c r="AL66" i="9"/>
  <c r="AH66" i="9"/>
  <c r="AF66" i="9"/>
  <c r="AE66" i="9"/>
  <c r="AD66" i="9"/>
  <c r="AC66" i="9"/>
  <c r="AB66" i="9"/>
  <c r="AA66" i="9"/>
  <c r="Z66" i="9"/>
  <c r="Y66" i="9"/>
  <c r="X66" i="9"/>
  <c r="W66" i="9"/>
  <c r="V66" i="9"/>
  <c r="U66" i="9"/>
  <c r="T66" i="9"/>
  <c r="S66" i="9"/>
  <c r="R66" i="9"/>
  <c r="Q66" i="9"/>
  <c r="P66" i="9"/>
  <c r="O66" i="9"/>
  <c r="N66" i="9"/>
  <c r="M66" i="9"/>
  <c r="L66" i="9"/>
  <c r="K66" i="9"/>
  <c r="J66" i="9"/>
  <c r="I66" i="9"/>
  <c r="H66" i="9"/>
  <c r="G66" i="9"/>
  <c r="F66" i="9"/>
  <c r="D66" i="9"/>
  <c r="B66" i="9"/>
  <c r="AT65" i="9"/>
  <c r="AR65" i="9"/>
  <c r="AP65" i="9"/>
  <c r="AO65" i="9"/>
  <c r="AN65" i="9"/>
  <c r="AM65" i="9"/>
  <c r="AL65" i="9"/>
  <c r="AH65" i="9"/>
  <c r="AF65" i="9"/>
  <c r="AE65" i="9"/>
  <c r="AD65" i="9"/>
  <c r="AC65" i="9"/>
  <c r="AB65" i="9"/>
  <c r="AA65" i="9"/>
  <c r="Z65" i="9"/>
  <c r="Y65" i="9"/>
  <c r="X65" i="9"/>
  <c r="W65" i="9"/>
  <c r="V65" i="9"/>
  <c r="U65" i="9"/>
  <c r="T65" i="9"/>
  <c r="S65" i="9"/>
  <c r="R65" i="9"/>
  <c r="Q65" i="9"/>
  <c r="P65" i="9"/>
  <c r="O65" i="9"/>
  <c r="N65" i="9"/>
  <c r="M65" i="9"/>
  <c r="L65" i="9"/>
  <c r="K65" i="9"/>
  <c r="J65" i="9"/>
  <c r="I65" i="9"/>
  <c r="H65" i="9"/>
  <c r="G65" i="9"/>
  <c r="F65" i="9"/>
  <c r="D65" i="9"/>
  <c r="B65" i="9"/>
  <c r="AT64" i="9"/>
  <c r="AR64" i="9"/>
  <c r="AP64" i="9"/>
  <c r="AO64" i="9"/>
  <c r="AN64" i="9"/>
  <c r="AM64" i="9"/>
  <c r="AL64" i="9"/>
  <c r="AH64" i="9"/>
  <c r="AF64" i="9"/>
  <c r="AE64" i="9"/>
  <c r="AD64" i="9"/>
  <c r="AC64" i="9"/>
  <c r="AB64" i="9"/>
  <c r="AA64" i="9"/>
  <c r="Z64" i="9"/>
  <c r="Y64" i="9"/>
  <c r="X64" i="9"/>
  <c r="W64" i="9"/>
  <c r="V64" i="9"/>
  <c r="U64" i="9"/>
  <c r="T64" i="9"/>
  <c r="S64" i="9"/>
  <c r="R64" i="9"/>
  <c r="Q64" i="9"/>
  <c r="P64" i="9"/>
  <c r="O64" i="9"/>
  <c r="N64" i="9"/>
  <c r="M64" i="9"/>
  <c r="L64" i="9"/>
  <c r="K64" i="9"/>
  <c r="J64" i="9"/>
  <c r="I64" i="9"/>
  <c r="H64" i="9"/>
  <c r="G64" i="9"/>
  <c r="F64" i="9"/>
  <c r="D64" i="9"/>
  <c r="B64" i="9"/>
  <c r="AT63" i="9"/>
  <c r="AR63" i="9"/>
  <c r="AP63" i="9"/>
  <c r="AO63" i="9"/>
  <c r="AN63" i="9"/>
  <c r="AM63" i="9"/>
  <c r="AL63" i="9"/>
  <c r="AH63" i="9"/>
  <c r="AF63" i="9"/>
  <c r="AE63" i="9"/>
  <c r="AD63" i="9"/>
  <c r="AC63" i="9"/>
  <c r="AB63" i="9"/>
  <c r="AA63" i="9"/>
  <c r="Z63" i="9"/>
  <c r="Y63" i="9"/>
  <c r="X63" i="9"/>
  <c r="W63" i="9"/>
  <c r="V63" i="9"/>
  <c r="U63" i="9"/>
  <c r="T63" i="9"/>
  <c r="S63" i="9"/>
  <c r="R63" i="9"/>
  <c r="Q63" i="9"/>
  <c r="P63" i="9"/>
  <c r="O63" i="9"/>
  <c r="N63" i="9"/>
  <c r="M63" i="9"/>
  <c r="L63" i="9"/>
  <c r="K63" i="9"/>
  <c r="J63" i="9"/>
  <c r="I63" i="9"/>
  <c r="H63" i="9"/>
  <c r="G63" i="9"/>
  <c r="F63" i="9"/>
  <c r="D63" i="9"/>
  <c r="B63" i="9"/>
  <c r="AT62" i="9"/>
  <c r="AR62" i="9"/>
  <c r="AP62" i="9"/>
  <c r="AO62" i="9"/>
  <c r="AN62" i="9"/>
  <c r="AM62" i="9"/>
  <c r="AL62" i="9"/>
  <c r="AH62" i="9"/>
  <c r="AF62" i="9"/>
  <c r="AE62" i="9"/>
  <c r="AD62" i="9"/>
  <c r="AC62" i="9"/>
  <c r="AB62" i="9"/>
  <c r="AA62" i="9"/>
  <c r="Z62" i="9"/>
  <c r="Y62" i="9"/>
  <c r="X62" i="9"/>
  <c r="W62" i="9"/>
  <c r="V62" i="9"/>
  <c r="U62" i="9"/>
  <c r="T62" i="9"/>
  <c r="S62" i="9"/>
  <c r="R62" i="9"/>
  <c r="Q62" i="9"/>
  <c r="P62" i="9"/>
  <c r="O62" i="9"/>
  <c r="N62" i="9"/>
  <c r="M62" i="9"/>
  <c r="L62" i="9"/>
  <c r="K62" i="9"/>
  <c r="J62" i="9"/>
  <c r="I62" i="9"/>
  <c r="H62" i="9"/>
  <c r="G62" i="9"/>
  <c r="F62" i="9"/>
  <c r="D62" i="9"/>
  <c r="B62" i="9"/>
  <c r="AT61" i="9"/>
  <c r="AR61" i="9"/>
  <c r="AP61" i="9"/>
  <c r="AO61" i="9"/>
  <c r="AN61" i="9"/>
  <c r="AM61" i="9"/>
  <c r="AL61" i="9"/>
  <c r="AH61" i="9"/>
  <c r="AF61" i="9"/>
  <c r="AE61" i="9"/>
  <c r="AD61" i="9"/>
  <c r="AC61" i="9"/>
  <c r="AB61" i="9"/>
  <c r="AA61" i="9"/>
  <c r="Z61" i="9"/>
  <c r="Y61" i="9"/>
  <c r="X61" i="9"/>
  <c r="W61" i="9"/>
  <c r="V61" i="9"/>
  <c r="U61" i="9"/>
  <c r="T61" i="9"/>
  <c r="S61" i="9"/>
  <c r="R61" i="9"/>
  <c r="Q61" i="9"/>
  <c r="P61" i="9"/>
  <c r="O61" i="9"/>
  <c r="N61" i="9"/>
  <c r="M61" i="9"/>
  <c r="L61" i="9"/>
  <c r="K61" i="9"/>
  <c r="J61" i="9"/>
  <c r="I61" i="9"/>
  <c r="H61" i="9"/>
  <c r="G61" i="9"/>
  <c r="F61" i="9"/>
  <c r="D61" i="9"/>
  <c r="B61" i="9"/>
  <c r="AT60" i="9"/>
  <c r="AR60" i="9"/>
  <c r="AP60" i="9"/>
  <c r="AO60" i="9"/>
  <c r="AN60" i="9"/>
  <c r="AM60" i="9"/>
  <c r="AL60" i="9"/>
  <c r="AH60" i="9"/>
  <c r="AF60" i="9"/>
  <c r="AE60" i="9"/>
  <c r="AD60" i="9"/>
  <c r="AC60" i="9"/>
  <c r="AB60" i="9"/>
  <c r="AA60" i="9"/>
  <c r="Z60" i="9"/>
  <c r="Y60" i="9"/>
  <c r="X60" i="9"/>
  <c r="W60" i="9"/>
  <c r="V60" i="9"/>
  <c r="U60" i="9"/>
  <c r="T60" i="9"/>
  <c r="S60" i="9"/>
  <c r="R60" i="9"/>
  <c r="Q60" i="9"/>
  <c r="P60" i="9"/>
  <c r="O60" i="9"/>
  <c r="N60" i="9"/>
  <c r="M60" i="9"/>
  <c r="L60" i="9"/>
  <c r="K60" i="9"/>
  <c r="J60" i="9"/>
  <c r="I60" i="9"/>
  <c r="H60" i="9"/>
  <c r="G60" i="9"/>
  <c r="F60" i="9"/>
  <c r="D60" i="9"/>
  <c r="B60" i="9"/>
  <c r="AT59" i="9"/>
  <c r="AR59" i="9"/>
  <c r="AP59" i="9"/>
  <c r="AO59" i="9"/>
  <c r="AN59" i="9"/>
  <c r="AM59" i="9"/>
  <c r="AL59" i="9"/>
  <c r="AH59" i="9"/>
  <c r="AF59" i="9"/>
  <c r="AE59" i="9"/>
  <c r="AD59" i="9"/>
  <c r="AC59" i="9"/>
  <c r="AB59" i="9"/>
  <c r="AA59" i="9"/>
  <c r="Z59" i="9"/>
  <c r="Y59" i="9"/>
  <c r="X59" i="9"/>
  <c r="W59" i="9"/>
  <c r="V59" i="9"/>
  <c r="U59" i="9"/>
  <c r="T59" i="9"/>
  <c r="S59" i="9"/>
  <c r="R59" i="9"/>
  <c r="Q59" i="9"/>
  <c r="P59" i="9"/>
  <c r="O59" i="9"/>
  <c r="N59" i="9"/>
  <c r="M59" i="9"/>
  <c r="L59" i="9"/>
  <c r="K59" i="9"/>
  <c r="J59" i="9"/>
  <c r="I59" i="9"/>
  <c r="H59" i="9"/>
  <c r="G59" i="9"/>
  <c r="F59" i="9"/>
  <c r="D59" i="9"/>
  <c r="B59" i="9"/>
  <c r="AT58" i="9"/>
  <c r="AR58" i="9"/>
  <c r="AP58" i="9"/>
  <c r="AO58" i="9"/>
  <c r="AN58" i="9"/>
  <c r="AM58" i="9"/>
  <c r="AL58" i="9"/>
  <c r="AH58" i="9"/>
  <c r="AF58" i="9"/>
  <c r="AE58" i="9"/>
  <c r="AD58" i="9"/>
  <c r="AC58" i="9"/>
  <c r="AB58" i="9"/>
  <c r="AA58" i="9"/>
  <c r="Z58" i="9"/>
  <c r="Y58" i="9"/>
  <c r="X58" i="9"/>
  <c r="W58" i="9"/>
  <c r="V58" i="9"/>
  <c r="U58" i="9"/>
  <c r="T58" i="9"/>
  <c r="S58" i="9"/>
  <c r="R58" i="9"/>
  <c r="Q58" i="9"/>
  <c r="P58" i="9"/>
  <c r="O58" i="9"/>
  <c r="N58" i="9"/>
  <c r="M58" i="9"/>
  <c r="L58" i="9"/>
  <c r="K58" i="9"/>
  <c r="J58" i="9"/>
  <c r="I58" i="9"/>
  <c r="H58" i="9"/>
  <c r="G58" i="9"/>
  <c r="F58" i="9"/>
  <c r="D58" i="9"/>
  <c r="B58" i="9"/>
  <c r="AT57" i="9"/>
  <c r="AR57" i="9"/>
  <c r="AP57" i="9"/>
  <c r="AO57" i="9"/>
  <c r="AN57" i="9"/>
  <c r="AM57" i="9"/>
  <c r="AL57" i="9"/>
  <c r="AH57" i="9"/>
  <c r="AF57" i="9"/>
  <c r="AE57" i="9"/>
  <c r="AD57" i="9"/>
  <c r="AC57" i="9"/>
  <c r="AB57" i="9"/>
  <c r="AA57" i="9"/>
  <c r="Z57" i="9"/>
  <c r="Y57" i="9"/>
  <c r="X57" i="9"/>
  <c r="W57" i="9"/>
  <c r="V57" i="9"/>
  <c r="U57" i="9"/>
  <c r="T57" i="9"/>
  <c r="S57" i="9"/>
  <c r="R57" i="9"/>
  <c r="Q57" i="9"/>
  <c r="P57" i="9"/>
  <c r="O57" i="9"/>
  <c r="N57" i="9"/>
  <c r="M57" i="9"/>
  <c r="L57" i="9"/>
  <c r="K57" i="9"/>
  <c r="J57" i="9"/>
  <c r="I57" i="9"/>
  <c r="H57" i="9"/>
  <c r="G57" i="9"/>
  <c r="F57" i="9"/>
  <c r="D57" i="9"/>
  <c r="B57" i="9"/>
  <c r="AT56" i="9"/>
  <c r="AR56" i="9"/>
  <c r="AP56" i="9"/>
  <c r="AO56" i="9"/>
  <c r="AN56" i="9"/>
  <c r="AM56" i="9"/>
  <c r="AL56" i="9"/>
  <c r="AH56" i="9"/>
  <c r="AF56" i="9"/>
  <c r="AE56" i="9"/>
  <c r="AD56" i="9"/>
  <c r="AC56" i="9"/>
  <c r="AB56" i="9"/>
  <c r="AA56" i="9"/>
  <c r="Z56" i="9"/>
  <c r="Y56" i="9"/>
  <c r="X56" i="9"/>
  <c r="W56" i="9"/>
  <c r="V56" i="9"/>
  <c r="U56" i="9"/>
  <c r="T56" i="9"/>
  <c r="S56" i="9"/>
  <c r="R56" i="9"/>
  <c r="Q56" i="9"/>
  <c r="P56" i="9"/>
  <c r="O56" i="9"/>
  <c r="N56" i="9"/>
  <c r="M56" i="9"/>
  <c r="L56" i="9"/>
  <c r="K56" i="9"/>
  <c r="J56" i="9"/>
  <c r="I56" i="9"/>
  <c r="H56" i="9"/>
  <c r="G56" i="9"/>
  <c r="F56" i="9"/>
  <c r="D56" i="9"/>
  <c r="B56" i="9"/>
  <c r="AT55" i="9"/>
  <c r="AR55" i="9"/>
  <c r="AP55" i="9"/>
  <c r="AO55" i="9"/>
  <c r="AN55" i="9"/>
  <c r="AM55" i="9"/>
  <c r="AL55" i="9"/>
  <c r="AH55" i="9"/>
  <c r="AF55" i="9"/>
  <c r="AE55" i="9"/>
  <c r="AD55" i="9"/>
  <c r="AC55" i="9"/>
  <c r="AB55" i="9"/>
  <c r="AA55" i="9"/>
  <c r="Z55" i="9"/>
  <c r="Y55" i="9"/>
  <c r="X55" i="9"/>
  <c r="W55" i="9"/>
  <c r="V55" i="9"/>
  <c r="U55" i="9"/>
  <c r="T55" i="9"/>
  <c r="S55" i="9"/>
  <c r="R55" i="9"/>
  <c r="Q55" i="9"/>
  <c r="P55" i="9"/>
  <c r="O55" i="9"/>
  <c r="N55" i="9"/>
  <c r="M55" i="9"/>
  <c r="L55" i="9"/>
  <c r="K55" i="9"/>
  <c r="J55" i="9"/>
  <c r="I55" i="9"/>
  <c r="H55" i="9"/>
  <c r="G55" i="9"/>
  <c r="F55" i="9"/>
  <c r="D55" i="9"/>
  <c r="B55" i="9"/>
  <c r="AT54" i="9"/>
  <c r="AR54" i="9"/>
  <c r="AP54" i="9"/>
  <c r="AO54" i="9"/>
  <c r="AN54" i="9"/>
  <c r="AM54" i="9"/>
  <c r="AL54" i="9"/>
  <c r="AH54" i="9"/>
  <c r="AF54" i="9"/>
  <c r="AE54" i="9"/>
  <c r="AD54" i="9"/>
  <c r="AC54" i="9"/>
  <c r="AB54" i="9"/>
  <c r="AA54" i="9"/>
  <c r="Z54" i="9"/>
  <c r="Y54" i="9"/>
  <c r="X54" i="9"/>
  <c r="W54" i="9"/>
  <c r="V54" i="9"/>
  <c r="U54" i="9"/>
  <c r="T54" i="9"/>
  <c r="S54" i="9"/>
  <c r="R54" i="9"/>
  <c r="Q54" i="9"/>
  <c r="P54" i="9"/>
  <c r="O54" i="9"/>
  <c r="N54" i="9"/>
  <c r="M54" i="9"/>
  <c r="L54" i="9"/>
  <c r="K54" i="9"/>
  <c r="J54" i="9"/>
  <c r="I54" i="9"/>
  <c r="H54" i="9"/>
  <c r="G54" i="9"/>
  <c r="F54" i="9"/>
  <c r="D54" i="9"/>
  <c r="B54" i="9"/>
  <c r="AT53" i="9"/>
  <c r="AR53" i="9"/>
  <c r="AP53" i="9"/>
  <c r="AO53" i="9"/>
  <c r="AN53" i="9"/>
  <c r="AM53" i="9"/>
  <c r="AL53" i="9"/>
  <c r="AH53" i="9"/>
  <c r="AF53" i="9"/>
  <c r="AE53" i="9"/>
  <c r="AD53" i="9"/>
  <c r="AC53" i="9"/>
  <c r="AB53" i="9"/>
  <c r="AA53" i="9"/>
  <c r="Z53" i="9"/>
  <c r="Y53" i="9"/>
  <c r="X53" i="9"/>
  <c r="W53" i="9"/>
  <c r="V53" i="9"/>
  <c r="U53" i="9"/>
  <c r="T53" i="9"/>
  <c r="S53" i="9"/>
  <c r="R53" i="9"/>
  <c r="Q53" i="9"/>
  <c r="P53" i="9"/>
  <c r="O53" i="9"/>
  <c r="N53" i="9"/>
  <c r="M53" i="9"/>
  <c r="L53" i="9"/>
  <c r="K53" i="9"/>
  <c r="J53" i="9"/>
  <c r="I53" i="9"/>
  <c r="H53" i="9"/>
  <c r="G53" i="9"/>
  <c r="F53" i="9"/>
  <c r="D53" i="9"/>
  <c r="B53" i="9"/>
  <c r="AT52" i="9"/>
  <c r="AR52" i="9"/>
  <c r="AP52" i="9"/>
  <c r="AO52" i="9"/>
  <c r="AN52" i="9"/>
  <c r="AM52" i="9"/>
  <c r="AL52" i="9"/>
  <c r="AH52" i="9"/>
  <c r="AF52" i="9"/>
  <c r="AE52" i="9"/>
  <c r="AD52" i="9"/>
  <c r="AC52" i="9"/>
  <c r="AB52" i="9"/>
  <c r="AA52" i="9"/>
  <c r="Z52" i="9"/>
  <c r="Y52" i="9"/>
  <c r="X52" i="9"/>
  <c r="W52" i="9"/>
  <c r="V52" i="9"/>
  <c r="U52" i="9"/>
  <c r="T52" i="9"/>
  <c r="S52" i="9"/>
  <c r="R52" i="9"/>
  <c r="Q52" i="9"/>
  <c r="P52" i="9"/>
  <c r="O52" i="9"/>
  <c r="N52" i="9"/>
  <c r="M52" i="9"/>
  <c r="L52" i="9"/>
  <c r="K52" i="9"/>
  <c r="J52" i="9"/>
  <c r="I52" i="9"/>
  <c r="H52" i="9"/>
  <c r="G52" i="9"/>
  <c r="F52" i="9"/>
  <c r="D52" i="9"/>
  <c r="B52" i="9"/>
  <c r="AT51" i="9"/>
  <c r="AR51" i="9"/>
  <c r="AP51" i="9"/>
  <c r="AO51" i="9"/>
  <c r="AN51" i="9"/>
  <c r="AM51" i="9"/>
  <c r="AL51" i="9"/>
  <c r="AH51" i="9"/>
  <c r="AF51" i="9"/>
  <c r="AE51" i="9"/>
  <c r="AD51" i="9"/>
  <c r="AC51" i="9"/>
  <c r="AB51" i="9"/>
  <c r="AA51" i="9"/>
  <c r="Z51" i="9"/>
  <c r="Y51" i="9"/>
  <c r="X51" i="9"/>
  <c r="W51" i="9"/>
  <c r="V51" i="9"/>
  <c r="U51" i="9"/>
  <c r="T51" i="9"/>
  <c r="S51" i="9"/>
  <c r="R51" i="9"/>
  <c r="Q51" i="9"/>
  <c r="P51" i="9"/>
  <c r="O51" i="9"/>
  <c r="N51" i="9"/>
  <c r="M51" i="9"/>
  <c r="L51" i="9"/>
  <c r="K51" i="9"/>
  <c r="J51" i="9"/>
  <c r="I51" i="9"/>
  <c r="H51" i="9"/>
  <c r="G51" i="9"/>
  <c r="F51" i="9"/>
  <c r="D51" i="9"/>
  <c r="B51" i="9"/>
  <c r="AT50" i="9"/>
  <c r="AR50" i="9"/>
  <c r="AP50" i="9"/>
  <c r="AO50" i="9"/>
  <c r="AN50" i="9"/>
  <c r="AM50" i="9"/>
  <c r="AL50" i="9"/>
  <c r="AH50" i="9"/>
  <c r="AF50" i="9"/>
  <c r="AE50" i="9"/>
  <c r="AD50" i="9"/>
  <c r="AC50" i="9"/>
  <c r="AB50" i="9"/>
  <c r="AA50" i="9"/>
  <c r="Z50" i="9"/>
  <c r="Y50" i="9"/>
  <c r="X50" i="9"/>
  <c r="W50" i="9"/>
  <c r="V50" i="9"/>
  <c r="U50" i="9"/>
  <c r="T50" i="9"/>
  <c r="S50" i="9"/>
  <c r="R50" i="9"/>
  <c r="Q50" i="9"/>
  <c r="P50" i="9"/>
  <c r="O50" i="9"/>
  <c r="N50" i="9"/>
  <c r="M50" i="9"/>
  <c r="L50" i="9"/>
  <c r="K50" i="9"/>
  <c r="J50" i="9"/>
  <c r="I50" i="9"/>
  <c r="H50" i="9"/>
  <c r="G50" i="9"/>
  <c r="F50" i="9"/>
  <c r="D50" i="9"/>
  <c r="B50" i="9"/>
  <c r="AT49" i="9"/>
  <c r="AR49" i="9"/>
  <c r="AP49" i="9"/>
  <c r="AO49" i="9"/>
  <c r="AN49" i="9"/>
  <c r="AM49" i="9"/>
  <c r="AL49" i="9"/>
  <c r="AH49" i="9"/>
  <c r="AF49" i="9"/>
  <c r="AE49" i="9"/>
  <c r="AD49" i="9"/>
  <c r="AC49" i="9"/>
  <c r="AB49" i="9"/>
  <c r="AA49" i="9"/>
  <c r="Z49" i="9"/>
  <c r="Y49" i="9"/>
  <c r="X49" i="9"/>
  <c r="W49" i="9"/>
  <c r="V49" i="9"/>
  <c r="U49" i="9"/>
  <c r="T49" i="9"/>
  <c r="S49" i="9"/>
  <c r="R49" i="9"/>
  <c r="Q49" i="9"/>
  <c r="P49" i="9"/>
  <c r="O49" i="9"/>
  <c r="N49" i="9"/>
  <c r="M49" i="9"/>
  <c r="L49" i="9"/>
  <c r="K49" i="9"/>
  <c r="J49" i="9"/>
  <c r="I49" i="9"/>
  <c r="H49" i="9"/>
  <c r="G49" i="9"/>
  <c r="F49" i="9"/>
  <c r="D49" i="9"/>
  <c r="B49" i="9"/>
  <c r="AT48" i="9"/>
  <c r="AR48" i="9"/>
  <c r="AP48" i="9"/>
  <c r="AO48" i="9"/>
  <c r="AN48" i="9"/>
  <c r="AM48" i="9"/>
  <c r="AL48" i="9"/>
  <c r="AH48" i="9"/>
  <c r="AF48" i="9"/>
  <c r="AE48" i="9"/>
  <c r="AD48" i="9"/>
  <c r="AC48" i="9"/>
  <c r="AB48" i="9"/>
  <c r="AA48" i="9"/>
  <c r="Z48" i="9"/>
  <c r="Y48" i="9"/>
  <c r="X48" i="9"/>
  <c r="W48" i="9"/>
  <c r="V48" i="9"/>
  <c r="U48" i="9"/>
  <c r="T48" i="9"/>
  <c r="S48" i="9"/>
  <c r="R48" i="9"/>
  <c r="Q48" i="9"/>
  <c r="P48" i="9"/>
  <c r="O48" i="9"/>
  <c r="N48" i="9"/>
  <c r="M48" i="9"/>
  <c r="L48" i="9"/>
  <c r="K48" i="9"/>
  <c r="J48" i="9"/>
  <c r="I48" i="9"/>
  <c r="H48" i="9"/>
  <c r="G48" i="9"/>
  <c r="F48" i="9"/>
  <c r="D48" i="9"/>
  <c r="B48" i="9"/>
  <c r="AT47" i="9"/>
  <c r="AR47" i="9"/>
  <c r="AP47" i="9"/>
  <c r="AO47" i="9"/>
  <c r="AN47" i="9"/>
  <c r="AM47" i="9"/>
  <c r="AL47" i="9"/>
  <c r="AH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D47" i="9"/>
  <c r="B47" i="9"/>
  <c r="AT46" i="9"/>
  <c r="AR46" i="9"/>
  <c r="AP46" i="9"/>
  <c r="AO46" i="9"/>
  <c r="AN46" i="9"/>
  <c r="AM46" i="9"/>
  <c r="AL46" i="9"/>
  <c r="AH46" i="9"/>
  <c r="AF46" i="9"/>
  <c r="AE46" i="9"/>
  <c r="AD46" i="9"/>
  <c r="AC46" i="9"/>
  <c r="AB46" i="9"/>
  <c r="AA46" i="9"/>
  <c r="Z46" i="9"/>
  <c r="Y46" i="9"/>
  <c r="X46" i="9"/>
  <c r="W46" i="9"/>
  <c r="V46" i="9"/>
  <c r="U46" i="9"/>
  <c r="T46" i="9"/>
  <c r="S46" i="9"/>
  <c r="R46" i="9"/>
  <c r="Q46" i="9"/>
  <c r="P46" i="9"/>
  <c r="O46" i="9"/>
  <c r="N46" i="9"/>
  <c r="M46" i="9"/>
  <c r="L46" i="9"/>
  <c r="K46" i="9"/>
  <c r="J46" i="9"/>
  <c r="I46" i="9"/>
  <c r="H46" i="9"/>
  <c r="G46" i="9"/>
  <c r="F46" i="9"/>
  <c r="D46" i="9"/>
  <c r="B46" i="9"/>
  <c r="AT45" i="9"/>
  <c r="AR45" i="9"/>
  <c r="AP45" i="9"/>
  <c r="AO45" i="9"/>
  <c r="AN45" i="9"/>
  <c r="AM45" i="9"/>
  <c r="AL45" i="9"/>
  <c r="AH45" i="9"/>
  <c r="AF45" i="9"/>
  <c r="AE45" i="9"/>
  <c r="AD45" i="9"/>
  <c r="AC45" i="9"/>
  <c r="AB45" i="9"/>
  <c r="AA45" i="9"/>
  <c r="Z45" i="9"/>
  <c r="Y45" i="9"/>
  <c r="X45" i="9"/>
  <c r="W45" i="9"/>
  <c r="V45" i="9"/>
  <c r="U45" i="9"/>
  <c r="T45" i="9"/>
  <c r="S45" i="9"/>
  <c r="R45" i="9"/>
  <c r="Q45" i="9"/>
  <c r="P45" i="9"/>
  <c r="O45" i="9"/>
  <c r="N45" i="9"/>
  <c r="M45" i="9"/>
  <c r="L45" i="9"/>
  <c r="K45" i="9"/>
  <c r="J45" i="9"/>
  <c r="I45" i="9"/>
  <c r="H45" i="9"/>
  <c r="G45" i="9"/>
  <c r="F45" i="9"/>
  <c r="D45" i="9"/>
  <c r="B45" i="9"/>
  <c r="AT44" i="9"/>
  <c r="AR44" i="9"/>
  <c r="AP44" i="9"/>
  <c r="AO44" i="9"/>
  <c r="AN44" i="9"/>
  <c r="AM44" i="9"/>
  <c r="AL44" i="9"/>
  <c r="AH44" i="9"/>
  <c r="AF44" i="9"/>
  <c r="AE44" i="9"/>
  <c r="AD44" i="9"/>
  <c r="AC44" i="9"/>
  <c r="AB44" i="9"/>
  <c r="AA44" i="9"/>
  <c r="Z44" i="9"/>
  <c r="Y44" i="9"/>
  <c r="X44" i="9"/>
  <c r="W44" i="9"/>
  <c r="V44" i="9"/>
  <c r="U44" i="9"/>
  <c r="T44" i="9"/>
  <c r="S44" i="9"/>
  <c r="R44" i="9"/>
  <c r="Q44" i="9"/>
  <c r="P44" i="9"/>
  <c r="O44" i="9"/>
  <c r="N44" i="9"/>
  <c r="M44" i="9"/>
  <c r="L44" i="9"/>
  <c r="K44" i="9"/>
  <c r="J44" i="9"/>
  <c r="I44" i="9"/>
  <c r="H44" i="9"/>
  <c r="G44" i="9"/>
  <c r="F44" i="9"/>
  <c r="D44" i="9"/>
  <c r="B44" i="9"/>
  <c r="AT43" i="9"/>
  <c r="AR43" i="9"/>
  <c r="AP43" i="9"/>
  <c r="AO43" i="9"/>
  <c r="AN43" i="9"/>
  <c r="AM43" i="9"/>
  <c r="AL43" i="9"/>
  <c r="AH43" i="9"/>
  <c r="AF43" i="9"/>
  <c r="AE43" i="9"/>
  <c r="AD43" i="9"/>
  <c r="AC43" i="9"/>
  <c r="AB43" i="9"/>
  <c r="AA43" i="9"/>
  <c r="Z43" i="9"/>
  <c r="Y43" i="9"/>
  <c r="X43" i="9"/>
  <c r="W43" i="9"/>
  <c r="V43" i="9"/>
  <c r="U43" i="9"/>
  <c r="T43" i="9"/>
  <c r="S43" i="9"/>
  <c r="R43" i="9"/>
  <c r="Q43" i="9"/>
  <c r="P43" i="9"/>
  <c r="O43" i="9"/>
  <c r="N43" i="9"/>
  <c r="M43" i="9"/>
  <c r="L43" i="9"/>
  <c r="K43" i="9"/>
  <c r="J43" i="9"/>
  <c r="I43" i="9"/>
  <c r="H43" i="9"/>
  <c r="G43" i="9"/>
  <c r="F43" i="9"/>
  <c r="D43" i="9"/>
  <c r="B43" i="9"/>
  <c r="AT42" i="9"/>
  <c r="AR42" i="9"/>
  <c r="AP42" i="9"/>
  <c r="AO42" i="9"/>
  <c r="AN42" i="9"/>
  <c r="AM42" i="9"/>
  <c r="AL42" i="9"/>
  <c r="AH42" i="9"/>
  <c r="AF42" i="9"/>
  <c r="AE42" i="9"/>
  <c r="AD42" i="9"/>
  <c r="AC42" i="9"/>
  <c r="AB42" i="9"/>
  <c r="AA42" i="9"/>
  <c r="Z42" i="9"/>
  <c r="Y42" i="9"/>
  <c r="X42" i="9"/>
  <c r="W42" i="9"/>
  <c r="V42" i="9"/>
  <c r="U42" i="9"/>
  <c r="T42" i="9"/>
  <c r="S42" i="9"/>
  <c r="R42" i="9"/>
  <c r="Q42" i="9"/>
  <c r="P42" i="9"/>
  <c r="O42" i="9"/>
  <c r="N42" i="9"/>
  <c r="M42" i="9"/>
  <c r="L42" i="9"/>
  <c r="K42" i="9"/>
  <c r="J42" i="9"/>
  <c r="I42" i="9"/>
  <c r="H42" i="9"/>
  <c r="G42" i="9"/>
  <c r="F42" i="9"/>
  <c r="D42" i="9"/>
  <c r="B42" i="9"/>
  <c r="AT41" i="9"/>
  <c r="AR41" i="9"/>
  <c r="AP41" i="9"/>
  <c r="AO41" i="9"/>
  <c r="AN41" i="9"/>
  <c r="AM41" i="9"/>
  <c r="AL41" i="9"/>
  <c r="AH41" i="9"/>
  <c r="AF41" i="9"/>
  <c r="AE41" i="9"/>
  <c r="AD41" i="9"/>
  <c r="AC41" i="9"/>
  <c r="AB41" i="9"/>
  <c r="AA41" i="9"/>
  <c r="Z41" i="9"/>
  <c r="Y41" i="9"/>
  <c r="X41" i="9"/>
  <c r="W41" i="9"/>
  <c r="V41" i="9"/>
  <c r="U41" i="9"/>
  <c r="T41" i="9"/>
  <c r="S41" i="9"/>
  <c r="R41" i="9"/>
  <c r="Q41" i="9"/>
  <c r="P41" i="9"/>
  <c r="O41" i="9"/>
  <c r="N41" i="9"/>
  <c r="M41" i="9"/>
  <c r="L41" i="9"/>
  <c r="K41" i="9"/>
  <c r="J41" i="9"/>
  <c r="I41" i="9"/>
  <c r="H41" i="9"/>
  <c r="G41" i="9"/>
  <c r="F41" i="9"/>
  <c r="D41" i="9"/>
  <c r="B41" i="9"/>
  <c r="AT40" i="9"/>
  <c r="AR40" i="9"/>
  <c r="AP40" i="9"/>
  <c r="AO40" i="9"/>
  <c r="AN40" i="9"/>
  <c r="AM40" i="9"/>
  <c r="AL40" i="9"/>
  <c r="AH40" i="9"/>
  <c r="AF40" i="9"/>
  <c r="AE40" i="9"/>
  <c r="AD40" i="9"/>
  <c r="AC40" i="9"/>
  <c r="AB40" i="9"/>
  <c r="AA40" i="9"/>
  <c r="Z40" i="9"/>
  <c r="Y40" i="9"/>
  <c r="X40" i="9"/>
  <c r="W40" i="9"/>
  <c r="V40" i="9"/>
  <c r="U40" i="9"/>
  <c r="T40" i="9"/>
  <c r="S40" i="9"/>
  <c r="R40" i="9"/>
  <c r="Q40" i="9"/>
  <c r="P40" i="9"/>
  <c r="O40" i="9"/>
  <c r="N40" i="9"/>
  <c r="M40" i="9"/>
  <c r="L40" i="9"/>
  <c r="K40" i="9"/>
  <c r="J40" i="9"/>
  <c r="I40" i="9"/>
  <c r="H40" i="9"/>
  <c r="G40" i="9"/>
  <c r="F40" i="9"/>
  <c r="D40" i="9"/>
  <c r="B40" i="9"/>
  <c r="AT39" i="9"/>
  <c r="AR39" i="9"/>
  <c r="AP39" i="9"/>
  <c r="AO39" i="9"/>
  <c r="AN39" i="9"/>
  <c r="AM39" i="9"/>
  <c r="AL39" i="9"/>
  <c r="AH39" i="9"/>
  <c r="AF39" i="9"/>
  <c r="AE39" i="9"/>
  <c r="AD39" i="9"/>
  <c r="AC39" i="9"/>
  <c r="AB39" i="9"/>
  <c r="AA39" i="9"/>
  <c r="Z39" i="9"/>
  <c r="Y39" i="9"/>
  <c r="X39" i="9"/>
  <c r="W39" i="9"/>
  <c r="V39" i="9"/>
  <c r="U39" i="9"/>
  <c r="T39" i="9"/>
  <c r="S39" i="9"/>
  <c r="R39" i="9"/>
  <c r="Q39" i="9"/>
  <c r="P39" i="9"/>
  <c r="O39" i="9"/>
  <c r="N39" i="9"/>
  <c r="M39" i="9"/>
  <c r="L39" i="9"/>
  <c r="K39" i="9"/>
  <c r="J39" i="9"/>
  <c r="I39" i="9"/>
  <c r="H39" i="9"/>
  <c r="G39" i="9"/>
  <c r="F39" i="9"/>
  <c r="D39" i="9"/>
  <c r="B39" i="9"/>
  <c r="AT38" i="9"/>
  <c r="AR38" i="9"/>
  <c r="AP38" i="9"/>
  <c r="AO38" i="9"/>
  <c r="AN38" i="9"/>
  <c r="AM38" i="9"/>
  <c r="AL38" i="9"/>
  <c r="AH38" i="9"/>
  <c r="AF38" i="9"/>
  <c r="AE38" i="9"/>
  <c r="AD38" i="9"/>
  <c r="AC38" i="9"/>
  <c r="AB38" i="9"/>
  <c r="AA38" i="9"/>
  <c r="Z38" i="9"/>
  <c r="Y38" i="9"/>
  <c r="X38" i="9"/>
  <c r="W38" i="9"/>
  <c r="V38" i="9"/>
  <c r="U38" i="9"/>
  <c r="T38" i="9"/>
  <c r="S38" i="9"/>
  <c r="R38" i="9"/>
  <c r="Q38" i="9"/>
  <c r="P38" i="9"/>
  <c r="O38" i="9"/>
  <c r="N38" i="9"/>
  <c r="M38" i="9"/>
  <c r="L38" i="9"/>
  <c r="K38" i="9"/>
  <c r="J38" i="9"/>
  <c r="I38" i="9"/>
  <c r="H38" i="9"/>
  <c r="G38" i="9"/>
  <c r="F38" i="9"/>
  <c r="D38" i="9"/>
  <c r="B38" i="9"/>
  <c r="AT37" i="9"/>
  <c r="AR37" i="9"/>
  <c r="AP37" i="9"/>
  <c r="AO37" i="9"/>
  <c r="AN37" i="9"/>
  <c r="AM37" i="9"/>
  <c r="AL37" i="9"/>
  <c r="AH37" i="9"/>
  <c r="AF37" i="9"/>
  <c r="AE37" i="9"/>
  <c r="AD37" i="9"/>
  <c r="AC37" i="9"/>
  <c r="AB37" i="9"/>
  <c r="AA37" i="9"/>
  <c r="Z37" i="9"/>
  <c r="Y37" i="9"/>
  <c r="X37" i="9"/>
  <c r="W37" i="9"/>
  <c r="V37" i="9"/>
  <c r="U37" i="9"/>
  <c r="T37" i="9"/>
  <c r="S37" i="9"/>
  <c r="R37" i="9"/>
  <c r="Q37" i="9"/>
  <c r="P37" i="9"/>
  <c r="O37" i="9"/>
  <c r="N37" i="9"/>
  <c r="M37" i="9"/>
  <c r="L37" i="9"/>
  <c r="K37" i="9"/>
  <c r="J37" i="9"/>
  <c r="I37" i="9"/>
  <c r="H37" i="9"/>
  <c r="G37" i="9"/>
  <c r="F37" i="9"/>
  <c r="D37" i="9"/>
  <c r="B37" i="9"/>
  <c r="AT36" i="9"/>
  <c r="AR36" i="9"/>
  <c r="AP36" i="9"/>
  <c r="AO36" i="9"/>
  <c r="AN36" i="9"/>
  <c r="AM36" i="9"/>
  <c r="AL36" i="9"/>
  <c r="AH36" i="9"/>
  <c r="AF36" i="9"/>
  <c r="AE36" i="9"/>
  <c r="AD36" i="9"/>
  <c r="AC36" i="9"/>
  <c r="AB36" i="9"/>
  <c r="AA36" i="9"/>
  <c r="Z36" i="9"/>
  <c r="Y36" i="9"/>
  <c r="X36" i="9"/>
  <c r="W36" i="9"/>
  <c r="V36" i="9"/>
  <c r="U36" i="9"/>
  <c r="T36" i="9"/>
  <c r="S36" i="9"/>
  <c r="R36" i="9"/>
  <c r="Q36" i="9"/>
  <c r="P36" i="9"/>
  <c r="O36" i="9"/>
  <c r="N36" i="9"/>
  <c r="M36" i="9"/>
  <c r="L36" i="9"/>
  <c r="K36" i="9"/>
  <c r="J36" i="9"/>
  <c r="I36" i="9"/>
  <c r="H36" i="9"/>
  <c r="G36" i="9"/>
  <c r="F36" i="9"/>
  <c r="D36" i="9"/>
  <c r="B36" i="9"/>
  <c r="AT35" i="9"/>
  <c r="AR35" i="9"/>
  <c r="AP35" i="9"/>
  <c r="AO35" i="9"/>
  <c r="AN35" i="9"/>
  <c r="AM35" i="9"/>
  <c r="AL35" i="9"/>
  <c r="AH35" i="9"/>
  <c r="AF35" i="9"/>
  <c r="AE35" i="9"/>
  <c r="AD35" i="9"/>
  <c r="AC35" i="9"/>
  <c r="AB35" i="9"/>
  <c r="AA35" i="9"/>
  <c r="Z35" i="9"/>
  <c r="Y35" i="9"/>
  <c r="X35" i="9"/>
  <c r="W35" i="9"/>
  <c r="V35" i="9"/>
  <c r="U35" i="9"/>
  <c r="T35" i="9"/>
  <c r="S35" i="9"/>
  <c r="R35" i="9"/>
  <c r="Q35" i="9"/>
  <c r="P35" i="9"/>
  <c r="O35" i="9"/>
  <c r="N35" i="9"/>
  <c r="M35" i="9"/>
  <c r="L35" i="9"/>
  <c r="K35" i="9"/>
  <c r="J35" i="9"/>
  <c r="I35" i="9"/>
  <c r="H35" i="9"/>
  <c r="G35" i="9"/>
  <c r="F35" i="9"/>
  <c r="D35" i="9"/>
  <c r="B35" i="9"/>
  <c r="AT34" i="9"/>
  <c r="AR34" i="9"/>
  <c r="AP34" i="9"/>
  <c r="AO34" i="9"/>
  <c r="AN34" i="9"/>
  <c r="AM34" i="9"/>
  <c r="AL34" i="9"/>
  <c r="AH34" i="9"/>
  <c r="AF34" i="9"/>
  <c r="AE34" i="9"/>
  <c r="AD34" i="9"/>
  <c r="AC34" i="9"/>
  <c r="AB34" i="9"/>
  <c r="AA34" i="9"/>
  <c r="Z34" i="9"/>
  <c r="Y34" i="9"/>
  <c r="X34" i="9"/>
  <c r="W34" i="9"/>
  <c r="V34" i="9"/>
  <c r="U34" i="9"/>
  <c r="T34" i="9"/>
  <c r="S34" i="9"/>
  <c r="R34" i="9"/>
  <c r="Q34" i="9"/>
  <c r="P34" i="9"/>
  <c r="O34" i="9"/>
  <c r="N34" i="9"/>
  <c r="M34" i="9"/>
  <c r="L34" i="9"/>
  <c r="K34" i="9"/>
  <c r="J34" i="9"/>
  <c r="I34" i="9"/>
  <c r="H34" i="9"/>
  <c r="G34" i="9"/>
  <c r="F34" i="9"/>
  <c r="D34" i="9"/>
  <c r="B34" i="9"/>
  <c r="AT33" i="9"/>
  <c r="AR33" i="9"/>
  <c r="AP33" i="9"/>
  <c r="AO33" i="9"/>
  <c r="AN33" i="9"/>
  <c r="AM33" i="9"/>
  <c r="AL33" i="9"/>
  <c r="AH33" i="9"/>
  <c r="AF33" i="9"/>
  <c r="AE33" i="9"/>
  <c r="AD33" i="9"/>
  <c r="AC33" i="9"/>
  <c r="AB33" i="9"/>
  <c r="AA33" i="9"/>
  <c r="Z33" i="9"/>
  <c r="Y33" i="9"/>
  <c r="X33" i="9"/>
  <c r="W33" i="9"/>
  <c r="V33" i="9"/>
  <c r="U33" i="9"/>
  <c r="T33" i="9"/>
  <c r="S33" i="9"/>
  <c r="R33" i="9"/>
  <c r="Q33" i="9"/>
  <c r="P33" i="9"/>
  <c r="O33" i="9"/>
  <c r="N33" i="9"/>
  <c r="M33" i="9"/>
  <c r="L33" i="9"/>
  <c r="K33" i="9"/>
  <c r="J33" i="9"/>
  <c r="I33" i="9"/>
  <c r="H33" i="9"/>
  <c r="G33" i="9"/>
  <c r="F33" i="9"/>
  <c r="D33" i="9"/>
  <c r="B33" i="9"/>
  <c r="AT32" i="9"/>
  <c r="AR32" i="9"/>
  <c r="AP32" i="9"/>
  <c r="AO32" i="9"/>
  <c r="AN32" i="9"/>
  <c r="AM32" i="9"/>
  <c r="AL32" i="9"/>
  <c r="AH32" i="9"/>
  <c r="AF32" i="9"/>
  <c r="AE32" i="9"/>
  <c r="AD32" i="9"/>
  <c r="AC32" i="9"/>
  <c r="AB32" i="9"/>
  <c r="AA32" i="9"/>
  <c r="Z32" i="9"/>
  <c r="Y32" i="9"/>
  <c r="X32" i="9"/>
  <c r="W32" i="9"/>
  <c r="V32" i="9"/>
  <c r="U32" i="9"/>
  <c r="T32" i="9"/>
  <c r="S32" i="9"/>
  <c r="R32" i="9"/>
  <c r="Q32" i="9"/>
  <c r="P32" i="9"/>
  <c r="O32" i="9"/>
  <c r="N32" i="9"/>
  <c r="M32" i="9"/>
  <c r="L32" i="9"/>
  <c r="K32" i="9"/>
  <c r="J32" i="9"/>
  <c r="I32" i="9"/>
  <c r="H32" i="9"/>
  <c r="G32" i="9"/>
  <c r="F32" i="9"/>
  <c r="D32" i="9"/>
  <c r="B32" i="9"/>
  <c r="AT31" i="9"/>
  <c r="AR31" i="9"/>
  <c r="AP31" i="9"/>
  <c r="AO31" i="9"/>
  <c r="AN31" i="9"/>
  <c r="AM31" i="9"/>
  <c r="AL31" i="9"/>
  <c r="AH31" i="9"/>
  <c r="AF31" i="9"/>
  <c r="AE31" i="9"/>
  <c r="AD31" i="9"/>
  <c r="AC31" i="9"/>
  <c r="AB31" i="9"/>
  <c r="AA31" i="9"/>
  <c r="Z31" i="9"/>
  <c r="Y31" i="9"/>
  <c r="X31" i="9"/>
  <c r="W31" i="9"/>
  <c r="V31" i="9"/>
  <c r="U31" i="9"/>
  <c r="T31" i="9"/>
  <c r="S31" i="9"/>
  <c r="R31" i="9"/>
  <c r="Q31" i="9"/>
  <c r="P31" i="9"/>
  <c r="O31" i="9"/>
  <c r="N31" i="9"/>
  <c r="M31" i="9"/>
  <c r="L31" i="9"/>
  <c r="K31" i="9"/>
  <c r="J31" i="9"/>
  <c r="I31" i="9"/>
  <c r="H31" i="9"/>
  <c r="G31" i="9"/>
  <c r="F31" i="9"/>
  <c r="D31" i="9"/>
  <c r="B31" i="9"/>
  <c r="AT30" i="9"/>
  <c r="AR30" i="9"/>
  <c r="AP30" i="9"/>
  <c r="AO30" i="9"/>
  <c r="AN30" i="9"/>
  <c r="AM30" i="9"/>
  <c r="AL30" i="9"/>
  <c r="AH30" i="9"/>
  <c r="AF30" i="9"/>
  <c r="AE30" i="9"/>
  <c r="AD30" i="9"/>
  <c r="AC30" i="9"/>
  <c r="AB30" i="9"/>
  <c r="AA30" i="9"/>
  <c r="Z30" i="9"/>
  <c r="Y30" i="9"/>
  <c r="X30" i="9"/>
  <c r="W30" i="9"/>
  <c r="V30" i="9"/>
  <c r="U30" i="9"/>
  <c r="T30" i="9"/>
  <c r="S30" i="9"/>
  <c r="R30" i="9"/>
  <c r="Q30" i="9"/>
  <c r="P30" i="9"/>
  <c r="O30" i="9"/>
  <c r="N30" i="9"/>
  <c r="M30" i="9"/>
  <c r="L30" i="9"/>
  <c r="K30" i="9"/>
  <c r="J30" i="9"/>
  <c r="I30" i="9"/>
  <c r="H30" i="9"/>
  <c r="G30" i="9"/>
  <c r="F30" i="9"/>
  <c r="D30" i="9"/>
  <c r="B30" i="9"/>
  <c r="AT29" i="9"/>
  <c r="AR29" i="9"/>
  <c r="AP29" i="9"/>
  <c r="AO29" i="9"/>
  <c r="AN29" i="9"/>
  <c r="AM29" i="9"/>
  <c r="AL29" i="9"/>
  <c r="AH29" i="9"/>
  <c r="AF29" i="9"/>
  <c r="AE29" i="9"/>
  <c r="AD29" i="9"/>
  <c r="AC29" i="9"/>
  <c r="AB29" i="9"/>
  <c r="AA29" i="9"/>
  <c r="Z29" i="9"/>
  <c r="Y29" i="9"/>
  <c r="X29" i="9"/>
  <c r="W29" i="9"/>
  <c r="V29" i="9"/>
  <c r="U29" i="9"/>
  <c r="T29" i="9"/>
  <c r="S29" i="9"/>
  <c r="R29" i="9"/>
  <c r="Q29" i="9"/>
  <c r="P29" i="9"/>
  <c r="O29" i="9"/>
  <c r="N29" i="9"/>
  <c r="M29" i="9"/>
  <c r="L29" i="9"/>
  <c r="K29" i="9"/>
  <c r="J29" i="9"/>
  <c r="I29" i="9"/>
  <c r="H29" i="9"/>
  <c r="G29" i="9"/>
  <c r="F29" i="9"/>
  <c r="D29" i="9"/>
  <c r="B29" i="9"/>
  <c r="AT28" i="9"/>
  <c r="AR28" i="9"/>
  <c r="AP28" i="9"/>
  <c r="AO28" i="9"/>
  <c r="AN28" i="9"/>
  <c r="AM28" i="9"/>
  <c r="AL28" i="9"/>
  <c r="AH28" i="9"/>
  <c r="AF28" i="9"/>
  <c r="AE28" i="9"/>
  <c r="AD28" i="9"/>
  <c r="AC28" i="9"/>
  <c r="AB28" i="9"/>
  <c r="AA28" i="9"/>
  <c r="Z28" i="9"/>
  <c r="Y28" i="9"/>
  <c r="X28" i="9"/>
  <c r="W28" i="9"/>
  <c r="V28" i="9"/>
  <c r="U28" i="9"/>
  <c r="T28" i="9"/>
  <c r="S28" i="9"/>
  <c r="R28" i="9"/>
  <c r="Q28" i="9"/>
  <c r="P28" i="9"/>
  <c r="O28" i="9"/>
  <c r="N28" i="9"/>
  <c r="M28" i="9"/>
  <c r="L28" i="9"/>
  <c r="K28" i="9"/>
  <c r="J28" i="9"/>
  <c r="I28" i="9"/>
  <c r="H28" i="9"/>
  <c r="G28" i="9"/>
  <c r="F28" i="9"/>
  <c r="D28" i="9"/>
  <c r="B28" i="9"/>
  <c r="AT27" i="9"/>
  <c r="AR27" i="9"/>
  <c r="AP27" i="9"/>
  <c r="AO27" i="9"/>
  <c r="AN27" i="9"/>
  <c r="AM27" i="9"/>
  <c r="AL27" i="9"/>
  <c r="AH27" i="9"/>
  <c r="AF27" i="9"/>
  <c r="AE27" i="9"/>
  <c r="AD27" i="9"/>
  <c r="AC27" i="9"/>
  <c r="AB27" i="9"/>
  <c r="AA27" i="9"/>
  <c r="Z27" i="9"/>
  <c r="Y27" i="9"/>
  <c r="X27" i="9"/>
  <c r="W27" i="9"/>
  <c r="V27" i="9"/>
  <c r="U27" i="9"/>
  <c r="T27" i="9"/>
  <c r="S27" i="9"/>
  <c r="R27" i="9"/>
  <c r="Q27" i="9"/>
  <c r="P27" i="9"/>
  <c r="O27" i="9"/>
  <c r="N27" i="9"/>
  <c r="M27" i="9"/>
  <c r="L27" i="9"/>
  <c r="K27" i="9"/>
  <c r="J27" i="9"/>
  <c r="I27" i="9"/>
  <c r="H27" i="9"/>
  <c r="G27" i="9"/>
  <c r="F27" i="9"/>
  <c r="D27" i="9"/>
  <c r="B27" i="9"/>
  <c r="AT26" i="9"/>
  <c r="AR26" i="9"/>
  <c r="AP26" i="9"/>
  <c r="AO26" i="9"/>
  <c r="AN26" i="9"/>
  <c r="AM26" i="9"/>
  <c r="AL26" i="9"/>
  <c r="AH26" i="9"/>
  <c r="AF26" i="9"/>
  <c r="AE26" i="9"/>
  <c r="AD26" i="9"/>
  <c r="AC26" i="9"/>
  <c r="AB26" i="9"/>
  <c r="AA26" i="9"/>
  <c r="Z26" i="9"/>
  <c r="Y26" i="9"/>
  <c r="X26" i="9"/>
  <c r="W26" i="9"/>
  <c r="V26" i="9"/>
  <c r="U26" i="9"/>
  <c r="T26" i="9"/>
  <c r="S26" i="9"/>
  <c r="R26" i="9"/>
  <c r="Q26" i="9"/>
  <c r="P26" i="9"/>
  <c r="O26" i="9"/>
  <c r="N26" i="9"/>
  <c r="M26" i="9"/>
  <c r="L26" i="9"/>
  <c r="K26" i="9"/>
  <c r="J26" i="9"/>
  <c r="I26" i="9"/>
  <c r="H26" i="9"/>
  <c r="G26" i="9"/>
  <c r="F26" i="9"/>
  <c r="D26" i="9"/>
  <c r="B26" i="9"/>
  <c r="AT25" i="9"/>
  <c r="AR25" i="9"/>
  <c r="AP25" i="9"/>
  <c r="AO25" i="9"/>
  <c r="AN25" i="9"/>
  <c r="AM25" i="9"/>
  <c r="AL25" i="9"/>
  <c r="AH25" i="9"/>
  <c r="AF25" i="9"/>
  <c r="AE25" i="9"/>
  <c r="AD25" i="9"/>
  <c r="AC25" i="9"/>
  <c r="AB25" i="9"/>
  <c r="AA25" i="9"/>
  <c r="Z25" i="9"/>
  <c r="Y25" i="9"/>
  <c r="X25" i="9"/>
  <c r="W25" i="9"/>
  <c r="V25" i="9"/>
  <c r="U25" i="9"/>
  <c r="T25" i="9"/>
  <c r="S25" i="9"/>
  <c r="R25" i="9"/>
  <c r="Q25" i="9"/>
  <c r="P25" i="9"/>
  <c r="O25" i="9"/>
  <c r="N25" i="9"/>
  <c r="M25" i="9"/>
  <c r="L25" i="9"/>
  <c r="K25" i="9"/>
  <c r="J25" i="9"/>
  <c r="I25" i="9"/>
  <c r="H25" i="9"/>
  <c r="G25" i="9"/>
  <c r="F25" i="9"/>
  <c r="D25" i="9"/>
  <c r="B25" i="9"/>
  <c r="AT24" i="9"/>
  <c r="AR24" i="9"/>
  <c r="AP24" i="9"/>
  <c r="AO24" i="9"/>
  <c r="AN24" i="9"/>
  <c r="AM24" i="9"/>
  <c r="AL24" i="9"/>
  <c r="AH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D24" i="9"/>
  <c r="B24" i="9"/>
  <c r="AT23" i="9"/>
  <c r="AR23" i="9"/>
  <c r="AP23" i="9"/>
  <c r="AO23" i="9"/>
  <c r="AN23" i="9"/>
  <c r="AM23" i="9"/>
  <c r="AL23" i="9"/>
  <c r="AH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D23" i="9"/>
  <c r="B23" i="9"/>
  <c r="AT22" i="9"/>
  <c r="AR22" i="9"/>
  <c r="AP22" i="9"/>
  <c r="AO22" i="9"/>
  <c r="AN22" i="9"/>
  <c r="AM22" i="9"/>
  <c r="AL22" i="9"/>
  <c r="AH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D22" i="9"/>
  <c r="B22" i="9"/>
  <c r="AT21" i="9"/>
  <c r="AR21" i="9"/>
  <c r="AP21" i="9"/>
  <c r="AO21" i="9"/>
  <c r="AN21" i="9"/>
  <c r="AM21" i="9"/>
  <c r="AL21" i="9"/>
  <c r="AH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D21" i="9"/>
  <c r="B21" i="9"/>
  <c r="AT20" i="9"/>
  <c r="AR20" i="9"/>
  <c r="AP20" i="9"/>
  <c r="AO20" i="9"/>
  <c r="AN20" i="9"/>
  <c r="AM20" i="9"/>
  <c r="AL20" i="9"/>
  <c r="AH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D20" i="9"/>
  <c r="B20" i="9"/>
  <c r="AT19" i="9"/>
  <c r="AR19" i="9"/>
  <c r="AP19" i="9"/>
  <c r="AO19" i="9"/>
  <c r="AN19" i="9"/>
  <c r="AM19" i="9"/>
  <c r="AL19" i="9"/>
  <c r="AH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D19" i="9"/>
  <c r="B19" i="9"/>
  <c r="AT18" i="9"/>
  <c r="AR18" i="9"/>
  <c r="AP18" i="9"/>
  <c r="AO18" i="9"/>
  <c r="AN18" i="9"/>
  <c r="AM18" i="9"/>
  <c r="AL18" i="9"/>
  <c r="AH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D18" i="9"/>
  <c r="B18" i="9"/>
  <c r="AT17" i="9"/>
  <c r="AR17" i="9"/>
  <c r="AP17" i="9"/>
  <c r="AO17" i="9"/>
  <c r="AN17" i="9"/>
  <c r="AM17" i="9"/>
  <c r="AL17" i="9"/>
  <c r="AH17" i="9"/>
  <c r="AF17" i="9"/>
  <c r="AE17" i="9"/>
  <c r="AD17" i="9"/>
  <c r="AC17" i="9"/>
  <c r="AB17" i="9"/>
  <c r="AA17" i="9"/>
  <c r="Z17" i="9"/>
  <c r="Y17" i="9"/>
  <c r="X17" i="9"/>
  <c r="W17" i="9"/>
  <c r="V17" i="9"/>
  <c r="U17" i="9"/>
  <c r="T17" i="9"/>
  <c r="S17" i="9"/>
  <c r="R17" i="9"/>
  <c r="Q17" i="9"/>
  <c r="P17" i="9"/>
  <c r="O17" i="9"/>
  <c r="N17" i="9"/>
  <c r="M17" i="9"/>
  <c r="L17" i="9"/>
  <c r="K17" i="9"/>
  <c r="J17" i="9"/>
  <c r="I17" i="9"/>
  <c r="H17" i="9"/>
  <c r="G17" i="9"/>
  <c r="F17" i="9"/>
  <c r="D17" i="9"/>
  <c r="B17" i="9"/>
  <c r="AT16" i="9"/>
  <c r="AR16" i="9"/>
  <c r="AP16" i="9"/>
  <c r="AO16" i="9"/>
  <c r="AN16" i="9"/>
  <c r="AM16" i="9"/>
  <c r="AL16" i="9"/>
  <c r="AH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D16" i="9"/>
  <c r="B16" i="9"/>
  <c r="AT15" i="9"/>
  <c r="AR15" i="9"/>
  <c r="AP15" i="9"/>
  <c r="AO15" i="9"/>
  <c r="AN15" i="9"/>
  <c r="AM15" i="9"/>
  <c r="AL15" i="9"/>
  <c r="AH15"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D15" i="9"/>
  <c r="B15" i="9"/>
  <c r="AT14" i="9"/>
  <c r="AR14" i="9"/>
  <c r="AP14" i="9"/>
  <c r="AO14" i="9"/>
  <c r="AN14" i="9"/>
  <c r="AM14" i="9"/>
  <c r="AL14" i="9"/>
  <c r="AH14"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D14" i="9"/>
  <c r="B14" i="9"/>
  <c r="AT13" i="9"/>
  <c r="AR13" i="9"/>
  <c r="AP13" i="9"/>
  <c r="AO13" i="9"/>
  <c r="AN13" i="9"/>
  <c r="AM13" i="9"/>
  <c r="AL13" i="9"/>
  <c r="AH13"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D13" i="9"/>
  <c r="B13" i="9"/>
  <c r="AT12" i="9"/>
  <c r="AR12" i="9"/>
  <c r="AP12" i="9"/>
  <c r="AO12" i="9"/>
  <c r="AN12" i="9"/>
  <c r="AM12" i="9"/>
  <c r="AL12" i="9"/>
  <c r="AH12" i="9"/>
  <c r="AF12" i="9"/>
  <c r="AE12" i="9"/>
  <c r="AD12" i="9"/>
  <c r="AC12" i="9"/>
  <c r="AB12" i="9"/>
  <c r="AA12" i="9"/>
  <c r="Z12" i="9"/>
  <c r="Y12" i="9"/>
  <c r="X12" i="9"/>
  <c r="W12" i="9"/>
  <c r="V12" i="9"/>
  <c r="U12" i="9"/>
  <c r="T12" i="9"/>
  <c r="S12" i="9"/>
  <c r="R12" i="9"/>
  <c r="Q12" i="9"/>
  <c r="P12" i="9"/>
  <c r="O12" i="9"/>
  <c r="N12" i="9"/>
  <c r="M12" i="9"/>
  <c r="L12" i="9"/>
  <c r="K12" i="9"/>
  <c r="J12" i="9"/>
  <c r="I12" i="9"/>
  <c r="H12" i="9"/>
  <c r="G12" i="9"/>
  <c r="F12" i="9"/>
  <c r="D12" i="9"/>
  <c r="B12" i="9"/>
  <c r="AT11" i="9"/>
  <c r="AR11" i="9"/>
  <c r="AP11" i="9"/>
  <c r="AO11" i="9"/>
  <c r="AN11" i="9"/>
  <c r="AM11" i="9"/>
  <c r="AL11" i="9"/>
  <c r="AH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D11" i="9"/>
  <c r="B11" i="9"/>
  <c r="AT10" i="9"/>
  <c r="AR10" i="9"/>
  <c r="AP10" i="9"/>
  <c r="AO10" i="9"/>
  <c r="AN10" i="9"/>
  <c r="AM10" i="9"/>
  <c r="AL10" i="9"/>
  <c r="AH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D10" i="9"/>
  <c r="B10" i="9"/>
  <c r="AT9" i="9"/>
  <c r="AR9" i="9"/>
  <c r="AP9" i="9"/>
  <c r="AO9" i="9"/>
  <c r="AN9" i="9"/>
  <c r="AM9" i="9"/>
  <c r="AL9" i="9"/>
  <c r="AH9" i="9"/>
  <c r="AF9" i="9"/>
  <c r="AE9" i="9"/>
  <c r="AD9" i="9"/>
  <c r="AC9" i="9"/>
  <c r="AB9" i="9"/>
  <c r="AA9" i="9"/>
  <c r="Z9" i="9"/>
  <c r="Y9" i="9"/>
  <c r="X9" i="9"/>
  <c r="W9" i="9"/>
  <c r="V9" i="9"/>
  <c r="U9" i="9"/>
  <c r="T9" i="9"/>
  <c r="S9" i="9"/>
  <c r="R9" i="9"/>
  <c r="Q9" i="9"/>
  <c r="P9" i="9"/>
  <c r="O9" i="9"/>
  <c r="N9" i="9"/>
  <c r="M9" i="9"/>
  <c r="L9" i="9"/>
  <c r="K9" i="9"/>
  <c r="J9" i="9"/>
  <c r="I9" i="9"/>
  <c r="H9" i="9"/>
  <c r="G9" i="9"/>
  <c r="F9" i="9"/>
  <c r="D9" i="9"/>
  <c r="B9" i="9"/>
  <c r="AT8" i="9"/>
  <c r="AR8" i="9"/>
  <c r="AP8" i="9"/>
  <c r="AO8" i="9"/>
  <c r="AN8" i="9"/>
  <c r="AM8" i="9"/>
  <c r="AL8" i="9"/>
  <c r="AH8" i="9"/>
  <c r="AF8" i="9"/>
  <c r="AE8" i="9"/>
  <c r="AD8" i="9"/>
  <c r="AC8" i="9"/>
  <c r="AB8" i="9"/>
  <c r="AA8" i="9"/>
  <c r="Z8" i="9"/>
  <c r="Y8" i="9"/>
  <c r="X8" i="9"/>
  <c r="W8" i="9"/>
  <c r="V8" i="9"/>
  <c r="U8" i="9"/>
  <c r="T8" i="9"/>
  <c r="S8" i="9"/>
  <c r="R8" i="9"/>
  <c r="Q8" i="9"/>
  <c r="P8" i="9"/>
  <c r="O8" i="9"/>
  <c r="N8" i="9"/>
  <c r="M8" i="9"/>
  <c r="L8" i="9"/>
  <c r="K8" i="9"/>
  <c r="J8" i="9"/>
  <c r="I8" i="9"/>
  <c r="H8" i="9"/>
  <c r="G8" i="9"/>
  <c r="F8" i="9"/>
  <c r="D8" i="9"/>
  <c r="B8" i="9"/>
  <c r="AT7" i="9"/>
  <c r="AR7" i="9"/>
  <c r="AP7" i="9"/>
  <c r="AO7" i="9"/>
  <c r="AN7" i="9"/>
  <c r="AM7" i="9"/>
  <c r="AL7" i="9"/>
  <c r="AH7" i="9"/>
  <c r="AF7" i="9"/>
  <c r="AE7" i="9"/>
  <c r="AD7" i="9"/>
  <c r="AC7" i="9"/>
  <c r="AB7" i="9"/>
  <c r="AA7" i="9"/>
  <c r="Z7" i="9"/>
  <c r="Y7" i="9"/>
  <c r="X7" i="9"/>
  <c r="W7" i="9"/>
  <c r="V7" i="9"/>
  <c r="U7" i="9"/>
  <c r="T7" i="9"/>
  <c r="S7" i="9"/>
  <c r="R7" i="9"/>
  <c r="Q7" i="9"/>
  <c r="P7" i="9"/>
  <c r="O7" i="9"/>
  <c r="N7" i="9"/>
  <c r="M7" i="9"/>
  <c r="L7" i="9"/>
  <c r="K7" i="9"/>
  <c r="J7" i="9"/>
  <c r="I7" i="9"/>
  <c r="H7" i="9"/>
  <c r="G7" i="9"/>
  <c r="F7" i="9"/>
  <c r="D7" i="9"/>
  <c r="B7" i="9"/>
  <c r="AT6" i="9"/>
  <c r="AR6" i="9"/>
  <c r="AP6" i="9"/>
  <c r="AO6" i="9"/>
  <c r="AN6" i="9"/>
  <c r="AM6" i="9"/>
  <c r="AL6" i="9"/>
  <c r="AH6" i="9"/>
  <c r="AF6" i="9"/>
  <c r="AE6" i="9"/>
  <c r="AD6" i="9"/>
  <c r="AC6" i="9"/>
  <c r="AB6" i="9"/>
  <c r="AA6" i="9"/>
  <c r="Z6" i="9"/>
  <c r="Y6" i="9"/>
  <c r="X6" i="9"/>
  <c r="W6" i="9"/>
  <c r="V6" i="9"/>
  <c r="U6" i="9"/>
  <c r="T6" i="9"/>
  <c r="S6" i="9"/>
  <c r="R6" i="9"/>
  <c r="Q6" i="9"/>
  <c r="P6" i="9"/>
  <c r="O6" i="9"/>
  <c r="N6" i="9"/>
  <c r="M6" i="9"/>
  <c r="L6" i="9"/>
  <c r="K6" i="9"/>
  <c r="J6" i="9"/>
  <c r="I6" i="9"/>
  <c r="H6" i="9"/>
  <c r="G6" i="9"/>
  <c r="F6" i="9"/>
  <c r="D6" i="9"/>
  <c r="B6" i="9"/>
  <c r="AT5" i="9"/>
  <c r="AR5" i="9"/>
  <c r="AP5" i="9"/>
  <c r="AO5" i="9"/>
  <c r="AN5" i="9"/>
  <c r="AM5" i="9"/>
  <c r="AL5" i="9"/>
  <c r="AH5" i="9"/>
  <c r="AF5" i="9"/>
  <c r="AE5" i="9"/>
  <c r="AD5" i="9"/>
  <c r="AC5" i="9"/>
  <c r="AB5" i="9"/>
  <c r="AA5" i="9"/>
  <c r="Z5" i="9"/>
  <c r="Y5" i="9"/>
  <c r="X5" i="9"/>
  <c r="W5" i="9"/>
  <c r="V5" i="9"/>
  <c r="U5" i="9"/>
  <c r="T5" i="9"/>
  <c r="S5" i="9"/>
  <c r="R5" i="9"/>
  <c r="Q5" i="9"/>
  <c r="P5" i="9"/>
  <c r="O5" i="9"/>
  <c r="N5" i="9"/>
  <c r="M5" i="9"/>
  <c r="L5" i="9"/>
  <c r="K5" i="9"/>
  <c r="J5" i="9"/>
  <c r="I5" i="9"/>
  <c r="H5" i="9"/>
  <c r="G5" i="9"/>
  <c r="F5" i="9"/>
  <c r="D5" i="9"/>
  <c r="B5" i="9"/>
  <c r="AT4" i="9"/>
  <c r="AR4" i="9"/>
  <c r="AP4" i="9"/>
  <c r="AO4" i="9"/>
  <c r="AN4" i="9"/>
  <c r="AM4" i="9"/>
  <c r="AL4" i="9"/>
  <c r="AH4" i="9"/>
  <c r="AF4" i="9"/>
  <c r="AE4" i="9"/>
  <c r="AD4" i="9"/>
  <c r="AC4" i="9"/>
  <c r="AB4" i="9"/>
  <c r="AA4" i="9"/>
  <c r="Z4" i="9"/>
  <c r="Y4" i="9"/>
  <c r="X4" i="9"/>
  <c r="W4" i="9"/>
  <c r="V4" i="9"/>
  <c r="U4" i="9"/>
  <c r="T4" i="9"/>
  <c r="S4" i="9"/>
  <c r="R4" i="9"/>
  <c r="Q4" i="9"/>
  <c r="P4" i="9"/>
  <c r="O4" i="9"/>
  <c r="N4" i="9"/>
  <c r="M4" i="9"/>
  <c r="L4" i="9"/>
  <c r="K4" i="9"/>
  <c r="J4" i="9"/>
  <c r="I4" i="9"/>
  <c r="H4" i="9"/>
  <c r="G4" i="9"/>
  <c r="F4" i="9"/>
  <c r="D4" i="9"/>
  <c r="B4" i="9"/>
  <c r="AT3" i="9"/>
  <c r="AR3" i="9"/>
  <c r="AP3" i="9"/>
  <c r="AO3" i="9"/>
  <c r="AN3" i="9"/>
  <c r="AM3" i="9"/>
  <c r="AL3" i="9"/>
  <c r="AH3" i="9"/>
  <c r="AF3" i="9"/>
  <c r="AE3" i="9"/>
  <c r="AD3" i="9"/>
  <c r="AC3" i="9"/>
  <c r="AB3" i="9"/>
  <c r="AA3" i="9"/>
  <c r="Z3" i="9"/>
  <c r="Y3" i="9"/>
  <c r="X3" i="9"/>
  <c r="W3" i="9"/>
  <c r="V3" i="9"/>
  <c r="U3" i="9"/>
  <c r="T3" i="9"/>
  <c r="S3" i="9"/>
  <c r="R3" i="9"/>
  <c r="Q3" i="9"/>
  <c r="P3" i="9"/>
  <c r="O3" i="9"/>
  <c r="N3" i="9"/>
  <c r="M3" i="9"/>
  <c r="L3" i="9"/>
  <c r="K3" i="9"/>
  <c r="J3" i="9"/>
  <c r="I3" i="9"/>
  <c r="H3" i="9"/>
  <c r="G3" i="9"/>
  <c r="F3" i="9"/>
  <c r="D3" i="9"/>
  <c r="B3" i="9"/>
  <c r="AT2" i="9"/>
  <c r="AR2" i="9"/>
  <c r="AP2" i="9"/>
  <c r="AO2" i="9"/>
  <c r="AN2" i="9"/>
  <c r="AM2" i="9"/>
  <c r="AL2" i="9"/>
  <c r="AH2" i="9"/>
  <c r="AF2" i="9"/>
  <c r="AE2" i="9"/>
  <c r="AD2" i="9"/>
  <c r="AC2" i="9"/>
  <c r="AB2" i="9"/>
  <c r="AA2" i="9"/>
  <c r="Z2" i="9"/>
  <c r="Y2" i="9"/>
  <c r="X2" i="9"/>
  <c r="W2" i="9"/>
  <c r="V2" i="9"/>
  <c r="U2" i="9"/>
  <c r="T2" i="9"/>
  <c r="S2" i="9"/>
  <c r="R2" i="9"/>
  <c r="Q2" i="9"/>
  <c r="P2" i="9"/>
  <c r="O2" i="9"/>
  <c r="N2" i="9"/>
  <c r="M2" i="9"/>
  <c r="L2" i="9"/>
  <c r="K2" i="9"/>
  <c r="J2" i="9"/>
  <c r="I2" i="9"/>
  <c r="H2" i="9"/>
  <c r="G2" i="9"/>
  <c r="F2" i="9"/>
  <c r="D2" i="9"/>
  <c r="B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700-000001000000}">
      <text>
        <r>
          <rPr>
            <sz val="10"/>
            <color rgb="FF000000"/>
            <rFont val="Arial"/>
            <family val="2"/>
          </rPr>
          <t>2 huruf, Isi sendiri dengan inisial dari huruf pertama di tiap kata pada Katergori, Kalau hanya 1 kata yang dipakai huruf pertama dan huruf kedua</t>
        </r>
      </text>
    </comment>
    <comment ref="F2" authorId="0" shapeId="0" xr:uid="{00000000-0006-0000-0700-000002000000}">
      <text>
        <r>
          <rPr>
            <sz val="10"/>
            <color rgb="FF000000"/>
            <rFont val="Arial"/>
            <family val="2"/>
          </rPr>
          <t>Isi sendiri, bebas karena Brand sendiri</t>
        </r>
      </text>
    </comment>
    <comment ref="G2" authorId="0" shapeId="0" xr:uid="{00000000-0006-0000-0700-000003000000}">
      <text>
        <r>
          <rPr>
            <sz val="10"/>
            <color rgb="FF000000"/>
            <rFont val="Arial"/>
            <family val="2"/>
          </rPr>
          <t>Isi sendiri, bebas karena Brand sendiri</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7975DD-19B8-48D3-BC94-09A92F70F3E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F1D6210-8428-484C-9CC2-C33B833F5A55}" name="WorksheetConnection_Pivot!$C$40:$D$44" type="102" refreshedVersion="8" minRefreshableVersion="5">
    <extLst>
      <ext xmlns:x15="http://schemas.microsoft.com/office/spreadsheetml/2010/11/main" uri="{DE250136-89BD-433C-8126-D09CA5730AF9}">
        <x15:connection id="Range">
          <x15:rangePr sourceName="_xlcn.WorksheetConnection_PivotC40D441"/>
        </x15:connection>
      </ext>
    </extLst>
  </connection>
</connections>
</file>

<file path=xl/sharedStrings.xml><?xml version="1.0" encoding="utf-8"?>
<sst xmlns="http://schemas.openxmlformats.org/spreadsheetml/2006/main" count="6621" uniqueCount="903">
  <si>
    <t>Nama barang</t>
  </si>
  <si>
    <t>Harga barang</t>
  </si>
  <si>
    <t>Kode diskon</t>
  </si>
  <si>
    <t>Diskon</t>
  </si>
  <si>
    <t>Jenis promo</t>
  </si>
  <si>
    <t>Marketplace</t>
  </si>
  <si>
    <t>Tanggal terjual</t>
  </si>
  <si>
    <t>Rating</t>
  </si>
  <si>
    <t>Lokasi pembeli</t>
  </si>
  <si>
    <t>Dress Polkadot</t>
  </si>
  <si>
    <t>DISC10</t>
  </si>
  <si>
    <t>Shopee</t>
  </si>
  <si>
    <t>DISC20</t>
  </si>
  <si>
    <t>Promo Lebaran</t>
  </si>
  <si>
    <t>Tokopedia</t>
  </si>
  <si>
    <t>Surabaya</t>
  </si>
  <si>
    <t>-</t>
  </si>
  <si>
    <t>Bukalapak</t>
  </si>
  <si>
    <t>Bandung</t>
  </si>
  <si>
    <t>DISC15</t>
  </si>
  <si>
    <t>Yogyakarta</t>
  </si>
  <si>
    <t>Blouse Biru</t>
  </si>
  <si>
    <t>Blouse Hitam</t>
  </si>
  <si>
    <t>BliBli</t>
  </si>
  <si>
    <t>Celana Pendek</t>
  </si>
  <si>
    <t>Bantul</t>
  </si>
  <si>
    <t>Banyuwangi</t>
  </si>
  <si>
    <t>Dress Putih</t>
  </si>
  <si>
    <t>Bekasi</t>
  </si>
  <si>
    <t>Flat Shoes</t>
  </si>
  <si>
    <t>Bogor</t>
  </si>
  <si>
    <t>Gelang</t>
  </si>
  <si>
    <t>Cilegon</t>
  </si>
  <si>
    <t>High Heels</t>
  </si>
  <si>
    <t>Cirebon</t>
  </si>
  <si>
    <t>Ikat Pinggang Pria</t>
  </si>
  <si>
    <t>Depok</t>
  </si>
  <si>
    <t>Ikat Pinggang Wanita</t>
  </si>
  <si>
    <t>Gresik</t>
  </si>
  <si>
    <t>Jaket Baseball</t>
  </si>
  <si>
    <t>Gunungkidul</t>
  </si>
  <si>
    <t>Jaket Hoodie</t>
  </si>
  <si>
    <t>Jakarta Barat</t>
  </si>
  <si>
    <t>Jaket Jeans</t>
  </si>
  <si>
    <t>Jakarta Pusat</t>
  </si>
  <si>
    <t>Jam Tangan</t>
  </si>
  <si>
    <t>Jakarta Selatan</t>
  </si>
  <si>
    <t>Kaftan</t>
  </si>
  <si>
    <t>Kode Kategori</t>
  </si>
  <si>
    <t>Jakarta Timur</t>
  </si>
  <si>
    <t>Kalung Pendant</t>
  </si>
  <si>
    <t>Jakarta Utara</t>
  </si>
  <si>
    <t>Kaos Lengan Panjang</t>
  </si>
  <si>
    <t>Kulon Progo</t>
  </si>
  <si>
    <t>Kaos Lengan Pendek</t>
  </si>
  <si>
    <t>Malang</t>
  </si>
  <si>
    <t>Kaos Polo</t>
  </si>
  <si>
    <t>PW</t>
  </si>
  <si>
    <t>Pandeglang</t>
  </si>
  <si>
    <t>Kemeja Putih</t>
  </si>
  <si>
    <t>Pekalongan</t>
  </si>
  <si>
    <t>Loafers</t>
  </si>
  <si>
    <t>Purwokerto</t>
  </si>
  <si>
    <t>Sandal Slip On</t>
  </si>
  <si>
    <t>Semarang</t>
  </si>
  <si>
    <t>Sneakers Model A</t>
  </si>
  <si>
    <t>Serang</t>
  </si>
  <si>
    <t>Sneakers Model B</t>
  </si>
  <si>
    <t>Sidoarjo</t>
  </si>
  <si>
    <t>Sticker Pack</t>
  </si>
  <si>
    <t>Sleman</t>
  </si>
  <si>
    <t>Sweater Polos</t>
  </si>
  <si>
    <t>Solo</t>
  </si>
  <si>
    <t>Sweater Rajut</t>
  </si>
  <si>
    <t>Tangerang</t>
  </si>
  <si>
    <t>Tangerang Selatan</t>
  </si>
  <si>
    <t>Tegal</t>
  </si>
  <si>
    <t>No</t>
  </si>
  <si>
    <t>OrderID</t>
  </si>
  <si>
    <t>Warna</t>
  </si>
  <si>
    <t>Warna A</t>
  </si>
  <si>
    <t>Qty A</t>
  </si>
  <si>
    <t>Warna B</t>
  </si>
  <si>
    <t>Qty B</t>
  </si>
  <si>
    <t>Warna C</t>
  </si>
  <si>
    <t>Qty C</t>
  </si>
  <si>
    <t>Total Qty</t>
  </si>
  <si>
    <t>Total Harga</t>
  </si>
  <si>
    <t>[{color: Summer Orange, quantity: 1}, {color: Gold , quantity: 3}, {color: Magenta , quantity: 2}]</t>
  </si>
  <si>
    <t>BELI44</t>
  </si>
  <si>
    <t>Promo 4.4</t>
  </si>
  <si>
    <t>[{color: Midnight Black, quantity: 1}, {color: Snow White , quantity: 1}, {color: Ocean Blue , quantity: 2}]</t>
  </si>
  <si>
    <t>DISCAPRIL</t>
  </si>
  <si>
    <t>[{color: Rose Gold, quantity: 2}, {color: Magenta , quantity: 1}]</t>
  </si>
  <si>
    <t>[{color: Dusk, quantity: 1}, {color: Ash Grey , quantity: 1}, {color: Carmine Red , quantity: 3}]</t>
  </si>
  <si>
    <t>[{color: Ash Grey, quantity: 2}, {color: Ash Grey , quantity: 1}]</t>
  </si>
  <si>
    <t>LEBAR10</t>
  </si>
  <si>
    <t>[{color: Snow White, quantity: 2}, {color: Ash Grey , quantity: 2}, {color: Carmine Red , quantity: 1}]</t>
  </si>
  <si>
    <t>[{color: Carmine Red, quantity: 4}]</t>
  </si>
  <si>
    <t>[{color: Gold, quantity: 4}, {color: Ash Grey , quantity: 1}]</t>
  </si>
  <si>
    <t>BUKALEBAR</t>
  </si>
  <si>
    <t>[{color: Midnight Black, quantity: 1}, {color: Summer Orange , quantity: 1}]</t>
  </si>
  <si>
    <t>[{color: Ash Grey, quantity: 3}, {color: Dusk , quantity: 2}]</t>
  </si>
  <si>
    <t>[{color: Carmine Red, quantity: 3}, {color: Summer Orange , quantity: 1}, {color: Dusk , quantity: 1}]</t>
  </si>
  <si>
    <t>[{color: Summer Orange, quantity: 1}]</t>
  </si>
  <si>
    <t>[{color: Dusk, quantity: 3}, {color: Dusk , quantity: 1}, {color: Dusk , quantity: 1}]</t>
  </si>
  <si>
    <t>[{color: Dusk, quantity: 1}, {color: Ash Grey , quantity: 1}, {color: Dusk , quantity: 1}]</t>
  </si>
  <si>
    <t>[{color: Ash Grey, quantity: 1}, {color: Midnight Black , quantity: 1}, {color: Ocean Blue , quantity: 3}]</t>
  </si>
  <si>
    <t>[{color: Dusk, quantity: 1}]</t>
  </si>
  <si>
    <t>[{color: Carmine Red, quantity: 2}, {color: Summer Orange , quantity: 1}]</t>
  </si>
  <si>
    <t>[{color: Ocean Blue, quantity: 1}, {color: Magenta , quantity: 2}, {color: Dusk , quantity: 1}]</t>
  </si>
  <si>
    <t>[{color: Ash Grey, quantity: 1}]</t>
  </si>
  <si>
    <t>[{color: Midnight Black, quantity: 2}, {color: Ocean Blue , quantity: 1}]</t>
  </si>
  <si>
    <t>[{color: Carmine Red, quantity: 1}, {color: Summer Orange , quantity: 3}]</t>
  </si>
  <si>
    <t>[{color: Midnight Black, quantity: 3}, {color: Ocean Blue , quantity: 1}]</t>
  </si>
  <si>
    <t>[{color: Rose Gold, quantity: 7}]</t>
  </si>
  <si>
    <t>[{color: Carmine Red, quantity: 1}, {color: Summer Orange , quantity: 6}]</t>
  </si>
  <si>
    <t>[{color: Snow White, quantity: 2}, {color: Summer Orange , quantity: 3}]</t>
  </si>
  <si>
    <t>[{color: Magenta, quantity: 3}, {color: Dusk , quantity: 2}, {color: Summer Orange , quantity: 1}]</t>
  </si>
  <si>
    <t>[{color: Ash Grey, quantity: 5}, {color: Summer Orange , quantity: 2}]</t>
  </si>
  <si>
    <t>[{color: Rose Gold, quantity: 1}]</t>
  </si>
  <si>
    <t>[{color: Ash Grey, quantity: 2}, {color: Magenta , quantity: 1}, {color: Midnight Black , quantity: 3}]</t>
  </si>
  <si>
    <t>[{color: Carmine Red, quantity: 2}, {color: Summer Orange , quantity: 4}]</t>
  </si>
  <si>
    <t>[{color: Snow White, quantity: 5}]</t>
  </si>
  <si>
    <t>[{color: Summer Orange, quantity: 4}]</t>
  </si>
  <si>
    <t>[{color: Carmine Red, quantity: 2}, {color: Gold , quantity: 2}, {color: Ash Grey , quantity: 2}]</t>
  </si>
  <si>
    <t>[{color: Rose Gold, quantity: 2}, {color: Snow White , quantity: 1}]</t>
  </si>
  <si>
    <t>[{color: Midnight Black, quantity: 1}, {color: Magenta , quantity: 1}]</t>
  </si>
  <si>
    <t>[{color: Magenta, quantity: 1}, {color: Ash Grey , quantity: 2}]</t>
  </si>
  <si>
    <t>[{color: Carmine Red, quantity: 7}]</t>
  </si>
  <si>
    <t>[{color: Ocean Blue, quantity: 6}]</t>
  </si>
  <si>
    <t>[{color: Rose Gold, quantity: 2}, {color: Ash Grey , quantity: 3}, {color: Dusk , quantity: 2}]</t>
  </si>
  <si>
    <t>[{color: Ocean Blue, quantity: 2}]</t>
  </si>
  <si>
    <t>[{color: Snow White, quantity: 1}]</t>
  </si>
  <si>
    <t>[{color: Gold, quantity: 5}, {color: Midnight Black , quantity: 2}]</t>
  </si>
  <si>
    <t>[{color: Summer Orange, quantity: 4}, {color: Snow White , quantity: 1}, {color: Rose Gold , quantity: 2}]</t>
  </si>
  <si>
    <t>[{color: Midnight Black, quantity: 2}]</t>
  </si>
  <si>
    <t>[{color: Gold, quantity: 1}, {color: Summer Orange , quantity: 1}, {color: Snow White , quantity: 1}]</t>
  </si>
  <si>
    <t>[{color: Summer Orange, quantity: 1}, {color: Snow White , quantity: 2}]</t>
  </si>
  <si>
    <t>[{color: Dusk, quantity: 4}]</t>
  </si>
  <si>
    <t>[{color: Carmine Red, quantity: 1}, {color: Magenta , quantity: 4}]</t>
  </si>
  <si>
    <t>[{color: Dusk, quantity: 1}, {color: Magenta , quantity: 3}, {color: Gold , quantity: 3}]</t>
  </si>
  <si>
    <t>[{color: Midnight Black, quantity: 5}, {color: Gold , quantity: 1}]</t>
  </si>
  <si>
    <t>[{color: Ocean Blue, quantity: 2}, {color: Gold , quantity: 2}, {color: Midnight Black , quantity: 1}]</t>
  </si>
  <si>
    <t>[{color: Gold, quantity: 2}, {color: Carmine Red , quantity: 1}]</t>
  </si>
  <si>
    <t>[{color: Summer Orange, quantity: 1}, {color: Ocean Blue , quantity: 5}]</t>
  </si>
  <si>
    <t>[{color: Gold, quantity: 2}]</t>
  </si>
  <si>
    <t>[{color: Ash Grey, quantity: 1}, {color: Carmine Red , quantity: 1}]</t>
  </si>
  <si>
    <t>[{color: Magenta, quantity: 2}]</t>
  </si>
  <si>
    <t>[{color: Summer Orange, quantity: 2}]</t>
  </si>
  <si>
    <t>[{color: Ocean Blue, quantity: 5}, {color: Magenta , quantity: 1}]</t>
  </si>
  <si>
    <t>[{color: Magenta, quantity: 5}]</t>
  </si>
  <si>
    <t>[{color: Gold, quantity: 2}, {color: Dusk , quantity: 1}]</t>
  </si>
  <si>
    <t>[{color: Carmine Red, quantity: 1}, {color: Rose Gold , quantity: 1}, {color: Ash Grey , quantity: 3}]</t>
  </si>
  <si>
    <t>[{color: Gold, quantity: 6}, {color: Ash Grey , quantity: 1}]</t>
  </si>
  <si>
    <t>[{color: Midnight Black, quantity: 1}, {color: Gold , quantity: 2}, {color: Dusk , quantity: 1}]</t>
  </si>
  <si>
    <t>[{color: Gold, quantity: 3}, {color: Ash Grey , quantity: 1}, {color: Magenta , quantity: 2}]</t>
  </si>
  <si>
    <t>[{color: Midnight Black, quantity: 4}, {color: Snow White , quantity: 3}]</t>
  </si>
  <si>
    <t>[{color: Ash Grey, quantity: 3}, {color: Ocean Blue , quantity: 1}, {color: Ash Grey , quantity: 1}]</t>
  </si>
  <si>
    <t>[{color: Summer Orange, quantity: 4}, {color: Snow White , quantity: 1}]</t>
  </si>
  <si>
    <t>[{color: Magenta, quantity: 3}, {color: Dusk , quantity: 2}, {color: Midnight Black , quantity: 1}]</t>
  </si>
  <si>
    <t>[{color: Magenta, quantity: 1}, {color: Gold , quantity: 2}, {color: Midnight Black , quantity: 3}]</t>
  </si>
  <si>
    <t>[{color: Summer Orange, quantity: 3}]</t>
  </si>
  <si>
    <t>[{color: Snow White, quantity: 6}, {color: Summer Orange , quantity: 1}]</t>
  </si>
  <si>
    <t>[{color: Midnight Black, quantity: 3}]</t>
  </si>
  <si>
    <t>[{color: Ash Grey, quantity: 5}, {color: Rose Gold , quantity: 1}, {color: Dusk , quantity: 1}]</t>
  </si>
  <si>
    <t>[{color: Magenta, quantity: 2}, {color: Ocean Blue , quantity: 2}, {color: Rose Gold , quantity: 1}]</t>
  </si>
  <si>
    <t>[{color: Snow White, quantity: 1}, {color: Rose Gold , quantity: 1}]</t>
  </si>
  <si>
    <t>[{color: Magenta, quantity: 4}, {color: Dusk , quantity: 1}, {color: Gold , quantity: 2}]</t>
  </si>
  <si>
    <t>[{color: Dusk, quantity: 1}, {color: Rose Gold , quantity: 1}, {color: Carmine Red , quantity: 1}]</t>
  </si>
  <si>
    <t>[{color: Summer Orange, quantity: 2}, {color: Ash Grey , quantity: 1}]</t>
  </si>
  <si>
    <t>[{color: Summer Orange, quantity: 2}, {color: Dusk , quantity: 1}]</t>
  </si>
  <si>
    <t>[{color: Snow White, quantity: 2}, {color: Midnight Black , quantity: 1}, {color: Ash Grey , quantity: 1}]</t>
  </si>
  <si>
    <t>[{color: Rose Gold, quantity: 4}, {color: Summer Orange , quantity: 1}]</t>
  </si>
  <si>
    <t>[{color: Ash Grey, quantity: 5}, {color: Gold , quantity: 1}, {color: Midnight Black , quantity: 1}]</t>
  </si>
  <si>
    <t>[{color: Magenta, quantity: 2}, {color: Summer Orange , quantity: 3}]</t>
  </si>
  <si>
    <t>[{color: Rose Gold, quantity: 1}, {color: Ash Grey , quantity: 1}]</t>
  </si>
  <si>
    <t>[{color: Ocean Blue, quantity: 1}]</t>
  </si>
  <si>
    <t>[{color: Dusk, quantity: 3}, {color: Rose Gold , quantity: 1}]</t>
  </si>
  <si>
    <t>[{color: Rose Gold, quantity: 3}]</t>
  </si>
  <si>
    <t>[{color: Ocean Blue, quantity: 1}, {color: Ash Grey , quantity: 1}, {color: Snow White , quantity: 3}]</t>
  </si>
  <si>
    <t>[{color: Summer Orange, quantity: 5}]</t>
  </si>
  <si>
    <t>[{color: Rose Gold, quantity: 4}]</t>
  </si>
  <si>
    <t>[{color: Summer Orange, quantity: 1}, {color: Carmine Red , quantity: 1}]</t>
  </si>
  <si>
    <t>[{color: Carmine Red, quantity: 1}, {color: Ocean Blue , quantity: 2}, {color: Summer Orange , quantity: 1}]</t>
  </si>
  <si>
    <t>[{color: Ash Grey, quantity: 3}, {color: Midnight Black , quantity: 1}, {color: Ash Grey , quantity: 1}]</t>
  </si>
  <si>
    <t>[{color: Magenta, quantity: 1}, {color: Gold , quantity: 1}, {color: Magenta , quantity: 1}]</t>
  </si>
  <si>
    <t>[{color: Gold, quantity: 4}, {color: Snow White , quantity: 1}]</t>
  </si>
  <si>
    <t>[{color: Snow White, quantity: 3}, {color: Magenta , quantity: 1}, {color: Gold , quantity: 1}]</t>
  </si>
  <si>
    <t>[{color: Carmine Red, quantity: 1}, {color: Magenta , quantity: 1}]</t>
  </si>
  <si>
    <t>[{color: Summer Orange, quantity: 2}, {color: Rose Gold , quantity: 1}]</t>
  </si>
  <si>
    <t>[{color: Gold, quantity: 3}]</t>
  </si>
  <si>
    <t>[{color: Rose Gold, quantity: 5}]</t>
  </si>
  <si>
    <t>[{color: Magenta, quantity: 1}, {color: Ash Grey , quantity: 1}]</t>
  </si>
  <si>
    <t>[{color: Snow White, quantity: 3}, {color: Dusk , quantity: 2}, {color: Gold , quantity: 1}]</t>
  </si>
  <si>
    <t>[{color: Magenta, quantity: 1}, {color: Gold , quantity: 1}, {color: Magenta , quantity: 2}]</t>
  </si>
  <si>
    <t>[{color: Gold, quantity: 3}, {color: Rose Gold , quantity: 1}]</t>
  </si>
  <si>
    <t>[{color: Carmine Red, quantity: 2}]</t>
  </si>
  <si>
    <t>[{color: Ash Grey, quantity: 2}, {color: Rose Gold , quantity: 1}]</t>
  </si>
  <si>
    <t>[{color: Magenta, quantity: 4}]</t>
  </si>
  <si>
    <t>[{color: Magenta, quantity: 1}, {color: Rose Gold , quantity: 1}]</t>
  </si>
  <si>
    <t>[{color: Carmine Red, quantity: 2}, {color: Summer Orange , quantity: 2}, {color: Ocean Blue , quantity: 3}]</t>
  </si>
  <si>
    <t>[{color: Gold, quantity: 2}, {color: Magenta , quantity: 1}]</t>
  </si>
  <si>
    <t>[{color: Snow White, quantity: 3}, {color: Gold , quantity: 1}]</t>
  </si>
  <si>
    <t>[{color: Rose Gold, quantity: 2}, {color: Snow White , quantity: 2}]</t>
  </si>
  <si>
    <t>[{color: Gold, quantity: 1}, {color: Magenta , quantity: 1}]</t>
  </si>
  <si>
    <t>[{color: Rose Gold, quantity: 4}, {color: Magenta , quantity: 1}, {color: Midnight Black , quantity: 2}]</t>
  </si>
  <si>
    <t>[{color: Midnight Black, quantity: 3}, {color: Magenta , quantity: 2}, {color: Carmine Red , quantity: 1}]</t>
  </si>
  <si>
    <t>[{color: Dusk, quantity: 3}]</t>
  </si>
  <si>
    <t>[{color: Dusk, quantity: 1}, {color: Magenta , quantity: 1}]</t>
  </si>
  <si>
    <t>[{color: Snow White, quantity: 5}, {color: Midnight Black , quantity: 1}]</t>
  </si>
  <si>
    <t>[{color: Midnight Black, quantity: 1}, {color: Dusk , quantity: 1}, {color: Magenta , quantity: 5}]</t>
  </si>
  <si>
    <t>[{color: Midnight Black, quantity: 5}, {color: Snow White , quantity: 1}, {color: Dusk , quantity: 1}]</t>
  </si>
  <si>
    <t>[{color: Ash Grey, quantity: 2}, {color: Carmine Red , quantity: 2}, {color: Gold , quantity: 1}]</t>
  </si>
  <si>
    <t>[{color: Magenta, quantity: 3}, {color: Summer Orange , quantity: 1}]</t>
  </si>
  <si>
    <t>[{color: Magenta, quantity: 1}, {color: Carmine Red , quantity: 1}, {color: Summer Orange , quantity: 3}]</t>
  </si>
  <si>
    <t>[{color: Midnight Black, quantity: 4}]</t>
  </si>
  <si>
    <t>[{color: Ocean Blue, quantity: 3}, {color: Summer Orange , quantity: 1}, {color: Ocean Blue , quantity: 1}]</t>
  </si>
  <si>
    <t>[{color: Carmine Red, quantity: 2}, {color: Magenta , quantity: 1}]</t>
  </si>
  <si>
    <t>[{color: Magenta, quantity: 2}, {color: Carmine Red , quantity: 1}, {color: Gold , quantity: 4}]</t>
  </si>
  <si>
    <t>[{color: Ocean Blue, quantity: 2}, {color: Ash Grey , quantity: 3}]</t>
  </si>
  <si>
    <t>[{color: Carmine Red, quantity: 1}]</t>
  </si>
  <si>
    <t>[{color: Ocean Blue, quantity: 3}, {color: Ocean Blue , quantity: 3}, {color: Midnight Black , quantity: 1}]</t>
  </si>
  <si>
    <t>[{color: Midnight Black, quantity: 6}, {color: Rose Gold , quantity: 1}]</t>
  </si>
  <si>
    <t>[{color: Rose Gold, quantity: 2}]</t>
  </si>
  <si>
    <t>[{color: Dusk, quantity: 2}, {color: Gold , quantity: 1}, {color: Midnight Black , quantity: 1}]</t>
  </si>
  <si>
    <t>[{color: Summer Orange, quantity: 1}, {color: Ocean Blue , quantity: 2}, {color: Midnight Black , quantity: 3}]</t>
  </si>
  <si>
    <t>[{color: Magenta, quantity: 4}, {color: Dusk , quantity: 1}]</t>
  </si>
  <si>
    <t>[{color: Magenta, quantity: 2}, {color: Dusk , quantity: 1}]</t>
  </si>
  <si>
    <t>[{color: Dusk, quantity: 7}]</t>
  </si>
  <si>
    <t>[{color: Dusk, quantity: 4}, {color: Ocean Blue , quantity: 1}, {color: Magenta , quantity: 1}]</t>
  </si>
  <si>
    <t>[{color: Dusk, quantity: 1}, {color: Snow White , quantity: 2}, {color: Summer Orange , quantity: 1}]</t>
  </si>
  <si>
    <t>[{color: Carmine Red, quantity: 4}, {color: Snow White , quantity: 2}]</t>
  </si>
  <si>
    <t>[{color: Summer Orange, quantity: 1}, {color: Dusk , quantity: 2}, {color: Ocean Blue , quantity: 2}]</t>
  </si>
  <si>
    <t>[{color: Snow White, quantity: 3}, {color: Magenta , quantity: 1}]</t>
  </si>
  <si>
    <t>[{color: Carmine Red, quantity: 2}, {color: Carmine Red , quantity: 2}, {color: Carmine Red , quantity: 2}]</t>
  </si>
  <si>
    <t>[{color: Dusk, quantity: 2}, {color: Ocean Blue , quantity: 1}, {color: Carmine Red , quantity: 1}]</t>
  </si>
  <si>
    <t>[{color: Snow White, quantity: 2}]</t>
  </si>
  <si>
    <t>[{color: Ash Grey, quantity: 1}, {color: Dusk , quantity: 4}]</t>
  </si>
  <si>
    <t>[{color: Snow White, quantity: 5}, {color: Ocean Blue , quantity: 2}]</t>
  </si>
  <si>
    <t>[{color: Summer Orange, quantity: 1}, {color: Ocean Blue , quantity: 2}]</t>
  </si>
  <si>
    <t>[{color: Ash Grey, quantity: 3}, {color: Ocean Blue , quantity: 1}, {color: Rose Gold , quantity: 2}]</t>
  </si>
  <si>
    <t>[{color: Snow White, quantity: 3}, {color: Ocean Blue , quantity: 1}]</t>
  </si>
  <si>
    <t>[{color: Midnight Black, quantity: 6}, {color: Magenta , quantity: 1}]</t>
  </si>
  <si>
    <t>[{color: Ash Grey, quantity: 2}]</t>
  </si>
  <si>
    <t>[{color: Carmine Red, quantity: 1}, {color: Rose Gold , quantity: 1}]</t>
  </si>
  <si>
    <t>[{color: Ash Grey, quantity: 1}, {color: Gold , quantity: 1}, {color: Rose Gold , quantity: 1}]</t>
  </si>
  <si>
    <t>[{color: Carmine Red, quantity: 1}, {color: Ocean Blue , quantity: 1}]</t>
  </si>
  <si>
    <t>[{color: Magenta, quantity: 1}]</t>
  </si>
  <si>
    <t>[{color: Snow White, quantity: 2}, {color: Rose Gold , quantity: 1}, {color: Ocean Blue , quantity: 1}]</t>
  </si>
  <si>
    <t>[{color: Midnight Black, quantity: 5}, {color: Snow White , quantity: 2}]</t>
  </si>
  <si>
    <t>[{color: Dusk, quantity: 1}, {color: Snow White , quantity: 1}]</t>
  </si>
  <si>
    <t>[{color: Midnight Black, quantity: 7}]</t>
  </si>
  <si>
    <t>[{color: Ocean Blue, quantity: 2}, {color: Carmine Red , quantity: 2}]</t>
  </si>
  <si>
    <t>[{color: Dusk, quantity: 4}, {color: Summer Orange , quantity: 1}]</t>
  </si>
  <si>
    <t>[{color: Carmine Red, quantity: 1}, {color: Dusk , quantity: 1}]</t>
  </si>
  <si>
    <t>[{color: Ash Grey, quantity: 5}, {color: Summer Orange , quantity: 1}]</t>
  </si>
  <si>
    <t>[{color: Summer Orange, quantity: 1}, {color: Magenta , quantity: 4}, {color: Gold , quantity: 1}]</t>
  </si>
  <si>
    <t>[{color: Dusk, quantity: 3}, {color: Rose Gold , quantity: 2}, {color: Summer Orange , quantity: 1}]</t>
  </si>
  <si>
    <t>[{color: Summer Orange, quantity: 1}, {color: Magenta , quantity: 1}]</t>
  </si>
  <si>
    <t>[{color: Ash Grey, quantity: 4}, {color: Ocean Blue , quantity: 2}, {color: Summer Orange , quantity: 1}]</t>
  </si>
  <si>
    <t>[{color: Midnight Black, quantity: 1}]</t>
  </si>
  <si>
    <t>[{color: Magenta, quantity: 2}, {color: Summer Orange , quantity: 2}, {color: Snow White , quantity: 2}]</t>
  </si>
  <si>
    <t>[{color: Gold, quantity: 6}, {color: Dusk , quantity: 1}]</t>
  </si>
  <si>
    <t>[{color: Ocean Blue, quantity: 4}, {color: Rose Gold , quantity: 1}, {color: Gold , quantity: 1}]</t>
  </si>
  <si>
    <t>[{color: Midnight Black, quantity: 1}, {color: Carmine Red , quantity: 1}, {color: Gold , quantity: 1}]</t>
  </si>
  <si>
    <t>[{color: Dusk, quantity: 1}, {color: Gold , quantity: 1}, {color: Rose Gold , quantity: 1}]</t>
  </si>
  <si>
    <t>[{color: Ocean Blue, quantity: 5}, {color: Midnight Black , quantity: 2}]</t>
  </si>
  <si>
    <t>[{color: Ash Grey, quantity: 3}, {color: Dusk , quantity: 1}]</t>
  </si>
  <si>
    <t>[{color: Gold, quantity: 2}, {color: Magenta , quantity: 1}, {color: Midnight Black , quantity: 1}]</t>
  </si>
  <si>
    <t>[{color: Midnight Black, quantity: 1}, {color: Carmine Red , quantity: 5}]</t>
  </si>
  <si>
    <t>[{color: Rose Gold, quantity: 1}, {color: Magenta , quantity: 1}]</t>
  </si>
  <si>
    <t>[{color: Snow White, quantity: 2}, {color: Summer Orange , quantity: 1}, {color: Midnight Black , quantity: 2}]</t>
  </si>
  <si>
    <t>[{color: Gold, quantity: 4}, {color: Carmine Red , quantity: 3}]</t>
  </si>
  <si>
    <t>[{color: Midnight Black, quantity: 3}, {color: Rose Gold , quantity: 1}]</t>
  </si>
  <si>
    <t>[{color: Dusk, quantity: 4}, {color: Gold , quantity: 1}]</t>
  </si>
  <si>
    <t>[{color: Ocean Blue, quantity: 3}, {color: Ash Grey , quantity: 2}]</t>
  </si>
  <si>
    <t>[{color: Rose Gold, quantity: 3}, {color: Ash Grey , quantity: 2}]</t>
  </si>
  <si>
    <t>[{color: Ocean Blue, quantity: 1}, {color: Rose Gold , quantity: 3}, {color: Magenta , quantity: 3}]</t>
  </si>
  <si>
    <t>[{color: Dusk, quantity: 2}]</t>
  </si>
  <si>
    <t>[{color: Ash Grey, quantity: 2}, {color: Gold , quantity: 2}, {color: Ocean Blue , quantity: 1}]</t>
  </si>
  <si>
    <t>[{color: Summer Orange, quantity: 1}, {color: Snow White , quantity: 1}]</t>
  </si>
  <si>
    <t>[{color: Ash Grey, quantity: 2}, {color: Magenta , quantity: 2}, {color: Ash Grey , quantity: 1}]</t>
  </si>
  <si>
    <t>[{color: Summer Orange, quantity: 4}, {color: Ash Grey , quantity: 1}, {color: Summer Orange , quantity: 1}]</t>
  </si>
  <si>
    <t>[{color: Ash Grey, quantity: 2}, {color: Gold , quantity: 2}]</t>
  </si>
  <si>
    <t>[{color: Ocean Blue, quantity: 4}, {color: Snow White , quantity: 1}]</t>
  </si>
  <si>
    <t>[{color: Gold, quantity: 3}, {color: Summer Orange , quantity: 1}, {color: Dusk , quantity: 1}]</t>
  </si>
  <si>
    <t>[{color: Ocean Blue, quantity: 2}, {color: Snow White , quantity: 1}, {color: Midnight Black , quantity: 4}]</t>
  </si>
  <si>
    <t>[{color: Dusk, quantity: 6}]</t>
  </si>
  <si>
    <t>[{color: Dusk, quantity: 3}, {color: Gold , quantity: 2}]</t>
  </si>
  <si>
    <t>[{color: Summer Orange, quantity: 2}, {color: Ocean Blue , quantity: 1}]</t>
  </si>
  <si>
    <t>[{color: Dusk, quantity: 2}, {color: Midnight Black , quantity: 1}]</t>
  </si>
  <si>
    <t>[{color: Snow White, quantity: 1}, {color: Carmine Red , quantity: 3}]</t>
  </si>
  <si>
    <t>[{color: Rose Gold, quantity: 1}, {color: Ash Grey , quantity: 1}, {color: Dusk , quantity: 5}]</t>
  </si>
  <si>
    <t>[{color: Ocean Blue, quantity: 3}, {color: Carmine Red , quantity: 1}, {color: Dusk , quantity: 1}]</t>
  </si>
  <si>
    <t>[{color: Rose Gold, quantity: 1}, {color: Carmine Red , quantity: 1}]</t>
  </si>
  <si>
    <t>[{color: Ocean Blue, quantity: 2}, {color: Carmine Red , quantity: 3}, {color: Ocean Blue , quantity: 2}]</t>
  </si>
  <si>
    <t>[{color: Gold, quantity: 4}, {color: Ocean Blue , quantity: 2}]</t>
  </si>
  <si>
    <t>[{color: Magenta, quantity: 3}, {color: Ocean Blue , quantity: 1}, {color: Carmine Red , quantity: 1}]</t>
  </si>
  <si>
    <t>[{color: Carmine Red, quantity: 3}, {color: Ocean Blue , quantity: 1}, {color: Ocean Blue , quantity: 1}]</t>
  </si>
  <si>
    <t>[{color: Midnight Black, quantity: 6}, {color: Snow White , quantity: 1}]</t>
  </si>
  <si>
    <t>[{color: Snow White, quantity: 3}, {color: Summer Orange , quantity: 1}]</t>
  </si>
  <si>
    <t>[{color: Snow White, quantity: 1}, {color: Magenta , quantity: 3}]</t>
  </si>
  <si>
    <t>[{color: Ocean Blue, quantity: 2}, {color: Carmine Red , quantity: 1}, {color: Gold , quantity: 4}]</t>
  </si>
  <si>
    <t>[{color: Ocean Blue, quantity: 4}, {color: Midnight Black , quantity: 3}]</t>
  </si>
  <si>
    <t>[{color: Ocean Blue, quantity: 5}]</t>
  </si>
  <si>
    <t>[{color: Magenta, quantity: 2}, {color: Ocean Blue , quantity: 4}, {color: Magenta , quantity: 1}]</t>
  </si>
  <si>
    <t>[{color: Ocean Blue, quantity: 1}, {color: Summer Orange , quantity: 1}]</t>
  </si>
  <si>
    <t>[{color: Ash Grey, quantity: 5}, {color: Dusk , quantity: 1}]</t>
  </si>
  <si>
    <t>[{color: Snow White, quantity: 2}, {color: Summer Orange , quantity: 1}, {color: Snow White , quantity: 1}]</t>
  </si>
  <si>
    <t>[{color: Rose Gold, quantity: 2}, {color: Magenta , quantity: 3}]</t>
  </si>
  <si>
    <t>[{color: Snow White, quantity: 1}, {color: Ocean Blue , quantity: 2}, {color: Ash Grey , quantity: 4}]</t>
  </si>
  <si>
    <t>[{color: Summer Orange, quantity: 4}, {color: Rose Gold , quantity: 1}, {color: Ocean Blue , quantity: 1}]</t>
  </si>
  <si>
    <t>[{color: Snow White, quantity: 6}, {color: Ash Grey , quantity: 1}]</t>
  </si>
  <si>
    <t>[{color: Ocean Blue, quantity: 1}, {color: Gold , quantity: 1}]</t>
  </si>
  <si>
    <t>[{color: Magenta, quantity: 3}]</t>
  </si>
  <si>
    <t>[{color: Snow White, quantity: 2}, {color: Rose Gold , quantity: 2}, {color: Midnight Black , quantity: 3}]</t>
  </si>
  <si>
    <t>[{color: Midnight Black, quantity: 1}, {color: Rose Gold , quantity: 1}]</t>
  </si>
  <si>
    <t>[{color: Midnight Black, quantity: 6}]</t>
  </si>
  <si>
    <t>[{color: Snow White, quantity: 6}]</t>
  </si>
  <si>
    <t>[{color: Summer Orange, quantity: 4}, {color: Dusk , quantity: 3}]</t>
  </si>
  <si>
    <t>[{color: Midnight Black, quantity: 2}, {color: Dusk , quantity: 4}]</t>
  </si>
  <si>
    <t>[{color: Summer Orange, quantity: 1}, {color: Ocean Blue , quantity: 2}, {color: Ash Grey , quantity: 1}]</t>
  </si>
  <si>
    <t>[{color: Snow White, quantity: 3}, {color: Ash Grey , quantity: 4}]</t>
  </si>
  <si>
    <t>[{color: Magenta, quantity: 6}, {color: Carmine Red , quantity: 1}]</t>
  </si>
  <si>
    <t>[{color: Ash Grey, quantity: 1}, {color: Rose Gold , quantity: 4}]</t>
  </si>
  <si>
    <t>[{color: Snow White, quantity: 2}, {color: Midnight Black , quantity: 2}]</t>
  </si>
  <si>
    <t>[{color: Dusk, quantity: 2}, {color: Carmine Red , quantity: 2}]</t>
  </si>
  <si>
    <t>[{color: Dusk, quantity: 5}, {color: Gold , quantity: 2}]</t>
  </si>
  <si>
    <t>[{color: Midnight Black, quantity: 3}, {color: Ash Grey , quantity: 2}]</t>
  </si>
  <si>
    <t>[{color: Ash Grey, quantity: 3}, {color: Ocean Blue , quantity: 2}, {color: Summer Orange , quantity: 2}]</t>
  </si>
  <si>
    <t>[{color: Gold, quantity: 2}, {color: Rose Gold , quantity: 1}, {color: Ocean Blue , quantity: 1}]</t>
  </si>
  <si>
    <t>[{color: Ocean Blue, quantity: 4}]</t>
  </si>
  <si>
    <t>[{color: Ocean Blue, quantity: 1}, {color: Dusk , quantity: 1}, {color: Summer Orange , quantity: 1}]</t>
  </si>
  <si>
    <t>[{color: Midnight Black, quantity: 1}, {color: Ocean Blue , quantity: 1}, {color: Dusk , quantity: 1}]</t>
  </si>
  <si>
    <t>[{color: Snow White, quantity: 3}, {color: Magenta , quantity: 2}, {color: Dusk , quantity: 1}]</t>
  </si>
  <si>
    <t>[{color: Midnight Black, quantity: 3}, {color: Carmine Red , quantity: 2}]</t>
  </si>
  <si>
    <t>[{color: Dusk, quantity: 2}, {color: Ash Grey , quantity: 2}, {color: Ocean Blue , quantity: 2}]</t>
  </si>
  <si>
    <t>[{color: Carmine Red, quantity: 3}]</t>
  </si>
  <si>
    <t>[{color: Snow White, quantity: 4}, {color: Summer Orange , quantity: 1}, {color: Ocean Blue , quantity: 2}]</t>
  </si>
  <si>
    <t>[{color: Ocean Blue, quantity: 3}, {color: Midnight Black , quantity: 2}, {color: Dusk , quantity: 1}]</t>
  </si>
  <si>
    <t>[{color: Gold, quantity: 1}]</t>
  </si>
  <si>
    <t>[{color: Ash Grey, quantity: 2}, {color: Summer Orange , quantity: 2}, {color: Rose Gold , quantity: 1}]</t>
  </si>
  <si>
    <t>[{color: Midnight Black, quantity: 2}, {color: Carmine Red , quantity: 1}, {color: Dusk , quantity: 1}]</t>
  </si>
  <si>
    <t>[{color: Midnight Black, quantity: 1}, {color: Ocean Blue , quantity: 1}, {color: Magenta , quantity: 2}]</t>
  </si>
  <si>
    <t>[{color: Snow White, quantity: 2}, {color: Ash Grey , quantity: 1}, {color: Ash Grey , quantity: 2}]</t>
  </si>
  <si>
    <t>[{color: Ocean Blue, quantity: 1}, {color: Magenta , quantity: 3}]</t>
  </si>
  <si>
    <t>[{color: Gold, quantity: 6}, {color: Carmine Red , quantity: 1}]</t>
  </si>
  <si>
    <t>[{color: Snow White, quantity: 2}, {color: Midnight Black , quantity: 1}]</t>
  </si>
  <si>
    <t>[{color: Ocean Blue, quantity: 1}, {color: Snow White , quantity: 1}, {color: Midnight Black , quantity: 1}]</t>
  </si>
  <si>
    <t>[{color: Magenta, quantity: 1}, {color: Dusk , quantity: 1}]</t>
  </si>
  <si>
    <t>[{color: Midnight Black, quantity: 3}, {color: Summer Orange , quantity: 1}]</t>
  </si>
  <si>
    <t>[{color: Summer Orange, quantity: 4}, {color: Rose Gold , quantity: 3}]</t>
  </si>
  <si>
    <t>[{color: Dusk, quantity: 1}, {color: Ocean Blue , quantity: 1}, {color: Rose Gold , quantity: 2}]</t>
  </si>
  <si>
    <t>[{color: Summer Orange, quantity: 4}, {color: Gold , quantity: 1}, {color: Summer Orange , quantity: 1}]</t>
  </si>
  <si>
    <t>[{color: Gold, quantity: 3}, {color: Carmine Red , quantity: 1}]</t>
  </si>
  <si>
    <t>[{color: Gold, quantity: 2}, {color: Ocean Blue , quantity: 1}]</t>
  </si>
  <si>
    <t>[{color: Snow White, quantity: 2}, {color: Rose Gold , quantity: 3}]</t>
  </si>
  <si>
    <t>[{color: Summer Orange, quantity: 6}, {color: Ocean Blue , quantity: 1}]</t>
  </si>
  <si>
    <t>[{color: Gold, quantity: 3}, {color: Summer Orange , quantity: 1}, {color: Magenta , quantity: 1}]</t>
  </si>
  <si>
    <t>[{color: Carmine Red, quantity: 4}, {color: Midnight Black , quantity: 1}, {color: Summer Orange , quantity: 1}]</t>
  </si>
  <si>
    <t>[{color: Ash Grey, quantity: 1}, {color: Ocean Blue , quantity: 1}, {color: Carmine Red , quantity: 1}]</t>
  </si>
  <si>
    <t>[{color: Gold, quantity: 5}, {color: Summer Orange , quantity: 1}]</t>
  </si>
  <si>
    <t>[{color: Magenta, quantity: 1}, {color: Summer Orange , quantity: 1}, {color: Rose Gold , quantity: 2}]</t>
  </si>
  <si>
    <t>[{color: Summer Orange, quantity: 2}, {color: Snow White , quantity: 3}]</t>
  </si>
  <si>
    <t>[{color: Ocean Blue, quantity: 3}, {color: Rose Gold , quantity: 1}]</t>
  </si>
  <si>
    <t>[{color: Ash Grey, quantity: 1}, {color: Summer Orange , quantity: 2}]</t>
  </si>
  <si>
    <t>[{color: Midnight Black, quantity: 2}, {color: Summer Orange , quantity: 1}]</t>
  </si>
  <si>
    <t>[{color: Summer Orange, quantity: 1}, {color: Ash Grey , quantity: 4}]</t>
  </si>
  <si>
    <t>[{color: Snow White, quantity: 4}, {color: Ocean Blue , quantity: 2}]</t>
  </si>
  <si>
    <t>[{color: Ash Grey, quantity: 1}, {color: Gold , quantity: 1}]</t>
  </si>
  <si>
    <t>[{color: Summer Orange, quantity: 3}, {color: Ash Grey , quantity: 2}, {color: Magenta , quantity: 1}]</t>
  </si>
  <si>
    <t>[{color: Ocean Blue, quantity: 2}, {color: Midnight Black , quantity: 1}, {color: Summer Orange , quantity: 1}]</t>
  </si>
  <si>
    <t>[{color: Midnight Black, quantity: 1}, {color: Carmine Red , quantity: 2}]</t>
  </si>
  <si>
    <t>[{color: Carmine Red, quantity: 5}]</t>
  </si>
  <si>
    <t>[{color: Summer Orange, quantity: 2}, {color: Gold , quantity: 4}]</t>
  </si>
  <si>
    <t>[{color: Magenta, quantity: 3}, {color: Snow White , quantity: 2}]</t>
  </si>
  <si>
    <t>[{color: Magenta, quantity: 1}, {color: Ash Grey , quantity: 2}, {color: Midnight Black , quantity: 4}]</t>
  </si>
  <si>
    <t>[{color: Gold, quantity: 1}, {color: Snow White , quantity: 2}, {color: Rose Gold , quantity: 1}]</t>
  </si>
  <si>
    <t>[{color: Gold, quantity: 4}, {color: Snow White , quantity: 2}]</t>
  </si>
  <si>
    <t>[{color: Snow White, quantity: 4}, {color: Carmine Red , quantity: 1}, {color: Snow White , quantity: 2}]</t>
  </si>
  <si>
    <t>[{color: Gold, quantity: 2}, {color: Snow White , quantity: 1}]</t>
  </si>
  <si>
    <t>[{color: Snow White, quantity: 4}]</t>
  </si>
  <si>
    <t>[{color: Ash Grey, quantity: 4}, {color: Carmine Red , quantity: 1}, {color: Gold , quantity: 2}]</t>
  </si>
  <si>
    <t>[{color: Ocean Blue, quantity: 3}]</t>
  </si>
  <si>
    <t>[{color: Rose Gold, quantity: 2}, {color: Midnight Black , quantity: 1}, {color: Summer Orange , quantity: 2}]</t>
  </si>
  <si>
    <t>[{color: Carmine Red, quantity: 4}, {color: Snow White , quantity: 2}, {color: Carmine Red , quantity: 1}]</t>
  </si>
  <si>
    <t>[{color: Ash Grey, quantity: 1}, {color: Gold , quantity: 1}, {color: Carmine Red , quantity: 1}]</t>
  </si>
  <si>
    <t>[{color: Summer Orange, quantity: 1}, {color: Midnight Black , quantity: 1}, {color: Carmine Red , quantity: 3}]</t>
  </si>
  <si>
    <t>[{color: Ocean Blue, quantity: 3}, {color: Snow White , quantity: 3}]</t>
  </si>
  <si>
    <t>[{color: Dusk, quantity: 2}, {color: Ash Grey , quantity: 1}]</t>
  </si>
  <si>
    <t>[{color: Rose Gold, quantity: 3}, {color: Summer Orange , quantity: 3}]</t>
  </si>
  <si>
    <t>[{color: Dusk, quantity: 4}, {color: Rose Gold , quantity: 1}, {color: Midnight Black , quantity: 2}]</t>
  </si>
  <si>
    <t>[{color: Ocean Blue, quantity: 1}, {color: Ash Grey , quantity: 1}]</t>
  </si>
  <si>
    <t>[{color: Gold, quantity: 2}, {color: Rose Gold , quantity: 2}, {color: Midnight Black , quantity: 3}]</t>
  </si>
  <si>
    <t>[{color: Snow White, quantity: 1}, {color: Dusk , quantity: 1}, {color: Gold , quantity: 3}]</t>
  </si>
  <si>
    <t>[{color: Magenta, quantity: 3}, {color: Rose Gold , quantity: 1}]</t>
  </si>
  <si>
    <t>[{color: Ash Grey, quantity: 4}, {color: Dusk , quantity: 1}]</t>
  </si>
  <si>
    <t>[{color: Gold, quantity: 5}]</t>
  </si>
  <si>
    <t>[{color: Carmine Red, quantity: 2}, {color: Dusk , quantity: 1}]</t>
  </si>
  <si>
    <t>[{color: Ash Grey, quantity: 2}, {color: Ocean Blue , quantity: 1}]</t>
  </si>
  <si>
    <t>[{color: Carmine Red, quantity: 6}]</t>
  </si>
  <si>
    <t>[{color: Dusk, quantity: 5}, {color: Ash Grey , quantity: 1}]</t>
  </si>
  <si>
    <t>[{color: Summer Orange, quantity: 2}, {color: Magenta , quantity: 1}, {color: Gold , quantity: 1}]</t>
  </si>
  <si>
    <t>[{color: Carmine Red, quantity: 3}, {color: Snow White , quantity: 1}, {color: Midnight Black , quantity: 2}]</t>
  </si>
  <si>
    <t>[{color: Snow White, quantity: 1}, {color: Ash Grey , quantity: 5}]</t>
  </si>
  <si>
    <t>[{color: Magenta, quantity: 1}, {color: Ocean Blue , quantity: 1}, {color: Gold , quantity: 1}]</t>
  </si>
  <si>
    <t>[{color: Gold, quantity: 7}]</t>
  </si>
  <si>
    <t>[{color: Midnight Black, quantity: 6}, {color: Gold , quantity: 1}]</t>
  </si>
  <si>
    <t>[{color: Ocean Blue, quantity: 7}]</t>
  </si>
  <si>
    <t>[{color: Ash Grey, quantity: 5}]</t>
  </si>
  <si>
    <t>[{color: Magenta, quantity: 2}, {color: Summer Orange , quantity: 1}]</t>
  </si>
  <si>
    <t>[{color: Gold, quantity: 3}, {color: Magenta , quantity: 1}]</t>
  </si>
  <si>
    <t>[{color: Magenta, quantity: 5}, {color: Ash Grey , quantity: 1}]</t>
  </si>
  <si>
    <t>[{color: Midnight Black, quantity: 1}, {color: Dusk , quantity: 1}, {color: Ash Grey , quantity: 1}]</t>
  </si>
  <si>
    <t>[{color: Rose Gold, quantity: 5}, {color: Dusk , quantity: 1}]</t>
  </si>
  <si>
    <t>[{color: Rose Gold, quantity: 1}, {color: Carmine Red , quantity: 1}, {color: Magenta , quantity: 4}]</t>
  </si>
  <si>
    <t>[{color: Summer Orange, quantity: 1}, {color: Carmine Red , quantity: 3}]</t>
  </si>
  <si>
    <t>[{color: Carmine Red, quantity: 2}, {color: Snow White , quantity: 1}]</t>
  </si>
  <si>
    <t>[{color: Ash Grey, quantity: 2}, {color: Carmine Red , quantity: 1}]</t>
  </si>
  <si>
    <t>[{color: Dusk, quantity: 1}, {color: Ocean Blue , quantity: 1}]</t>
  </si>
  <si>
    <t>[{color: Gold, quantity: 1}, {color: Summer Orange , quantity: 1}]</t>
  </si>
  <si>
    <t>[{color: Dusk, quantity: 1}, {color: Ash Grey , quantity: 2}, {color: Ocean Blue , quantity: 1}]</t>
  </si>
  <si>
    <t>[{color: Summer Orange, quantity: 7}]</t>
  </si>
  <si>
    <t>[{color: Rose Gold, quantity: 5}, {color: Rose Gold , quantity: 1}, {color: Gold , quantity: 1}]</t>
  </si>
  <si>
    <t>[{color: Rose Gold, quantity: 2}, {color: Midnight Black , quantity: 3}]</t>
  </si>
  <si>
    <t>[{color: Midnight Black, quantity: 4}, {color: Gold , quantity: 1}]</t>
  </si>
  <si>
    <t>[{color: Ash Grey, quantity: 1}, {color: Magenta , quantity: 6}]</t>
  </si>
  <si>
    <t>[{color: Rose Gold, quantity: 1}, {color: Ash Grey , quantity: 2}]</t>
  </si>
  <si>
    <t>[{color: Magenta, quantity: 2}, {color: Ash Grey , quantity: 2}]</t>
  </si>
  <si>
    <t>[{color: Ocean Blue, quantity: 1}, {color: Summer Orange , quantity: 4}, {color: Carmine Red , quantity: 1}]</t>
  </si>
  <si>
    <t>[{color: Magenta, quantity: 4}, {color: Rose Gold , quantity: 3}]</t>
  </si>
  <si>
    <t>[{color: Carmine Red, quantity: 1}, {color: Ash Grey , quantity: 1}]</t>
  </si>
  <si>
    <t>[{color: Ash Grey, quantity: 4}, {color: Midnight Black , quantity: 1}, {color: Ash Grey , quantity: 2}]</t>
  </si>
  <si>
    <t>[{color: Summer Orange, quantity: 1}, {color: Dusk , quantity: 1}, {color: Midnight Black , quantity: 3}]</t>
  </si>
  <si>
    <t>[{color: Ash Grey, quantity: 2}, {color: Summer Orange , quantity: 1}]</t>
  </si>
  <si>
    <t>[{color: Midnight Black, quantity: 2}, {color: Ocean Blue , quantity: 3}]</t>
  </si>
  <si>
    <t>[{color: Snow White, quantity: 3}]</t>
  </si>
  <si>
    <t>[{color: Carmine Red, quantity: 1}, {color: Midnight Black , quantity: 4}, {color: Carmine Red , quantity: 1}]</t>
  </si>
  <si>
    <t>[{color: Snow White, quantity: 2}, {color: Gold , quantity: 2}]</t>
  </si>
  <si>
    <t>[{color: Ocean Blue, quantity: 2}, {color: Magenta , quantity: 2}, {color: Gold , quantity: 1}]</t>
  </si>
  <si>
    <t>[{color: Dusk, quantity: 3}, {color: Rose Gold , quantity: 4}]</t>
  </si>
  <si>
    <t>[{color: Midnight Black, quantity: 2}, {color: Magenta , quantity: 2}, {color: Midnight Black , quantity: 2}]</t>
  </si>
  <si>
    <t>[{color: Snow White, quantity: 2}, {color: Dusk , quantity: 1}]</t>
  </si>
  <si>
    <t>[{color: Ocean Blue, quantity: 2}, {color: Midnight Black , quantity: 1}]</t>
  </si>
  <si>
    <t>[{color: Gold, quantity: 1}, {color: Ash Grey , quantity: 2}, {color: Snow White , quantity: 1}]</t>
  </si>
  <si>
    <t>[{color: Ash Grey, quantity: 3}, {color: Snow White , quantity: 1}, {color: Carmine Red , quantity: 1}]</t>
  </si>
  <si>
    <t>[{color: Midnight Black, quantity: 2}, {color: Summer Orange , quantity: 1}, {color: Carmine Red , quantity: 1}]</t>
  </si>
  <si>
    <t>[{color: Midnight Black, quantity: 1}, {color: Dusk , quantity: 1}, {color: Magenta , quantity: 1}]</t>
  </si>
  <si>
    <t>[{color: Carmine Red, quantity: 1}, {color: Midnight Black , quantity: 1}, {color: Magenta , quantity: 5}]</t>
  </si>
  <si>
    <t>[{color: Summer Orange, quantity: 3}, {color: Midnight Black , quantity: 1}, {color: Magenta , quantity: 3}]</t>
  </si>
  <si>
    <t>[{color: Snow White, quantity: 4}, {color: Dusk , quantity: 2}]</t>
  </si>
  <si>
    <t>[{color: Snow White, quantity: 2}, {color: Dusk , quantity: 2}]</t>
  </si>
  <si>
    <t>[{color: Ash Grey, quantity: 5}, {color: Snow White , quantity: 1}, {color: Gold , quantity: 1}]</t>
  </si>
  <si>
    <t>[{color: Midnight Black, quantity: 1}, {color: Carmine Red , quantity: 1}]</t>
  </si>
  <si>
    <t>[{color: Snow White, quantity: 1}, {color: Rose Gold , quantity: 2}, {color: Gold , quantity: 1}]</t>
  </si>
  <si>
    <t>[{color: Dusk, quantity: 1}, {color: Carmine Red , quantity: 6}]</t>
  </si>
  <si>
    <t>[{color: Ocean Blue, quantity: 2}, {color: Rose Gold , quantity: 1}, {color: Midnight Black , quantity: 2}]</t>
  </si>
  <si>
    <t>[{color: Ocean Blue, quantity: 3}, {color: Dusk , quantity: 2}, {color: Snow White , quantity: 1}]</t>
  </si>
  <si>
    <t>[{color: Gold, quantity: 3}, {color: Dusk , quantity: 2}]</t>
  </si>
  <si>
    <t>[{color: Carmine Red, quantity: 2}, {color: Rose Gold , quantity: 2}]</t>
  </si>
  <si>
    <t>[{color: Carmine Red, quantity: 4}, {color: Ocean Blue , quantity: 2}]</t>
  </si>
  <si>
    <t>[{color: Snow White, quantity: 2}, {color: Midnight Black , quantity: 3}]</t>
  </si>
  <si>
    <t>[{color: Gold, quantity: 4}, {color: Midnight Black , quantity: 1}]</t>
  </si>
  <si>
    <t>[{color: Magenta, quantity: 2}, {color: Dusk , quantity: 1}, {color: Gold , quantity: 2}]</t>
  </si>
  <si>
    <t>[{color: Midnight Black, quantity: 2}, {color: Magenta , quantity: 1}]</t>
  </si>
  <si>
    <t>[{color: Dusk, quantity: 3}, {color: Summer Orange , quantity: 1}]</t>
  </si>
  <si>
    <t>[{color: Ash Grey, quantity: 1}, {color: Summer Orange , quantity: 1}]</t>
  </si>
  <si>
    <t>[{color: Magenta, quantity: 4}, {color: Summer Orange , quantity: 1}]</t>
  </si>
  <si>
    <t>[{color: Ash Grey, quantity: 4}, {color: Magenta , quantity: 1}]</t>
  </si>
  <si>
    <t>[{color: Ash Grey, quantity: 1}, {color: Ocean Blue , quantity: 4}, {color: Midnight Black , quantity: 1}]</t>
  </si>
  <si>
    <t>[{color: Carmine Red, quantity: 6}, {color: Rose Gold , quantity: 1}]</t>
  </si>
  <si>
    <t>[{color: Rose Gold, quantity: 1}, {color: Ash Grey , quantity: 3}, {color: Ash Grey , quantity: 1}]</t>
  </si>
  <si>
    <t>[{color: Gold, quantity: 2}, {color: Carmine Red , quantity: 1}, {color: Ash Grey , quantity: 4}]</t>
  </si>
  <si>
    <t>[{color: Gold, quantity: 6}]</t>
  </si>
  <si>
    <t>[{color: Ocean Blue, quantity: 1}, {color: Midnight Black , quantity: 2}]</t>
  </si>
  <si>
    <t>[{color: Midnight Black, quantity: 5}, {color: Dusk , quantity: 2}]</t>
  </si>
  <si>
    <t>[{color: Carmine Red, quantity: 6}, {color: Midnight Black , quantity: 1}]</t>
  </si>
  <si>
    <t>[{color: Dusk, quantity: 3}, {color: Gold , quantity: 1}]</t>
  </si>
  <si>
    <t>[{color: Summer Orange, quantity: 3}, {color: Midnight Black , quantity: 2}, {color: Ash Grey , quantity: 1}]</t>
  </si>
  <si>
    <t>[{color: Ash Grey, quantity: 1}, {color: Summer Orange , quantity: 2}, {color: Carmine Red , quantity: 2}]</t>
  </si>
  <si>
    <t>[{color: Snow White, quantity: 2}, {color: Ash Grey , quantity: 1}]</t>
  </si>
  <si>
    <t>[{color: Carmine Red, quantity: 1}, {color: Ash Grey , quantity: 2}]</t>
  </si>
  <si>
    <t>[{color: Rose Gold, quantity: 1}, {color: Ocean Blue , quantity: 1}, {color: Ash Grey , quantity: 1}]</t>
  </si>
  <si>
    <t>[{color: Midnight Black, quantity: 3}, {color: Snow White , quantity: 2}]</t>
  </si>
  <si>
    <t>[{color: Dusk, quantity: 3}, {color: Rose Gold , quantity: 1}, {color: Midnight Black , quantity: 1}]</t>
  </si>
  <si>
    <t>[{color: Snow White, quantity: 2}, {color: Carmine Red , quantity: 4}]</t>
  </si>
  <si>
    <t>[{color: Gold, quantity: 3}, {color: Snow White , quantity: 1}, {color: Gold , quantity: 2}]</t>
  </si>
  <si>
    <t>[{color: Gold, quantity: 5}, {color: Ocean Blue , quantity: 2}]</t>
  </si>
  <si>
    <t>[{color: Midnight Black, quantity: 1}, {color: Dusk , quantity: 1}]</t>
  </si>
  <si>
    <t>[{color: Snow White, quantity: 5}, {color: Rose Gold , quantity: 1}]</t>
  </si>
  <si>
    <t>[{color: Rose Gold, quantity: 1}, {color: Summer Orange , quantity: 4}, {color: Midnight Black , quantity: 1}]</t>
  </si>
  <si>
    <t>[{color: Ash Grey, quantity: 3}, {color: Rose Gold , quantity: 1}]</t>
  </si>
  <si>
    <t>[{color: Summer Orange, quantity: 3}, {color: Midnight Black , quantity: 2}]</t>
  </si>
  <si>
    <t>[{color: Snow White, quantity: 1}, {color: Ocean Blue , quantity: 6}]</t>
  </si>
  <si>
    <t>[{color: Snow White, quantity: 3}, {color: Midnight Black , quantity: 2}, {color: Summer Orange , quantity: 1}]</t>
  </si>
  <si>
    <t>[{color: Ocean Blue, quantity: 5}, {color: Ash Grey , quantity: 1}]</t>
  </si>
  <si>
    <t>[{color: Ocean Blue, quantity: 5}, {color: Summer Orange , quantity: 1}, {color: Gold , quantity: 1}]</t>
  </si>
  <si>
    <t>[{color: Dusk, quantity: 2}, {color: Ash Grey , quantity: 2}, {color: Gold , quantity: 3}]</t>
  </si>
  <si>
    <t>[{color: Midnight Black, quantity: 2}, {color: Magenta , quantity: 1}, {color: Gold , quantity: 1}]</t>
  </si>
  <si>
    <t>[{color: Ash Grey, quantity: 4}, {color: Summer Orange , quantity: 2}]</t>
  </si>
  <si>
    <t>[{color: Summer Orange, quantity: 1}, {color: Carmine Red , quantity: 3}, {color: Summer Orange , quantity: 1}]</t>
  </si>
  <si>
    <t>[{color: Snow White, quantity: 2}, {color: Summer Orange , quantity: 2}]</t>
  </si>
  <si>
    <t>[{color: Magenta, quantity: 1}, {color: Gold , quantity: 1}, {color: Summer Orange , quantity: 1}]</t>
  </si>
  <si>
    <t>[{color: Carmine Red, quantity: 4}, {color: Rose Gold , quantity: 1}]</t>
  </si>
  <si>
    <t>[{color: Carmine Red, quantity: 4}, {color: Ocean Blue , quantity: 1}, {color: Snow White , quantity: 1}]</t>
  </si>
  <si>
    <t>[{color: Rose Gold, quantity: 3}, {color: Midnight Black , quantity: 4}]</t>
  </si>
  <si>
    <t>[{color: Ash Grey, quantity: 1}, {color: Gold , quantity: 2}, {color: Ocean Blue , quantity: 3}]</t>
  </si>
  <si>
    <t>[{color: Gold, quantity: 1}, {color: Ocean Blue , quantity: 1}]</t>
  </si>
  <si>
    <t>[{color: Gold, quantity: 3}, {color: Carmine Red , quantity: 3}]</t>
  </si>
  <si>
    <t>[{color: Midnight Black, quantity: 2}, {color: Summer Orange , quantity: 2}, {color: Gold , quantity: 2}]</t>
  </si>
  <si>
    <t>[{color: Rose Gold, quantity: 1}, {color: Ash Grey , quantity: 5}]</t>
  </si>
  <si>
    <t>[{color: Ash Grey, quantity: 3}, {color: Ocean Blue , quantity: 4}]</t>
  </si>
  <si>
    <t>[{color: Rose Gold, quantity: 1}, {color: Summer Orange , quantity: 2}, {color: Dusk , quantity: 3}]</t>
  </si>
  <si>
    <t>[{color: Snow White, quantity: 5}, {color: Magenta , quantity: 1}]</t>
  </si>
  <si>
    <t>[{color: Dusk, quantity: 4}, {color: Ocean Blue , quantity: 1}, {color: Magenta , quantity: 2}]</t>
  </si>
  <si>
    <t>[{color: Summer Orange, quantity: 3}, {color: Rose Gold , quantity: 1}]</t>
  </si>
  <si>
    <t>[{color: Ocean Blue, quantity: 4}, {color: Ash Grey , quantity: 3}]</t>
  </si>
  <si>
    <t>[{color: Magenta, quantity: 3}, {color: Ocean Blue , quantity: 1}]</t>
  </si>
  <si>
    <t>[{color: Ash Grey, quantity: 1}, {color: Dusk , quantity: 1}, {color: Ash Grey , quantity: 1}]</t>
  </si>
  <si>
    <t>[{color: Carmine Red, quantity: 3}, {color: Snow White , quantity: 1}]</t>
  </si>
  <si>
    <t>[{color: Dusk, quantity: 6}, {color: Rose Gold , quantity: 1}]</t>
  </si>
  <si>
    <t>[{color: Carmine Red, quantity: 2}, {color: Midnight Black , quantity: 3}]</t>
  </si>
  <si>
    <t>[{color: Ash Grey, quantity: 1}, {color: Ocean Blue , quantity: 1}]</t>
  </si>
  <si>
    <t>[{color: Carmine Red, quantity: 4}, {color: Ocean Blue , quantity: 2}, {color: Snow White , quantity: 1}]</t>
  </si>
  <si>
    <t>[{color: Ocean Blue, quantity: 1}, {color: Snow White , quantity: 1}, {color: Summer Orange , quantity: 4}]</t>
  </si>
  <si>
    <t>[{color: Midnight Black, quantity: 5}, {color: Snow White , quantity: 1}]</t>
  </si>
  <si>
    <t>[{color: Dusk, quantity: 5}]</t>
  </si>
  <si>
    <t>[{color: Magenta, quantity: 7}]</t>
  </si>
  <si>
    <t>[{color: Magenta, quantity: 3}, {color: Carmine Red , quantity: 1}]</t>
  </si>
  <si>
    <t>[{color: Rose Gold, quantity: 6}, {color: Gold , quantity: 1}]</t>
  </si>
  <si>
    <t>[{color: Ash Grey, quantity: 2}, {color: Gold , quantity: 3}]</t>
  </si>
  <si>
    <t>[{color: Magenta, quantity: 3}, {color: Rose Gold , quantity: 1}, {color: Carmine Red , quantity: 1}]</t>
  </si>
  <si>
    <t>[{color: Carmine Red, quantity: 1}, {color: Magenta , quantity: 1}, {color: Snow White , quantity: 2}]</t>
  </si>
  <si>
    <t>[{color: Gold, quantity: 1}, {color: Rose Gold , quantity: 1}, {color: Ash Grey , quantity: 4}]</t>
  </si>
  <si>
    <t>[{color: Ocean Blue, quantity: 3}, {color: Gold , quantity: 2}]</t>
  </si>
  <si>
    <t>[{color: Ocean Blue, quantity: 3}, {color: Magenta , quantity: 1}, {color: Magenta , quantity: 2}]</t>
  </si>
  <si>
    <t>[{color: Magenta, quantity: 1}, {color: Summer Orange , quantity: 1}]</t>
  </si>
  <si>
    <t>[{color: Rose Gold, quantity: 1}, {color: Summer Orange , quantity: 3}]</t>
  </si>
  <si>
    <t>[{color: Midnight Black, quantity: 1}, {color: Snow White , quantity: 1}]</t>
  </si>
  <si>
    <t>[{color: Ash Grey, quantity: 3}, {color: Gold , quantity: 1}]</t>
  </si>
  <si>
    <t>[{color: Carmine Red, quantity: 1}, {color: Dusk , quantity: 2}, {color: Ash Grey , quantity: 3}]</t>
  </si>
  <si>
    <t>[{color: Gold, quantity: 4}, {color: Carmine Red , quantity: 2}]</t>
  </si>
  <si>
    <t>[{color: Gold, quantity: 1}, {color: Midnight Black , quantity: 2}, {color: Dusk , quantity: 1}]</t>
  </si>
  <si>
    <t>[{color: Midnight Black, quantity: 1}, {color: Ocean Blue , quantity: 1}]</t>
  </si>
  <si>
    <t>[{color: Midnight Black, quantity: 3}, {color: Magenta , quantity: 3}]</t>
  </si>
  <si>
    <t>[{color: Carmine Red, quantity: 4}, {color: Ocean Blue , quantity: 1}, {color: Snow White , quantity: 2}]</t>
  </si>
  <si>
    <t>[{color: Midnight Black, quantity: 2}, {color: Snow White , quantity: 3}, {color: Summer Orange , quantity: 1}]</t>
  </si>
  <si>
    <t>[{color: Ash Grey, quantity: 1}, {color: Snow White , quantity: 3}, {color: Rose Gold , quantity: 1}]</t>
  </si>
  <si>
    <t>[{color: Summer Orange, quantity: 1}, {color: Gold , quantity: 2}]</t>
  </si>
  <si>
    <t>[{color: Snow White, quantity: 2}, {color: Summer Orange , quantity: 2}, {color: Ocean Blue , quantity: 1}]</t>
  </si>
  <si>
    <t>[{color: Midnight Black, quantity: 2}, {color: Snow White , quantity: 2}, {color: Gold , quantity: 2}]</t>
  </si>
  <si>
    <t>[{color: Magenta, quantity: 3}, {color: Rose Gold , quantity: 2}, {color: Midnight Black , quantity: 1}]</t>
  </si>
  <si>
    <t>[{color: Ocean Blue, quantity: 1}, {color: Snow White , quantity: 2}, {color: Gold , quantity: 2}]</t>
  </si>
  <si>
    <t>[{color: Ocean Blue, quantity: 3}, {color: Snow White , quantity: 1}]</t>
  </si>
  <si>
    <t>[{color: Snow White, quantity: 1}, {color: Summer Orange , quantity: 3}, {color: Ash Grey , quantity: 1}]</t>
  </si>
  <si>
    <t>[{color: Snow White, quantity: 2}, {color: Ash Grey , quantity: 2}, {color: Magenta , quantity: 1}]</t>
  </si>
  <si>
    <t>[{color: Midnight Black, quantity: 5}]</t>
  </si>
  <si>
    <t>[{color: Carmine Red, quantity: 4}, {color: Gold , quantity: 1}, {color: Ocean Blue , quantity: 1}]</t>
  </si>
  <si>
    <t>[{color: Midnight Black, quantity: 1}, {color: Magenta , quantity: 4}, {color: Ocean Blue , quantity: 1}]</t>
  </si>
  <si>
    <t>[{color: Dusk, quantity: 3}, {color: Snow White , quantity: 2}]</t>
  </si>
  <si>
    <t>[{color: Ocean Blue, quantity: 3}, {color: Snow White , quantity: 2}, {color: Gold , quantity: 1}]</t>
  </si>
  <si>
    <t>[{color: Ocean Blue, quantity: 1}, {color: Ash Grey , quantity: 1}, {color: Ocean Blue , quantity: 2}]</t>
  </si>
  <si>
    <t>[{color: Midnight Black, quantity: 2}, {color: Snow White , quantity: 1}]</t>
  </si>
  <si>
    <t>[{color: Summer Orange, quantity: 1}, {color: Snow White , quantity: 3}]</t>
  </si>
  <si>
    <t>[{color: Snow White, quantity: 4}, {color: Magenta , quantity: 2}]</t>
  </si>
  <si>
    <t>[{color: Dusk, quantity: 5}, {color: Ocean Blue , quantity: 1}]</t>
  </si>
  <si>
    <t>[{color: Carmine Red, quantity: 2}, {color: Gold , quantity: 1}]</t>
  </si>
  <si>
    <t>[{color: Summer Orange, quantity: 2}, {color: Carmine Red , quantity: 5}]</t>
  </si>
  <si>
    <t>[{color: Carmine Red, quantity: 4}, {color: Ash Grey , quantity: 1}]</t>
  </si>
  <si>
    <t>[{color: Snow White, quantity: 3}, {color: Dusk , quantity: 2}]</t>
  </si>
  <si>
    <t>[{color: Rose Gold, quantity: 3}, {color: Gold , quantity: 3}, {color: Summer Orange , quantity: 1}]</t>
  </si>
  <si>
    <t>[{color: Ocean Blue, quantity: 1}, {color: Gold , quantity: 2}, {color: Summer Orange , quantity: 3}]</t>
  </si>
  <si>
    <t>[{color: Rose Gold, quantity: 4}, {color: Midnight Black , quantity: 1}]</t>
  </si>
  <si>
    <t>[{color: Snow White, quantity: 1}, {color: Ocean Blue , quantity: 1}]</t>
  </si>
  <si>
    <t>[{color: Dusk, quantity: 4}, {color: Ocean Blue , quantity: 1}, {color: Summer Orange , quantity: 2}]</t>
  </si>
  <si>
    <t>[{color: Magenta, quantity: 6}, {color: Ocean Blue , quantity: 1}]</t>
  </si>
  <si>
    <t>[{color: Magenta, quantity: 1}, {color: Summer Orange , quantity: 2}, {color: Ash Grey , quantity: 1}]</t>
  </si>
  <si>
    <t>[{color: Summer Orange, quantity: 4}, {color: Gold , quantity: 3}]</t>
  </si>
  <si>
    <t>[{color: Snow White, quantity: 2}, {color: Summer Orange , quantity: 4}]</t>
  </si>
  <si>
    <t>[{color: Magenta, quantity: 2}, {color: Snow White , quantity: 3}, {color: Magenta , quantity: 2}]</t>
  </si>
  <si>
    <t>[{color: Ocean Blue, quantity: 1}, {color: Rose Gold , quantity: 1}]</t>
  </si>
  <si>
    <t>[{color: Summer Orange, quantity: 2}, {color: Ocean Blue , quantity: 3}, {color: Rose Gold , quantity: 2}]</t>
  </si>
  <si>
    <t>[{color: Gold, quantity: 4}]</t>
  </si>
  <si>
    <t>[{color: Ash Grey, quantity: 4}, {color: Dusk , quantity: 3}]</t>
  </si>
  <si>
    <t>[{color: Dusk, quantity: 2}, {color: Ocean Blue , quantity: 1}]</t>
  </si>
  <si>
    <t>[{color: Summer Orange, quantity: 2}, {color: Magenta , quantity: 2}, {color: Ocean Blue , quantity: 3}]</t>
  </si>
  <si>
    <t>[{color: Ash Grey, quantity: 3}, {color: Ash Grey , quantity: 2}, {color: Summer Orange , quantity: 2}]</t>
  </si>
  <si>
    <t>[{color: Rose Gold, quantity: 3}, {color: Carmine Red , quantity: 3}]</t>
  </si>
  <si>
    <t>[{color: Rose Gold, quantity: 1}, {color: Snow White , quantity: 4}, {color: Ocean Blue , quantity: 1}]</t>
  </si>
  <si>
    <t>[{color: Snow White, quantity: 2}, {color: Rose Gold , quantity: 1}, {color: Snow White , quantity: 2}]</t>
  </si>
  <si>
    <t>[{color: Snow White, quantity: 4}, {color: Ocean Blue , quantity: 1}]</t>
  </si>
  <si>
    <t>[{color: Ash Grey, quantity: 1}, {color: Dusk , quantity: 2}, {color: Rose Gold , quantity: 3}]</t>
  </si>
  <si>
    <t>[{color: Dusk, quantity: 3}, {color: Carmine Red , quantity: 1}]</t>
  </si>
  <si>
    <t>[{color: Ash Grey, quantity: 4}]</t>
  </si>
  <si>
    <t>[{color: Snow White, quantity: 5}, {color: Ocean Blue , quantity: 1}]</t>
  </si>
  <si>
    <t>[{color: Ash Grey, quantity: 1}, {color: Ocean Blue , quantity: 3}]</t>
  </si>
  <si>
    <t>[{color: Gold, quantity: 2}, {color: Magenta , quantity: 2}]</t>
  </si>
  <si>
    <t>[{color: Summer Orange, quantity: 1}, {color: Carmine Red , quantity: 1}, {color: Dusk , quantity: 5}]</t>
  </si>
  <si>
    <t>[{color: Ash Grey, quantity: 2}, {color: Dusk , quantity: 1}]</t>
  </si>
  <si>
    <t>[{color: Carmine Red, quantity: 4}, {color: Gold , quantity: 2}, {color: Midnight Black , quantity: 1}]</t>
  </si>
  <si>
    <t>[{color: Gold, quantity: 1}, {color: Ocean Blue , quantity: 1}, {color: Carmine Red , quantity: 4}]</t>
  </si>
  <si>
    <t>[{color: Dusk, quantity: 2}, {color: Gold , quantity: 2}]</t>
  </si>
  <si>
    <t>[{color: Ash Grey, quantity: 2}, {color: Gold , quantity: 1}, {color: Magenta , quantity: 1}]</t>
  </si>
  <si>
    <t>[{color: Midnight Black, quantity: 1}, {color: Ash Grey , quantity: 2}, {color: Ocean Blue , quantity: 1}]</t>
  </si>
  <si>
    <t>[{color: Snow White, quantity: 1}, {color: Dusk , quantity: 1}, {color: Rose Gold , quantity: 3}]</t>
  </si>
  <si>
    <t>[{color: Rose Gold, quantity: 2}, {color: Summer Orange , quantity: 1}, {color: Magenta , quantity: 3}]</t>
  </si>
  <si>
    <t>[{color: Ash Grey, quantity: 1}, {color: Ocean Blue , quantity: 4}, {color: Rose Gold , quantity: 2}]</t>
  </si>
  <si>
    <t>[{color: Carmine Red, quantity: 1}, {color: Magenta , quantity: 3}]</t>
  </si>
  <si>
    <t>[{color: Snow White, quantity: 2}, {color: Ocean Blue , quantity: 5}]</t>
  </si>
  <si>
    <t>[{color: Rose Gold, quantity: 3}, {color: Ocean Blue , quantity: 1}]</t>
  </si>
  <si>
    <t>[{color: Snow White, quantity: 1}, {color: Ash Grey , quantity: 1}, {color: Ocean Blue , quantity: 5}]</t>
  </si>
  <si>
    <t>[{color: Rose Gold, quantity: 3}, {color: Snow White , quantity: 1}]</t>
  </si>
  <si>
    <t>[{color: Dusk, quantity: 2}, {color: Rose Gold , quantity: 1}, {color: Midnight Black , quantity: 2}]</t>
  </si>
  <si>
    <t>[{color: Midnight Black, quantity: 2}, {color: Ash Grey , quantity: 1}]</t>
  </si>
  <si>
    <t>[{color: Magenta, quantity: 1}, {color: Gold , quantity: 1}]</t>
  </si>
  <si>
    <t>[{color: Dusk, quantity: 4}, {color: Ash Grey , quantity: 1}]</t>
  </si>
  <si>
    <t>[{color: Summer Orange, quantity: 3}, {color: Carmine Red , quantity: 4}]</t>
  </si>
  <si>
    <t>[{color: Magenta, quantity: 2}, {color: Midnight Black , quantity: 4}]</t>
  </si>
  <si>
    <t>[{color: Snow White, quantity: 3}, {color: Midnight Black , quantity: 3}]</t>
  </si>
  <si>
    <t>[{color: Gold, quantity: 1}, {color: Rose Gold , quantity: 4}]</t>
  </si>
  <si>
    <t>[{color: Snow White, quantity: 5}, {color: Magenta , quantity: 2}]</t>
  </si>
  <si>
    <t>[{color: Snow White, quantity: 1}, {color: Midnight Black , quantity: 2}, {color: Dusk , quantity: 1}]</t>
  </si>
  <si>
    <t>[{color: Magenta, quantity: 1}, {color: Midnight Black , quantity: 1}, {color: Snow White , quantity: 1}]</t>
  </si>
  <si>
    <t>[{color: Midnight Black, quantity: 2}, {color: Dusk , quantity: 3}]</t>
  </si>
  <si>
    <t>[{color: Gold, quantity: 2}, {color: Summer Orange , quantity: 2}]</t>
  </si>
  <si>
    <t>[{color: Rose Gold, quantity: 4}, {color: Magenta , quantity: 3}]</t>
  </si>
  <si>
    <t>[{color: Summer Orange, quantity: 2}, {color: Rose Gold , quantity: 1}, {color: Magenta , quantity: 1}]</t>
  </si>
  <si>
    <t>[{color: Ocean Blue, quantity: 5}, {color: Magenta , quantity: 1}, {color: Dusk , quantity: 1}]</t>
  </si>
  <si>
    <t>[{color: Ash Grey, quantity: 1}, {color: Gold , quantity: 2}, {color: Summer Orange , quantity: 2}]</t>
  </si>
  <si>
    <t>[{color: Ash Grey, quantity: 2}, {color: Ocean Blue , quantity: 4}]</t>
  </si>
  <si>
    <t>[{color: Dusk, quantity: 1}, {color: Ash Grey , quantity: 1}, {color: Ocean Blue , quantity: 1}]</t>
  </si>
  <si>
    <t>[{color: Gold, quantity: 1}, {color: Ash Grey , quantity: 1}]</t>
  </si>
  <si>
    <t>[{color: Magenta, quantity: 1}, {color: Midnight Black , quantity: 1}]</t>
  </si>
  <si>
    <t>[{color: Snow White, quantity: 1}, {color: Gold , quantity: 1}]</t>
  </si>
  <si>
    <t>[{color: Magenta, quantity: 1}, {color: Snow White , quantity: 1}, {color: Midnight Black , quantity: 2}]</t>
  </si>
  <si>
    <t>[{color: Rose Gold, quantity: 4}, {color: Carmine Red , quantity: 1}]</t>
  </si>
  <si>
    <t>[{color: Rose Gold, quantity: 5}, {color: Gold , quantity: 1}]</t>
  </si>
  <si>
    <t>[{color: Ash Grey, quantity: 1}, {color: Ocean Blue , quantity: 1}, {color: Gold , quantity: 1}]</t>
  </si>
  <si>
    <t>[{color: Dusk, quantity: 1}, {color: Rose Gold , quantity: 2}, {color: Carmine Red , quantity: 2}]</t>
  </si>
  <si>
    <t>[{color: Summer Orange, quantity: 1}, {color: Ocean Blue , quantity: 3}, {color: Midnight Black , quantity: 3}]</t>
  </si>
  <si>
    <t>[{color: Ocean Blue, quantity: 4}, {color: Carmine Red , quantity: 2}]</t>
  </si>
  <si>
    <t>[{color: Midnight Black, quantity: 1}, {color: Ocean Blue , quantity: 1}, {color: Gold , quantity: 4}]</t>
  </si>
  <si>
    <t>[{color: Carmine Red, quantity: 1}, {color: Ocean Blue , quantity: 5}]</t>
  </si>
  <si>
    <t>[{color: Magenta, quantity: 3}, {color: Gold , quantity: 1}, {color: Ocean Blue , quantity: 1}]</t>
  </si>
  <si>
    <t>[{color: Ash Grey, quantity: 2}, {color: Snow White , quantity: 1}]</t>
  </si>
  <si>
    <t>[{color: Dusk, quantity: 3}, {color: Ash Grey , quantity: 1}, {color: Midnight Black , quantity: 1}]</t>
  </si>
  <si>
    <t>[{color: Ash Grey, quantity: 1}, {color: Snow White , quantity: 1}]</t>
  </si>
  <si>
    <t>[{color: Snow White, quantity: 3}, {color: Dusk , quantity: 1}, {color: Dusk , quantity: 1}]</t>
  </si>
  <si>
    <t>[{color: Midnight Black, quantity: 2}, {color: Magenta , quantity: 1}, {color: Dusk , quantity: 4}]</t>
  </si>
  <si>
    <t>[{color: Carmine Red, quantity: 4}, {color: Midnight Black , quantity: 1}]</t>
  </si>
  <si>
    <t>[{color: Dusk, quantity: 2}, {color: Gold , quantity: 1}]</t>
  </si>
  <si>
    <t>[{color: Gold, quantity: 1}, {color: Carmine Red , quantity: 1}, {color: Ocean Blue , quantity: 1}]</t>
  </si>
  <si>
    <t>[{color: Carmine Red, quantity: 3}, {color: Ocean Blue , quantity: 2}, {color: Rose Gold , quantity: 1}]</t>
  </si>
  <si>
    <t>[{color: Gold, quantity: 2}, {color: Carmine Red , quantity: 1}, {color: Rose Gold , quantity: 2}]</t>
  </si>
  <si>
    <t>[{color: Summer Orange, quantity: 1}, {color: Summer Orange , quantity: 1}, {color: Summer Orange , quantity: 1}]</t>
  </si>
  <si>
    <t>[{color: Rose Gold, quantity: 4}, {color: Carmine Red , quantity: 1}, {color: Summer Orange , quantity: 2}]</t>
  </si>
  <si>
    <t>[{color: Carmine Red, quantity: 1}, {color: Midnight Black , quantity: 1}]</t>
  </si>
  <si>
    <t>[{color: Carmine Red, quantity: 3}, {color: Rose Gold , quantity: 1}, {color: Ash Grey , quantity: 2}]</t>
  </si>
  <si>
    <t>[{color: Snow White, quantity: 1}, {color: Dusk , quantity: 4}]</t>
  </si>
  <si>
    <t>[{color: Gold, quantity: 1}, {color: Summer Orange , quantity: 6}]</t>
  </si>
  <si>
    <t>[{color: Summer Orange, quantity: 1}, {color: Dusk , quantity: 3}, {color: Gold , quantity: 1}]</t>
  </si>
  <si>
    <t>[{color: Carmine Red, quantity: 2}, {color: Summer Orange , quantity: 2}, {color: Ash Grey , quantity: 1}]</t>
  </si>
  <si>
    <t>[{color: Carmine Red, quantity: 1}, {color: Ocean Blue , quantity: 2}, {color: Rose Gold , quantity: 1}]</t>
  </si>
  <si>
    <t>[{color: Summer Orange, quantity: 2}, {color: Midnight Black , quantity: 2}]</t>
  </si>
  <si>
    <t>[{color: Carmine Red, quantity: 3}, {color: Carmine Red , quantity: 2}]</t>
  </si>
  <si>
    <t>[{color: Snow White, quantity: 2}, {color: Gold , quantity: 1}, {color: Snow White , quantity: 3}]</t>
  </si>
  <si>
    <t>[{color: Carmine Red, quantity: 1}, {color: Snow White , quantity: 3}, {color: Magenta , quantity: 3}]</t>
  </si>
  <si>
    <t>[{color: Dusk, quantity: 2}, {color: Magenta , quantity: 2}]</t>
  </si>
  <si>
    <t>[{color: Snow White, quantity: 2}, {color: Carmine Red , quantity: 1}]</t>
  </si>
  <si>
    <t>[{color: Ash Grey, quantity: 5}, {color: Dusk , quantity: 1}, {color: Snow White , quantity: 1}]</t>
  </si>
  <si>
    <t>[{color: Gold, quantity: 1}, {color: Snow White , quantity: 1}, {color: Magenta , quantity: 3}]</t>
  </si>
  <si>
    <t>[{color: Ash Grey, quantity: 4}, {color: Rose Gold , quantity: 1}, {color: Rose Gold , quantity: 1}]</t>
  </si>
  <si>
    <t>[{color: Ocean Blue, quantity: 6}, {color: Midnight Black , quantity: 1}]</t>
  </si>
  <si>
    <t>[{color: Dusk, quantity: 1}, {color: Carmine Red , quantity: 2}, {color: Ash Grey , quantity: 1}]</t>
  </si>
  <si>
    <t>[{color: Gold, quantity: 2}, {color: Snow White , quantity: 1}, {color: Magenta , quantity: 4}]</t>
  </si>
  <si>
    <t>[{color: Rose Gold, quantity: 4}, {color: Snow White , quantity: 2}]</t>
  </si>
  <si>
    <t>[{color: Carmine Red, quantity: 1}, {color: Gold , quantity: 1}, {color: Dusk , quantity: 1}]</t>
  </si>
  <si>
    <t>[{color: Magenta, quantity: 1}, {color: Rose Gold , quantity: 2}]</t>
  </si>
  <si>
    <t>[{color: Rose Gold, quantity: 3}, {color: Dusk , quantity: 1}, {color: Snow White , quantity: 3}]</t>
  </si>
  <si>
    <t>[{color: Rose Gold, quantity: 2}, {color: Midnight Black , quantity: 1}, {color: Magenta , quantity: 1}]</t>
  </si>
  <si>
    <t>[{color: Snow White, quantity: 1}, {color: Ocean Blue , quantity: 1}, {color: Ash Grey , quantity: 3}]</t>
  </si>
  <si>
    <t>[{color: Gold, quantity: 4}, {color: Dusk , quantity: 1}]</t>
  </si>
  <si>
    <t>[{color: Carmine Red, quantity: 2}, {color: Dusk , quantity: 2}, {color: Magenta , quantity: 2}]</t>
  </si>
  <si>
    <t>[{color: Snow White, quantity: 1}, {color: Ash Grey , quantity: 1}, {color: Gold , quantity: 2}]</t>
  </si>
  <si>
    <t>[{color: Gold, quantity: 2}, {color: Ash Grey , quantity: 1}]</t>
  </si>
  <si>
    <t>[{color: Snow White, quantity: 4}, {color: Rose Gold , quantity: 1}, {color: Ocean Blue , quantity: 1}]</t>
  </si>
  <si>
    <t>[{color: Gold, quantity: 3}, {color: Ocean Blue , quantity: 2}]</t>
  </si>
  <si>
    <t>[{color: Dusk, quantity: 1}, {color: Ash Grey , quantity: 1}]</t>
  </si>
  <si>
    <t>[{color: Carmine Red, quantity: 1}, {color: Gold , quantity: 1}, {color: Ocean Blue , quantity: 3}]</t>
  </si>
  <si>
    <t>[{color: Gold, quantity: 4}, {color: Summer Orange , quantity: 3}]</t>
  </si>
  <si>
    <t>[{color: Summer Orange, quantity: 4}, {color: Dusk , quantity: 1}]</t>
  </si>
  <si>
    <t>[{color: Rose Gold, quantity: 1}, {color: Carmine Red , quantity: 2}, {color: Snow White , quantity: 2}]</t>
  </si>
  <si>
    <t>[{color: Rose Gold, quantity: 2}, {color: Gold , quantity: 2}]</t>
  </si>
  <si>
    <t>[{color: Ocean Blue, quantity: 3}, {color: Magenta , quantity: 2}]</t>
  </si>
  <si>
    <t>[{color: Gold, quantity: 4}, {color: Ocean Blue , quantity: 1}, {color: Snow White , quantity: 1}]</t>
  </si>
  <si>
    <t>[{color: Gold, quantity: 3}, {color: Snow White , quantity: 1}, {color: Snow White , quantity: 2}]</t>
  </si>
  <si>
    <t>[{color: Snow White, quantity: 1}, {color: Ocean Blue , quantity: 4}, {color: Snow White , quantity: 1}]</t>
  </si>
  <si>
    <t>[{color: Summer Orange, quantity: 2}, {color: Dusk , quantity: 1}, {color: Gold , quantity: 2}]</t>
  </si>
  <si>
    <t>[{color: Gold, quantity: 6}, {color: Ocean Blue , quantity: 1}]</t>
  </si>
  <si>
    <t>[{color: Summer Orange, quantity: 6}]</t>
  </si>
  <si>
    <t>[{color: Summer Orange, quantity: 5}, {color: Carmine Red , quantity: 2}]</t>
  </si>
  <si>
    <t>[{color: Gold, quantity: 5}, {color: Snow White , quantity: 1}, {color: Magenta , quantity: 1}]</t>
  </si>
  <si>
    <t>[{color: Ash Grey, quantity: 1}, {color: Midnight Black , quantity: 3}, {color: Magenta , quantity: 2}]</t>
  </si>
  <si>
    <t>[{color: Rose Gold, quantity: 1}, {color: Snow White , quantity: 4}, {color: Carmine Red , quantity: 1}]</t>
  </si>
  <si>
    <t>[{color: Midnight Black, quantity: 2}, {color: Ocean Blue , quantity: 2}, {color: Dusk , quantity: 1}]</t>
  </si>
  <si>
    <t>[{color: Carmine Red, quantity: 1}, {color: Gold , quantity: 2}]</t>
  </si>
  <si>
    <t>[{color: Summer Orange, quantity: 4}, {color: Midnight Black , quantity: 3}]</t>
  </si>
  <si>
    <t>[{color: Snow White, quantity: 2}, {color: Magenta , quantity: 3}, {color: Carmine Red , quantity: 2}]</t>
  </si>
  <si>
    <t>[{color: Magenta, quantity: 6}, {color: Midnight Black , quantity: 1}]</t>
  </si>
  <si>
    <t>[{color: Snow White, quantity: 1}, {color: Summer Orange , quantity: 1}]</t>
  </si>
  <si>
    <t>[{color: Ocean Blue, quantity: 2}, {color: Gold , quantity: 1}, {color: Magenta , quantity: 2}]</t>
  </si>
  <si>
    <t>[{color: Ash Grey, quantity: 3}]</t>
  </si>
  <si>
    <t>[{color: Midnight Black, quantity: 5}, {color: Dusk , quantity: 1}]</t>
  </si>
  <si>
    <t>[{color: Magenta, quantity: 4}, {color: Snow White , quantity: 2}]</t>
  </si>
  <si>
    <t>[{color: Carmine Red, quantity: 5}, {color: Rose Gold , quantity: 2}]</t>
  </si>
  <si>
    <t>[{color: Magenta, quantity: 4}, {color: Snow White , quantity: 1}]</t>
  </si>
  <si>
    <t>[{color: Ash Grey, quantity: 2}, {color: Ocean Blue , quantity: 2}, {color: Gold , quantity: 1}]</t>
  </si>
  <si>
    <t>[{color: Gold, quantity: 1}, {color: Midnight Black , quantity: 1}, {color: Magenta , quantity: 1}]</t>
  </si>
  <si>
    <t>[{color: Ash Grey, quantity: 6}, {color: Rose Gold , quantity: 1}]</t>
  </si>
  <si>
    <t>[{color: Dusk, quantity: 5}, {color: Rose Gold , quantity: 1}]</t>
  </si>
  <si>
    <t>[{color: Midnight Black, quantity: 1}, {color: Magenta , quantity: 1}, {color: Ash Grey , quantity: 1}]</t>
  </si>
  <si>
    <t>[{color: Summer Orange, quantity: 6}, {color: Ash Grey , quantity: 1}]</t>
  </si>
  <si>
    <t>[{color: Snow White, quantity: 3}, {color: Ash Grey , quantity: 3}]</t>
  </si>
  <si>
    <t>[{color: Carmine Red, quantity: 2}, {color: Magenta , quantity: 1}, {color: Snow White , quantity: 3}]</t>
  </si>
  <si>
    <t>[{color: Midnight Black, quantity: 3}, {color: Summer Orange , quantity: 2}, {color: Dusk , quantity: 1}]</t>
  </si>
  <si>
    <t>[{color: Snow White, quantity: 2}, {color: Rose Gold , quantity: 1}, {color: Magenta , quantity: 3}]</t>
  </si>
  <si>
    <t>[{color: Magenta, quantity: 6}]</t>
  </si>
  <si>
    <t>[{color: Gold, quantity: 5}, {color: Snow White , quantity: 1}]</t>
  </si>
  <si>
    <t>[{color: Ocean Blue, quantity: 1}, {color: Ash Grey , quantity: 3}, {color: Magenta , quantity: 1}]</t>
  </si>
  <si>
    <t>[{color: Ocean Blue, quantity: 2}, {color: Ash Grey , quantity: 1}, {color: Snow White , quantity: 2}]</t>
  </si>
  <si>
    <t>[{color: Magenta, quantity: 5}, {color: Magenta , quantity: 1}]</t>
  </si>
  <si>
    <t>[{color: Gold, quantity: 6}, {color: Snow White , quantity: 1}]</t>
  </si>
  <si>
    <t>[{color: Carmine Red, quantity: 4}, {color: Dusk , quantity: 2}, {color: Midnight Black , quantity: 1}]</t>
  </si>
  <si>
    <t>[{color: Ash Grey, quantity: 4}, {color: Summer Orange , quantity: 1}, {color: Ash Grey , quantity: 1}]</t>
  </si>
  <si>
    <t>[{color: Ash Grey, quantity: 1}, {color: Gold , quantity: 3}, {color: Ocean Blue , quantity: 2}]</t>
  </si>
  <si>
    <t>[{color: Dusk, quantity: 2}, {color: Rose Gold , quantity: 1}, {color: Magenta , quantity: 1}]</t>
  </si>
  <si>
    <t>[{color: Carmine Red, quantity: 2}, {color: Magenta , quantity: 2}, {color: Summer Orange , quantity: 1}]</t>
  </si>
  <si>
    <t>[{color: Magenta, quantity: 2}, {color: Gold , quantity: 3}, {color: Ash Grey , quantity: 1}]</t>
  </si>
  <si>
    <t>[{color: Snow White, quantity: 3}, {color: Summer Orange , quantity: 1}, {color: Midnight Black , quantity: 2}]</t>
  </si>
  <si>
    <t>[{color: Ocean Blue, quantity: 1}, {color: Rose Gold , quantity: 3}]</t>
  </si>
  <si>
    <t>[{color: Carmine Red, quantity: 4}, {color: Midnight Black , quantity: 1}, {color: Magenta , quantity: 1}]</t>
  </si>
  <si>
    <t>[{color: Ocean Blue, quantity: 5}, {color: Carmine Red , quantity: 1}, {color: Magenta , quantity: 1}]</t>
  </si>
  <si>
    <t>[{color: Magenta, quantity: 2}, {color: Gold , quantity: 1}, {color: Carmine Red , quantity: 2}]</t>
  </si>
  <si>
    <t>[{color: Snow White, quantity: 6}, {color: Dusk , quantity: 1}]</t>
  </si>
  <si>
    <t>[{color: Ocean Blue, quantity: 4}, {color: Summer Orange , quantity: 1}]</t>
  </si>
  <si>
    <t>[{color: Magenta, quantity: 2}, {color: Ocean Blue , quantity: 4}]</t>
  </si>
  <si>
    <t>[{color: Ash Grey, quantity: 5}, {color: Midnight Black , quantity: 1}]</t>
  </si>
  <si>
    <t>[{color: Ash Grey, quantity: 1}, {color: Carmine Red , quantity: 2}, {color: Midnight Black , quantity: 2}]</t>
  </si>
  <si>
    <t>[{color: Ash Grey, quantity: 1}, {color: Snow White , quantity: 2}, {color: Ocean Blue , quantity: 2}]</t>
  </si>
  <si>
    <t>[{color: Snow White, quantity: 1}, {color: Magenta , quantity: 2}, {color: Carmine Red , quantity: 1}]</t>
  </si>
  <si>
    <t>[{color: Midnight Black, quantity: 1}, {color: Carmine Red , quantity: 5}, {color: Dusk , quantity: 1}]</t>
  </si>
  <si>
    <t>[{color: Carmine Red, quantity: 2}, {color: Dusk , quantity: 4}]</t>
  </si>
  <si>
    <t>[{color: Magenta, quantity: 2}, {color: Midnight Black , quantity: 1}]</t>
  </si>
  <si>
    <t>[{color: Rose Gold, quantity: 1}, {color: Midnight Black , quantity: 1}]</t>
  </si>
  <si>
    <t>[{color: Midnight Black, quantity: 2}, {color: Carmine Red , quantity: 1}]</t>
  </si>
  <si>
    <t>[{color: Gold, quantity: 3}, {color: Summer Orange , quantity: 2}, {color: Dusk , quantity: 1}]</t>
  </si>
  <si>
    <t>Kategori</t>
  </si>
  <si>
    <t>Nama Barang</t>
  </si>
  <si>
    <t>Harga Produksi</t>
  </si>
  <si>
    <t>Pakaian Wanita</t>
  </si>
  <si>
    <t>Pakaian Pria</t>
  </si>
  <si>
    <t>Pakaian Unisex</t>
  </si>
  <si>
    <t>Aksesoris</t>
  </si>
  <si>
    <t>Sepatu Pria</t>
  </si>
  <si>
    <t>Sepatu Wanita</t>
  </si>
  <si>
    <t>Contoh :</t>
  </si>
  <si>
    <t>Kode Diskon [NAMA BRAND] Bulan April 2023</t>
  </si>
  <si>
    <t>Platform</t>
  </si>
  <si>
    <t>Jenis Promo</t>
  </si>
  <si>
    <t>Kode Diskon</t>
  </si>
  <si>
    <t>Besar Diskon</t>
  </si>
  <si>
    <t xml:space="preserve">Guide Pengerjaan </t>
  </si>
  <si>
    <t xml:space="preserve">1. Kode Kategori = 2 Huruf, terdiri atas inisial(huruf pertama) masing masing kata pada Kategori. Jika data pada kategori hanya 1 kata maka kode terdiri atas 2 huruf pertama </t>
  </si>
  <si>
    <t>AK</t>
  </si>
  <si>
    <t>2. Harga &amp; Harga Produksi = peserta dapat mengisi harga setiap kategori dengan bebas, karena mengambil POV peserta sebagai owner dari sebuah brand</t>
  </si>
  <si>
    <t>Harga Jual</t>
  </si>
  <si>
    <t>KATALOG XYZ</t>
  </si>
  <si>
    <t>Tanggal_text</t>
  </si>
  <si>
    <t>Total Diskon</t>
  </si>
  <si>
    <t>Harga produksi</t>
  </si>
  <si>
    <t>Total harga produksi</t>
  </si>
  <si>
    <t>Total Pendapatan</t>
  </si>
  <si>
    <t>Total Profit</t>
  </si>
  <si>
    <t>Text Warna A</t>
  </si>
  <si>
    <t>Number A</t>
  </si>
  <si>
    <t>Text Warna B</t>
  </si>
  <si>
    <t>Number B</t>
  </si>
  <si>
    <t>Text Warna C</t>
  </si>
  <si>
    <t>Number C</t>
  </si>
  <si>
    <t>a1</t>
  </si>
  <si>
    <t>a2</t>
  </si>
  <si>
    <t>a3</t>
  </si>
  <si>
    <t>a4</t>
  </si>
  <si>
    <t>a5</t>
  </si>
  <si>
    <t>a6</t>
  </si>
  <si>
    <t>a7</t>
  </si>
  <si>
    <t>a8</t>
  </si>
  <si>
    <t>a9</t>
  </si>
  <si>
    <t>a10</t>
  </si>
  <si>
    <t>a11</t>
  </si>
  <si>
    <t>a12</t>
  </si>
  <si>
    <t>Row Labels</t>
  </si>
  <si>
    <t>Grand Total</t>
  </si>
  <si>
    <t>Sum of Total Profit</t>
  </si>
  <si>
    <t>Sum of Total Pendapatan</t>
  </si>
  <si>
    <t>Sum of Total Harga</t>
  </si>
  <si>
    <t>Sum of Total Diskon</t>
  </si>
  <si>
    <t>Sum of Total harga produksi</t>
  </si>
  <si>
    <t>Jenis Pendapatan</t>
  </si>
  <si>
    <t>Persentase</t>
  </si>
  <si>
    <t>Jumlah</t>
  </si>
  <si>
    <t>Profit</t>
  </si>
  <si>
    <t>Sum of Total Qty</t>
  </si>
  <si>
    <t>persentase</t>
  </si>
  <si>
    <t>01/04/23</t>
  </si>
  <si>
    <t>02/04/23</t>
  </si>
  <si>
    <t>03/04/23</t>
  </si>
  <si>
    <t>04/04/23</t>
  </si>
  <si>
    <t>05/04/23</t>
  </si>
  <si>
    <t>06/04/23</t>
  </si>
  <si>
    <t>07/04/23</t>
  </si>
  <si>
    <t>08/04/23</t>
  </si>
  <si>
    <t>09/04/23</t>
  </si>
  <si>
    <t>10/04/23</t>
  </si>
  <si>
    <t>11/04/23</t>
  </si>
  <si>
    <t>12/04/23</t>
  </si>
  <si>
    <t>13/04/23</t>
  </si>
  <si>
    <t>14/04/23</t>
  </si>
  <si>
    <t>15/04/23</t>
  </si>
  <si>
    <t>16/04/23</t>
  </si>
  <si>
    <t>17/04/23</t>
  </si>
  <si>
    <t>18/04/23</t>
  </si>
  <si>
    <t>19/04/23</t>
  </si>
  <si>
    <t>20/04/23</t>
  </si>
  <si>
    <t>21/04/23</t>
  </si>
  <si>
    <t>22/04/23</t>
  </si>
  <si>
    <t>23/04/23</t>
  </si>
  <si>
    <t>24/04/23</t>
  </si>
  <si>
    <t>25/04/23</t>
  </si>
  <si>
    <t>26/04/23</t>
  </si>
  <si>
    <t>27/04/23</t>
  </si>
  <si>
    <t>28/04/23</t>
  </si>
  <si>
    <t>29/04/23</t>
  </si>
  <si>
    <t>30/04/23</t>
  </si>
  <si>
    <t>Tanggal</t>
  </si>
  <si>
    <t>Count of Total Harga</t>
  </si>
  <si>
    <t>Column1</t>
  </si>
  <si>
    <t>Column2</t>
  </si>
  <si>
    <t>Column3</t>
  </si>
  <si>
    <t>Discount</t>
  </si>
  <si>
    <t>Production</t>
  </si>
  <si>
    <t>Average Sales</t>
  </si>
  <si>
    <t>Max Revenue</t>
  </si>
  <si>
    <t>Min Revenue</t>
  </si>
  <si>
    <t>Average Revenue</t>
  </si>
  <si>
    <t>Count of Rating</t>
  </si>
  <si>
    <t>Production Cost</t>
  </si>
  <si>
    <t>Total Revenue</t>
  </si>
  <si>
    <t>PP</t>
  </si>
  <si>
    <t>PU</t>
  </si>
  <si>
    <t>SP</t>
  </si>
  <si>
    <t>SW</t>
  </si>
  <si>
    <t>Column Labels</t>
  </si>
  <si>
    <t>Rank 1</t>
  </si>
  <si>
    <t>Rank 2</t>
  </si>
  <si>
    <t>Rank 3</t>
  </si>
  <si>
    <t>Jakarta</t>
  </si>
  <si>
    <t>Jawa Timur</t>
  </si>
  <si>
    <t>75 pcs</t>
  </si>
  <si>
    <t>57 pcs</t>
  </si>
  <si>
    <t>49 pcs</t>
  </si>
  <si>
    <t>45 pcs</t>
  </si>
  <si>
    <t>44 pcs</t>
  </si>
  <si>
    <t>33 pcs</t>
  </si>
  <si>
    <t>39 pcs</t>
  </si>
  <si>
    <t>29 pcs</t>
  </si>
  <si>
    <t>26 pcs</t>
  </si>
  <si>
    <t>60 pcs</t>
  </si>
  <si>
    <t>53 pcs</t>
  </si>
  <si>
    <t>52 pcs</t>
  </si>
  <si>
    <t>42 pcs</t>
  </si>
  <si>
    <t>38 pcs</t>
  </si>
  <si>
    <t>35 pcs</t>
  </si>
  <si>
    <t>27 pcs</t>
  </si>
  <si>
    <t>21 pcs</t>
  </si>
  <si>
    <t>17 pcs</t>
  </si>
  <si>
    <t>Banten</t>
  </si>
  <si>
    <t>Jawa Barat</t>
  </si>
  <si>
    <t>Jawa Tengah</t>
  </si>
  <si>
    <t>Kode</t>
  </si>
  <si>
    <t>Nama Produk</t>
  </si>
  <si>
    <t>Produk 1</t>
  </si>
  <si>
    <t>Produk 2</t>
  </si>
  <si>
    <t>Produk 3</t>
  </si>
  <si>
    <t/>
  </si>
  <si>
    <t>Profit Margin</t>
  </si>
  <si>
    <t>Profit_Margin</t>
  </si>
  <si>
    <t>Average</t>
  </si>
  <si>
    <t>Max</t>
  </si>
  <si>
    <t>Min</t>
  </si>
  <si>
    <t>Net_Profit</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</si>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</sst>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2" formatCode="_-&quot;Rp&quot;* #,##0_-;\-&quot;Rp&quot;* #,##0_-;_-&quot;Rp&quot;* &quot;-&quot;_-;_-@_-"/>
    <numFmt numFmtId="41" formatCode="_-* #,##0_-;\-* #,##0_-;_-* &quot;-&quot;_-;_-@_-"/>
    <numFmt numFmtId="164" formatCode="_(&quot;Rp&quot;* #,##0.00_);_(&quot;Rp&quot;* \(#,##0.00\);_(&quot;Rp&quot;* &quot;-&quot;??_);_(@_)"/>
    <numFmt numFmtId="165" formatCode="[$Rp]#,##0"/>
    <numFmt numFmtId="166" formatCode="_(&quot;Rp&quot;* #,##0_);_(&quot;Rp&quot;* \(#,##0\);_(&quot;Rp&quot;* &quot;-&quot;??_);_(@_)"/>
    <numFmt numFmtId="167" formatCode="[$-13809]dd/mm/yy;@"/>
    <numFmt numFmtId="168" formatCode="#,##0&quot; Pcs&quot;"/>
    <numFmt numFmtId="169" formatCode="0.0%"/>
  </numFmts>
  <fonts count="13" x14ac:knownFonts="1">
    <font>
      <sz val="10"/>
      <color rgb="FF000000"/>
      <name val="Arial"/>
      <scheme val="minor"/>
    </font>
    <font>
      <sz val="10"/>
      <color theme="1"/>
      <name val="Arial"/>
      <family val="2"/>
      <scheme val="minor"/>
    </font>
    <font>
      <b/>
      <sz val="10"/>
      <color rgb="FF000000"/>
      <name val="Arial"/>
      <family val="2"/>
    </font>
    <font>
      <sz val="10"/>
      <color theme="1"/>
      <name val="Arial"/>
      <family val="2"/>
    </font>
    <font>
      <sz val="11"/>
      <color rgb="FF000000"/>
      <name val="Calibri"/>
      <family val="2"/>
    </font>
    <font>
      <sz val="10"/>
      <color rgb="FF000000"/>
      <name val="Arial"/>
      <family val="2"/>
    </font>
    <font>
      <sz val="8"/>
      <name val="Arial"/>
      <family val="2"/>
      <scheme val="minor"/>
    </font>
    <font>
      <sz val="10"/>
      <color rgb="FF000000"/>
      <name val="Arial"/>
      <scheme val="minor"/>
    </font>
    <font>
      <sz val="10"/>
      <color rgb="FF000000"/>
      <name val="Arial"/>
      <family val="2"/>
      <scheme val="minor"/>
    </font>
    <font>
      <sz val="16"/>
      <color theme="0"/>
      <name val="Arial"/>
      <family val="2"/>
      <scheme val="minor"/>
    </font>
    <font>
      <sz val="10"/>
      <color rgb="FF000000"/>
      <name val="Arial"/>
    </font>
    <font>
      <b/>
      <sz val="10"/>
      <color rgb="FF000000"/>
      <name val="Arial"/>
      <family val="2"/>
      <scheme val="minor"/>
    </font>
    <font>
      <sz val="10"/>
      <color theme="0" tint="-4.9989318521683403E-2"/>
      <name val="Arial"/>
      <family val="2"/>
      <scheme val="minor"/>
    </font>
  </fonts>
  <fills count="11">
    <fill>
      <patternFill patternType="none"/>
    </fill>
    <fill>
      <patternFill patternType="gray125"/>
    </fill>
    <fill>
      <patternFill patternType="solid">
        <fgColor rgb="FFECECF1"/>
        <bgColor rgb="FFECECF1"/>
      </patternFill>
    </fill>
    <fill>
      <patternFill patternType="solid">
        <fgColor rgb="FFFFFFFF"/>
        <bgColor rgb="FFFFFFFF"/>
      </patternFill>
    </fill>
    <fill>
      <patternFill patternType="solid">
        <fgColor rgb="FFFFE599"/>
        <bgColor rgb="FFFFE599"/>
      </patternFill>
    </fill>
    <fill>
      <patternFill patternType="solid">
        <fgColor rgb="FFCCCCCC"/>
        <bgColor rgb="FFCCCCCC"/>
      </patternFill>
    </fill>
    <fill>
      <patternFill patternType="solid">
        <fgColor theme="0" tint="-4.9989318521683403E-2"/>
        <bgColor indexed="64"/>
      </patternFill>
    </fill>
    <fill>
      <patternFill patternType="solid">
        <fgColor theme="0"/>
        <bgColor indexed="64"/>
      </patternFill>
    </fill>
    <fill>
      <patternFill patternType="solid">
        <fgColor rgb="FF33D8FF"/>
        <bgColor indexed="64"/>
      </patternFill>
    </fill>
    <fill>
      <patternFill patternType="solid">
        <fgColor theme="2" tint="-4.9989318521683403E-2"/>
        <bgColor indexed="64"/>
      </patternFill>
    </fill>
    <fill>
      <patternFill patternType="solid">
        <fgColor theme="8"/>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rgb="FFD9D9E3"/>
      </left>
      <right/>
      <top style="thin">
        <color rgb="FFD9D9E3"/>
      </top>
      <bottom/>
      <diagonal/>
    </border>
  </borders>
  <cellStyleXfs count="3">
    <xf numFmtId="0" fontId="0" fillId="0" borderId="0"/>
    <xf numFmtId="42" fontId="7" fillId="0" borderId="0" applyFont="0" applyFill="0" applyBorder="0" applyAlignment="0" applyProtection="0"/>
    <xf numFmtId="9" fontId="7" fillId="0" borderId="0" applyFont="0" applyFill="0" applyBorder="0" applyAlignment="0" applyProtection="0"/>
  </cellStyleXfs>
  <cellXfs count="76">
    <xf numFmtId="0" fontId="0" fillId="0" borderId="0" xfId="0"/>
    <xf numFmtId="0" fontId="1" fillId="0" borderId="0" xfId="0" applyFont="1"/>
    <xf numFmtId="0" fontId="2" fillId="2" borderId="0" xfId="0" applyFont="1" applyFill="1" applyAlignment="1">
      <alignment horizontal="center"/>
    </xf>
    <xf numFmtId="0" fontId="1" fillId="5" borderId="0" xfId="0" applyFont="1" applyFill="1"/>
    <xf numFmtId="0" fontId="1" fillId="5" borderId="1" xfId="0" applyFont="1" applyFill="1" applyBorder="1" applyAlignment="1">
      <alignment horizontal="center"/>
    </xf>
    <xf numFmtId="9" fontId="1" fillId="5" borderId="1" xfId="0" applyNumberFormat="1" applyFont="1" applyFill="1" applyBorder="1" applyAlignment="1">
      <alignment horizontal="center"/>
    </xf>
    <xf numFmtId="0" fontId="1" fillId="0" borderId="1" xfId="0" applyFont="1" applyBorder="1"/>
    <xf numFmtId="9" fontId="1" fillId="0" borderId="1" xfId="0" applyNumberFormat="1" applyFont="1" applyBorder="1"/>
    <xf numFmtId="14" fontId="0" fillId="0" borderId="0" xfId="0" applyNumberFormat="1"/>
    <xf numFmtId="9" fontId="0" fillId="0" borderId="0" xfId="0" applyNumberFormat="1"/>
    <xf numFmtId="0" fontId="2" fillId="2" borderId="3" xfId="0" applyFont="1" applyFill="1" applyBorder="1" applyAlignment="1">
      <alignment horizontal="center"/>
    </xf>
    <xf numFmtId="0" fontId="2" fillId="2" borderId="3" xfId="0" applyFont="1" applyFill="1" applyBorder="1" applyAlignment="1">
      <alignment horizontal="left"/>
    </xf>
    <xf numFmtId="164" fontId="2" fillId="2" borderId="3" xfId="0" applyNumberFormat="1" applyFont="1" applyFill="1" applyBorder="1" applyAlignment="1">
      <alignment horizontal="center"/>
    </xf>
    <xf numFmtId="9" fontId="2" fillId="2" borderId="3" xfId="0" applyNumberFormat="1" applyFont="1" applyFill="1" applyBorder="1" applyAlignment="1">
      <alignment horizontal="center"/>
    </xf>
    <xf numFmtId="165" fontId="2" fillId="2" borderId="3" xfId="0" applyNumberFormat="1" applyFont="1" applyFill="1" applyBorder="1" applyAlignment="1">
      <alignment horizontal="center"/>
    </xf>
    <xf numFmtId="14" fontId="2" fillId="2" borderId="3" xfId="0" applyNumberFormat="1" applyFont="1" applyFill="1" applyBorder="1" applyAlignment="1">
      <alignment horizontal="center"/>
    </xf>
    <xf numFmtId="0" fontId="3" fillId="3" borderId="2" xfId="0" applyFont="1" applyFill="1" applyBorder="1" applyAlignment="1">
      <alignment horizontal="left"/>
    </xf>
    <xf numFmtId="0" fontId="3" fillId="3" borderId="2" xfId="0" applyFont="1" applyFill="1" applyBorder="1"/>
    <xf numFmtId="0" fontId="4" fillId="0" borderId="2" xfId="0" applyFont="1" applyBorder="1"/>
    <xf numFmtId="1" fontId="3" fillId="3" borderId="2" xfId="0" applyNumberFormat="1" applyFont="1" applyFill="1" applyBorder="1" applyAlignment="1">
      <alignment horizontal="left"/>
    </xf>
    <xf numFmtId="0" fontId="4" fillId="0" borderId="2" xfId="0" applyFont="1" applyBorder="1" applyAlignment="1">
      <alignment horizontal="left"/>
    </xf>
    <xf numFmtId="9" fontId="5" fillId="3" borderId="2" xfId="0" applyNumberFormat="1" applyFont="1" applyFill="1" applyBorder="1"/>
    <xf numFmtId="9" fontId="3" fillId="0" borderId="2" xfId="0" applyNumberFormat="1" applyFont="1" applyBorder="1"/>
    <xf numFmtId="165" fontId="3" fillId="3" borderId="2" xfId="0" applyNumberFormat="1" applyFont="1" applyFill="1" applyBorder="1" applyAlignment="1">
      <alignment horizontal="left"/>
    </xf>
    <xf numFmtId="14" fontId="3" fillId="3" borderId="2" xfId="0" applyNumberFormat="1" applyFont="1" applyFill="1" applyBorder="1" applyAlignment="1">
      <alignment horizontal="left"/>
    </xf>
    <xf numFmtId="3" fontId="3" fillId="3" borderId="2" xfId="0" applyNumberFormat="1" applyFont="1" applyFill="1" applyBorder="1" applyAlignment="1">
      <alignment horizontal="left"/>
    </xf>
    <xf numFmtId="0" fontId="0" fillId="0" borderId="0" xfId="0"/>
    <xf numFmtId="0" fontId="3" fillId="3" borderId="2" xfId="0" applyNumberFormat="1" applyFont="1" applyFill="1" applyBorder="1" applyAlignment="1">
      <alignment horizontal="left"/>
    </xf>
    <xf numFmtId="166" fontId="1" fillId="5" borderId="0" xfId="0" applyNumberFormat="1" applyFont="1" applyFill="1"/>
    <xf numFmtId="166" fontId="1" fillId="4" borderId="0" xfId="0" applyNumberFormat="1" applyFont="1" applyFill="1"/>
    <xf numFmtId="166" fontId="0" fillId="0" borderId="0" xfId="0" applyNumberFormat="1"/>
    <xf numFmtId="166" fontId="3" fillId="3" borderId="2" xfId="0" applyNumberFormat="1" applyFont="1" applyFill="1" applyBorder="1" applyAlignment="1">
      <alignment horizontal="left"/>
    </xf>
    <xf numFmtId="166" fontId="2" fillId="2" borderId="3" xfId="0" applyNumberFormat="1" applyFont="1" applyFill="1" applyBorder="1" applyAlignment="1">
      <alignment horizontal="center"/>
    </xf>
    <xf numFmtId="0" fontId="2" fillId="2" borderId="3" xfId="0" applyNumberFormat="1" applyFont="1" applyFill="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42" fontId="0" fillId="0" borderId="0" xfId="0" applyNumberFormat="1"/>
    <xf numFmtId="42" fontId="0" fillId="0" borderId="0" xfId="1" applyFont="1"/>
    <xf numFmtId="9" fontId="0" fillId="0" borderId="0" xfId="2" applyFont="1"/>
    <xf numFmtId="41" fontId="0" fillId="0" borderId="0" xfId="0" applyNumberFormat="1"/>
    <xf numFmtId="10" fontId="0" fillId="0" borderId="0" xfId="0" applyNumberFormat="1"/>
    <xf numFmtId="167" fontId="0" fillId="0" borderId="0" xfId="0" applyNumberFormat="1" applyAlignment="1">
      <alignment horizontal="left"/>
    </xf>
    <xf numFmtId="0" fontId="0" fillId="6" borderId="0" xfId="0" applyFill="1"/>
    <xf numFmtId="0" fontId="0" fillId="7" borderId="0" xfId="0" applyFill="1"/>
    <xf numFmtId="1" fontId="0" fillId="0" borderId="0" xfId="0" applyNumberFormat="1"/>
    <xf numFmtId="0" fontId="8" fillId="0" borderId="0" xfId="0" applyFont="1"/>
    <xf numFmtId="0" fontId="0" fillId="0" borderId="0" xfId="0" applyAlignment="1">
      <alignment horizontal="left" indent="1"/>
    </xf>
    <xf numFmtId="0" fontId="8" fillId="0" borderId="0" xfId="0" applyFont="1" applyAlignment="1">
      <alignment horizontal="left"/>
    </xf>
    <xf numFmtId="0" fontId="0" fillId="0" borderId="0" xfId="0"/>
    <xf numFmtId="0" fontId="0" fillId="0" borderId="0" xfId="0"/>
    <xf numFmtId="1" fontId="8" fillId="0" borderId="0" xfId="0" applyNumberFormat="1" applyFont="1"/>
    <xf numFmtId="0" fontId="0" fillId="0" borderId="0" xfId="0" applyAlignment="1">
      <alignment horizontal="center" vertical="center"/>
    </xf>
    <xf numFmtId="42" fontId="8" fillId="0" borderId="0" xfId="0" applyNumberFormat="1" applyFont="1"/>
    <xf numFmtId="0" fontId="8" fillId="0" borderId="0" xfId="0" applyFont="1" applyAlignment="1">
      <alignment horizontal="center"/>
    </xf>
    <xf numFmtId="0" fontId="9" fillId="6" borderId="0" xfId="0" applyFont="1" applyFill="1" applyAlignment="1">
      <alignment vertical="center"/>
    </xf>
    <xf numFmtId="0" fontId="10" fillId="0" borderId="0" xfId="0" applyFont="1"/>
    <xf numFmtId="0" fontId="5" fillId="0" borderId="0" xfId="0" applyFont="1"/>
    <xf numFmtId="0" fontId="10" fillId="0" borderId="0" xfId="0" applyFont="1" applyAlignment="1">
      <alignment horizontal="left"/>
    </xf>
    <xf numFmtId="168" fontId="10" fillId="0" borderId="0" xfId="0" applyNumberFormat="1" applyFont="1"/>
    <xf numFmtId="0" fontId="10" fillId="0" borderId="0" xfId="0" applyFont="1" applyAlignment="1">
      <alignment horizontal="left" indent="1"/>
    </xf>
    <xf numFmtId="168" fontId="10" fillId="0" borderId="0" xfId="0" applyNumberFormat="1" applyFont="1" applyAlignment="1">
      <alignment horizontal="left" vertical="center"/>
    </xf>
    <xf numFmtId="0" fontId="10" fillId="0" borderId="0" xfId="0" applyFont="1" applyAlignment="1">
      <alignment horizontal="left" vertical="center"/>
    </xf>
    <xf numFmtId="168" fontId="10" fillId="0" borderId="0" xfId="0" applyNumberFormat="1" applyFont="1" applyAlignment="1">
      <alignment horizontal="left"/>
    </xf>
    <xf numFmtId="168" fontId="8" fillId="0" borderId="0" xfId="0" applyNumberFormat="1" applyFont="1"/>
    <xf numFmtId="169" fontId="0" fillId="0" borderId="0" xfId="2" applyNumberFormat="1" applyFont="1"/>
    <xf numFmtId="10" fontId="0" fillId="0" borderId="0" xfId="2" applyNumberFormat="1" applyFont="1"/>
    <xf numFmtId="9" fontId="11" fillId="9" borderId="0" xfId="2" applyFont="1" applyFill="1"/>
    <xf numFmtId="169" fontId="0" fillId="0" borderId="0" xfId="0" applyNumberFormat="1"/>
    <xf numFmtId="0" fontId="0" fillId="6" borderId="0" xfId="0" applyFill="1" applyAlignment="1">
      <alignment horizontal="center"/>
    </xf>
    <xf numFmtId="0" fontId="0" fillId="10" borderId="0" xfId="0" applyFill="1"/>
    <xf numFmtId="0" fontId="12" fillId="6" borderId="0" xfId="0" applyFont="1" applyFill="1"/>
    <xf numFmtId="0" fontId="12" fillId="6" borderId="0" xfId="0" applyFont="1" applyFill="1" applyAlignment="1">
      <alignment horizontal="center"/>
    </xf>
    <xf numFmtId="0" fontId="1" fillId="4" borderId="0" xfId="0" applyFont="1" applyFill="1" applyAlignment="1">
      <alignment horizontal="center"/>
    </xf>
    <xf numFmtId="0" fontId="0" fillId="0" borderId="0" xfId="0"/>
    <xf numFmtId="0" fontId="9" fillId="8" borderId="0" xfId="0" applyFont="1" applyFill="1" applyAlignment="1">
      <alignment horizontal="center" vertical="center"/>
    </xf>
  </cellXfs>
  <cellStyles count="3">
    <cellStyle name="Currency [0]" xfId="1" builtinId="7"/>
    <cellStyle name="Normal" xfId="0" builtinId="0"/>
    <cellStyle name="Percent" xfId="2" builtinId="5"/>
  </cellStyles>
  <dxfs count="86">
    <dxf>
      <numFmt numFmtId="1" formatCode="0"/>
    </dxf>
    <dxf>
      <numFmt numFmtId="1" formatCode="0"/>
    </dxf>
    <dxf>
      <numFmt numFmtId="169" formatCode="0.0%"/>
    </dxf>
    <dxf>
      <numFmt numFmtId="169" formatCode="0.0%"/>
    </dxf>
    <dxf>
      <numFmt numFmtId="32" formatCode="_-&quot;Rp&quot;* #,##0_-;\-&quot;Rp&quot;* #,##0_-;_-&quot;Rp&quot;* &quot;-&quot;_-;_-@_-"/>
    </dxf>
    <dxf>
      <numFmt numFmtId="1" formatCode="0"/>
    </dxf>
    <dxf>
      <numFmt numFmtId="1" formatCode="0"/>
    </dxf>
    <dxf>
      <numFmt numFmtId="32" formatCode="_-&quot;Rp&quot;* #,##0_-;\-&quot;Rp&quot;* #,##0_-;_-&quot;Rp&quot;* &quot;-&quot;_-;_-@_-"/>
    </dxf>
    <dxf>
      <numFmt numFmtId="1" formatCode="0"/>
    </dxf>
    <dxf>
      <numFmt numFmtId="1" formatCode="0"/>
    </dxf>
    <dxf>
      <numFmt numFmtId="1" formatCode="0"/>
    </dxf>
    <dxf>
      <numFmt numFmtId="1" formatCode="0"/>
    </dxf>
    <dxf>
      <numFmt numFmtId="1" formatCode="0"/>
    </dxf>
    <dxf>
      <numFmt numFmtId="32" formatCode="_-&quot;Rp&quot;* #,##0_-;\-&quot;Rp&quot;* #,##0_-;_-&quot;Rp&quot;* &quot;-&quot;_-;_-@_-"/>
    </dxf>
    <dxf>
      <numFmt numFmtId="1" formatCode="0"/>
    </dxf>
    <dxf>
      <numFmt numFmtId="1" formatCode="0"/>
    </dxf>
    <dxf>
      <numFmt numFmtId="1" formatCode="0"/>
    </dxf>
    <dxf>
      <numFmt numFmtId="1" formatCode="0"/>
    </dxf>
    <dxf>
      <numFmt numFmtId="14" formatCode="0.00%"/>
    </dxf>
    <dxf>
      <numFmt numFmtId="14" formatCode="0.00%"/>
    </dxf>
    <dxf>
      <alignment horizontal="left" vertical="bottom" textRotation="0" wrapText="0" indent="0" justifyLastLine="0" shrinkToFit="0" readingOrder="0"/>
    </dxf>
    <dxf>
      <numFmt numFmtId="33" formatCode="_-* #,##0_-;\-* #,##0_-;_-* &quot;-&quot;_-;_-@_-"/>
    </dxf>
    <dxf>
      <numFmt numFmtId="167" formatCode="[$-13809]dd/mm/yy;@"/>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scheme val="minor"/>
      </font>
    </dxf>
    <dxf>
      <font>
        <b val="0"/>
        <i val="0"/>
        <strike val="0"/>
        <condense val="0"/>
        <extend val="0"/>
        <outline val="0"/>
        <shadow val="0"/>
        <u val="none"/>
        <vertAlign val="baseline"/>
        <sz val="10"/>
        <color rgb="FF000000"/>
        <name val="Arial"/>
        <scheme val="minor"/>
      </font>
    </dxf>
    <dxf>
      <numFmt numFmtId="33" formatCode="_-* #,##0_-;\-* #,##0_-;_-* &quot;-&quot;_-;_-@_-"/>
    </dxf>
    <dxf>
      <numFmt numFmtId="33" formatCode="_-* #,##0_-;\-* #,##0_-;_-* &quot;-&quot;_-;_-@_-"/>
    </dxf>
    <dxf>
      <numFmt numFmtId="32" formatCode="_-&quot;Rp&quot;* #,##0_-;\-&quot;Rp&quot;* #,##0_-;_-&quot;Rp&quot;* &quot;-&quot;_-;_-@_-"/>
    </dxf>
    <dxf>
      <numFmt numFmtId="14" formatCode="0.00%"/>
    </dxf>
    <dxf>
      <numFmt numFmtId="33" formatCode="_-* #,##0_-;\-* #,##0_-;_-* &quot;-&quot;_-;_-@_-"/>
    </dxf>
    <dxf>
      <numFmt numFmtId="32" formatCode="_-&quot;Rp&quot;* #,##0_-;\-&quot;Rp&quot;* #,##0_-;_-&quot;Rp&quot;* &quot;-&quot;_-;_-@_-"/>
    </dxf>
    <dxf>
      <numFmt numFmtId="32" formatCode="_-&quot;Rp&quot;* #,##0_-;\-&quot;Rp&quot;* #,##0_-;_-&quot;Rp&quot;* &quot;-&quot;_-;_-@_-"/>
    </dxf>
    <dxf>
      <numFmt numFmtId="32" formatCode="_-&quot;Rp&quot;* #,##0_-;\-&quot;Rp&quot;* #,##0_-;_-&quot;Rp&quot;* &quot;-&quot;_-;_-@_-"/>
    </dxf>
    <dxf>
      <numFmt numFmtId="32" formatCode="_-&quot;Rp&quot;* #,##0_-;\-&quot;Rp&quot;* #,##0_-;_-&quot;Rp&quot;* &quot;-&quot;_-;_-@_-"/>
    </dxf>
    <dxf>
      <numFmt numFmtId="1" formatCode="0"/>
    </dxf>
    <dxf>
      <numFmt numFmtId="14" formatCode="0.00%"/>
    </dxf>
    <dxf>
      <numFmt numFmtId="32" formatCode="_-&quot;Rp&quot;* #,##0_-;\-&quot;Rp&quot;* #,##0_-;_-&quot;Rp&quot;* &quot;-&quot;_-;_-@_-"/>
    </dxf>
    <dxf>
      <numFmt numFmtId="32" formatCode="_-&quot;Rp&quot;* #,##0_-;\-&quot;Rp&quot;* #,##0_-;_-&quot;Rp&quot;* &quot;-&quot;_-;_-@_-"/>
    </dxf>
    <dxf>
      <numFmt numFmtId="14" formatCode="0.00%"/>
    </dxf>
    <dxf>
      <font>
        <b val="0"/>
        <i val="0"/>
        <strike val="0"/>
        <condense val="0"/>
        <extend val="0"/>
        <outline val="0"/>
        <shadow val="0"/>
        <u val="none"/>
        <vertAlign val="baseline"/>
        <sz val="10"/>
        <color theme="1"/>
        <name val="Arial"/>
        <family val="2"/>
        <scheme val="none"/>
      </font>
      <fill>
        <patternFill patternType="solid">
          <fgColor rgb="FFFFFFFF"/>
          <bgColor rgb="FFFFFFFF"/>
        </patternFill>
      </fill>
      <alignment horizontal="left" vertical="bottom" textRotation="0" wrapText="0"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0" formatCode="General"/>
      <fill>
        <patternFill patternType="solid">
          <fgColor rgb="FFFFFFFF"/>
          <bgColor rgb="FFFFFFFF"/>
        </patternFill>
      </fill>
      <alignment horizontal="left" vertical="bottom"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19" formatCode="dd/mm/yyyy"/>
      <fill>
        <patternFill patternType="solid">
          <fgColor rgb="FFFFFFFF"/>
          <bgColor rgb="FFFFFFFF"/>
        </patternFill>
      </fill>
      <alignment horizontal="left" vertical="bottom"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165" formatCode="[$Rp]#,##0"/>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165" formatCode="[$Rp]#,##0"/>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165" formatCode="[$Rp]#,##0"/>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165" formatCode="[$Rp]#,##0"/>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165" formatCode="[$Rp]#,##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13" formatCode="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166" formatCode="_(&quot;Rp&quot;* #,##0_);_(&quot;Rp&quot;* \(#,##0\);_(&quot;Rp&quot;* &quot;-&quot;??_);_(@_)"/>
      <fill>
        <patternFill patternType="solid">
          <fgColor rgb="FFFFFFFF"/>
          <bgColor rgb="FFFFFFFF"/>
        </patternFill>
      </fill>
      <alignment horizontal="left" vertical="bottom"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numFmt numFmtId="166" formatCode="_(&quot;Rp&quot;* #,##0_);_(&quot;Rp&quot;* \(#,##0\);_(&quot;Rp&quot;* &quot;-&quot;??_);_(@_)"/>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numFmt numFmtId="0" formatCode="General"/>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1" formatCode="0"/>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numFmt numFmtId="1" formatCode="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numFmt numFmtId="0" formatCode="General"/>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0" formatCode="General"/>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0" formatCode="General"/>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0" formatCode="General"/>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0" formatCode="Genera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1" formatCode="0"/>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numFmt numFmtId="1" formatCode="0"/>
      <alignment horizontal="left" vertical="bottom"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1" formatCode="0"/>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border>
    </dxf>
    <dxf>
      <numFmt numFmtId="30" formatCode="@"/>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0" formatCode="General"/>
      <fill>
        <patternFill patternType="solid">
          <fgColor rgb="FFFFFFFF"/>
          <bgColor rgb="FFFFFFFF"/>
        </patternFill>
      </fill>
      <alignment horizontal="general"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rgb="FFFFFFFF"/>
          <bgColor rgb="FFFFFFFF"/>
        </patternFill>
      </fill>
      <alignment horizontal="general"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rgb="FFFFFFFF"/>
          <bgColor rgb="FFFFFFFF"/>
        </patternFill>
      </fill>
      <alignment horizontal="general"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rgb="FFFFFFFF"/>
          <bgColor rgb="FFFFFFFF"/>
        </patternFill>
      </fill>
      <alignment horizontal="general" vertical="bottom"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1" formatCode="0"/>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border>
    </dxf>
    <dxf>
      <numFmt numFmtId="3" formatCode="#,##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Arial"/>
        <family val="2"/>
        <scheme val="none"/>
      </font>
      <numFmt numFmtId="0" formatCode="General"/>
      <fill>
        <patternFill patternType="solid">
          <fgColor rgb="FFFFFFFF"/>
          <bgColor rgb="FFFFFFFF"/>
        </patternFill>
      </fill>
      <alignment horizontal="left" vertical="bottom"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numFmt numFmtId="0" formatCode="General"/>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1"/>
        <color rgb="FF000000"/>
        <name val="Calibri"/>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1"/>
        <color rgb="FF000000"/>
        <name val="Calibri"/>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1"/>
        <color rgb="FF000000"/>
        <name val="Calibri"/>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1"/>
        <color rgb="FF000000"/>
        <name val="Calibri"/>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0" formatCode="General"/>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numFmt numFmtId="0" formatCode="General"/>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i val="0"/>
        <u/>
        <sz val="14"/>
        <color theme="1"/>
        <name val="Abadi"/>
        <family val="2"/>
        <scheme val="none"/>
      </font>
      <fill>
        <patternFill patternType="none">
          <bgColor auto="1"/>
        </patternFill>
      </fill>
    </dxf>
    <dxf>
      <font>
        <b/>
        <i val="0"/>
        <sz val="8"/>
        <name val="Abadi"/>
        <family val="2"/>
        <scheme val="none"/>
      </font>
      <fill>
        <patternFill patternType="lightVertical">
          <fgColor theme="6" tint="0.59996337778862885"/>
          <bgColor theme="0"/>
        </patternFill>
      </fill>
    </dxf>
  </dxfs>
  <tableStyles count="3" defaultTableStyle="TableStyleMedium2" defaultPivotStyle="PivotStyleLight16">
    <tableStyle name="Slicer Marketplace" pivot="0" table="0" count="0" xr9:uid="{EEFFC4EE-8555-421C-A54C-580EDF2F1209}"/>
    <tableStyle name="Slicer Marketplace (1)" pivot="0" table="0" count="1" xr9:uid="{97D503F4-0901-4883-BFD3-77BCEB1A0846}">
      <tableStyleElement type="wholeTable" dxfId="85"/>
    </tableStyle>
    <tableStyle name="Slicer Style C" pivot="0" table="0" count="9" xr9:uid="{2ABBFD8D-9393-49B3-9583-558E94B307AD}">
      <tableStyleElement type="headerRow" dxfId="84"/>
    </tableStyle>
  </tableStyles>
  <colors>
    <mruColors>
      <color rgb="FFF7BC53"/>
      <color rgb="FFFE8602"/>
      <color rgb="FF33D8FF"/>
      <color rgb="FF00FF99"/>
      <color rgb="FFF0F5FE"/>
      <color rgb="FFDA1075"/>
      <color rgb="FF521FD1"/>
      <color rgb="FFF244F6"/>
      <color rgb="FFFEFA68"/>
      <color rgb="FFFA7E7E"/>
    </mruColors>
  </colors>
  <extLst>
    <ext xmlns:x14="http://schemas.microsoft.com/office/spreadsheetml/2009/9/main" uri="{46F421CA-312F-682f-3DD2-61675219B42D}">
      <x14:dxfs count="8">
        <dxf>
          <font>
            <b/>
            <i val="0"/>
            <sz val="11"/>
            <color theme="0"/>
            <name val="Arial"/>
            <family val="2"/>
            <scheme val="minor"/>
          </font>
          <fill>
            <patternFill patternType="solid">
              <bgColor theme="7" tint="0.79998168889431442"/>
            </patternFill>
          </fill>
        </dxf>
        <dxf>
          <fill>
            <patternFill patternType="none">
              <bgColor auto="1"/>
            </patternFill>
          </fill>
        </dxf>
        <dxf>
          <font>
            <b/>
            <i val="0"/>
            <sz val="11"/>
            <color theme="0"/>
            <name val="Calibri"/>
            <family val="2"/>
            <scheme val="none"/>
          </font>
          <fill>
            <patternFill>
              <bgColor rgb="FF00FF99"/>
            </patternFill>
          </fill>
        </dxf>
        <dxf>
          <font>
            <b/>
            <i val="0"/>
            <sz val="11"/>
            <color theme="1"/>
            <name val="Calibri"/>
            <family val="2"/>
            <scheme val="none"/>
          </font>
          <fill>
            <patternFill>
              <bgColor theme="6" tint="0.79998168889431442"/>
            </patternFill>
          </fill>
        </dxf>
        <dxf>
          <font>
            <b/>
            <i val="0"/>
            <sz val="11"/>
            <color auto="1"/>
            <name val="Arial"/>
            <family val="2"/>
            <scheme val="minor"/>
          </font>
          <fill>
            <patternFill>
              <bgColor theme="6" tint="0.79998168889431442"/>
            </patternFill>
          </fill>
        </dxf>
        <dxf>
          <font>
            <b/>
            <i val="0"/>
            <sz val="12"/>
            <color theme="1"/>
            <name val="Calibri"/>
            <family val="2"/>
            <scheme val="none"/>
          </font>
          <fill>
            <patternFill>
              <bgColor rgb="FF00FF99"/>
            </patternFill>
          </fill>
        </dxf>
        <dxf>
          <font>
            <b val="0"/>
            <i val="0"/>
            <sz val="11"/>
            <color theme="1"/>
            <name val="Calibri"/>
            <family val="2"/>
          </font>
          <fill>
            <patternFill>
              <bgColor theme="0"/>
            </patternFill>
          </fill>
          <border>
            <left style="thin">
              <color auto="1"/>
            </left>
            <right style="thin">
              <color auto="1"/>
            </right>
            <top style="thin">
              <color auto="1"/>
            </top>
            <bottom style="thin">
              <color auto="1"/>
            </bottom>
          </border>
        </dxf>
        <dxf>
          <font>
            <b/>
            <i val="0"/>
            <sz val="12"/>
            <color theme="1"/>
            <name val="Calibri"/>
            <family val="2"/>
            <scheme val="none"/>
          </font>
          <fill>
            <patternFill>
              <bgColor theme="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Marketplace"/>
        <x14:slicerStyle name="Slicer Marketplace (1)"/>
        <x14:slicerStyle name="Slicer Style 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general'!$B$24</c:f>
              <c:strCache>
                <c:ptCount val="1"/>
                <c:pt idx="0">
                  <c:v>Column2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86-464F-B939-CD5BE2AA50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86-464F-B939-CD5BE2AA50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86-464F-B939-CD5BE2AA50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86-464F-B939-CD5BE2AA50BB}"/>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general'!$A$25:$A$28</c:f>
              <c:strCache>
                <c:ptCount val="4"/>
                <c:pt idx="0">
                  <c:v>BliBli</c:v>
                </c:pt>
                <c:pt idx="1">
                  <c:v>Bukalapak</c:v>
                </c:pt>
                <c:pt idx="2">
                  <c:v>Shopee</c:v>
                </c:pt>
                <c:pt idx="3">
                  <c:v>Tokopedia</c:v>
                </c:pt>
              </c:strCache>
            </c:strRef>
          </c:cat>
          <c:val>
            <c:numRef>
              <c:f>'pivot general'!$B$25:$B$28</c:f>
              <c:numCache>
                <c:formatCode>0.00%</c:formatCode>
                <c:ptCount val="4"/>
                <c:pt idx="0">
                  <c:v>0.15489019314625255</c:v>
                </c:pt>
                <c:pt idx="1">
                  <c:v>0.13032310145637171</c:v>
                </c:pt>
                <c:pt idx="2">
                  <c:v>0.41211018401498056</c:v>
                </c:pt>
                <c:pt idx="3">
                  <c:v>0.30267652138239515</c:v>
                </c:pt>
              </c:numCache>
            </c:numRef>
          </c:val>
          <c:extLst>
            <c:ext xmlns:c16="http://schemas.microsoft.com/office/drawing/2014/chart" uri="{C3380CC4-5D6E-409C-BE32-E72D297353CC}">
              <c16:uniqueId val="{00000008-F786-464F-B939-CD5BE2AA50B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'pivot general'!$H$1</c:f>
              <c:strCache>
                <c:ptCount val="1"/>
                <c:pt idx="0">
                  <c:v>Total Pendapatan</c:v>
                </c:pt>
              </c:strCache>
            </c:strRef>
          </c:tx>
          <c:spPr>
            <a:gradFill flip="none" rotWithShape="1">
              <a:gsLst>
                <a:gs pos="0">
                  <a:schemeClr val="accent4">
                    <a:lumMod val="0"/>
                    <a:lumOff val="100000"/>
                  </a:schemeClr>
                </a:gs>
                <a:gs pos="19000">
                  <a:schemeClr val="accent4">
                    <a:lumMod val="0"/>
                    <a:lumOff val="100000"/>
                  </a:schemeClr>
                </a:gs>
                <a:gs pos="100000">
                  <a:schemeClr val="accent4">
                    <a:lumMod val="100000"/>
                  </a:schemeClr>
                </a:gs>
              </a:gsLst>
              <a:path path="circle">
                <a:fillToRect l="50000" t="-80000" r="50000" b="18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s>
            <c:dLbl>
              <c:idx val="0"/>
              <c:layout>
                <c:manualLayout>
                  <c:x val="-4.8224751545530271E-19"/>
                  <c:y val="-0.387090689407885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5C-4DF4-BA33-01A97F1417E2}"/>
                </c:ext>
              </c:extLst>
            </c:dLbl>
            <c:dLbl>
              <c:idx val="1"/>
              <c:delete val="1"/>
              <c:extLst>
                <c:ext xmlns:c15="http://schemas.microsoft.com/office/drawing/2012/chart" uri="{CE6537A1-D6FC-4f65-9D91-7224C49458BB}"/>
                <c:ext xmlns:c16="http://schemas.microsoft.com/office/drawing/2014/chart" uri="{C3380CC4-5D6E-409C-BE32-E72D297353CC}">
                  <c16:uniqueId val="{00000002-0B5C-4DF4-BA33-01A97F1417E2}"/>
                </c:ext>
              </c:extLst>
            </c:dLbl>
            <c:dLbl>
              <c:idx val="2"/>
              <c:delete val="1"/>
              <c:extLst>
                <c:ext xmlns:c15="http://schemas.microsoft.com/office/drawing/2012/chart" uri="{CE6537A1-D6FC-4f65-9D91-7224C49458BB}"/>
                <c:ext xmlns:c16="http://schemas.microsoft.com/office/drawing/2014/chart" uri="{C3380CC4-5D6E-409C-BE32-E72D297353CC}">
                  <c16:uniqueId val="{00000003-0B5C-4DF4-BA33-01A97F1417E2}"/>
                </c:ext>
              </c:extLst>
            </c:dLbl>
            <c:dLbl>
              <c:idx val="3"/>
              <c:layout>
                <c:manualLayout>
                  <c:x val="0"/>
                  <c:y val="-0.46377846749812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5C-4DF4-BA33-01A97F1417E2}"/>
                </c:ext>
              </c:extLst>
            </c:dLbl>
            <c:dLbl>
              <c:idx val="4"/>
              <c:delete val="1"/>
              <c:extLst>
                <c:ext xmlns:c15="http://schemas.microsoft.com/office/drawing/2012/chart" uri="{CE6537A1-D6FC-4f65-9D91-7224C49458BB}"/>
                <c:ext xmlns:c16="http://schemas.microsoft.com/office/drawing/2014/chart" uri="{C3380CC4-5D6E-409C-BE32-E72D297353CC}">
                  <c16:uniqueId val="{00000005-0B5C-4DF4-BA33-01A97F1417E2}"/>
                </c:ext>
              </c:extLst>
            </c:dLbl>
            <c:dLbl>
              <c:idx val="5"/>
              <c:layout>
                <c:manualLayout>
                  <c:x val="0"/>
                  <c:y val="-0.398046086277919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5C-4DF4-BA33-01A97F1417E2}"/>
                </c:ext>
              </c:extLst>
            </c:dLbl>
            <c:dLbl>
              <c:idx val="6"/>
              <c:layout>
                <c:manualLayout>
                  <c:x val="0"/>
                  <c:y val="-0.175286349920551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5C-4DF4-BA33-01A97F1417E2}"/>
                </c:ext>
              </c:extLst>
            </c:dLbl>
            <c:dLbl>
              <c:idx val="7"/>
              <c:delete val="1"/>
              <c:extLst>
                <c:ext xmlns:c15="http://schemas.microsoft.com/office/drawing/2012/chart" uri="{CE6537A1-D6FC-4f65-9D91-7224C49458BB}"/>
                <c:ext xmlns:c16="http://schemas.microsoft.com/office/drawing/2014/chart" uri="{C3380CC4-5D6E-409C-BE32-E72D297353CC}">
                  <c16:uniqueId val="{00000007-0B5C-4DF4-BA33-01A97F1417E2}"/>
                </c:ext>
              </c:extLst>
            </c:dLbl>
            <c:dLbl>
              <c:idx val="8"/>
              <c:layout>
                <c:manualLayout>
                  <c:x val="0"/>
                  <c:y val="-6.9384180176885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5C-4DF4-BA33-01A97F1417E2}"/>
                </c:ext>
              </c:extLst>
            </c:dLbl>
            <c:dLbl>
              <c:idx val="10"/>
              <c:delete val="1"/>
              <c:extLst>
                <c:ext xmlns:c15="http://schemas.microsoft.com/office/drawing/2012/chart" uri="{CE6537A1-D6FC-4f65-9D91-7224C49458BB}"/>
                <c:ext xmlns:c16="http://schemas.microsoft.com/office/drawing/2014/chart" uri="{C3380CC4-5D6E-409C-BE32-E72D297353CC}">
                  <c16:uniqueId val="{0000000A-0B5C-4DF4-BA33-01A97F1417E2}"/>
                </c:ext>
              </c:extLst>
            </c:dLbl>
            <c:dLbl>
              <c:idx val="11"/>
              <c:delete val="1"/>
              <c:extLst>
                <c:ext xmlns:c15="http://schemas.microsoft.com/office/drawing/2012/chart" uri="{CE6537A1-D6FC-4f65-9D91-7224C49458BB}"/>
                <c:ext xmlns:c16="http://schemas.microsoft.com/office/drawing/2014/chart" uri="{C3380CC4-5D6E-409C-BE32-E72D297353CC}">
                  <c16:uniqueId val="{0000000B-0B5C-4DF4-BA33-01A97F1417E2}"/>
                </c:ext>
              </c:extLst>
            </c:dLbl>
            <c:dLbl>
              <c:idx val="12"/>
              <c:layout>
                <c:manualLayout>
                  <c:x val="0"/>
                  <c:y val="-0.10955396870034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B5C-4DF4-BA33-01A97F1417E2}"/>
                </c:ext>
              </c:extLst>
            </c:dLbl>
            <c:dLbl>
              <c:idx val="13"/>
              <c:layout>
                <c:manualLayout>
                  <c:x val="-6.1727681978278747E-17"/>
                  <c:y val="-2.55625926967471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B5C-4DF4-BA33-01A97F1417E2}"/>
                </c:ext>
              </c:extLst>
            </c:dLbl>
            <c:dLbl>
              <c:idx val="14"/>
              <c:delete val="1"/>
              <c:extLst>
                <c:ext xmlns:c15="http://schemas.microsoft.com/office/drawing/2012/chart" uri="{CE6537A1-D6FC-4f65-9D91-7224C49458BB}"/>
                <c:ext xmlns:c16="http://schemas.microsoft.com/office/drawing/2014/chart" uri="{C3380CC4-5D6E-409C-BE32-E72D297353CC}">
                  <c16:uniqueId val="{0000000D-0B5C-4DF4-BA33-01A97F1417E2}"/>
                </c:ext>
              </c:extLst>
            </c:dLbl>
            <c:dLbl>
              <c:idx val="15"/>
              <c:layout>
                <c:manualLayout>
                  <c:x val="-6.1727681978278747E-17"/>
                  <c:y val="-0.164330953050517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B5C-4DF4-BA33-01A97F1417E2}"/>
                </c:ext>
              </c:extLst>
            </c:dLbl>
            <c:dLbl>
              <c:idx val="16"/>
              <c:delete val="1"/>
              <c:extLst>
                <c:ext xmlns:c15="http://schemas.microsoft.com/office/drawing/2012/chart" uri="{CE6537A1-D6FC-4f65-9D91-7224C49458BB}"/>
                <c:ext xmlns:c16="http://schemas.microsoft.com/office/drawing/2014/chart" uri="{C3380CC4-5D6E-409C-BE32-E72D297353CC}">
                  <c16:uniqueId val="{00000010-0B5C-4DF4-BA33-01A97F1417E2}"/>
                </c:ext>
              </c:extLst>
            </c:dLbl>
            <c:dLbl>
              <c:idx val="17"/>
              <c:layout>
                <c:manualLayout>
                  <c:x val="-6.1727681978278747E-17"/>
                  <c:y val="-0.10955396870034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B5C-4DF4-BA33-01A97F1417E2}"/>
                </c:ext>
              </c:extLst>
            </c:dLbl>
            <c:dLbl>
              <c:idx val="18"/>
              <c:delete val="1"/>
              <c:extLst>
                <c:ext xmlns:c15="http://schemas.microsoft.com/office/drawing/2012/chart" uri="{CE6537A1-D6FC-4f65-9D91-7224C49458BB}"/>
                <c:ext xmlns:c16="http://schemas.microsoft.com/office/drawing/2014/chart" uri="{C3380CC4-5D6E-409C-BE32-E72D297353CC}">
                  <c16:uniqueId val="{00000011-0B5C-4DF4-BA33-01A97F1417E2}"/>
                </c:ext>
              </c:extLst>
            </c:dLbl>
            <c:dLbl>
              <c:idx val="19"/>
              <c:layout>
                <c:manualLayout>
                  <c:x val="-1.2345536395655749E-16"/>
                  <c:y val="-0.135116561397092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B5C-4DF4-BA33-01A97F1417E2}"/>
                </c:ext>
              </c:extLst>
            </c:dLbl>
            <c:dLbl>
              <c:idx val="20"/>
              <c:delete val="1"/>
              <c:extLst>
                <c:ext xmlns:c15="http://schemas.microsoft.com/office/drawing/2012/chart" uri="{CE6537A1-D6FC-4f65-9D91-7224C49458BB}"/>
                <c:ext xmlns:c16="http://schemas.microsoft.com/office/drawing/2014/chart" uri="{C3380CC4-5D6E-409C-BE32-E72D297353CC}">
                  <c16:uniqueId val="{00000014-0B5C-4DF4-BA33-01A97F1417E2}"/>
                </c:ext>
              </c:extLst>
            </c:dLbl>
            <c:dLbl>
              <c:idx val="21"/>
              <c:delete val="1"/>
              <c:extLst>
                <c:ext xmlns:c15="http://schemas.microsoft.com/office/drawing/2012/chart" uri="{CE6537A1-D6FC-4f65-9D91-7224C49458BB}"/>
                <c:ext xmlns:c16="http://schemas.microsoft.com/office/drawing/2014/chart" uri="{C3380CC4-5D6E-409C-BE32-E72D297353CC}">
                  <c16:uniqueId val="{00000015-0B5C-4DF4-BA33-01A97F1417E2}"/>
                </c:ext>
              </c:extLst>
            </c:dLbl>
            <c:dLbl>
              <c:idx val="22"/>
              <c:layout>
                <c:manualLayout>
                  <c:x val="-1.2345536395655749E-16"/>
                  <c:y val="-0.113205767657023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B5C-4DF4-BA33-01A97F1417E2}"/>
                </c:ext>
              </c:extLst>
            </c:dLbl>
            <c:dLbl>
              <c:idx val="23"/>
              <c:delete val="1"/>
              <c:extLst>
                <c:ext xmlns:c15="http://schemas.microsoft.com/office/drawing/2012/chart" uri="{CE6537A1-D6FC-4f65-9D91-7224C49458BB}"/>
                <c:ext xmlns:c16="http://schemas.microsoft.com/office/drawing/2014/chart" uri="{C3380CC4-5D6E-409C-BE32-E72D297353CC}">
                  <c16:uniqueId val="{00000017-0B5C-4DF4-BA33-01A97F1417E2}"/>
                </c:ext>
              </c:extLst>
            </c:dLbl>
            <c:dLbl>
              <c:idx val="24"/>
              <c:layout>
                <c:manualLayout>
                  <c:x val="0"/>
                  <c:y val="-0.138768360353770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B5C-4DF4-BA33-01A97F1417E2}"/>
                </c:ext>
              </c:extLst>
            </c:dLbl>
            <c:dLbl>
              <c:idx val="25"/>
              <c:delete val="1"/>
              <c:extLst>
                <c:ext xmlns:c15="http://schemas.microsoft.com/office/drawing/2012/chart" uri="{CE6537A1-D6FC-4f65-9D91-7224C49458BB}"/>
                <c:ext xmlns:c16="http://schemas.microsoft.com/office/drawing/2014/chart" uri="{C3380CC4-5D6E-409C-BE32-E72D297353CC}">
                  <c16:uniqueId val="{00000019-0B5C-4DF4-BA33-01A97F1417E2}"/>
                </c:ext>
              </c:extLst>
            </c:dLbl>
            <c:dLbl>
              <c:idx val="26"/>
              <c:layout>
                <c:manualLayout>
                  <c:x val="0"/>
                  <c:y val="-5.11251853934944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B5C-4DF4-BA33-01A97F1417E2}"/>
                </c:ext>
              </c:extLst>
            </c:dLbl>
            <c:dLbl>
              <c:idx val="27"/>
              <c:layout>
                <c:manualLayout>
                  <c:x val="-1.2345536395655749E-16"/>
                  <c:y val="-0.138768360353770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B5C-4DF4-BA33-01A97F1417E2}"/>
                </c:ext>
              </c:extLst>
            </c:dLbl>
            <c:dLbl>
              <c:idx val="28"/>
              <c:delete val="1"/>
              <c:extLst>
                <c:ext xmlns:c15="http://schemas.microsoft.com/office/drawing/2012/chart" uri="{CE6537A1-D6FC-4f65-9D91-7224C49458BB}"/>
                <c:ext xmlns:c16="http://schemas.microsoft.com/office/drawing/2014/chart" uri="{C3380CC4-5D6E-409C-BE32-E72D297353CC}">
                  <c16:uniqueId val="{0000001C-0B5C-4DF4-BA33-01A97F1417E2}"/>
                </c:ext>
              </c:extLst>
            </c:dLbl>
            <c:dLbl>
              <c:idx val="29"/>
              <c:layout>
                <c:manualLayout>
                  <c:x val="0"/>
                  <c:y val="-0.116857566613701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B5C-4DF4-BA33-01A97F1417E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general'!$G$2:$G$31</c:f>
              <c:numCache>
                <c:formatCode>[$-13809]dd/mm/yy;@</c:formatCode>
                <c:ptCount val="30"/>
                <c:pt idx="0">
                  <c:v>45017</c:v>
                </c:pt>
                <c:pt idx="1">
                  <c:v>45018</c:v>
                </c:pt>
                <c:pt idx="2">
                  <c:v>45019</c:v>
                </c:pt>
                <c:pt idx="3">
                  <c:v>45020</c:v>
                </c:pt>
                <c:pt idx="4">
                  <c:v>45021</c:v>
                </c:pt>
                <c:pt idx="5">
                  <c:v>45022</c:v>
                </c:pt>
                <c:pt idx="6">
                  <c:v>45023</c:v>
                </c:pt>
                <c:pt idx="7">
                  <c:v>45024</c:v>
                </c:pt>
                <c:pt idx="8">
                  <c:v>45025</c:v>
                </c:pt>
                <c:pt idx="9">
                  <c:v>45026</c:v>
                </c:pt>
                <c:pt idx="10">
                  <c:v>45027</c:v>
                </c:pt>
                <c:pt idx="11">
                  <c:v>45028</c:v>
                </c:pt>
                <c:pt idx="12">
                  <c:v>45029</c:v>
                </c:pt>
                <c:pt idx="13">
                  <c:v>45030</c:v>
                </c:pt>
                <c:pt idx="14">
                  <c:v>45031</c:v>
                </c:pt>
                <c:pt idx="15">
                  <c:v>45032</c:v>
                </c:pt>
                <c:pt idx="16">
                  <c:v>45033</c:v>
                </c:pt>
                <c:pt idx="17">
                  <c:v>45034</c:v>
                </c:pt>
                <c:pt idx="18">
                  <c:v>45035</c:v>
                </c:pt>
                <c:pt idx="19">
                  <c:v>45036</c:v>
                </c:pt>
                <c:pt idx="20">
                  <c:v>45037</c:v>
                </c:pt>
                <c:pt idx="21">
                  <c:v>45038</c:v>
                </c:pt>
                <c:pt idx="22">
                  <c:v>45039</c:v>
                </c:pt>
                <c:pt idx="23">
                  <c:v>45040</c:v>
                </c:pt>
                <c:pt idx="24">
                  <c:v>45041</c:v>
                </c:pt>
                <c:pt idx="25">
                  <c:v>45042</c:v>
                </c:pt>
                <c:pt idx="26">
                  <c:v>45043</c:v>
                </c:pt>
                <c:pt idx="27">
                  <c:v>45044</c:v>
                </c:pt>
                <c:pt idx="28">
                  <c:v>45045</c:v>
                </c:pt>
                <c:pt idx="29">
                  <c:v>45046</c:v>
                </c:pt>
              </c:numCache>
            </c:numRef>
          </c:cat>
          <c:val>
            <c:numRef>
              <c:f>'pivot general'!$H$2:$H$31</c:f>
              <c:numCache>
                <c:formatCode>_(* #,##0_);_(* \(#,##0\);_(* "-"_);_(@_)</c:formatCode>
                <c:ptCount val="30"/>
                <c:pt idx="0">
                  <c:v>51265850</c:v>
                </c:pt>
                <c:pt idx="1">
                  <c:v>52085850</c:v>
                </c:pt>
                <c:pt idx="2">
                  <c:v>53774400</c:v>
                </c:pt>
                <c:pt idx="3">
                  <c:v>65959550</c:v>
                </c:pt>
                <c:pt idx="4">
                  <c:v>50380550</c:v>
                </c:pt>
                <c:pt idx="5">
                  <c:v>59132050</c:v>
                </c:pt>
                <c:pt idx="6">
                  <c:v>12245000</c:v>
                </c:pt>
                <c:pt idx="7">
                  <c:v>17107000</c:v>
                </c:pt>
                <c:pt idx="8">
                  <c:v>11217000</c:v>
                </c:pt>
                <c:pt idx="9">
                  <c:v>4625000</c:v>
                </c:pt>
                <c:pt idx="10">
                  <c:v>5733000</c:v>
                </c:pt>
                <c:pt idx="11">
                  <c:v>8573000</c:v>
                </c:pt>
                <c:pt idx="12">
                  <c:v>12970000</c:v>
                </c:pt>
                <c:pt idx="13">
                  <c:v>8722000</c:v>
                </c:pt>
                <c:pt idx="14">
                  <c:v>15231000</c:v>
                </c:pt>
                <c:pt idx="15">
                  <c:v>20880300</c:v>
                </c:pt>
                <c:pt idx="16">
                  <c:v>18502250</c:v>
                </c:pt>
                <c:pt idx="17">
                  <c:v>11524500</c:v>
                </c:pt>
                <c:pt idx="18">
                  <c:v>13607700</c:v>
                </c:pt>
                <c:pt idx="19">
                  <c:v>18690300</c:v>
                </c:pt>
                <c:pt idx="20">
                  <c:v>18515950</c:v>
                </c:pt>
                <c:pt idx="21">
                  <c:v>15560350</c:v>
                </c:pt>
                <c:pt idx="22">
                  <c:v>14233200</c:v>
                </c:pt>
                <c:pt idx="23">
                  <c:v>13605350</c:v>
                </c:pt>
                <c:pt idx="24">
                  <c:v>17854500</c:v>
                </c:pt>
                <c:pt idx="25">
                  <c:v>18520500</c:v>
                </c:pt>
                <c:pt idx="26">
                  <c:v>11726450</c:v>
                </c:pt>
                <c:pt idx="27">
                  <c:v>17727600</c:v>
                </c:pt>
                <c:pt idx="28">
                  <c:v>13861350</c:v>
                </c:pt>
                <c:pt idx="29">
                  <c:v>12789800</c:v>
                </c:pt>
              </c:numCache>
            </c:numRef>
          </c:val>
          <c:extLst>
            <c:ext xmlns:c16="http://schemas.microsoft.com/office/drawing/2014/chart" uri="{C3380CC4-5D6E-409C-BE32-E72D297353CC}">
              <c16:uniqueId val="{00000000-3783-4AAE-87A6-75DD8956A001}"/>
            </c:ext>
          </c:extLst>
        </c:ser>
        <c:dLbls>
          <c:showLegendKey val="0"/>
          <c:showVal val="1"/>
          <c:showCatName val="0"/>
          <c:showSerName val="0"/>
          <c:showPercent val="0"/>
          <c:showBubbleSize val="0"/>
        </c:dLbls>
        <c:axId val="286019152"/>
        <c:axId val="286015824"/>
      </c:areaChart>
      <c:dateAx>
        <c:axId val="286019152"/>
        <c:scaling>
          <c:orientation val="minMax"/>
        </c:scaling>
        <c:delete val="0"/>
        <c:axPos val="b"/>
        <c:numFmt formatCode="[$-13809]dd/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015824"/>
        <c:crosses val="autoZero"/>
        <c:auto val="1"/>
        <c:lblOffset val="100"/>
        <c:baseTimeUnit val="days"/>
        <c:majorUnit val="7"/>
        <c:majorTimeUnit val="days"/>
        <c:minorUnit val="1"/>
        <c:minorTimeUnit val="days"/>
      </c:dateAx>
      <c:valAx>
        <c:axId val="286015824"/>
        <c:scaling>
          <c:orientation val="minMax"/>
        </c:scaling>
        <c:delete val="1"/>
        <c:axPos val="l"/>
        <c:numFmt formatCode="_(* #,##0_);_(* \(#,##0\);_(* &quot;-&quot;_);_(@_)" sourceLinked="1"/>
        <c:majorTickMark val="out"/>
        <c:minorTickMark val="none"/>
        <c:tickLblPos val="nextTo"/>
        <c:crossAx val="2860191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[SalesDashboard_Fiver.xlsx]pivot general!PivotTable10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general'!$D$9</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general'!$C$10:$C$12</c:f>
              <c:strCache>
                <c:ptCount val="2"/>
                <c:pt idx="0">
                  <c:v>Promo 4.4</c:v>
                </c:pt>
                <c:pt idx="1">
                  <c:v>Promo Lebaran</c:v>
                </c:pt>
              </c:strCache>
            </c:strRef>
          </c:cat>
          <c:val>
            <c:numRef>
              <c:f>'pivot general'!$D$10:$D$12</c:f>
              <c:numCache>
                <c:formatCode>0.00%</c:formatCode>
                <c:ptCount val="2"/>
                <c:pt idx="0">
                  <c:v>0.56878612716763011</c:v>
                </c:pt>
                <c:pt idx="1">
                  <c:v>0.43121387283236995</c:v>
                </c:pt>
              </c:numCache>
            </c:numRef>
          </c:val>
          <c:extLst>
            <c:ext xmlns:c16="http://schemas.microsoft.com/office/drawing/2014/chart" uri="{C3380CC4-5D6E-409C-BE32-E72D297353CC}">
              <c16:uniqueId val="{00000000-5C38-48DA-BCF3-35F2ED793769}"/>
            </c:ext>
          </c:extLst>
        </c:ser>
        <c:dLbls>
          <c:dLblPos val="inEnd"/>
          <c:showLegendKey val="0"/>
          <c:showVal val="1"/>
          <c:showCatName val="0"/>
          <c:showSerName val="0"/>
          <c:showPercent val="0"/>
          <c:showBubbleSize val="0"/>
        </c:dLbls>
        <c:gapWidth val="182"/>
        <c:axId val="834338335"/>
        <c:axId val="834342079"/>
      </c:barChart>
      <c:catAx>
        <c:axId val="834338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34342079"/>
        <c:crosses val="autoZero"/>
        <c:auto val="1"/>
        <c:lblAlgn val="ctr"/>
        <c:lblOffset val="100"/>
        <c:noMultiLvlLbl val="0"/>
      </c:catAx>
      <c:valAx>
        <c:axId val="834342079"/>
        <c:scaling>
          <c:orientation val="minMax"/>
        </c:scaling>
        <c:delete val="1"/>
        <c:axPos val="b"/>
        <c:numFmt formatCode="0.00%" sourceLinked="1"/>
        <c:majorTickMark val="none"/>
        <c:minorTickMark val="none"/>
        <c:tickLblPos val="nextTo"/>
        <c:crossAx val="83433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[SalesDashboard_Fiver.xlsx]pivot general!PivotTable12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0800" dist="50800" dir="5400000" algn="ctr" rotWithShape="0">
              <a:srgbClr val="000000">
                <a:alpha val="4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general'!$K$1</c:f>
              <c:strCache>
                <c:ptCount val="1"/>
                <c:pt idx="0">
                  <c:v>Profit</c:v>
                </c:pt>
              </c:strCache>
            </c:strRef>
          </c:tx>
          <c:spPr>
            <a:solidFill>
              <a:schemeClr val="accent1"/>
            </a:solidFill>
            <a:ln>
              <a:noFill/>
            </a:ln>
            <a:effectLst/>
          </c:spPr>
          <c:cat>
            <c:strRef>
              <c:f>'pivot general'!$J$2:$J$32</c:f>
              <c:strCache>
                <c:ptCount val="30"/>
                <c:pt idx="0">
                  <c:v>01/04/23</c:v>
                </c:pt>
                <c:pt idx="1">
                  <c:v>02/04/23</c:v>
                </c:pt>
                <c:pt idx="2">
                  <c:v>03/04/23</c:v>
                </c:pt>
                <c:pt idx="3">
                  <c:v>04/04/23</c:v>
                </c:pt>
                <c:pt idx="4">
                  <c:v>05/04/23</c:v>
                </c:pt>
                <c:pt idx="5">
                  <c:v>06/04/23</c:v>
                </c:pt>
                <c:pt idx="6">
                  <c:v>07/04/23</c:v>
                </c:pt>
                <c:pt idx="7">
                  <c:v>08/04/23</c:v>
                </c:pt>
                <c:pt idx="8">
                  <c:v>09/04/23</c:v>
                </c:pt>
                <c:pt idx="9">
                  <c:v>10/04/23</c:v>
                </c:pt>
                <c:pt idx="10">
                  <c:v>11/04/23</c:v>
                </c:pt>
                <c:pt idx="11">
                  <c:v>12/04/23</c:v>
                </c:pt>
                <c:pt idx="12">
                  <c:v>13/04/23</c:v>
                </c:pt>
                <c:pt idx="13">
                  <c:v>14/04/23</c:v>
                </c:pt>
                <c:pt idx="14">
                  <c:v>15/04/23</c:v>
                </c:pt>
                <c:pt idx="15">
                  <c:v>16/04/23</c:v>
                </c:pt>
                <c:pt idx="16">
                  <c:v>17/04/23</c:v>
                </c:pt>
                <c:pt idx="17">
                  <c:v>18/04/23</c:v>
                </c:pt>
                <c:pt idx="18">
                  <c:v>19/04/23</c:v>
                </c:pt>
                <c:pt idx="19">
                  <c:v>20/04/23</c:v>
                </c:pt>
                <c:pt idx="20">
                  <c:v>21/04/23</c:v>
                </c:pt>
                <c:pt idx="21">
                  <c:v>22/04/23</c:v>
                </c:pt>
                <c:pt idx="22">
                  <c:v>23/04/23</c:v>
                </c:pt>
                <c:pt idx="23">
                  <c:v>24/04/23</c:v>
                </c:pt>
                <c:pt idx="24">
                  <c:v>25/04/23</c:v>
                </c:pt>
                <c:pt idx="25">
                  <c:v>26/04/23</c:v>
                </c:pt>
                <c:pt idx="26">
                  <c:v>27/04/23</c:v>
                </c:pt>
                <c:pt idx="27">
                  <c:v>28/04/23</c:v>
                </c:pt>
                <c:pt idx="28">
                  <c:v>29/04/23</c:v>
                </c:pt>
                <c:pt idx="29">
                  <c:v>30/04/23</c:v>
                </c:pt>
              </c:strCache>
            </c:strRef>
          </c:cat>
          <c:val>
            <c:numRef>
              <c:f>'pivot general'!$K$2:$K$32</c:f>
              <c:numCache>
                <c:formatCode>_("Rp"* #,##0_);_("Rp"* \(#,##0\);_("Rp"* "-"_);_(@_)</c:formatCode>
                <c:ptCount val="30"/>
                <c:pt idx="0">
                  <c:v>29639850</c:v>
                </c:pt>
                <c:pt idx="1">
                  <c:v>29015850</c:v>
                </c:pt>
                <c:pt idx="2">
                  <c:v>30478400</c:v>
                </c:pt>
                <c:pt idx="3">
                  <c:v>36880550</c:v>
                </c:pt>
                <c:pt idx="4">
                  <c:v>27796550</c:v>
                </c:pt>
                <c:pt idx="5">
                  <c:v>28971050</c:v>
                </c:pt>
                <c:pt idx="6">
                  <c:v>6593000</c:v>
                </c:pt>
                <c:pt idx="7">
                  <c:v>9806000</c:v>
                </c:pt>
                <c:pt idx="8">
                  <c:v>6808000</c:v>
                </c:pt>
                <c:pt idx="9">
                  <c:v>2980000</c:v>
                </c:pt>
                <c:pt idx="10">
                  <c:v>3900000</c:v>
                </c:pt>
                <c:pt idx="11">
                  <c:v>4979000</c:v>
                </c:pt>
                <c:pt idx="12">
                  <c:v>8242000</c:v>
                </c:pt>
                <c:pt idx="13">
                  <c:v>5483000</c:v>
                </c:pt>
                <c:pt idx="14">
                  <c:v>9274000</c:v>
                </c:pt>
                <c:pt idx="15">
                  <c:v>12064300</c:v>
                </c:pt>
                <c:pt idx="16">
                  <c:v>11502250</c:v>
                </c:pt>
                <c:pt idx="17">
                  <c:v>7040500</c:v>
                </c:pt>
                <c:pt idx="18">
                  <c:v>7880700</c:v>
                </c:pt>
                <c:pt idx="19">
                  <c:v>10472300</c:v>
                </c:pt>
                <c:pt idx="20">
                  <c:v>10283950</c:v>
                </c:pt>
                <c:pt idx="21">
                  <c:v>8563350</c:v>
                </c:pt>
                <c:pt idx="22">
                  <c:v>7924200</c:v>
                </c:pt>
                <c:pt idx="23">
                  <c:v>8115350</c:v>
                </c:pt>
                <c:pt idx="24">
                  <c:v>10829500</c:v>
                </c:pt>
                <c:pt idx="25">
                  <c:v>10821500</c:v>
                </c:pt>
                <c:pt idx="26">
                  <c:v>6180450</c:v>
                </c:pt>
                <c:pt idx="27">
                  <c:v>10190600</c:v>
                </c:pt>
                <c:pt idx="28">
                  <c:v>7470350</c:v>
                </c:pt>
                <c:pt idx="29">
                  <c:v>7570800</c:v>
                </c:pt>
              </c:numCache>
            </c:numRef>
          </c:val>
          <c:extLst>
            <c:ext xmlns:c16="http://schemas.microsoft.com/office/drawing/2014/chart" uri="{C3380CC4-5D6E-409C-BE32-E72D297353CC}">
              <c16:uniqueId val="{00000000-6437-4370-AD43-A81F7C43916B}"/>
            </c:ext>
          </c:extLst>
        </c:ser>
        <c:dLbls>
          <c:showLegendKey val="0"/>
          <c:showVal val="0"/>
          <c:showCatName val="0"/>
          <c:showSerName val="0"/>
          <c:showPercent val="0"/>
          <c:showBubbleSize val="0"/>
        </c:dLbls>
        <c:axId val="988121615"/>
        <c:axId val="988112463"/>
      </c:areaChart>
      <c:areaChart>
        <c:grouping val="stacked"/>
        <c:varyColors val="0"/>
        <c:ser>
          <c:idx val="1"/>
          <c:order val="1"/>
          <c:tx>
            <c:strRef>
              <c:f>'pivot general'!$L$1</c:f>
              <c:strCache>
                <c:ptCount val="1"/>
                <c:pt idx="0">
                  <c:v>Production Cost</c:v>
                </c:pt>
              </c:strCache>
            </c:strRef>
          </c:tx>
          <c:spPr>
            <a:solidFill>
              <a:schemeClr val="accent2"/>
            </a:solidFill>
            <a:ln>
              <a:noFill/>
            </a:ln>
            <a:effectLst>
              <a:outerShdw blurRad="50800" dist="50800" dir="5400000" algn="ctr" rotWithShape="0">
                <a:srgbClr val="000000">
                  <a:alpha val="43000"/>
                </a:srgbClr>
              </a:outerShdw>
            </a:effectLst>
          </c:spPr>
          <c:cat>
            <c:strRef>
              <c:f>'pivot general'!$J$2:$J$32</c:f>
              <c:strCache>
                <c:ptCount val="30"/>
                <c:pt idx="0">
                  <c:v>01/04/23</c:v>
                </c:pt>
                <c:pt idx="1">
                  <c:v>02/04/23</c:v>
                </c:pt>
                <c:pt idx="2">
                  <c:v>03/04/23</c:v>
                </c:pt>
                <c:pt idx="3">
                  <c:v>04/04/23</c:v>
                </c:pt>
                <c:pt idx="4">
                  <c:v>05/04/23</c:v>
                </c:pt>
                <c:pt idx="5">
                  <c:v>06/04/23</c:v>
                </c:pt>
                <c:pt idx="6">
                  <c:v>07/04/23</c:v>
                </c:pt>
                <c:pt idx="7">
                  <c:v>08/04/23</c:v>
                </c:pt>
                <c:pt idx="8">
                  <c:v>09/04/23</c:v>
                </c:pt>
                <c:pt idx="9">
                  <c:v>10/04/23</c:v>
                </c:pt>
                <c:pt idx="10">
                  <c:v>11/04/23</c:v>
                </c:pt>
                <c:pt idx="11">
                  <c:v>12/04/23</c:v>
                </c:pt>
                <c:pt idx="12">
                  <c:v>13/04/23</c:v>
                </c:pt>
                <c:pt idx="13">
                  <c:v>14/04/23</c:v>
                </c:pt>
                <c:pt idx="14">
                  <c:v>15/04/23</c:v>
                </c:pt>
                <c:pt idx="15">
                  <c:v>16/04/23</c:v>
                </c:pt>
                <c:pt idx="16">
                  <c:v>17/04/23</c:v>
                </c:pt>
                <c:pt idx="17">
                  <c:v>18/04/23</c:v>
                </c:pt>
                <c:pt idx="18">
                  <c:v>19/04/23</c:v>
                </c:pt>
                <c:pt idx="19">
                  <c:v>20/04/23</c:v>
                </c:pt>
                <c:pt idx="20">
                  <c:v>21/04/23</c:v>
                </c:pt>
                <c:pt idx="21">
                  <c:v>22/04/23</c:v>
                </c:pt>
                <c:pt idx="22">
                  <c:v>23/04/23</c:v>
                </c:pt>
                <c:pt idx="23">
                  <c:v>24/04/23</c:v>
                </c:pt>
                <c:pt idx="24">
                  <c:v>25/04/23</c:v>
                </c:pt>
                <c:pt idx="25">
                  <c:v>26/04/23</c:v>
                </c:pt>
                <c:pt idx="26">
                  <c:v>27/04/23</c:v>
                </c:pt>
                <c:pt idx="27">
                  <c:v>28/04/23</c:v>
                </c:pt>
                <c:pt idx="28">
                  <c:v>29/04/23</c:v>
                </c:pt>
                <c:pt idx="29">
                  <c:v>30/04/23</c:v>
                </c:pt>
              </c:strCache>
            </c:strRef>
          </c:cat>
          <c:val>
            <c:numRef>
              <c:f>'pivot general'!$L$2:$L$32</c:f>
              <c:numCache>
                <c:formatCode>_("Rp"* #,##0_);_("Rp"* \(#,##0\);_("Rp"* "-"_);_(@_)</c:formatCode>
                <c:ptCount val="30"/>
                <c:pt idx="0">
                  <c:v>21626000</c:v>
                </c:pt>
                <c:pt idx="1">
                  <c:v>23070000</c:v>
                </c:pt>
                <c:pt idx="2">
                  <c:v>23296000</c:v>
                </c:pt>
                <c:pt idx="3">
                  <c:v>29079000</c:v>
                </c:pt>
                <c:pt idx="4">
                  <c:v>22584000</c:v>
                </c:pt>
                <c:pt idx="5">
                  <c:v>30161000</c:v>
                </c:pt>
                <c:pt idx="6">
                  <c:v>5652000</c:v>
                </c:pt>
                <c:pt idx="7">
                  <c:v>7301000</c:v>
                </c:pt>
                <c:pt idx="8">
                  <c:v>4409000</c:v>
                </c:pt>
                <c:pt idx="9">
                  <c:v>1645000</c:v>
                </c:pt>
                <c:pt idx="10">
                  <c:v>1833000</c:v>
                </c:pt>
                <c:pt idx="11">
                  <c:v>3594000</c:v>
                </c:pt>
                <c:pt idx="12">
                  <c:v>4728000</c:v>
                </c:pt>
                <c:pt idx="13">
                  <c:v>3239000</c:v>
                </c:pt>
                <c:pt idx="14">
                  <c:v>5957000</c:v>
                </c:pt>
                <c:pt idx="15">
                  <c:v>8816000</c:v>
                </c:pt>
                <c:pt idx="16">
                  <c:v>7000000</c:v>
                </c:pt>
                <c:pt idx="17">
                  <c:v>4484000</c:v>
                </c:pt>
                <c:pt idx="18">
                  <c:v>5727000</c:v>
                </c:pt>
                <c:pt idx="19">
                  <c:v>8218000</c:v>
                </c:pt>
                <c:pt idx="20">
                  <c:v>8232000</c:v>
                </c:pt>
                <c:pt idx="21">
                  <c:v>6997000</c:v>
                </c:pt>
                <c:pt idx="22">
                  <c:v>6309000</c:v>
                </c:pt>
                <c:pt idx="23">
                  <c:v>5490000</c:v>
                </c:pt>
                <c:pt idx="24">
                  <c:v>7025000</c:v>
                </c:pt>
                <c:pt idx="25">
                  <c:v>7699000</c:v>
                </c:pt>
                <c:pt idx="26">
                  <c:v>5546000</c:v>
                </c:pt>
                <c:pt idx="27">
                  <c:v>7537000</c:v>
                </c:pt>
                <c:pt idx="28">
                  <c:v>6391000</c:v>
                </c:pt>
                <c:pt idx="29">
                  <c:v>5219000</c:v>
                </c:pt>
              </c:numCache>
            </c:numRef>
          </c:val>
          <c:extLst>
            <c:ext xmlns:c16="http://schemas.microsoft.com/office/drawing/2014/chart" uri="{C3380CC4-5D6E-409C-BE32-E72D297353CC}">
              <c16:uniqueId val="{00000001-6437-4370-AD43-A81F7C43916B}"/>
            </c:ext>
          </c:extLst>
        </c:ser>
        <c:dLbls>
          <c:showLegendKey val="0"/>
          <c:showVal val="0"/>
          <c:showCatName val="0"/>
          <c:showSerName val="0"/>
          <c:showPercent val="0"/>
          <c:showBubbleSize val="0"/>
        </c:dLbls>
        <c:axId val="988111215"/>
        <c:axId val="988110799"/>
      </c:areaChart>
      <c:catAx>
        <c:axId val="98812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112463"/>
        <c:crosses val="autoZero"/>
        <c:auto val="1"/>
        <c:lblAlgn val="ctr"/>
        <c:lblOffset val="100"/>
        <c:tickLblSkip val="7"/>
        <c:tickMarkSkip val="7"/>
        <c:noMultiLvlLbl val="0"/>
      </c:catAx>
      <c:valAx>
        <c:axId val="988112463"/>
        <c:scaling>
          <c:orientation val="minMax"/>
        </c:scaling>
        <c:delete val="0"/>
        <c:axPos val="l"/>
        <c:numFmt formatCode="_(&quot;Rp&quot;* #,##0_);_(&quot;Rp&quot;* \(#,##0\);_(&quot;Rp&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121615"/>
        <c:crosses val="autoZero"/>
        <c:crossBetween val="midCat"/>
      </c:valAx>
      <c:valAx>
        <c:axId val="988110799"/>
        <c:scaling>
          <c:orientation val="minMax"/>
        </c:scaling>
        <c:delete val="1"/>
        <c:axPos val="r"/>
        <c:numFmt formatCode="_(&quot;Rp&quot;* #,##0_);_(&quot;Rp&quot;* \(#,##0\);_(&quot;Rp&quot;* &quot;-&quot;_);_(@_)" sourceLinked="1"/>
        <c:majorTickMark val="out"/>
        <c:minorTickMark val="none"/>
        <c:tickLblPos val="nextTo"/>
        <c:crossAx val="988111215"/>
        <c:crosses val="max"/>
        <c:crossBetween val="midCat"/>
      </c:valAx>
      <c:catAx>
        <c:axId val="988111215"/>
        <c:scaling>
          <c:orientation val="minMax"/>
        </c:scaling>
        <c:delete val="1"/>
        <c:axPos val="t"/>
        <c:numFmt formatCode="General" sourceLinked="1"/>
        <c:majorTickMark val="out"/>
        <c:minorTickMark val="none"/>
        <c:tickLblPos val="nextTo"/>
        <c:crossAx val="988110799"/>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[SalesDashboard_Fiver.xlsx]pivot general!PivotTable1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general'!$B$30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general'!$A$31:$A$36</c:f>
              <c:strCache>
                <c:ptCount val="5"/>
                <c:pt idx="0">
                  <c:v>1</c:v>
                </c:pt>
                <c:pt idx="1">
                  <c:v>2</c:v>
                </c:pt>
                <c:pt idx="2">
                  <c:v>3</c:v>
                </c:pt>
                <c:pt idx="3">
                  <c:v>4</c:v>
                </c:pt>
                <c:pt idx="4">
                  <c:v>5</c:v>
                </c:pt>
              </c:strCache>
            </c:strRef>
          </c:cat>
          <c:val>
            <c:numRef>
              <c:f>'pivot general'!$B$31:$B$36</c:f>
              <c:numCache>
                <c:formatCode>_(* #,##0_);_(* \(#,##0\);_(* "-"_);_(@_)</c:formatCode>
                <c:ptCount val="5"/>
                <c:pt idx="0">
                  <c:v>204</c:v>
                </c:pt>
                <c:pt idx="1">
                  <c:v>206</c:v>
                </c:pt>
                <c:pt idx="2">
                  <c:v>208</c:v>
                </c:pt>
                <c:pt idx="3">
                  <c:v>185</c:v>
                </c:pt>
                <c:pt idx="4">
                  <c:v>197</c:v>
                </c:pt>
              </c:numCache>
            </c:numRef>
          </c:val>
          <c:extLst>
            <c:ext xmlns:c16="http://schemas.microsoft.com/office/drawing/2014/chart" uri="{C3380CC4-5D6E-409C-BE32-E72D297353CC}">
              <c16:uniqueId val="{00000000-CBC0-4A83-925A-29D9C251D6B2}"/>
            </c:ext>
          </c:extLst>
        </c:ser>
        <c:dLbls>
          <c:dLblPos val="outEnd"/>
          <c:showLegendKey val="0"/>
          <c:showVal val="1"/>
          <c:showCatName val="0"/>
          <c:showSerName val="0"/>
          <c:showPercent val="0"/>
          <c:showBubbleSize val="0"/>
        </c:dLbls>
        <c:gapWidth val="219"/>
        <c:overlap val="-27"/>
        <c:axId val="1212667359"/>
        <c:axId val="1212667775"/>
      </c:barChart>
      <c:catAx>
        <c:axId val="121266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12667775"/>
        <c:crosses val="autoZero"/>
        <c:auto val="1"/>
        <c:lblAlgn val="ctr"/>
        <c:lblOffset val="100"/>
        <c:noMultiLvlLbl val="0"/>
      </c:catAx>
      <c:valAx>
        <c:axId val="1212667775"/>
        <c:scaling>
          <c:orientation val="minMax"/>
        </c:scaling>
        <c:delete val="1"/>
        <c:axPos val="l"/>
        <c:numFmt formatCode="_(* #,##0_);_(* \(#,##0\);_(* &quot;-&quot;_);_(@_)" sourceLinked="1"/>
        <c:majorTickMark val="none"/>
        <c:minorTickMark val="none"/>
        <c:tickLblPos val="nextTo"/>
        <c:crossAx val="121266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[SalesDashboard_Fiver.xlsx]pivot product!PivotTable2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product'!$B$1</c:f>
              <c:strCache>
                <c:ptCount val="1"/>
                <c:pt idx="0">
                  <c:v>Total Revenue</c:v>
                </c:pt>
              </c:strCache>
            </c:strRef>
          </c:tx>
          <c:spPr>
            <a:solidFill>
              <a:schemeClr val="accent1"/>
            </a:solidFill>
            <a:ln>
              <a:noFill/>
            </a:ln>
            <a:effectLst/>
          </c:spPr>
          <c:invertIfNegative val="0"/>
          <c:cat>
            <c:strRef>
              <c:f>'pivot product'!$A$2:$A$32</c:f>
              <c:strCache>
                <c:ptCount val="30"/>
                <c:pt idx="0">
                  <c:v>Bandung</c:v>
                </c:pt>
                <c:pt idx="1">
                  <c:v>Bantul</c:v>
                </c:pt>
                <c:pt idx="2">
                  <c:v>Banyuwangi</c:v>
                </c:pt>
                <c:pt idx="3">
                  <c:v>Bekasi</c:v>
                </c:pt>
                <c:pt idx="4">
                  <c:v>Bogor</c:v>
                </c:pt>
                <c:pt idx="5">
                  <c:v>Cilegon</c:v>
                </c:pt>
                <c:pt idx="6">
                  <c:v>Cirebon</c:v>
                </c:pt>
                <c:pt idx="7">
                  <c:v>Depok</c:v>
                </c:pt>
                <c:pt idx="8">
                  <c:v>Gresik</c:v>
                </c:pt>
                <c:pt idx="9">
                  <c:v>Gunungkidul</c:v>
                </c:pt>
                <c:pt idx="10">
                  <c:v>Jakarta Barat</c:v>
                </c:pt>
                <c:pt idx="11">
                  <c:v>Jakarta Pusat</c:v>
                </c:pt>
                <c:pt idx="12">
                  <c:v>Jakarta Selatan</c:v>
                </c:pt>
                <c:pt idx="13">
                  <c:v>Jakarta Timur</c:v>
                </c:pt>
                <c:pt idx="14">
                  <c:v>Jakarta Utara</c:v>
                </c:pt>
                <c:pt idx="15">
                  <c:v>Kulon Progo</c:v>
                </c:pt>
                <c:pt idx="16">
                  <c:v>Malang</c:v>
                </c:pt>
                <c:pt idx="17">
                  <c:v>Pandeglang</c:v>
                </c:pt>
                <c:pt idx="18">
                  <c:v>Pekalongan</c:v>
                </c:pt>
                <c:pt idx="19">
                  <c:v>Purwokerto</c:v>
                </c:pt>
                <c:pt idx="20">
                  <c:v>Semarang</c:v>
                </c:pt>
                <c:pt idx="21">
                  <c:v>Serang</c:v>
                </c:pt>
                <c:pt idx="22">
                  <c:v>Sidoarjo</c:v>
                </c:pt>
                <c:pt idx="23">
                  <c:v>Sleman</c:v>
                </c:pt>
                <c:pt idx="24">
                  <c:v>Solo</c:v>
                </c:pt>
                <c:pt idx="25">
                  <c:v>Surabaya</c:v>
                </c:pt>
                <c:pt idx="26">
                  <c:v>Tangerang</c:v>
                </c:pt>
                <c:pt idx="27">
                  <c:v>Tangerang Selatan</c:v>
                </c:pt>
                <c:pt idx="28">
                  <c:v>Tegal</c:v>
                </c:pt>
                <c:pt idx="29">
                  <c:v>Yogyakarta</c:v>
                </c:pt>
              </c:strCache>
            </c:strRef>
          </c:cat>
          <c:val>
            <c:numRef>
              <c:f>'pivot product'!$B$2:$B$32</c:f>
              <c:numCache>
                <c:formatCode>_("Rp"* #,##0_);_("Rp"* \(#,##0\);_("Rp"* "-"_);_(@_)</c:formatCode>
                <c:ptCount val="30"/>
                <c:pt idx="0">
                  <c:v>23635400</c:v>
                </c:pt>
                <c:pt idx="1">
                  <c:v>24606600</c:v>
                </c:pt>
                <c:pt idx="2">
                  <c:v>21744700</c:v>
                </c:pt>
                <c:pt idx="3">
                  <c:v>26265700</c:v>
                </c:pt>
                <c:pt idx="4">
                  <c:v>23784600</c:v>
                </c:pt>
                <c:pt idx="5">
                  <c:v>22909800</c:v>
                </c:pt>
                <c:pt idx="6">
                  <c:v>21634900</c:v>
                </c:pt>
                <c:pt idx="7">
                  <c:v>20928950</c:v>
                </c:pt>
                <c:pt idx="8">
                  <c:v>21472050</c:v>
                </c:pt>
                <c:pt idx="9">
                  <c:v>18965500</c:v>
                </c:pt>
                <c:pt idx="10">
                  <c:v>31140150</c:v>
                </c:pt>
                <c:pt idx="11">
                  <c:v>26474000</c:v>
                </c:pt>
                <c:pt idx="12">
                  <c:v>13881450</c:v>
                </c:pt>
                <c:pt idx="13">
                  <c:v>17149350</c:v>
                </c:pt>
                <c:pt idx="14">
                  <c:v>11829750</c:v>
                </c:pt>
                <c:pt idx="15">
                  <c:v>29018000</c:v>
                </c:pt>
                <c:pt idx="16">
                  <c:v>18869050</c:v>
                </c:pt>
                <c:pt idx="17">
                  <c:v>21992800</c:v>
                </c:pt>
                <c:pt idx="18">
                  <c:v>22623700</c:v>
                </c:pt>
                <c:pt idx="19">
                  <c:v>21448850</c:v>
                </c:pt>
                <c:pt idx="20">
                  <c:v>24064050</c:v>
                </c:pt>
                <c:pt idx="21">
                  <c:v>16176450</c:v>
                </c:pt>
                <c:pt idx="22">
                  <c:v>24342250</c:v>
                </c:pt>
                <c:pt idx="23">
                  <c:v>20950650</c:v>
                </c:pt>
                <c:pt idx="24">
                  <c:v>18625750</c:v>
                </c:pt>
                <c:pt idx="25">
                  <c:v>16482900</c:v>
                </c:pt>
                <c:pt idx="26">
                  <c:v>30916050</c:v>
                </c:pt>
                <c:pt idx="27">
                  <c:v>25255200</c:v>
                </c:pt>
                <c:pt idx="28">
                  <c:v>21086350</c:v>
                </c:pt>
                <c:pt idx="29">
                  <c:v>28346400</c:v>
                </c:pt>
              </c:numCache>
            </c:numRef>
          </c:val>
          <c:extLst>
            <c:ext xmlns:c16="http://schemas.microsoft.com/office/drawing/2014/chart" uri="{C3380CC4-5D6E-409C-BE32-E72D297353CC}">
              <c16:uniqueId val="{00000000-3F96-47C1-899D-01F7DF09E883}"/>
            </c:ext>
          </c:extLst>
        </c:ser>
        <c:dLbls>
          <c:showLegendKey val="0"/>
          <c:showVal val="0"/>
          <c:showCatName val="0"/>
          <c:showSerName val="0"/>
          <c:showPercent val="0"/>
          <c:showBubbleSize val="0"/>
        </c:dLbls>
        <c:gapWidth val="219"/>
        <c:axId val="1199470719"/>
        <c:axId val="1199483199"/>
      </c:barChart>
      <c:lineChart>
        <c:grouping val="standard"/>
        <c:varyColors val="0"/>
        <c:ser>
          <c:idx val="1"/>
          <c:order val="1"/>
          <c:tx>
            <c:strRef>
              <c:f>'pivot product'!$C$1</c:f>
              <c:strCache>
                <c:ptCount val="1"/>
                <c:pt idx="0">
                  <c:v>Total Quantity</c:v>
                </c:pt>
              </c:strCache>
            </c:strRef>
          </c:tx>
          <c:spPr>
            <a:ln w="28575" cap="rnd">
              <a:solidFill>
                <a:schemeClr val="accent2"/>
              </a:solidFill>
              <a:round/>
            </a:ln>
            <a:effectLst/>
          </c:spPr>
          <c:marker>
            <c:symbol val="none"/>
          </c:marker>
          <c:cat>
            <c:strRef>
              <c:f>'pivot product'!$A$2:$A$32</c:f>
              <c:strCache>
                <c:ptCount val="30"/>
                <c:pt idx="0">
                  <c:v>Bandung</c:v>
                </c:pt>
                <c:pt idx="1">
                  <c:v>Bantul</c:v>
                </c:pt>
                <c:pt idx="2">
                  <c:v>Banyuwangi</c:v>
                </c:pt>
                <c:pt idx="3">
                  <c:v>Bekasi</c:v>
                </c:pt>
                <c:pt idx="4">
                  <c:v>Bogor</c:v>
                </c:pt>
                <c:pt idx="5">
                  <c:v>Cilegon</c:v>
                </c:pt>
                <c:pt idx="6">
                  <c:v>Cirebon</c:v>
                </c:pt>
                <c:pt idx="7">
                  <c:v>Depok</c:v>
                </c:pt>
                <c:pt idx="8">
                  <c:v>Gresik</c:v>
                </c:pt>
                <c:pt idx="9">
                  <c:v>Gunungkidul</c:v>
                </c:pt>
                <c:pt idx="10">
                  <c:v>Jakarta Barat</c:v>
                </c:pt>
                <c:pt idx="11">
                  <c:v>Jakarta Pusat</c:v>
                </c:pt>
                <c:pt idx="12">
                  <c:v>Jakarta Selatan</c:v>
                </c:pt>
                <c:pt idx="13">
                  <c:v>Jakarta Timur</c:v>
                </c:pt>
                <c:pt idx="14">
                  <c:v>Jakarta Utara</c:v>
                </c:pt>
                <c:pt idx="15">
                  <c:v>Kulon Progo</c:v>
                </c:pt>
                <c:pt idx="16">
                  <c:v>Malang</c:v>
                </c:pt>
                <c:pt idx="17">
                  <c:v>Pandeglang</c:v>
                </c:pt>
                <c:pt idx="18">
                  <c:v>Pekalongan</c:v>
                </c:pt>
                <c:pt idx="19">
                  <c:v>Purwokerto</c:v>
                </c:pt>
                <c:pt idx="20">
                  <c:v>Semarang</c:v>
                </c:pt>
                <c:pt idx="21">
                  <c:v>Serang</c:v>
                </c:pt>
                <c:pt idx="22">
                  <c:v>Sidoarjo</c:v>
                </c:pt>
                <c:pt idx="23">
                  <c:v>Sleman</c:v>
                </c:pt>
                <c:pt idx="24">
                  <c:v>Solo</c:v>
                </c:pt>
                <c:pt idx="25">
                  <c:v>Surabaya</c:v>
                </c:pt>
                <c:pt idx="26">
                  <c:v>Tangerang</c:v>
                </c:pt>
                <c:pt idx="27">
                  <c:v>Tangerang Selatan</c:v>
                </c:pt>
                <c:pt idx="28">
                  <c:v>Tegal</c:v>
                </c:pt>
                <c:pt idx="29">
                  <c:v>Yogyakarta</c:v>
                </c:pt>
              </c:strCache>
            </c:strRef>
          </c:cat>
          <c:val>
            <c:numRef>
              <c:f>'pivot product'!$C$2:$C$32</c:f>
              <c:numCache>
                <c:formatCode>0</c:formatCode>
                <c:ptCount val="30"/>
                <c:pt idx="0">
                  <c:v>141</c:v>
                </c:pt>
                <c:pt idx="1">
                  <c:v>142</c:v>
                </c:pt>
                <c:pt idx="2">
                  <c:v>129</c:v>
                </c:pt>
                <c:pt idx="3">
                  <c:v>152</c:v>
                </c:pt>
                <c:pt idx="4">
                  <c:v>145</c:v>
                </c:pt>
                <c:pt idx="5">
                  <c:v>121</c:v>
                </c:pt>
                <c:pt idx="6">
                  <c:v>125</c:v>
                </c:pt>
                <c:pt idx="7">
                  <c:v>157</c:v>
                </c:pt>
                <c:pt idx="8">
                  <c:v>129</c:v>
                </c:pt>
                <c:pt idx="9">
                  <c:v>155</c:v>
                </c:pt>
                <c:pt idx="10">
                  <c:v>190</c:v>
                </c:pt>
                <c:pt idx="11">
                  <c:v>170</c:v>
                </c:pt>
                <c:pt idx="12">
                  <c:v>93</c:v>
                </c:pt>
                <c:pt idx="13">
                  <c:v>135</c:v>
                </c:pt>
                <c:pt idx="14">
                  <c:v>77</c:v>
                </c:pt>
                <c:pt idx="15">
                  <c:v>140</c:v>
                </c:pt>
                <c:pt idx="16">
                  <c:v>168</c:v>
                </c:pt>
                <c:pt idx="17">
                  <c:v>147</c:v>
                </c:pt>
                <c:pt idx="18">
                  <c:v>149</c:v>
                </c:pt>
                <c:pt idx="19">
                  <c:v>123</c:v>
                </c:pt>
                <c:pt idx="20">
                  <c:v>117</c:v>
                </c:pt>
                <c:pt idx="21">
                  <c:v>126</c:v>
                </c:pt>
                <c:pt idx="22">
                  <c:v>118</c:v>
                </c:pt>
                <c:pt idx="23">
                  <c:v>129</c:v>
                </c:pt>
                <c:pt idx="24">
                  <c:v>114</c:v>
                </c:pt>
                <c:pt idx="25">
                  <c:v>99</c:v>
                </c:pt>
                <c:pt idx="26">
                  <c:v>161</c:v>
                </c:pt>
                <c:pt idx="27">
                  <c:v>141</c:v>
                </c:pt>
                <c:pt idx="28">
                  <c:v>142</c:v>
                </c:pt>
                <c:pt idx="29">
                  <c:v>145</c:v>
                </c:pt>
              </c:numCache>
            </c:numRef>
          </c:val>
          <c:smooth val="0"/>
          <c:extLst>
            <c:ext xmlns:c16="http://schemas.microsoft.com/office/drawing/2014/chart" uri="{C3380CC4-5D6E-409C-BE32-E72D297353CC}">
              <c16:uniqueId val="{00000001-860B-4D24-8A3E-1805277BE73A}"/>
            </c:ext>
          </c:extLst>
        </c:ser>
        <c:dLbls>
          <c:showLegendKey val="0"/>
          <c:showVal val="0"/>
          <c:showCatName val="0"/>
          <c:showSerName val="0"/>
          <c:showPercent val="0"/>
          <c:showBubbleSize val="0"/>
        </c:dLbls>
        <c:marker val="1"/>
        <c:smooth val="0"/>
        <c:axId val="495172608"/>
        <c:axId val="495168864"/>
      </c:lineChart>
      <c:catAx>
        <c:axId val="119947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83199"/>
        <c:crosses val="autoZero"/>
        <c:auto val="1"/>
        <c:lblAlgn val="ctr"/>
        <c:lblOffset val="100"/>
        <c:noMultiLvlLbl val="0"/>
      </c:catAx>
      <c:valAx>
        <c:axId val="1199483199"/>
        <c:scaling>
          <c:orientation val="minMax"/>
        </c:scaling>
        <c:delete val="0"/>
        <c:axPos val="l"/>
        <c:numFmt formatCode="_(&quot;Rp&quot;* #,##0_);_(&quot;Rp&quot;* \(#,##0\);_(&quot;Rp&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470719"/>
        <c:crosses val="autoZero"/>
        <c:crossBetween val="between"/>
      </c:valAx>
      <c:valAx>
        <c:axId val="4951688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172608"/>
        <c:crosses val="max"/>
        <c:crossBetween val="between"/>
      </c:valAx>
      <c:catAx>
        <c:axId val="495172608"/>
        <c:scaling>
          <c:orientation val="minMax"/>
        </c:scaling>
        <c:delete val="1"/>
        <c:axPos val="b"/>
        <c:numFmt formatCode="General" sourceLinked="1"/>
        <c:majorTickMark val="out"/>
        <c:minorTickMark val="none"/>
        <c:tickLblPos val="nextTo"/>
        <c:crossAx val="4951688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[SalesDashboard_Fiver.xlsx]pivot product!PivotTable10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product'!$W$1</c:f>
              <c:strCache>
                <c:ptCount val="1"/>
                <c:pt idx="0">
                  <c:v>Net_Profit</c:v>
                </c:pt>
              </c:strCache>
            </c:strRef>
          </c:tx>
          <c:spPr>
            <a:solidFill>
              <a:schemeClr val="accent1"/>
            </a:solidFill>
            <a:ln>
              <a:noFill/>
            </a:ln>
            <a:effectLst/>
          </c:spPr>
          <c:invertIfNegative val="0"/>
          <c:cat>
            <c:strRef>
              <c:f>'pivot product'!$V$2:$V$29</c:f>
              <c:strCache>
                <c:ptCount val="27"/>
                <c:pt idx="0">
                  <c:v>Blouse Biru</c:v>
                </c:pt>
                <c:pt idx="1">
                  <c:v>Blouse Hitam</c:v>
                </c:pt>
                <c:pt idx="2">
                  <c:v>Celana Pendek</c:v>
                </c:pt>
                <c:pt idx="3">
                  <c:v>Dress Polkadot</c:v>
                </c:pt>
                <c:pt idx="4">
                  <c:v>Dress Putih</c:v>
                </c:pt>
                <c:pt idx="5">
                  <c:v>Flat Shoes</c:v>
                </c:pt>
                <c:pt idx="6">
                  <c:v>Gelang</c:v>
                </c:pt>
                <c:pt idx="7">
                  <c:v>High Heels</c:v>
                </c:pt>
                <c:pt idx="8">
                  <c:v>Ikat Pinggang Pria</c:v>
                </c:pt>
                <c:pt idx="9">
                  <c:v>Ikat Pinggang Wanita</c:v>
                </c:pt>
                <c:pt idx="10">
                  <c:v>Jaket Baseball</c:v>
                </c:pt>
                <c:pt idx="11">
                  <c:v>Jaket Hoodie</c:v>
                </c:pt>
                <c:pt idx="12">
                  <c:v>Jaket Jeans</c:v>
                </c:pt>
                <c:pt idx="13">
                  <c:v>Jam Tangan</c:v>
                </c:pt>
                <c:pt idx="14">
                  <c:v>Kaftan</c:v>
                </c:pt>
                <c:pt idx="15">
                  <c:v>Kalung Pendant</c:v>
                </c:pt>
                <c:pt idx="16">
                  <c:v>Kaos Lengan Panjang</c:v>
                </c:pt>
                <c:pt idx="17">
                  <c:v>Kaos Lengan Pendek</c:v>
                </c:pt>
                <c:pt idx="18">
                  <c:v>Kaos Polo</c:v>
                </c:pt>
                <c:pt idx="19">
                  <c:v>Kemeja Putih</c:v>
                </c:pt>
                <c:pt idx="20">
                  <c:v>Loafers</c:v>
                </c:pt>
                <c:pt idx="21">
                  <c:v>Sandal Slip On</c:v>
                </c:pt>
                <c:pt idx="22">
                  <c:v>Sneakers Model A</c:v>
                </c:pt>
                <c:pt idx="23">
                  <c:v>Sneakers Model B</c:v>
                </c:pt>
                <c:pt idx="24">
                  <c:v>Sticker Pack</c:v>
                </c:pt>
                <c:pt idx="25">
                  <c:v>Sweater Polos</c:v>
                </c:pt>
                <c:pt idx="26">
                  <c:v>Sweater Rajut</c:v>
                </c:pt>
              </c:strCache>
            </c:strRef>
          </c:cat>
          <c:val>
            <c:numRef>
              <c:f>'pivot product'!$W$2:$W$29</c:f>
              <c:numCache>
                <c:formatCode>_("Rp"* #,##0_);_("Rp"* \(#,##0\);_("Rp"* "-"_);_(@_)</c:formatCode>
                <c:ptCount val="27"/>
                <c:pt idx="0">
                  <c:v>5701500</c:v>
                </c:pt>
                <c:pt idx="1">
                  <c:v>6087000</c:v>
                </c:pt>
                <c:pt idx="2">
                  <c:v>8885500</c:v>
                </c:pt>
                <c:pt idx="3">
                  <c:v>9579000</c:v>
                </c:pt>
                <c:pt idx="4">
                  <c:v>14947500</c:v>
                </c:pt>
                <c:pt idx="5">
                  <c:v>11424750</c:v>
                </c:pt>
                <c:pt idx="6">
                  <c:v>5092500</c:v>
                </c:pt>
                <c:pt idx="7">
                  <c:v>12614100</c:v>
                </c:pt>
                <c:pt idx="8">
                  <c:v>5743000</c:v>
                </c:pt>
                <c:pt idx="9">
                  <c:v>3187200</c:v>
                </c:pt>
                <c:pt idx="10">
                  <c:v>18035750</c:v>
                </c:pt>
                <c:pt idx="11">
                  <c:v>20235000</c:v>
                </c:pt>
                <c:pt idx="12">
                  <c:v>29532750</c:v>
                </c:pt>
                <c:pt idx="13">
                  <c:v>18060000</c:v>
                </c:pt>
                <c:pt idx="14">
                  <c:v>17580000</c:v>
                </c:pt>
                <c:pt idx="15">
                  <c:v>22782000</c:v>
                </c:pt>
                <c:pt idx="16">
                  <c:v>7180000</c:v>
                </c:pt>
                <c:pt idx="17">
                  <c:v>9271500</c:v>
                </c:pt>
                <c:pt idx="18">
                  <c:v>11765250</c:v>
                </c:pt>
                <c:pt idx="19">
                  <c:v>9277000</c:v>
                </c:pt>
                <c:pt idx="20">
                  <c:v>17123200</c:v>
                </c:pt>
                <c:pt idx="21">
                  <c:v>12057250</c:v>
                </c:pt>
                <c:pt idx="22">
                  <c:v>37242000</c:v>
                </c:pt>
                <c:pt idx="23">
                  <c:v>30809000</c:v>
                </c:pt>
                <c:pt idx="24">
                  <c:v>811600</c:v>
                </c:pt>
                <c:pt idx="25">
                  <c:v>12812000</c:v>
                </c:pt>
                <c:pt idx="26">
                  <c:v>19921000</c:v>
                </c:pt>
              </c:numCache>
            </c:numRef>
          </c:val>
          <c:extLst>
            <c:ext xmlns:c16="http://schemas.microsoft.com/office/drawing/2014/chart" uri="{C3380CC4-5D6E-409C-BE32-E72D297353CC}">
              <c16:uniqueId val="{00000000-3897-4F1D-962C-D863D7037C24}"/>
            </c:ext>
          </c:extLst>
        </c:ser>
        <c:dLbls>
          <c:showLegendKey val="0"/>
          <c:showVal val="0"/>
          <c:showCatName val="0"/>
          <c:showSerName val="0"/>
          <c:showPercent val="0"/>
          <c:showBubbleSize val="0"/>
        </c:dLbls>
        <c:gapWidth val="219"/>
        <c:axId val="506883248"/>
        <c:axId val="506881168"/>
      </c:barChart>
      <c:lineChart>
        <c:grouping val="standard"/>
        <c:varyColors val="0"/>
        <c:ser>
          <c:idx val="1"/>
          <c:order val="1"/>
          <c:tx>
            <c:strRef>
              <c:f>'pivot product'!$X$1</c:f>
              <c:strCache>
                <c:ptCount val="1"/>
                <c:pt idx="0">
                  <c:v>Profit_Margin</c:v>
                </c:pt>
              </c:strCache>
            </c:strRef>
          </c:tx>
          <c:spPr>
            <a:ln w="28575" cap="rnd">
              <a:solidFill>
                <a:schemeClr val="accent2"/>
              </a:solidFill>
              <a:round/>
            </a:ln>
            <a:effectLst/>
          </c:spPr>
          <c:marker>
            <c:symbol val="none"/>
          </c:marker>
          <c:cat>
            <c:strRef>
              <c:f>'pivot product'!$V$2:$V$29</c:f>
              <c:strCache>
                <c:ptCount val="27"/>
                <c:pt idx="0">
                  <c:v>Blouse Biru</c:v>
                </c:pt>
                <c:pt idx="1">
                  <c:v>Blouse Hitam</c:v>
                </c:pt>
                <c:pt idx="2">
                  <c:v>Celana Pendek</c:v>
                </c:pt>
                <c:pt idx="3">
                  <c:v>Dress Polkadot</c:v>
                </c:pt>
                <c:pt idx="4">
                  <c:v>Dress Putih</c:v>
                </c:pt>
                <c:pt idx="5">
                  <c:v>Flat Shoes</c:v>
                </c:pt>
                <c:pt idx="6">
                  <c:v>Gelang</c:v>
                </c:pt>
                <c:pt idx="7">
                  <c:v>High Heels</c:v>
                </c:pt>
                <c:pt idx="8">
                  <c:v>Ikat Pinggang Pria</c:v>
                </c:pt>
                <c:pt idx="9">
                  <c:v>Ikat Pinggang Wanita</c:v>
                </c:pt>
                <c:pt idx="10">
                  <c:v>Jaket Baseball</c:v>
                </c:pt>
                <c:pt idx="11">
                  <c:v>Jaket Hoodie</c:v>
                </c:pt>
                <c:pt idx="12">
                  <c:v>Jaket Jeans</c:v>
                </c:pt>
                <c:pt idx="13">
                  <c:v>Jam Tangan</c:v>
                </c:pt>
                <c:pt idx="14">
                  <c:v>Kaftan</c:v>
                </c:pt>
                <c:pt idx="15">
                  <c:v>Kalung Pendant</c:v>
                </c:pt>
                <c:pt idx="16">
                  <c:v>Kaos Lengan Panjang</c:v>
                </c:pt>
                <c:pt idx="17">
                  <c:v>Kaos Lengan Pendek</c:v>
                </c:pt>
                <c:pt idx="18">
                  <c:v>Kaos Polo</c:v>
                </c:pt>
                <c:pt idx="19">
                  <c:v>Kemeja Putih</c:v>
                </c:pt>
                <c:pt idx="20">
                  <c:v>Loafers</c:v>
                </c:pt>
                <c:pt idx="21">
                  <c:v>Sandal Slip On</c:v>
                </c:pt>
                <c:pt idx="22">
                  <c:v>Sneakers Model A</c:v>
                </c:pt>
                <c:pt idx="23">
                  <c:v>Sneakers Model B</c:v>
                </c:pt>
                <c:pt idx="24">
                  <c:v>Sticker Pack</c:v>
                </c:pt>
                <c:pt idx="25">
                  <c:v>Sweater Polos</c:v>
                </c:pt>
                <c:pt idx="26">
                  <c:v>Sweater Rajut</c:v>
                </c:pt>
              </c:strCache>
            </c:strRef>
          </c:cat>
          <c:val>
            <c:numRef>
              <c:f>'pivot product'!$X$2:$X$29</c:f>
              <c:numCache>
                <c:formatCode>0.0%</c:formatCode>
                <c:ptCount val="27"/>
                <c:pt idx="0">
                  <c:v>8.5528313787129658E-3</c:v>
                </c:pt>
                <c:pt idx="1">
                  <c:v>9.1311206879287603E-3</c:v>
                </c:pt>
                <c:pt idx="2">
                  <c:v>1.3329156049382458E-2</c:v>
                </c:pt>
                <c:pt idx="3">
                  <c:v>1.4369476765183114E-2</c:v>
                </c:pt>
                <c:pt idx="4">
                  <c:v>2.242277418807544E-2</c:v>
                </c:pt>
                <c:pt idx="5">
                  <c:v>1.7138289975261067E-2</c:v>
                </c:pt>
                <c:pt idx="6">
                  <c:v>7.6392692793292635E-3</c:v>
                </c:pt>
                <c:pt idx="7">
                  <c:v>1.8922436252604268E-2</c:v>
                </c:pt>
                <c:pt idx="8">
                  <c:v>8.6150856104443684E-3</c:v>
                </c:pt>
                <c:pt idx="9">
                  <c:v>4.7811249969716696E-3</c:v>
                </c:pt>
                <c:pt idx="10">
                  <c:v>2.7055464095171868E-2</c:v>
                </c:pt>
                <c:pt idx="11">
                  <c:v>3.0354563351443809E-2</c:v>
                </c:pt>
                <c:pt idx="12">
                  <c:v>4.4302136437724363E-2</c:v>
                </c:pt>
                <c:pt idx="13">
                  <c:v>2.7091841567930576E-2</c:v>
                </c:pt>
                <c:pt idx="14">
                  <c:v>2.6371792622603515E-2</c:v>
                </c:pt>
                <c:pt idx="15">
                  <c:v>3.4175323067585521E-2</c:v>
                </c:pt>
                <c:pt idx="16">
                  <c:v>1.0770732140517252E-2</c:v>
                </c:pt>
                <c:pt idx="17">
                  <c:v>1.3908195409582966E-2</c:v>
                </c:pt>
                <c:pt idx="18">
                  <c:v>1.7649074695852446E-2</c:v>
                </c:pt>
                <c:pt idx="19">
                  <c:v>1.3916445970414838E-2</c:v>
                </c:pt>
                <c:pt idx="20">
                  <c:v>2.5686546042967273E-2</c:v>
                </c:pt>
                <c:pt idx="21">
                  <c:v>1.8087104470926412E-2</c:v>
                </c:pt>
                <c:pt idx="22">
                  <c:v>5.586679754556316E-2</c:v>
                </c:pt>
                <c:pt idx="23">
                  <c:v>4.6216641576211144E-2</c:v>
                </c:pt>
                <c:pt idx="24">
                  <c:v>1.2174827583905014E-3</c:v>
                </c:pt>
                <c:pt idx="25">
                  <c:v>1.9219306432354734E-2</c:v>
                </c:pt>
                <c:pt idx="26">
                  <c:v>2.9883531333042373E-2</c:v>
                </c:pt>
              </c:numCache>
            </c:numRef>
          </c:val>
          <c:smooth val="0"/>
          <c:extLst>
            <c:ext xmlns:c16="http://schemas.microsoft.com/office/drawing/2014/chart" uri="{C3380CC4-5D6E-409C-BE32-E72D297353CC}">
              <c16:uniqueId val="{00000001-3897-4F1D-962C-D863D7037C24}"/>
            </c:ext>
          </c:extLst>
        </c:ser>
        <c:dLbls>
          <c:showLegendKey val="0"/>
          <c:showVal val="0"/>
          <c:showCatName val="0"/>
          <c:showSerName val="0"/>
          <c:showPercent val="0"/>
          <c:showBubbleSize val="0"/>
        </c:dLbls>
        <c:marker val="1"/>
        <c:smooth val="0"/>
        <c:axId val="834192624"/>
        <c:axId val="834191792"/>
      </c:lineChart>
      <c:catAx>
        <c:axId val="50688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881168"/>
        <c:crosses val="autoZero"/>
        <c:auto val="1"/>
        <c:lblAlgn val="ctr"/>
        <c:lblOffset val="100"/>
        <c:noMultiLvlLbl val="0"/>
      </c:catAx>
      <c:valAx>
        <c:axId val="506881168"/>
        <c:scaling>
          <c:orientation val="minMax"/>
        </c:scaling>
        <c:delete val="0"/>
        <c:axPos val="l"/>
        <c:majorGridlines>
          <c:spPr>
            <a:ln w="9525" cap="flat" cmpd="sng" algn="ctr">
              <a:solidFill>
                <a:schemeClr val="tx1">
                  <a:lumMod val="15000"/>
                  <a:lumOff val="85000"/>
                </a:schemeClr>
              </a:solidFill>
              <a:round/>
            </a:ln>
            <a:effectLst/>
          </c:spPr>
        </c:majorGridlines>
        <c:numFmt formatCode="_(&quot;Rp&quot;* #,##0_);_(&quot;Rp&quot;* \(#,##0\);_(&quot;Rp&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883248"/>
        <c:crosses val="autoZero"/>
        <c:crossBetween val="between"/>
      </c:valAx>
      <c:valAx>
        <c:axId val="83419179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92624"/>
        <c:crosses val="max"/>
        <c:crossBetween val="between"/>
      </c:valAx>
      <c:catAx>
        <c:axId val="834192624"/>
        <c:scaling>
          <c:orientation val="minMax"/>
        </c:scaling>
        <c:delete val="1"/>
        <c:axPos val="b"/>
        <c:numFmt formatCode="General" sourceLinked="1"/>
        <c:majorTickMark val="out"/>
        <c:minorTickMark val="none"/>
        <c:tickLblPos val="nextTo"/>
        <c:crossAx val="8341917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[SalesDashboard_Fiver.xlsx]pivot product!PivotTable4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FFC000"/>
          </a:solidFill>
          <a:ln>
            <a:noFill/>
          </a:ln>
          <a:effectLst/>
        </c:spPr>
      </c:pivotFmt>
      <c:pivotFmt>
        <c:idx val="5"/>
        <c:spPr>
          <a:solidFill>
            <a:srgbClr val="00B050"/>
          </a:solidFill>
          <a:ln>
            <a:noFill/>
          </a:ln>
          <a:effectLst/>
        </c:spPr>
      </c:pivotFmt>
    </c:pivotFmts>
    <c:plotArea>
      <c:layout/>
      <c:barChart>
        <c:barDir val="col"/>
        <c:grouping val="clustered"/>
        <c:varyColors val="0"/>
        <c:ser>
          <c:idx val="0"/>
          <c:order val="0"/>
          <c:tx>
            <c:strRef>
              <c:f>'pivot product'!$AA$1</c:f>
              <c:strCache>
                <c:ptCount val="1"/>
                <c:pt idx="0">
                  <c:v>Total</c:v>
                </c:pt>
              </c:strCache>
            </c:strRef>
          </c:tx>
          <c:spPr>
            <a:solidFill>
              <a:schemeClr val="accent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2-98F0-4990-8821-B16526BBB0B9}"/>
              </c:ext>
            </c:extLst>
          </c:dPt>
          <c:dPt>
            <c:idx val="2"/>
            <c:invertIfNegative val="0"/>
            <c:bubble3D val="0"/>
            <c:spPr>
              <a:solidFill>
                <a:srgbClr val="FFC000"/>
              </a:solidFill>
              <a:ln>
                <a:noFill/>
              </a:ln>
              <a:effectLst/>
            </c:spPr>
            <c:extLst>
              <c:ext xmlns:c16="http://schemas.microsoft.com/office/drawing/2014/chart" uri="{C3380CC4-5D6E-409C-BE32-E72D297353CC}">
                <c16:uniqueId val="{00000003-98F0-4990-8821-B16526BBB0B9}"/>
              </c:ext>
            </c:extLst>
          </c:dPt>
          <c:dPt>
            <c:idx val="3"/>
            <c:invertIfNegative val="0"/>
            <c:bubble3D val="0"/>
            <c:spPr>
              <a:solidFill>
                <a:srgbClr val="00B050"/>
              </a:solidFill>
              <a:ln>
                <a:noFill/>
              </a:ln>
              <a:effectLst/>
            </c:spPr>
            <c:extLst>
              <c:ext xmlns:c16="http://schemas.microsoft.com/office/drawing/2014/chart" uri="{C3380CC4-5D6E-409C-BE32-E72D297353CC}">
                <c16:uniqueId val="{00000004-98F0-4990-8821-B16526BBB0B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product'!$Z$2:$Z$6</c:f>
              <c:strCache>
                <c:ptCount val="4"/>
                <c:pt idx="0">
                  <c:v>BliBli</c:v>
                </c:pt>
                <c:pt idx="1">
                  <c:v>Bukalapak</c:v>
                </c:pt>
                <c:pt idx="2">
                  <c:v>Shopee</c:v>
                </c:pt>
                <c:pt idx="3">
                  <c:v>Tokopedia</c:v>
                </c:pt>
              </c:strCache>
            </c:strRef>
          </c:cat>
          <c:val>
            <c:numRef>
              <c:f>'pivot product'!$AA$2:$AA$6</c:f>
              <c:numCache>
                <c:formatCode>_("Rp"* #,##0_);_("Rp"* \(#,##0\);_("Rp"* "-"_);_(@_)</c:formatCode>
                <c:ptCount val="4"/>
                <c:pt idx="0">
                  <c:v>5310000</c:v>
                </c:pt>
                <c:pt idx="1">
                  <c:v>1000000</c:v>
                </c:pt>
                <c:pt idx="2">
                  <c:v>5930000</c:v>
                </c:pt>
                <c:pt idx="3">
                  <c:v>7740000</c:v>
                </c:pt>
              </c:numCache>
            </c:numRef>
          </c:val>
          <c:extLst>
            <c:ext xmlns:c16="http://schemas.microsoft.com/office/drawing/2014/chart" uri="{C3380CC4-5D6E-409C-BE32-E72D297353CC}">
              <c16:uniqueId val="{00000000-98F0-4990-8821-B16526BBB0B9}"/>
            </c:ext>
          </c:extLst>
        </c:ser>
        <c:dLbls>
          <c:dLblPos val="outEnd"/>
          <c:showLegendKey val="0"/>
          <c:showVal val="1"/>
          <c:showCatName val="0"/>
          <c:showSerName val="0"/>
          <c:showPercent val="0"/>
          <c:showBubbleSize val="0"/>
        </c:dLbls>
        <c:gapWidth val="219"/>
        <c:overlap val="-27"/>
        <c:axId val="950086384"/>
        <c:axId val="950090960"/>
      </c:barChart>
      <c:catAx>
        <c:axId val="95008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0090960"/>
        <c:crosses val="autoZero"/>
        <c:auto val="1"/>
        <c:lblAlgn val="ctr"/>
        <c:lblOffset val="100"/>
        <c:noMultiLvlLbl val="0"/>
      </c:catAx>
      <c:valAx>
        <c:axId val="950090960"/>
        <c:scaling>
          <c:orientation val="minMax"/>
        </c:scaling>
        <c:delete val="1"/>
        <c:axPos val="l"/>
        <c:numFmt formatCode="_(&quot;Rp&quot;* #,##0_);_(&quot;Rp&quot;* \(#,##0\);_(&quot;Rp&quot;* &quot;-&quot;_);_(@_)" sourceLinked="1"/>
        <c:majorTickMark val="none"/>
        <c:minorTickMark val="none"/>
        <c:tickLblPos val="nextTo"/>
        <c:crossAx val="95008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data id="1">
      <cx:strDim type="cat">
        <cx:f>_xlchart.v1.0</cx:f>
      </cx:strDim>
      <cx:numDim type="size">
        <cx:f>_xlchart.v1.2</cx:f>
      </cx:numDim>
    </cx:data>
  </cx:chartData>
  <cx:chart>
    <cx:plotArea>
      <cx:plotAreaRegion>
        <cx:series layoutId="treemap" uniqueId="{1757A638-3CF7-4154-A652-ED534E65D9BE}" formatIdx="0">
          <cx:dataLabels pos="inEnd">
            <cx:txPr>
              <a:bodyPr spcFirstLastPara="1" vertOverflow="ellipsis" horzOverflow="overflow" wrap="square" lIns="0" tIns="0" rIns="0" bIns="0" anchor="ctr" anchorCtr="1"/>
              <a:lstStyle/>
              <a:p>
                <a:pPr algn="ctr" rtl="0">
                  <a:defRPr sz="1050"/>
                </a:pPr>
                <a:endParaRPr lang="en-US" sz="1050" b="0" i="0" u="none" strike="noStrike" baseline="0">
                  <a:solidFill>
                    <a:srgbClr val="FFFFFF"/>
                  </a:solidFill>
                  <a:latin typeface="Arial"/>
                  <a:cs typeface="Arial"/>
                </a:endParaRPr>
              </a:p>
            </cx:txPr>
            <cx:visibility seriesName="0" categoryName="1" value="1"/>
            <cx:separator>, </cx:separator>
          </cx:dataLabels>
          <cx:dataId val="0"/>
          <cx:layoutPr>
            <cx:parentLabelLayout val="overlapping"/>
          </cx:layoutPr>
        </cx:series>
        <cx:series layoutId="treemap" hidden="1" uniqueId="{45FDEB82-BB08-4295-B871-B049B8F44C86}" formatIdx="1">
          <cx:dataLabels pos="inEnd">
            <cx:visibility seriesName="0" categoryName="1" value="0"/>
          </cx:dataLabels>
          <cx:dataId val="1"/>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093A5C9-D471-485E-8F87-96EA1085DE5A}">
          <cx:dataId val="0"/>
          <cx:layoutPr>
            <cx:geography cultureLanguage="en-US" cultureRegion="ID" attribution="Powered by Bing">
              <cx:geoCache provider="{E9337A44-BEBE-4D9F-B70C-5C5E7DAFC167}">
                <cx:binary>1Htpc9VI0u5fIfh8Rde+TEzPh9JyNtsYAw3NF4UbjFTaSktp/fU3j6F7bNMN02+8ceMOEOZIdSSl
Krcnn0z/8+Pyj4/V3W3/bKmrZvjHx+Xn57n37T9++mn4mN/Vt8OL2n7s3eA++xcfXf2T+/zZfrz7
6VN/O9sm+4kgzH76mN/2/m55/q9/wt2yO3fhPt5665pX412/3twNY+WH76z96dKz20+1bSI7+N5+
9Pjn58fb+fbZm7smu82fP7trvPXrm7W9+/n5oy8+f/bT09t98+hnFUjnx09wbSBfEIGxkkg9f1a5
Jvt6HmP0giBEKRHs96dd3dZwRQiP7m+rZ8fb6fb3lT+T416K20+f+rthgHe5///p1Y8kf7r40Y3w
JNi+DHby5+eH5pNr7gYLD7WDC78shu78Eofo/q1/erz5//rnkxOwD0/OPNDP00370dI36jG3jb9r
vrcjf1Mz4gXjsPsYIf3lzxMNIfECEyyVQuT3p37R0I8l+XPd/H7dE638fvq/TB/H2xKc8rsm+rcV
QpAiVCOFvvyBfX/oMqAQRZUimH3V2GO1/AcC/ble/rjwiWL+OP9fp5lzILP12P++QX8WP/6mcuQL
hQX8xeKrcvBj5WDyQmBGOMLgRl+i5xdviW8H/z8MZg8ufaKaByv/Zcr51WXr/7rngHI0E0jgvwhl
kGwY45JJ+kQ5/5k0f+42D699op6HS/9l+rlHAea2v/W/m/H/gvOIFxprqcnZNx5FNPlCgMMgIdi9
V4FPPXSdd3f/Y9d5cOkT3TxY+f9cNX8t3pdN+qKYR9/6u+gMvcBaC0m/IoDzf481hNmLMz4A3fHH
unkAl/5amj93nAeXPhL+/wEG+2t89geIjW79bXyPfh9AtO+v3r8mwPInl34PRH/Zs8Onn59LijB4
xwPNnW/zyA+uXO/zZ6/H6nYGgPq7Hh5dfAdZ5ufnmICnQcVAOdMKMaHA3+CS+xX6AkOAZFIKSGKU
wEpzvu3Pz9kLziQDM+BCSEmYAC8c3HheAoyuERZaK4CJhDCN+R81yLWr1sw1f+zM1+NnzVhfO9v4
AV5NoufP2i/fu5dWY0kJWByC58GdIVnC+sfbGyh04Ov4/8x5V062aumBMzaFqxvLC25Hs63vhzpI
+i7PToPHBz4OxauAVHGg9RRXLXopK0EOI58+i62ekmxxv+jVr8nUrWifoSwpptGdWvmL97KMRi2y
cMXbRyLItrcrzfY8sL9Y6vdpHuiYU3dshfpAxi3b2XHNDAmK3kyNQ8eBuqu0DpYdyvNQtu7Ig15F
eNLDOxFcNAHPdqnLqyjdcHmTsQIdiZSzKeXqdozacEakPQg9hDigKiIl6T6uS14kohUfyhmXUbnZ
jywlXaQEmcJuXk0eiM54vTYXo5pFlKliCXk30MRyoYyo73zN0yhnkzTeOx+TyRbh4qf+iEa8GNdM
l7kozawRjUnrqSnyBV+s6RiEi9PMVONUmSGb0mOO1WbmdFiiLbcyVn0mjOZwo0b7ysjUZhdba4aU
bvuAtMKoecjiTfX5jjJbm6Va9Y7ODTVIZzouW3zDOnIzdPUh45sOMarSuHBvZ1mxw0bJp0yVvwxI
klAPc2V4w5Ny62A3q2C97G3+qcFDbhh25CTWXZajKaxdOkRBMZVG69yaXqTBLguuNj0OZslKGstW
DiZv6fuMoC0iLTnq1TWnbGtGs5aFiNSUl/tuSl+y7CxFkcdNtdanBeEiLPB6WGoRZvVcHXhXt7tA
5KEP1GCGfFh395/yUZusD7pwZc0Sl5tRC+gbTLsKl21BhpR4CotsqiM+onia+ecpkCi2cyZizfq4
W0Cv0zbf8rHOk5pXn2sF9y7qpBtwLNW2XaU9rY0Y62zfu2bXQQA+UQIG4bekpxWOhqZ/HdjORcXc
xBsW/eu02PfjYuoV81DVYygwHcw81gJcoH+VzjXf06X4XLBtChWa6pg3uEmGur5oEJuN6+cuFHPZ
htSusMFu6Hdcm0kX7zkZ2n1d4W1fqW1XtF23D3RlKEHLtc6mxDs3J3PFmPHgY0nXXHs9ebOyoLjp
WHByUm57hHN2mDtyaTvWh6VT6phyoY1dmjkUHXGxzqcyoS5dktYGyrhg1dEmyymuebvu5VwPke7r
3HCU4mO5yc9Vz4b9uMFeo0pMN5YMmcFaHFWd4sSLloejJ8Vu6Adl/FaWV90obSRKfyR1v4X1iKc3
fFnDtZvtqZmXUzZOMpGd/mCd3ULb9CyqB5cb3w35fraXBabNRR2o9qbPy8ykQe7eTnP7uu6Kiypf
2G5ZfXtkdorODvu2aIYLoqvxKk1REZYpaSLZjJ+WkZ9smm67Ws973LglWmh2FzCGXs6j+62pgnrf
MVWbsUujDI9bPPkqMIuo9HHr5ioSjq3xgIZLCMyRb/h2tCStTIvy5YgDucuFKqNVw+ZW4JNh0FdT
NFWSG79OW5jnnB7kUuSm6UD5LeviiRT+ZY3KNEqbzJmi9N7M07IkK7U26fWmkxXuk0plkJ+NdONw
nQ3dAQLjeKILojvPmtiimcSOB0UsaXETFNt1M6Xu1SbTz2rY8KEbxYVD67SjjXrDCBZxq/i1nVd7
zAJHo7LlXdzb9ZUalylqRNpd0X4uwlZQF67Z8ksXNGuMa7clZV4EsWMomufgbstTemCOGGK7PApq
2iZSeR0FfeSYybj1ieSF2utguUFrs+44zrbEc5+0I/Eh9+n7fPM83NxquKRVWM79duoxjjGiKFGp
z3bdcDno3mS22a9Dvvyy6irOKg0BuMje1CsDO56Gt3zW235eogns4DCizu+3rfHGzoF9U3ZTsrFe
xbCbr4o11UcSDSto06L8blbYv5mL6dVSLGb0y7izbG7DnE/iKue8NCzorm2zVCFxYoxE4+g1G9fQ
6mrdbZN/O+bzy6xZ0lfEd5FoA3nUlX+Lg60ItcLTEUJ1GbVoXS86Pb61bjuVZCDR2FfVJR14Ykd/
OSzjUZaBPqA1/cwrv+7KpjFFuxVxPq1jPKzl+pZ+qGVeXlRdcTfP3bxjPLfRUhlGx/HNiClE0Ka2
ZqVVdV0u9WTk1idVRYMkI+m1LoZ0R0UbLXXfmW6CDDOhvjaWiCamRdPEtVIfJlm+SrnGx/OHeWrS
45DVvwIy2U2lH14GQeUiEvhTW7RjuEy0PWwT96dim3LTZRDLssEeKItaqVCEmqoxQASo09bIxmjH
IbsHNEpzYZqxuBrGoA7nRc+xbtVv41jzcMCb3KUFBouc2rDs8RVayy2ZRbGfAZyYaiLpzTxVa8xx
cSTIzq/Az37Lk2zuXgvm8a7Qnu1qjLkBL8mohOzn0zd1ANoC5UIWylHcSdWFlIM/cZlNsW8KHKKl
S49jL3A4WJB97tMqppb+imu2hkENuatn3RKyCsKM5vSdV5vaj0M2HPm0TpHKBv9a0LtpnAqTn5Nl
tfRBpJgdd9g2kGQL2KJlrpDJUBDsmv6qPyd97VdxQafisC26DWWOinijYtuXa0fg0Eeb6JqLbS2T
OdNLovviDi3EHzOyJXmfpMQtb9PhnCK3HCWt7BWk5TbsFEQynaPXM8HpO4F9yNRuQ5XRhZRH1fgE
9U7uhnV6KzfrY7/YOaZZJRKv4HDMm6tqWetIVG0e08DXb3tIxaQvo0o3fThMzakQZLhA1FVhM9XF
bvTFSYyTiGnPQ+ZYdcApKaOeN3U4Bi2CkE3VIRtkZ5osAHC4uEsnV79DNMCZUWOQGlLQT+vUVMde
L6/QtG170SzNBWo3FNaivu367hJDCst1Wu3cmkHQL/xet9V2WY6LPdIcR/fJbg3YXT4Pn7Xwbejq
tI8KzcpoWVcSy6W93CBMHDZpdVhUy3uwfrXPVsANgdghorKXrQ6umoXPV7agOwU5DLVTE9+bSIur
ypStfTu71e5oqiWcp0ckFNmvauiN7aZ+183Fu4A3Ksoyustz0uwwnwvTDZaarAmaUA3ty6yu192A
u1Ou1RbOyp/Y3FHjBm5DJTJ2gGwCGWFFR9wATKNLSoxT+ecM6T6UC/nFlxuJWzTDXrTbkaXjnk1z
sZs69cZlGhLRkq4h4oUwZYB2xMs2ucc/fFz0qc6n9+U63M7zdqDbNsYKqyBC8uOat1EdtFlMpSnZ
WsW93G4DPLem7lOwYT2aotA2GgavonZNeyObJplLux7SqppMW1AWY1+8a5g9lrKGQDaW+WFlU3mz
lmeomfYzpOnc7nol9xUnn7Hkp1yk9bGiPFw68pZqW1+UeesuV0AdmueXfs7yxfiMsGicmIsrrtII
+27ZkRyRt2lbZnFgg2m36Yy+zXkGKNzxGzcteezmtX91/6PeuptyxXdiS+f9/YWL6NuoHdz05bAh
XRf1Uzt+OawAakZZav0enZ9SO95H7daIcJoRBLKV4Sgr5/bdjJiPbNM1h/vDIctvMSuFKarNhqzr
P3ZALr9dADBfzhn5cjSrPr1My/rT/ZrwzS1FiBxsAFVV2VZj2BXZdjWXTX6Rdl1usrZ0JlO22AeD
dYfU7TPRrjtt01NhfXux8fpVACniwFiQvURVu0PFgK9sF9xuCoE6M2oCmjZHlGa3DyreP6kdCZDf
j0pHQggwsApzRiWXip5LywelY686Xk1zPR+7ZgP43ZW7tquO+cTkrl9f01bzvf4YaJoeybykx7YH
b6xbL0M/dzZpBzwlS454rKfgA57cZlA9/0ZWVsQ8KyGo10vMJEqP3xcbfyv2uceFiJDAdEFtDt2u
h2LPUPisJQdUSldyXeEgO0EBDOCDlfJmS39txBhusl8jt6E5rKkAGMJdREXDdz+S5Pyoh8U3IZQq
aPcQyjBXSAGj81CUqqQTtXwYj3Ov891ihzcuJbVhy4gTVxdFlHeouShQGwtLjpbn45vZQlns+BKP
VGfgVSQ4dIwd7zFoyoiFIqbsQla7JW49+JFbqvLAdRDWRToYO3IWz3KNNS0A1vWtmYepvriPWo6k
03vX2d+WWtJXumqkWQHP8HSk50KIxAsF8J7l4rBlQxb2Fk2HaUUnyMeL4T0GMJrNF+MMMQUDoubN
HGWTuy6avr6oHXlTRVWT8uuc/lZ2Q3XNZ6yMtX7nWI6vgg7PEGVqe1gWCUlhC369jx1Beo1wH1dW
Z68XFSCovaRMxv4AqMQaxtr1YrO5qYNuuOqycjGt3IqruiO5QazN9jJt1U71/LXuaB/yelmjwfog
KTgg4IFBnKhUJLCcLm0z32hfJzrojxuyfKeAczBi9fA1etR1l+6yHva974o8aWzZQMkN71yTdYhH
ku6qvoCCq6XRaOu3XuRi18D3oybdRpM5b00z5UG4EWd3UqWAeiQ/UjWJfacgylrVIAj26DMr0Qi5
Tl+NTXC7SsBBZGRs3y6oMzpvp4Sp4jKwOT66YprNDywSOKenBgmsPZWUUkmAuz/7zgOXHhmpqsWi
4VisHOohBcaSp8LMrI5F4W+g1EchbpHczUF17KrsI7BF8xKYccrSuCUaR10GmQX7JtFFC7X1LH/k
vsDDPRWRA1sFpJhUUnJ0Xn8gYjqnNS9p5Y9lOqvILYGPfNS1C3xeF/E6Vb1pgjIWQvEY+Y7EY5p/
xp01GVwQihpq63UTYDubeM9Lh8O8XKak2noff38z2beBRmjJqYQ+ByFQydDHkk6qKOSIMwKastoA
6Q7+F8RkbPoDq1oddZSEDnBxWFsXAiCz4dZVVTz0EzkwPV1IN5+Cosa7kS997MWuk4WKfFtUUb0G
5YH2pzWtjnOb2RBr6uJetddtB6heAbdibKm6vaKtNXpapiPX1ctxalVkl9bG1K/H3BAt8VsyZ4Yu
jQtHtrnXQ7NFk/LlTpT9/vsbQp5yjYQiRaH+YZQJjsSZ8XyoOi44z9ym7XFtaBmpdFXRfRxq7q3N
+zye2RQYmWVLktEZxZnqTsOYngZOyI7AJENYFc0alpPsEtKC1kkZzhBfknZebBL0uTt8X+RvkwWI
zDjFWAN5yzgWj0Xul9W13Ff2qHwaOWe7d0ANVaGv3XEI0jpZKNZRPQHHc4+MprRbrmfOarOJ0l3/
QBj1zQYSSLeMkHN7AGRiTzKuz1tVrXYlxzYnybiuzU7XJEEkeBuMipkFpds+9V2x6xzA6Cw71XoE
unBZN+NJJ8O8dsm6QYE5EHFYOroesENgKKAIb9M1JrNkIQpe57OTSZd1RyJqsV95A241Qu3hlmmP
6hVy97gaJdYtKjLEo7lBsxHdHYFAe9HZ/JV2NY434OASttVjnPsA+JH5+p7GpDmxkeSDMzPodNNr
4nYZUASx6/BN3m8UgG3/WqZrd5EPkHy3ASoqKJh2PWuAYAvUmgylfSm1mo9ArGfxhP0Qzj1XJrdL
ddyqV1mzBaeMDhe5qwBClXK5zuctUlxZIKZ8ecB1GjIg56pMpscN0+Mq0sl0FZRITBig01UK76+D
4DA5dtHrYE7aKqAHgclvrgNKtQ7cunNdExVlkbiuTxPPwLVK505c533ooJCVZdEeeZcd5hmsvcN9
ekQKMhKp3RVe3aWamTj1/YIu8JkUZ7qgkQdzjN1auZhN07XyQHR3S6GjeaHhpPLrslD0gIYexYwM
KcQCRA8lMPPznP/KuX0Z4Kp+XfRuMlmQr/EqgvYI4TrcVIX2oiRtOBMIFguFA14dbF36qK0XF+oW
qtd8o8BqFcOOL0VmBN4mYB8bZ5qiKWNwD7BqWTbxmM1mmukWBwT5kOqCx9y6y7rt43Eu1x3QIDTc
Kk+MaKYp2uqm2BXzCKUkdvslA2DCbRatFb+cAiATK9qOOzRM8MScrYcBnBhYxQ9W1FvSrcGrQLsF
eAYPkIeNZB9MQDuiHihhXwNUkwOQS2UeGCg++r3MA24QiUAMYQKEywOYaxWOM9QpUvDL7zukOOOz
x/hNaCYB/2Jox0BH7gmUpClueQ5GeMSlo6FqOpdUAZRnQwlcrrzwViOgZqCyTyHymg7lVwNSyys8
pruaiEvSDDTKRmB+5nFRps3SMYHqlp6mIgc2ZWoufFFf8gbgSiVeVWRarjcJjFUVRBhvwChnm483
NLyfzzUum+nrqVLDhRKxUEuzJ70HpROyJn6F9oda+GjcWMkTkH67cRovhNpkRGg1hLmjRi9QffoA
zrQOhYIOc7QVKzLyTGxnC2zj1so9m6064m4wbF6gXwRRatf4Qppt7LO4Yu6wFll4j4xcwYD/6YrV
OOJJQhx//f3tP/eqH28/eAPHTAvBJYcPT3pXgwtGm5azPbaAs01//mH767FNCjHPAIvPtVjXpgCe
31bdWO2HqVpMUPbaAANNwnVpr5BV/lBO6d63cw6FMHAM3xeSfoPxKbytVpJwKqDfI59Aqlxkivhq
KY+0Y8t1EKTDKQVqXjToyopmjCcOJVqnt+yQTniJANpAZKCLkQyoBllhKJ2Jzl927VgYrcJS1IWZ
sjH/ddncx6LvP3gP/JJd+hraJvBpCGawt7Z5xeq+ju9DC92G01wFeVgQdexHVhrb5FGD0vQIXaLh
ByDyT98Y3lZCm5ojBqXW45wJsablE1PlkagJMnyT/5LTQJi+hGhetvkSqpkAQ67UPoVbJIu6GSDC
vGzT7oS7rI4WJEU0ZQNwv+tShKqD7pJdDsqt0rS6G0OG6r1cbViVRXWlpTN9pWS0DYxFMkszM0Ap
c7RORq2aAOogzgDtNbshtRtwlUX5Azvk8hs7xIhjhammUNEBsHz8wmhQttND2R2xztjrFP9aIjUn
vNM99B3bIXJAKC0dtAHRmsk9bof33YTCVds87EgaBWAHpg0a4I77ZkuaKeQWmoQ1CwZoVTBiJsXT
owImpKvy3ZTh9aisYuHSFDIk0J1N0LhAuyvjUJyU+Eb6AtoOA/kgGXA4jr0ePc/3QzG7uG3nD2uz
vBuVxFE9Lm2IM/u+bYbmosl0SIFzPsiR7roRtUkAfaDdkq99DLRaadIRSsbJ6YOSTVKmJZCmQJBd
jOn0Ke3w1ZTV2Q8s6U8cHEM5xyWCSSEhvvGdYayDoBfOHUvA0r9KAPMdCj2t1uOmdbC3QARhRYcD
Tc8dhl+sH27F1pTRtI1pOKxQUvZV8xHrBf/Aq6HL/jT0ACQEMEaAGoQIpJ6EHjQqNPJydMdVT++H
vgZepuloWMyEQ6+MI0PTN86vYUpldvUOtm8+oImb5ez6HrhF6LuhH1RG9Jt6g4I4mEBZpBmmkM4e
m2FZbiJLG+GONS37yxWlyUQg9yuxvNQrdPgInvNd3pqxwu/1NJ9yJ4G+zNChm3S+F+nnYQCM4gcC
DsWEN2gYs1AHkJ668hMexMkS20JLTSkz95IAK1y+W0i9XeaVf9NmG94PrAGaQGXarGgZLmfoJv7A
JO5rhEcpl2KJEYMhCCwkxPzzJjwo/xrgdaecdc1xECUUCYAA+tmWCeunOiwrYMIprxKn9XLdji5N
lpEc+n4aL+UcXARE3KB54UCZm9GhIeFsywANDTSe7HaDRSVMul6zWu2DzjcXOdog4NA1BiQLBVhb
7ee2El+ix9e5lusvsn+Zyfjo2rW3Wf51NPyPw3+9cTX8u59V/vfJ82T5v48ufx9Jf/qt84P++Bo8
5+uDzyMrjw6+maD5ixmZL8Prf7H4nw7QwCC5BPP7YzD9mwGaB+OSDwdvvl73dXYG8xeaKhiPYWDR
MKsGpf7X2RkYHwRy5TwmBRMr0HkB9/s6OxPwFzDzCfO4Ei6FJMQ1oIavwzOBegEtKKD8wGmFEhxo
t78zPHN+/gP8AbeQMLsDY3IQ+iUEA/mkwBeu6XO/TN1h2qyAJNXne1u/bscEVaO9oCPwc63EF8Hs
j3qp9lWJxyOS5WhmdFX7xh9hxocaQdvuiln7wcKk654PMNDwYGe/GtjDIR9yluPfPnOWE6b9KYdY
RSmHvXkSrPjatUHa5f1hSAu+gwbX8b72pkvVm7WAvi0wUxGR07bPllQbNoaZCw7DqNwJ1AOFWqnT
XYmmNzDngiJVF30CcByoxp5yGL5AW9jXpY0y4qMJZfTl98V/EmtBfAbNR+BPtNJcadjuxy5f5VnL
6xHmQ4aF0V0htybpoRVXBId2uitIkxlf1dLA7FM8tF17EUAT3W/uNh0wegkp9U5O08X3ZbpH9o+2
FGQimikqwQ7PXNljmeqqTQu9FvWhs/14U7TD3dKTT3zMoMmGoDtiUbsa+O2TLQw4oJmCiTnMeAoh
K3MdAGJoCSlC8h1rZHUelugO2q1FmM8jEDS+pmAizUsLjcJ9oPIWuvC6THTnix+Yxj0We/QewKQp
Db9zcB5SQzBP9vg9oJWPck2GYM/LeQkDN067+zoA2DfTbFUfst7BeBD5hXvtTmLpt0T6tTCk9hHX
RR3VehnDcWzzCM8wLALjJQyYBZgQGNubJpuGCCMoaJj3Scoiu62D8aPddnghJyhLc1tFgdhcKLwr
wvtSaJGijmlzFdTO7du8Ccs1bwyEApmQaz+mazJvy7HIFmARLDRa2t5C7t9SHeqlt6Hn9J2oa3JV
58MbOfqL2dLpaivTxegARmqaDZgtLcOuxiqqOfD+1puUL9lLmAkk8T3I+b6t3Jchj/f4HMMkjFhw
+Ad56/EeA/pCbe/5cIAhLBFK3pcHGFPQwKrOwAhSwZJNf/DwSwgRZcXLGdvuEPh3tZzFLrAblPJ8
IEZvax7jzQ5Q20Gr2vnsptn4euldum+A1Y+2ytmE+Ck7aYCLhsHAixfT+9Gz9NBQDF0FmBg7rI5c
4xTYULdBk1Vxfx52W10SENVdCzRKUxdDosdVQi+4UVdYXLQYWn7f3xL8mMg6RyRxDsRCKvBrmPl7
ksXbjANQ7cv+wKsFFDLLNMT5lJ9kCcX9OojXahqABN2GGWiPyf1fys6kyVJcS8K/CDOBGLcMd55i
zMjYYBk5IAkJBBLjr2+/8XrxMqut0npTZmVRcYMLQjrH/fNTGRSxavOXa7i/or8/Ftwp9I5Y/YEL
5O2PpR+gk6AklGYvKGmgizTVVic2syv0RMP1KfSgvrSyefUHl6fou9tz1ZO/SAj/3NxwJ6DlkSB0
Qcz7nwLkf9czxoNDP01mn+ClSX12N4xXA8M4FLmI+kz4Zt22c+OCYrB0A/85TKO62g8h3Ni2rn7G
kIypw4fi/3170LLGFN01jaIkSP443NBveq21c71nUkMgph2/E2wOxPVov059k3Zook9eD684BnaX
92sCPMXqv1Tanyr5748pwtP1Q8grWC8IP/3+9tguCKzhndzrFh1sFLt5LKPlMDo8A4LaHqsJJa0P
kGH0HsIRfkpC36UKDbYMnxWwAA8BSmYgAt5PVWIlV31zjkO3zWF2OEUZ2TfqdHEGu3k3+50G7OFt
+5klaaTVclw0mggYY12OqpCkI05JqCJek629rrN/v+X0zvX+sSQjfEUX54of33Mrf+4UvPVRcGi9
n+zcHCodRTlJ5r2tqvUs3fJKojibo4ZdP6mseUVbSO+k0eyq14aH7j5s8WajZNk6LOrTpJoV+KkG
vdtd3vM68qMe+PkTbK0STrNEhWu+OkPtp8Dg+N6jwU3dfazEs23qrnO1YWv7/PkLq667rU+yT5F5
qVgejXZNPzFcbhl8h0psrZxSWLbeITKkTG25wHKbDVDNqR9Th3XuuXdoYV33GwoScYkh/sajB1Cr
j82uihnYwRLoR90HRSmwrob15XNXNrr9vqBfBgNJy0tS3nU+sdVt62EL364dhJ74bmiWd7N5IHda
VzCRy7Xm6QCNDl7g+hxynGSsDF5lOMxFw+6uiakfPzFcbT1+5Gv81AmAgNEsf1rry0xprvfuuLS5
lVgQXTKDUsnbiSSHCiSpR6blxJQd9p3VgHHdNkxXpR56uHlXLrsiDJozH0f/kVcQQ/oNsMHnyPGH
Qx3WO6LxIP/z131vVzthf5j7KUq9BcRSFfQyXTowxCOwTLVo8JqGyE0g67ZowYrDggj2bPWwoO9A
AE2gHKgEm5Ytn6aWq6Jf+bmK6Pysm/0UKf+JseEkwqi/1gkTKXaUDIoVP7g9+VjRXh+JhH7ouBaM
3TimdHmM67F5VG305dPaAPi66330QJEYui7VwXHxRHQeQ4YXsY/nbbM26aBJc9LgbpuUhbCpaNCd
A672TiPN0akndfXDk9uJ6Qxe0abKavPFEFvodiyPfgVpazUWijo/GYBk5ySAJkJld1h6pYvPy6in
wW5QKL7aCjRHHQWn0IfPBe5oOlr6voRt2Re1+3NANW7SLtwJYJTHru22VA7NScaE7gbQ6pextFcL
t3jHxwddGufs74k3R4dwkEC7YyCZUNm6ox2CZsdmshcx4IakrdN5rOMjtBGefV6+n3/+bShY0NPn
sKiSwT2KuRxyIgOZa28k+8arN21lrpEI5B1vAlWdvHSt9Y8DmGpQyHwLPZ0emoitGVnnOucaVjOl
+FdB5uDQk/FYaZcVlpTBKXbbdwVjeTs1PMkrA7NFgd3LNaN9WnLyMqFz3YkqOSyzAxK+A4Pnzs3T
Qp2rFzALvoHjdOn9m4k0A4TovS5Axg5lB4m/wtVkwc0LUB8AsX6tmogercOhX/sNT+s4laILv83N
sJfcO2uwusWSMBd1oZ62DjinlID1dGqPF6OYPszQxpu+Mq94/YNjGYCIM50ct46acZC4eENp7Pl3
XD+8wbE/ajWY4z1bUPY139lAHkrdeQcVJDf4Fw3Qpxp3TPh3763SqZT8pGSnj0Ent9hw1I0+W+6x
4xoaWNhBiatg8Yf2l/kWKHC9xJU89/vmbqBFTxT8ytZaOmYt5Pd0hPm9w96ld3GE0ybBPntQvslD
p0oTQ529ZO/rqNw0UJykq6zNayBd6PW3zgnNF3fug9QlU7CJQ9rB3Rq+9G1yHkWyc+N5OUlruwyV
BMqJu23RDcuFcqV32lb9dtYArfDEaebVQ1wMplEFFJAECn/VbT+3Za2cXwKE9Ak3CfC37/DUa5Lm
VCYKcIf0J3ldoX82CkCqN1u/WEz9K9DpOmr/Isx1rtCcohRFjeH4Kc53PN3YZEb1u36FuuovkX/8
90Pt/yj1oNVAj8LpHSNTFv1xpnUqCgbXANANATNmyYTmAZV9l6rZbpTvgQLUwy86xmgzB3UOQdPt
//0Kfldn77UmLiCEAR7joEfn/4dJEyczloMN7Z6a0qYGojGK7pFu1BIkWSXnjxjQ/F8K3D8k4f/8
US8E1OOivvOS4I9vTYfYCdvFsfu1tOtTzMYVRZpzogZSflyvp8G3II9nIg5+BbNvArucLKDZmiHc
cFtHmWJrsLcxsDsdUOz4vQXZU82ZBuIMvAcs6oLCD1+7sAJkXOMZNxtWhANCrK5YuPV5Zb3cUeye
WTTJx8QnQ24tiY61bWGSiu+MVOK4xOJdTYbtZ7JdWPUDJ5eE/DwtQFzCbUABK/oD/TII7d9fJmQp
SlWD+kerNILAuWrp/wQNGWpKLh5e7U8MbTF3jnus1qPzl6L9D+bsf+8rzO8o8mOklf7UAsRc+4EI
umE/qF/MU97WQIBJyz5ei7quf3rISGwYjZPUM/6hmht1VM7jNLjs4rvsmyZ9nQ0RSbZtBTmkacHh
rMqPcsV5eLWsRaNZ6g9PPP/7EvTuj/v3Ijb5tAgCGFVQxv4spmUIvjhK9LivuD9s/XpVm7DNELMJ
YTOTLltnO5ydx4QNSHLxKUuaeMhEIsmxC/jW87AXBfi28NvKreOwt36I57QxY3voG/eYgE7VVTjf
JIq+rqmnC1CL8UKc9cu/f4/fDbfPu+966GCBIIChw5L5vRbvFsb9XrBpLztCMlKBor12ofMLYREv
ExYIa103f5Na7r3gb/cOhBz6M7TQIZoRtNC//1ENk6dcnAAC+tIZcJnJnBLOdbY6EKIdVELEH7cy
srkYy2fSDV4WizHJtAuQdlzFtdJTjxSW62Wyoed4ZYUJyiYdqTxNpscq6JsPv8Nn/fu98u5C4z8u
HCnNAFvOnZS8z9v4b6k6MAYdCA3n/bDQEdu1o5EIic5xhy4jJAvdiRnnqLVg7FSHUJNBk85h0p8C
g1qE+7ngYXkrm2+W1uV1DTWooCarmkWcmxUePGkcB3KCi7O2see+LztwPG6YDfQy86Q7rG2lsplL
s/Uc9ZUZ38ujofI2fuRBD6+n4xQgMjW37lCgw3qboio6DK7LHyL9JaKNPpGJm3R1k+67V31fQRfu
SqFH1D4Py5AkJlW4tff0ylcbaIHetYdsJSnNQs8typV4hY2qvRqqIFs0+5CJblIsrReQgVv/nuGT
Am3a5M+XwdYyD+jsFUgntOncC7SZ5E0F0I+Gdn2sHQ9G1bCmTheGedLCfebXoa5LXB3an1AlV9OE
ZxDHvxpTxqkf4qNaI0bkFvIQnUBPK9jQjslK2btZ3SHh2AOfrBZcgMGi4p1N5VwdqNRrXpvymYWd
TEcNroPPb1pFP9sk2nkev00OyDjmmFsQTy/jaL/NToRXEWGI7BenpM1KT6aq1EOhE9Dlnz+t3K89
NA04WTQdVpJk96glSaDCiNZZ0T5/cUdwDZ1FBlLdO1D7eO+d0iXGHQVV3ma0U2UR3WbPxzHvGlu0
yehDsj04EUptT6N+WVeEBxy0T+P3JOl+qApfjTPtZbZPnu1nCNPBu4EDL13teJMlvij+kAjXAswe
6p9V/mpD9r2a2j273xc3gDkS8qYtlPFM6oU6TsEezPiR4Jrk5t4kgy5wM4TSsipGyXhsRvBEDeCd
zCJKMQ7dxSbrC7K9HwR8+khUsnWn+/1CriGVtUVNWX9dqDryMED8ZyQb12M6C6qxyVGTZ1K++iRq
MlmhvomrCeRV73apwVeqnJrlStbvYYP4YwUoME8I0lRjgGDEJF3UUuJbi6ItDQAAIRdDANsgTYKs
zdqeynCyRdTYt9KBR9XrcDcnNU1dgy1G1z4KRPK/McQuRIwFppPAD92zH1lUfCojdvLwj/jZJOWv
MmIpEwv2nB7Vr3Q9wO8jSZ2qo7hB2FlC+RZEAJ9l5fxMgIJ6XT3s4Rl/VdxleU069D14OZiD68e5
j8xqJT9gNj8wny3poutfgvQXV3i5a/Fd+kh+BDTYSiRoSjQL2AjmFIkzfAJrvnZkLaq6B55aB9kY
eWCmsIxs6XkFuJ5fzOEfg1EXrp0PotZ9H+hsXgaE/UTS4B7TI3ddm1alxZ1jJQTWGr8AxiNlrkEC
KmZZGDnPGpwlW1mcRpN+0y242ih+VQHgF4RoPnrSe5lWeBXBgnp4nv6PGZncRUSXQVSojo+Va1/D
ZH32h/KhGrGm/n33/QPcw1GFDRdlFwbqYNQR8Op7VfhfuhqZGhuMsl72TM/0qmdRACkts7Cs43wA
Cucl/bdo1c/L2H2Nm7Z9EC140aDzd3+5kH9oOsCdcWKCd0wwK4b6f5wCbriidyqHZe+Xqtsz4vhZ
18c00xE9B9OoLgR4SwH4swtFvKGadWiwfPmXwsm9V7l/nKLw0kHgwhRLCGSv3+9HLSHyhw74KtqF
hzloWMEtdVLhGJPpBpWgD4ShqOM5Vx7W9+gOJzKCQFfIYRJeb0nHyF+KZPoP/wyVMaFhABrUDaE1
/lEkrzGfjIt2eF9j+xWs+q6aHwmzb3hS+9h1nqUxXjZC91568qTnElzr8MYZKJ86/k6xoWgS447y
X/2cPPs+JH5bvYdOcDZtMOVyWtO+/RVEwwCYJnoWJm7SiuK/Lo3M/CtwrA1nsobcA85trPyU+eUz
CCqEer3oPaa7eZb//2IGj4DAjgM9ELlYn78/hoUmC21JMO9bn/Z7T4Tb1acPNFEsa2fvC4slqNbQ
QqfihYbTUrQaL9Fi1DcxVei+7TSlcT8d6op81AabKEjgGWdwMdV4Q6lK3lht/1K9/h9rx0N6FQ4n
RrpgbNifQA8dJRT6tVr2SZMQJD0aRGS9+SS0+iIQNQXJO+H8wOmYTUP91HFsgkGCwAB6oMvszIgy
8Ntf3qp/FNRYOhGMNwjmQIr9P5eONzGwuEwBYE3Gq0ZWIhXz8i6Wrss4UIS04RQCpvvVD0DFsKWW
RTBEFxHBrGp00OQmcn44frMN/EH9Zev5Y6TCfeuhd7c18HzUqyhc/9h6pp5rG7bjunfd3Cr0uyPB
Qat5NKYqAqeu16co4PVhiMBbjiXy/snLJ4lqETipZWkPZdgWAWYaHJHRZkXg9dNezVpmjp3e7bie
w5DRgwfBuwoac4TlVX96YSkdSnWmi3pkbt3nXAKXLJ254ISyY7fcUx84JSH1IJEemg9ohd/8OsDZ
EDCIER7ZuVGr9iNtc9efbE4Xqner0HNaMiSc4aLA6AMxGK9W5kj2o23FNjLfPy5ynXe2iD1kUpOR
JSoxziBZi2SYkQ5lwVhAQ+3TUEwp2uITY2Fy5o6PQRJlNBdq8FKKsna7ehFP3fA+RYK9/vuCof9Q
AbBsA0jrgM8x7ALxht9fvLhBNne6N+SDgarOvP70KV3HC4TxTw196FsLj2HuQdxiXMAn4RsOSO31
yL4FJS13sVM1BbYxN21bBB9bZYoSe/4eVeqaSQKzpqzxLThxCuCc/BSdF0jCCIyJYhG9cxCY6NCP
fVtg+oSbVlMkcmOh0k+Dc/BWcH4RtkG1kH7nd8HfwBkXHNo/joC7k4IJc2CqkCoL7o3Wfx2JzLFj
Ny4TwcAF2X+3JWYH6Kop4fZht1TjNy6DB4dDR8YJgqNABxqTL0hq6+4r+KtvEfT5jgv6gt04nwNn
PiTIyzthjRERo5vW8MmvICEzFtlbXw6QEWAnp768M8LDYDY1EmqZFZOfO2x8XSaU5VWJBoT6kgFc
C75D/ZSXxiQqHSPwrLYfH2mEgI9QssByA4jqVweoJJjZ6MwnB9eTDZxdKOE3jNbwCozWOyRcxMUs
JpPVbDqXE492GE1xaGMIonwsx5+KGg965ay/invkulUvlQVBWkl2latuN1HkHAEct6d+bs2RqbLN
5knAnpz95OBMwZYnZjhV1Zeo5milRrHcDB1SqJn9+U6jc16jzGvXA6K2oM1H0+2EQPuu2RJs1ghi
XMJdi3DRmONJjXntmipnU7AiHUroJhALoFXwFrs1gX4NzzYvickaMg8bz30jd8ukqaIxmyYAlpP/
3K3IhHUCu4BG8dgEnd1Y7Z8J69Yzym8IwUgLSnJtuLApU5545KM4gRXBG39f53F7H8jik42IsK3H
XoTEZzxVGMyB2QtLL71MhXo+M+vmn1NWQr2GW3tqJwfwv4+zyTXBCHAR7Zyi/Xpew1ekVcQxUoyl
cWvsTnjS2U8B39su/GEC7ZyqFaFxM3oamrw9j/4YpouT/ByAJxwD2UypIv68Z3W9nfHE7hV04chi
7dZq5yjQzs2chaNTHYzfe6ky8modMp8iBD5TxU2Yho5tLk3i3qS34K+S5dpZF03BKPkxAi4iy6nB
gp9+VNoJtpaFfvqZv1b1Om+aIAK+NgYK0v1OI1q7AT3j5NJN7HHEUZhNYz9vheP+jBYXcxvUEu5U
w1Aa+xTIqyw3fPUFvCHf28KsNVlQk+VhWp74qm3RYSPYiUZoeEse7MwS8pzym8dFWXsd1jIGyRZh
WxfBZm7W72uzhplpOraDLkyR4SNL0UHu3iY+OmI/do+VYFFuRpQM9xjoBuHYNRtDoIYgMeItasun
Oh67A2haDQcpZoVDmh52Uf8WSFR0rgtizwAPT6ewrJDXvSEqPd/s2uxKztgNSxo+CDBPitaJoqE7
uW6JmSKjC3T4pjrZYvvgHmboyBMCD3JfYfBFppq2yrXAJoYmZKkzx48E1C673gLLc7KwbjtzjC0g
9/y9Jt4Zs0umAvDElJfIoVwC7T0C6fwVd1rCLlLgmzFhZ8sgWMsOwh7FRCLEM7xskq05N0R/TabX
qRfrGS5bGqtqfImfnI4HD6ECbhXBRdhRg6P/PuhIzOxlrDAFpUQKOQ2c7o0OnsApZLsCD99BXKp3
jwgk11k5mswZVrNrvG845wAVq+49nGS9YWNceDKEoVh5WzhCC4AueFmoIIc8WNBrljAK+aSao2PN
E3Lvwc6z6NsTMth0ACt6XNFKoUH/gRNnKhZeNluI15gG0zTLZsAOkLf3sHNFZwi/rPnBB5yUTCMS
bOeuvimvfSSYSqvi5tyxicGPhFTbw9zOeOBGFz85fb6OY+s1J9Nt8DF4opoD4VmcA639AQNOTJzH
Ynr3RiyybkRpBMQAgunCizKunmPsqVfuPghQOnAyv3YWc4rS1e+iLZyTMmsC/D6mRTwjF4E1ZNsb
XSb/VgIqDhXZYxCTuKyQx7KYLt+g2OHlvM+0GewAlTVG3a0xtubax8G7nQwuTLINVMt64wWSb4e+
8TeY+tGlHuyDTFDnWSz2IxzBAEftUj+unNJ9k+i8HH15qNCKIrBCp/04YfCSH8SgQVkjgdOPJo0u
pWz1th7d1zEg3iORCAKZe0RnjQgQt2mnKUMkYvCgltSYwGRK+YSZEsuuzciYjDltZ13ICbk5pCNx
kjky2BvfyG1UVjvMRYGgjthP6npguP/jxcw1BumUC/0SJJApml77mzho8JLyrtsv8lV4FKZlPL/3
yEaVY/QMyqk6+LHBjAXkEtKIlSUe54SoEuavdHWyVVE7P0YJph/ZyryxWdZZzDjdrIimY9xMEuWR
V5Ezc19kVNILkxiNEkK/C+Nl3RJ79eninxIBtbF3yg9Ibz98ARj50xV17/MmSDhea1CCBTbzehMQ
PLn+PneKJL8mjsRQPHgLRvMwBAWtXDcV+NiEMExiCDHm5T6WSEIjacMKpXg155XALALlCp6vMz9z
j1ZXByZ0GddO/hk3ju6V1+dpTOrqewCIPuuC7uHT5G2n/hLMPCwcdg2xheTNOtR5wGdMyBLK7lQC
4QF6f7gHAlZmI5lgnTfvEXLmtxGhEYRqKrRGDtGp8JPogO4TAuys7cbI5AdGSVGgMzmSqw02Lbj7
FcbeGO31B6diSOvKcE7r9aJ9G2If6HhWgTLfx2tYgPE+dSF2Egi2mKoCDoUsECCpLJGNSrSz/bx8
tcxDDkDnfYyRVpgm36IRpY+IwQ2vLscIgQHvaiTtfCP1iLT5OFYFcllRKmO2Hl2Gqt20Zdr4Ythg
mkUAbc775kyJ/BKgRciXivPriPFPgWo4bqbnPbvukCbLMp7n2pK0n9fvlPewMytXnslEsZHpEIct
EgqumXdxUl8DH0NVhlJsmFuyo+OBdB4jeahdzrct8UQarwHKVYIDzHlWrR63FWzRtA+Sh7h109lp
471bmwNtXmycbLppLECvIe7EPZTXC7kZHA1O4xbY8PYebx49p5UpVxXJpm5M5TR8JJ2xGaJ4yAbq
bWdRLwCqEGmVvIu7eTp0NsNOCSFSwuJxhH3wQaBwhUSMafmAkwYehNtMb1FvbXbwaYWpEU24BamO
aVYmPldwVaCI6m9JSfahFK9wBH7VP+EQnAZJp1TSGNQiOu10hShklQsldXQeSpRNHBNQWOkfjMvL
LWbg/XAMFIpxxBSkEQOc2EBfYhxiYeuco1GYtCn1gYzDMa4hl3ZgKXM4dzNjKzQy+TImDsq7eLlp
OT2hY5gyIdbnpP9RcVJEyKVb1WQQbE992G0j4G6MblfMQcuFUQA9YnqZ1H0xLXMRmjevcl9JJF+q
geqU6qbL52tbP0hfv7dl/RERc3QXVGezKr+zKlvrZKdrNeW2S84BHllaE6BLoIhugfvsVFgmrfZf
DSZmtbATOtzFLkYViHj40fMmkrYkEgWRdXxIpum8OvI8ARu8JLF9WKVPtrJDB0DxorcQDovIlmiG
hLMJfQrTKpwPYylfgGwOKXAm0LD+F7YOmzpBxHhxoo+O4eDGVw1rtJ1h0vzEqLRMLzjnuMWEEdjH
xaTszxL7erYu3py11oG6bOw5JPWz9lZcvj+8BcBuFtaSXJWwdTApMO2necp6+t4j/ZSBrb0AUV52
dRj0FwgqwVofMNXFS+Ge0mvlcP+KGVYHui7B4Z4a7OO3xciPSQHobW8+2JgsrDCEqieVD4UTiDTG
1Tz3s9/my4RCvxb14+CjI+TWPYVDiAlNCgeMYcMFc07oQYI9TWMe4VXsB4SbPKPTcAJDgEEBXt5D
8DtWDjaArlpOmMnUZwj8G2QtdC5g491aoqMCrIQqat9eYO9mjdNNG7wecClg92/6qERVp+brjHcO
df4UHqACwm9Zq8tMQp3dR5Zt4hqOEIatGcQcBsTEcZ0ZLEu4Lf2dUbff6ynxLqiqMeFgckGwlNMP
UZvuOHZwQnSjLlEyU4Ri3WvTQu/GMLgvKLgJHlH0vfWmuAgk5ngkK1is3l3KzdS7jyBOVLGqKsDl
il8QREowZIiENhMt4knYS9cpYIXCmMId+twpGeZ4NcEDEkzO0YY+Zk42S/kUWPtaPq1wDp4CzssU
D7LayyD5oMSi7/PEiszs8tZESu8rHHNFEphb6UKZmoap29SR5zwlJb8aiuRTGaGu5UsHMKXDWBrh
ki30brZVAEgygI/87EMdxAyc4cAmABoQ7eoUYVTMUoqZONUrWpa6n5LjRBXI+Bc10/ZYRsigex1C
UvfzUTangC4zxhwCHZmX7qimd6DsZJdgeB6qBBwr/eo8fKoxyz1FM0Aq31JsxKyW8aFu0FzAM4iK
cgpoPt2LtV5VN5DnczG5wk8TICy0fndMRLbVgvERMu6/O40SO6jwuyrBdLioRRhKjxgoJua4cNtg
yP3ad49BWRaEt6pQy4QSuIn9HJeGAmYaaVoSeim76Qg/AOyxXVdUzIjiSgvkbwj5ZkXOKEUstkqR
G183MZSL4d4hKPGcEFAN4z0DLEC0pG0ZngbeIPo5jNmgan9jBvNU3XskErn70mrMwvKiYxX163Z2
EBsagJDruKPnpQ0fZjm7j53sbgPymaUPR3wFdbkh2t+iwoB35JCfyvr1Iz5/i+qsf6I8fMP/8wHm
LtMmJWtPixL1btrhQEmbSbw4ovxZ+RWgBi9Ree2VP6DFKByYDwq8z5fBLbcoZYCji9XB8KrBblHO
fo+Aux5Bj2DOiJx/Iauu088nxjFKbWAu2aHZRujUG/ccOxC/M/yLa+SmD/F6ggJDz+avqFcQs3fA
B6bcN2KjnXsRJbyhcNq1LBxRQxybgsfV6ZYXC1IsHUoSbBMsy7yLw11kOgTtR68QI11SES4eEDvI
cowWzbyEgB1fyfJSxaXMWmfuM47heUeJvT7VJnyeZ7/coDmCmjFE7hbdNg3mGDrbkrtBdfGE2++o
9L5CfQRwNKA+Fq2asYl3uE3GtEWpIo1ZS+j1LU6YFCNzKE7I4Bl8clAYiUi2xDiOUqMcq/hyk8Ic
TOd617iDixdo9xYvj9p0WyCamLHqDDjxacSyHtRYmQ+YM3Rq6iqfBFv3o8TIlM+owTTyEAlH+JBG
M9CaqFcXH8MysGCTA6LOV3EPiYNHi7PeH9h+KOWb18Z688lEIorSbP2xSrYzIveiByAmkVNfRf2L
hX2I2AVmIoKqROqirXeOjgMcp8vZbQIsZrffTm7w8fmtWlPtAwZsf569Sw9f92pa6RSkRurEGJxA
5P7MeviUJTIzmZjlsO010KYmKujsmCJWBuDZNP5wFeabVUQgu17arOu61xAb0KFkm47yCJMj+FPT
E/OtNU/TCqOwBgGQQmNeC4lBXggPVW6KLkdAXmWYdtp7AJpih52c3TK6dcFnDtX7Dud8IsNI6wM0
WzA1o1QV9sPw4vqYZjjNICCUxIGHPQgjHVqor5iNZwfUU6jR1YGS4WJt8XmTtI+ztA0RqG1bWdhl
aPPEX3cLK6f80+GO5m4vVNh+STTINX2LFWH7PhHOlvH1yZteXfGihrp6HaPxpeT8IvyFXRR4m+Qu
nnZrgMlzZbsd/cnkgkbbuSmbXdjPVRZX/nff8cC5joCB+6Z5IThJ2mA81yNixH2n1w2NXjymxlvD
+6jwa3N2JvatdKv28DkP2PgdRhH3Ytwox3u0Pai3OvYOXixvmJor96Ied7wPRlhJcMOg/03/w9yZ
LDmqbVv2i3hGXXSygRASql0uLzuYR0Vd13x9Doh4N869+TrZSUuzczCB5OFyCdh7rzXnmJNWeEIm
/pLTsbhGYb5NY/lczan5GucDX7VsbUCjGCehp0rWJRrDOlKeyrSYYfQ3lW7nqMIhWpi1aq4nt9iw
BtYGFBzNumUh1MHUHDWmIEaIlKIrvhrgXnkodAeF7taAedplUTNtDAVOHr3Lr0bD+zAsRRCrL2Ps
w8nN7H/WNGGvwWT+orL+SKniuIybxy5G4R4OKu5XqXOLXH3tFymoXqQvtc+Sx0Si4KQGs2xTj8Lr
EBQBsz9/3moxBdSgAf5rdNbgrWXxIASCOPQALEJwSpVClVoRx03ad5kTZzm2sWJswEiy9JPK6KTp
k41vOXKxUd7kRZY+dCGzZgWXS2fN4x42AzPfiiFQ6wabOR5L4sB8WiFHWbksl1NKv5Yk2X5lKBTV
utjN+dXIVVccZC3tU3V84MiabKS5DXSh1qslNdn0hc84C/xEKGg7adr8XqnK7ETWkJ3LNqopAyTx
vlMi6txqHHuNOfKeksSR42Z2R6Py2iyFDVdbG1+HCK2lfNPU0beJYuAQavhsjFH7FEMUJQ06fDON
0M23je4oCCtQesCCrJnsj4OY7kqVq9IqAvOgF1q20cdhby0LvgRQas1Z5frpjOpRkYJLOdbBBX2N
68/MLhhDK7XbDjT+XfyQbuaPDUzQ4LVK2wEWXeMG6lyfyvhbrGrqDXQsDVGjcfG8MTvNB+HZD+Rq
n5vFY5qEEr8ZAMGpb1tomOEGN0u9yXMcvG2EpV7TNNMT6uCJeuCHr03aNRFVWo7HQRytW2yN97CD
IDmXzUcm9svqyPAE89eYSso1t5iMl5WCXWqGuS0V3NQAgaJabtRgPy3wConzEDIDDI4w2YTIA+31
DFubOv/PrLP/dM7+r93PYokHaf7/8df+G4r/n4x59AT/6H79H97af9D8/3pr15/546tVpf+i/4yC
z8R+pf7DV2tpRECpZN7QWMUsqi7hHH98tdp/4dgCO0QPmD4LNlLsvf9tq13cuOLiucUPz3xNVvX/
G1stjap/71Tp+MEWxy/uK/R+OOf+E6iQ4ZeikxHrZ0uan9qSPUiHciZ4CI+Kg9pxd183qGVjL4KY
J8tldag6FUzrjJIhhx34q5DeZbP4BZP6YqOBUZxyAiJhwUOdZezqD8iNTkbPZH+o1G8bkAqZbR+2
W4rMzonVuOFuWRYFW9ueLGsDNqTY20DtdjZczWzv2ehbdy41R8P1Bxt6fu95Hu2bj6j7zEL9tGrb
2rCEOin29pBDRpYqJ+ytPQ0Vdbtp9cDZLL8vCrXN9nRCsFrZ9m7nMQcOHNuzH57bS73jPqYhcSsR
UZRi3OnRu6rVfdqwlI2z9/CELrt416ubS+b+zIWZ38/nc9q+C6W/obj0ExfFPsot1Q1j85RV3dYH
lhSK6aXKrJ+by3abhcJtA2jevNnb084288y1dx7Vx282fJAdxK6HORlHc8q39pbOWuJs7Z0tw/Ow
d3fENclm+buDoLxP5Z2G/0cyPaoGCH6YF7BXT34SxbZHuezkBawtda1xeH0NdcS7fnM7Jbfd89mN
8952398dAMnUoY71oG77KmUBOhc76JLbwJArlhuFRlkq+phSGg6F5uL8txHsvVaB9Y6wrv+QSvW7
nbLaNaOeP2NrV+O7imCKt3p/PNzQf8ql2HavjIzzI7+ijkd1Pb/OovLia9l328OVdXXvfPQdCh0+
189Pt59G3iFmN7cbPWpMp1GoDKcK3se+cd2rJc6e+3mGx17vCvt8dKasdJ0jgD5m0D2Y9/jUSNMx
Nb5hOIpg92ZotVFkU9owtZPteWKX7viyvTSoT26XR9TqOm+aD/hoIdYp7tAZh8mEzaGo+6HrHM8O
VGEvGoJjl3MS7gyVjnVX8N7b+uh5ge2Gmea43tUVa3XjXs9dPG45KczgPMrYKwKq+arZww7WY1tM
UM2Ol2J6dNQUI707epHtClW5da/X8+f5LGfW5vx+PB5juhQ1X4JSJUdfP6odTMypxulce9ZbjQp3
pvzBn2M/WBFWO/f6OLfaeHA/P+lPlJfz+3lZ22nCS1P0HouAXcacPdKoyV17ZbZtpe4dFjUvth3K
7X7nWr6y5czycgj87oM/pspd/rE0ZYrivp8V6ytlwBmaGC5J+KhNxlx8wjnr2O6YpLjqNeXLn/In
qXgTlOGpb4odEqgn27ZzXXrydp6PVsbzZiqWGIowcfDe3SSNd+7j8/p55qt0WIK47tHRQElqBZfl
c6IW9SFp1ecmnHx7CKCezdpPvZruBSt2qQtuKqqImla1ID87v/b7ntbR/vB82I5+sw02hZ67Bn5C
PzB2qL1QeqLcb0V5MXQegrmBPEyrI9QvptEMHlJadyngN8lWniLm2NFel8qdoTWHQYbJUkyvm5MN
hX3cc35jvZoc3f9pB/whqZgclg+tnY94xdyz64qi7nQjfqOogvQi0rCN7wQ7dHskMUw0oAgVJpdb
Nu+6oqYT9ZUK1ZUPK4iko3f3uHikRNu71083b6IDF4RWXMEcn/Gj0nhpg97pAsWNRep48W4Ua8l2
Hy7SL05Hbg7YCCNz01vaBfjSbcZAx/SXFr2+XPRINTezNT0l+eCK8SIsHXok3mC9FQn+8ofZPTVK
dPDsu9fECmuqyOHGVw4p5/j1auXDS6B/5GVyGNP0G6ofdcx/bWy1V7i/8m4cew4gaqtHzrHUOtp3
V1Xz1+VjcrPcvLmuy7nDhewyn67kzuZuZCBHLEBJiZcx6IkLqB6+VfwICQhBkLX8X9XSq70rzPqJ
y45cipwpridP1snl71UlTn+PWSr/dKtvE9YT1oRqBjqR655Tsj3O53fXHOMdeGduEtez40xFtXeO
zuLJsqOGRY4svRpLNTPkJgNh/1Udim+wsWcUASM9wgBE2/dAuBuCcmqL7O7hFVT2fEKB/eB7pAjF
5389j53Mr/x8PztK3h0iYT71b3VfuDRy0Rs2S8m2Uag2d1T6m2zcxEnkRX33MAoCN4rJWbzn6XOh
c82JRn+VmtlkEDgldftu706eUrcH+x511ta7067Wt1z8VSO8ulcqL/yxHZcjYJxK/shj4Sa0Jh+U
+KH6jAhKK6MNDZPJgf52jppmX+rpm21DVHv3WFT3l3U4TTXOnyu1p8eZixL42XLtO5HAn1gLdsOd
tC8gGaXzzzrubvRN03fegyKrnutx5yTfQL5cGUcN53x9d3Fdus47/zmCy9I3VfRDRsiLYzTd0U8O
55lBvxpKxznT5ds4lGV7uzOQq3Ae8B2Z/cZRo3nvOI3ihQAMO3E4UfdGVfXQ67gtyu/Ulz5mtPOH
qej/bEImy3ajpsYmISMI74yU5QdSedgsj9YX/ufuv17y+9l/vS77/S+002jDo2QVJgDCyVMzP/x+
lA38gvXhuommmaf/Hsya0P/zfBUIZsKIygv+vnTdbVU6/dkYAGSMgJUg4OVdmhGc7lHTst+P/h5b
nzB4CwnV7f9+zfr0759eD677Xa59U6UUXTzLqQZsPJO4QdPpVqwP10/Nl8Uw30fRYsdX5b1WY1VK
lz8vnBHv0K8NfJ/pzIiUXwhSeI/MBsMe7QTjEf/cuh+0yRv1uNoeLa22Vb4q8NWq+iSJJXKEjCqm
7KuTU7VmfoHXCO48p3G5qXUISarkdSbCmbITi0sXGKzjsohb/hR0XJptiUuOMZxZ50jbtaGSoyLx
R0RCX7MapLs13VV02c/rkTzMAH61aXJYj+nVp2gWtDVBwcJRms+qnzbXUB6aayQjAqQE0lGOzZLT
ZKCcFxvDE814QvWumXAgwti3kyaFzYoXnJVVmh4Utci9WtXD56itDLuYpsrTlS58znotOUuh9Kxr
k3GYzaC15YWP3h7BLY8vqdbmLzjJwuc4r8bELl6KQNIuviTTjTBT/+jPqn+EIflnsx6zJHJTouXj
qqABQnikELWSLLElFZdAb9RTMLylnMhQlfJ9VQaZl2V6/5wSH3OwllaVUEakHZgMKFU4G5cxhnSn
TvEvKjw4CuKsf2I4tA6xCOOCTyn5is0ng7yEb4IRN4gOmUyKkdVdy3mCPIN5QskT64FbVKRTaz2v
e6KQRdifu9/PrYcUX3eGXrCeRGOwHmaCKUBu9FOsXkVWvY/UomIXNaYIlkvQHm2QzdvZF0q3X3Yl
qVT2A370zbormLl0Cpmk4XOTcbj52RO23fYJ8DxSsDbrN5GiURuP1fv6r+lm/YE7WDuvv2oO9R81
MRGONYVPggo4GtfWkDAesykWhAN32wDzc/8ZjI32tTyYkdN8jWPzWRBX9TXzYAyq8QMPkB1n6M5S
PELXKrb8S2SoClEZ1vSpqtRP1yea5Qm1U/ZtIRxa3eiY3/s6YvNIOgEGEU+j2olQUvvjRBflVsS3
IdKSV7qf2U2epddxmIu3fsoVbxKF2FFz6t3z2F9HBJY3wxznLYW9ypGjWL2tx9B0GQdqlq/rXpfl
DjkPxaOo+gvGIuEJOZVxR4tywP6f36Oq2aOPVy9dH8qHfqxOq3RhPWTk5rQfwhCifxd9apo+vkVY
P5w+mYcrbnJCxgxIoUZVhIc4704Vvs7d0InB0ZfV+YQs2d+mem49Z8upiqDSuPK3PSxrRsnWhhJO
fYNvzS/6kEXJUl2DRRPyTuhwBCYU2HXX6rXwMnTKQYMhdA4J8NpWhIM4YdeKYEVL6U1tyMFqfEvY
DW1q3oo8q2w16euvWcEybRVq8NThCTxVswRzdnmilKJj1pXWi6HmWOqZsUytLtGE0rSHLHTBcYoV
zCMRuzShON+z4VIMjfbIW0N6TO76TJNZOfT1otto5gi6JhQubaJ3jxJyw2YQjMRbYtkeVtzBQAsR
HU8jIrIMyIkja6V/TNP5z8a3rMgz8RWux5VkRome60/4tPXzaBGxRZzRRGcZjwp+1fBJn2v9rOMr
hUTBpaemfca91mwufaWEz91sJd7gQ5HiJkl0SZIn7si9makIGyBOHzUYBTgP1Z9D6/GGMA6maYRk
oSNcBFLU3baaVGKBGtT6hJ7tU5ylFuu8KMi2KbTSORregjhRL2pbeU1jds8w7MLNgCD7DO16vjea
9RAaRf9IdQAKtTYFB7rC01sX4TUfUuOjFZt2x/kY20nQ3iHGNbY2tuWzbJInURHh5pm1oYIYDjQK
b02U7osgMQtHDbTeQbtrF20+7hopr85/H1E5/+cx6oh0bFtMDjuNgixznRwmc9tPTsF0/VMq/HOr
J/NVJDPJb5OicWCUL9lgiNJBsQtOIEbdVVQ6uFH//qhQYQsoGba72qoCpwvJBls3k1a2Z1MBiYRI
9tYHiU6Slq5sUivjkwM+/gCZ2m/r1lfPiZFOHqOvuJ9NRbhkaaE59BHsYlBnT+bSeFDVNJ0mSQTQ
FexWNfBkMzHbTb6EeVmJiNuraMpka/nT9PtzJfrpozPh1dJ2qi5VD5d6/bzDjGC3TPSnc6ZEyPvA
M0XL9xDrlbRRNWGjz6F2mmhrHws8i27Y0PRVgWUgvs7KI4CLejuP5nFqRfO56KLxnHSyZaMuqj70
QO42URf1nlilz6yWMncIk+idtnZlD+VYXfR+Cl7bmHwAcYzelYieNmT7YSN2ZXUXhPlrnNM7Khr9
h+XL5yGfq/e5X8yD5AXNQIm2KvYRye2t/LuqN8Ouzs3hzP1wPK+7kVb8Wg+tG2Sc415AiKTv4kbE
FEs+wFOoH1DApE/RskNtfyBnUX9an7Iibo3kwUw7MUdvk+jy99KMxlNR6NrzsARJZdXzoITs/IxV
k0QwP7VONAzLN8mqHXkIqoeatPpTkICVhpd5V6gxVd9Ms6MXPnUXHTHGL2uUN3Jvjt8FVpf2lFkN
y+biWysMi0OBHlA0/EzlEdpqVXSPSRsRgeWqcZxmTtxAQdUxGJV20LLkOghx6VXZaygWesJVzdIo
11MkS6m0pBdghiJgIZ9ukVwkV3Sf277uH8Nk0AOJAMCAYFgC5kp05Rb697is3kaq5I0Wp48slH8I
WkKPo6jKW23ezIHKhRpGtEdnyk47mqJi9xP+qP8IZmBIAmFTTzNHjwhicLbNrUMInPom4kNB/6EW
h86vlLd6BnTRz7uknMLDIPrNFQY/RARljq6o8bVsTLdAhpNtCOLnQWObuDAjy3ahEvWPKBnNPbaH
abM+O9SNupWjgLmTKJobwRyLr7aeHVXOjB96IBD1FoziIx4VxZWZGx0wqiTkhbVIUQWTpmpUvvVp
1zqcb7mnLrtWnH35nThek6QTL/gjPmI5RNMU1udADxomQlL9tBwypLo+h50W7M2kVhB1Cda0Ufpe
OtGiEk+TnjJDadRoK1XmV4aBdRxuepiptxnA6k1dHslD/iHBiD38PV4pVucIU2zRmiU+7dlf9BeJ
r/8QgsgLVHn+MCpQ3iGBOFQvYCngta43Uyr636biVztrxjvT8i1f3HgmsmigsqFpSNPYTRmlZTXM
D+veuskYJewxxpAyDUTr+GIfbqglybuxpSq0ntfToIl2hjPuxHhdvGWMuRgj0occ5CYND/BTaUYn
jXWBcpokQE1MFaASGtSCYgN3rzwivMb0fUIimj/KtEeAUITmvhms7FFLI/1eDO40Z1qEKkL2VisR
gpBCF+9iHw30OsV+a415+irUglcvOT7aPAcnyOkDjtxSeclk5WTM4JaMBg+OU5QlMIkktWAx0d2J
M39iEkcLGAfB9Dkvx/4+CoZm/vz7unDGqx3H+/94QaETzDCOObIrJBtkaEWOLGakWqEKOWOyMM7r
o2mh8BTCZ4En/xj1dHoq6vh0+oDgom6iwJVB19lH4/RVU/s7J4mRPWLyWLdVP4ruujsqdN70tKs8
DX/Gdd1wv/kSqdH/45AU1RUNfUdZXmQgb9sES7wKlbTFMNhke0kRmns11out+KDHQuCFlmBtmkCp
D0adV/tJYEGu14jk4CwYWMWCcBP5g/5RSeOjsgLxlyW/dJZ49ekfPsFNqW+FIJ3X5cu/9hStVV6M
ZjToh7H8lmX4TqOVYr02jBFTuTS5fJ3hc2LhZV+eXVdF60qpHOU/r1iPra/IcQw0AqhDrNSJt64Z
SjE4yayBb+uaQSZBz0Y8GpzWJ5OIa55wA5Sxy4oirUcsAgHReixJG1RNzZLU5c/tZ6BPwwlkHOi2
VhJem7LWaQ6q5XbdRadSEx3YpJ5YtuZZK+kfYmfZdxTxP6oeASJfQ3cq/Gk+ixa98aS3rE+1Nikj
RiZLIQZrMcHNnQ9tcbeyTNkbAjEJTHCk526QWZADvP5hNdEeknjhAp/U90WE25f3pdy50oRt0iX5
WR4M2Zt6X97HVIIuHCu2Xany90SxtSXED41jUl1r/PfeJIHrQpPi904UmsJmfbZNf1WNX/AnTNOl
MnP0+8QJQr8sCndOowp4YWeNl3y2alrbuDEX4QFROZULl2Y6NmXwZ6MA9EGnEyvjsa20ayQinw+s
0DzNw3Ay6I1ywi27edKeZoXyVBUAoWb2vAGrAh2A5rtBbuTyUEgv6GDtro7aU41oebSViMFx3TDZ
Kc7NnA7omTRxE/VEE4cq1b+qaO8i0Zlb1IHAFgezuSutqG/0mklMPdfqU59LO21u5ZcgU1S0WyDV
pS8VQ1lbJMYxQoF4SXtJd9vG6KAvh3eBifYVh4v8IqrxPWv06ToXOvr8xH8dRMINlufXLLCRVwPy
mK8xMUHV0FFTEs6NKoivqkBALQvTlInZLD/RagKPJqtvXaEWe2WZg8x6hnVCknFlpOtsU27zK6Xy
LaKG5k6XmQnuqGuu0dWxsx7zLTgKArZEaFc/MpVmUk3sH9GZYDVHlmOSLVYKTvdlch8JgauGKvnA
i/nL97km43ibGsK+8i3xSZKE9BnHgoenUX3DP9YeRl34CGb5RZCoVxSsSCkfoChPCGpZ3sv6DiRO
EcRs7U3PJeVoFO1P2fKFraLrtQtHnTtsOf3ZDetPdEz5k5ir01PQHNefXze0ZapNrTVVgsbGWpIL
mKQFxUhCqol3QAvl5tpUdXPNFe5k1OzeCy1orwOXFIPUHFe5XaAye5ilMTwJ5KHO0E8IYTPq7XrI
mBPp0QjE2eVUULcyAHZEIqKwqxcieopHznACeDKkSDV3FYEkVuUqO2naZJ67okBZzi3zi0iejQDc
7IcZ5KLdNRpF0Qz3WF6wItcmkZKXnOQ3KA75Ta+nm9kN58xQg39sRBgL29xE6JRX7ZU7TfLj3x5Q
EEh/Hxky0/XFAKDExIkkV4qwXz9OVlfCRqoE7EdpH52KvPqlLxfsuumAdR51HXjter2ux1rFnC5l
TVtSKoSrZJDLBo99vOmDNN0Cyh7AvJqn34f6JPckpgENBNJlm+a/17cIHVNZPYbmnLyrjEyhMr23
KO6OLPjVTcj8EwkadqYxCnsWACjWxrhU3jIQBt2gFY88rACU+oJGXknYbws8AShfUxAcGC7AnVqk
y8RFroBMSVPHNNTom0rHqsDB9qHIU4AedTmDrSrblwSZIYLIlRf4gqa37lZTXlwamZWBbzGJzMwa
/XKtQ/ib6qe/x0xJQZ2ZPKkAkWdCWm+SVGHe6eoKKGAsu1MRH7FsUcRbbgC1OS2Xj1EXF0iEoYsc
63ski0HnkVc5ecTixfRxLf1iYI3WYYjd10NzTqqBFBJ4EGtqCA9NF49dG7X3sZy+mUhnfu8lRVu4
GbM8tHZ1+Kzmpkja7FzS1koyNIZ1f+hhGGLDoZIQjrRllzf8p8g5VkzvpVgXjpUpnf1ZG2/rRlCT
6UZt4EZM9Hxson6faVOKOH6UNFRMVuFUjQCxYllxJEHwkcaJcc1B/772yQ7LpbKfJKI81+E/7Kqf
UYFgct3r0ywmQRZh7J1UqfkLxRrg+AnpEyCh+N6TumGvTxQNNBCl7NVbrLY9y62W1LdcGc5THo4s
yNisu9a8+G9ZlaP8Kqtjp9XYXDCA5Q0RoZ0RfpsEkbhaS+hPUV+n5M0CwKvJYR6IMnqovfrn0d9j
Q9lKgHnIekUYdTeIa6E9XQYnX2yTozwoBYypQLhljWRsOi2bMawR8qoawqZYFvGyEROxvoRdSrUV
PYWpSkYK5fAa2MVNL2bhLBfUl/NKnj6JwXsmkhnMhqqmzlqB09d5GmAUWhkkvexntTqpJG6/R0lE
gIWfFWeWFghpMCFurUxNoDxG7cPsl0xVLep/ohpnJPZdTVMaZ559wq4X0N66+btbGR0RYGovTAOt
1oEe2FR9SUn8fX2AluEfDyorJT453EuQmq/Ej7Zjxw00b0auuoAo6fWSUiAXniwqAO7QJ9grZC3z
fl/7WpQHFwp0w3asC7ishl5eWiM4CwV1cjo+B7XK6iuzRJazrNEcQDqvqayPmzWaE3ikta0Fufs9
COTLbhioeMPSs6FRP5KU+oKt2v85tWiNstn/NHVhthGGO0hUjBuO5HyfyFruyUHRXzvBjNAlpREL
crKLAgHFwbSUUNdHQqCOHyxJc2AtPMp1MbeXGtImiaRo31m5eJy0doSak0zvegdNp5gHoJDA/N7j
pwyD1t3qJx0yLhICaDulnfQyxHdVTM61z/JRtLJ7J2GTpPsJX7BQyhR41hg+h02k0eCYnzuxvlKs
pJyI/bHbqkXE9Cs2hacAYNXyyoTkrZqG4DWLcC+WCiYZ5/fliWPFC7t+xraiE58qSOpxTOEJzLF5
FJc5k4jDDl12GnSIodnPWqHdpgJLqzHI/zxdBsZDU5CvwD5qroE1N9fCpYJWXoW0nLYRMeReIviO
TmbYj6CioxvOM5XKLqQ2xsXV+L3yQk665aYDi6Ymk+UXM1Msdxg66kyQjrKI0UiWZ3JujAoQYUqA
sSOrLJgtZr9DO/8oaE1fOyMOPQHbwX6cGQTbhkt1rqyJ+Gh4ret4GEtReK7DPjhLmkZ5ZKk8dRru
XeY1X6QxoT0e2yUGVR0OlqB8MouSN42IrXyYTN/9nx4VqfzPZ4uvUO2QfhPZM9kjhONDmBO8HoTS
qSAGBEnL3CKKSI3Luiisp+hFVKL0miI/dcqIiBWIPoEzd6l8RWcXeRTCmz3jtXQrgu6bWcv3wIiS
F7PEgLo+yrV62JRI6AgoRh+6LPYxlPDxZdO8WZf9awFgPSYLtKCi79XS9KkkkKqRtXCOsp6bT9yU
zmzpzQ7u3+wBVkxv1AG6TVMxK2lnIhErw6eMJGz6pZKkCq32jMLe+lPA26/DXb+MgzULwb3Zgs1d
x8FSrfozKl8ig1JZxryhRb/4jeNugKN7NmWpBGWrSN5QjNZVJbZro9YN/L+IG6a9HhQTBPP+cMha
MT+vv72upwlRZiAwB6LGlXZlcipbnV4Q72rdkCmy4+4HWldohVO7KOB7oyGwPE6rd/2cqhZVofi5
DaLklDBGED/mN3stgA2WDiHNs6HMdkJU68+ViMK5H/p8b06ALrseNLGWxv6JWW+PIRSQWkfpzM9e
rGLWrwnoZCJuoozoG1V/pg3h9KXyMKNA/zEbILDKNv+mSQSEZ2lIDjaVIlsoGCcJia/e1kcRM4y3
oed+KcRkPDLUoL5eBluLn7306NxNTcgZL5tGO/dRgfuQs8nczylU/bSpmcRwUse+JX0MiwjFr4re
lZaIL4qako1VTt8OtXJXcjod4wJgFWTBeJ+WS1Io6x9SqHwnkih4kWbVcM0qEcCFR/mtMzAYd51v
4WggWXhSXUWRsM2o8wDcCdXY+ghxiZu0Uw40n5mDlkQmMoYw20xzkp1aPZ5sg3/SEbHwUvUrx3Oh
DuFRTOa72BmCG6lp91qJ+rVULMHT5jB3IYeM58kM6dYsazhoQAAFqthLa4Qeggkggupb/dF1t7XX
UI+Z5gqzEOzXw5L2Px4eOiwFNYousXj0aR3dE1AV1KdS5G3ysM91ikp6pp7GWSCQEJQRpTNRw2Pa
Ca+IhoVtxpRyt+6WObOuvqv6oxbk+161wlu3ML3o7+k/UmQYCfD3L5X0adJwKX/2Jqi2vBkQvJA3
8vj7WjmTHAbr4ssirM0WqdUeMQaFz7nmNy51JRkjK7o4uoQFnWUMhDMIL4AQjHHaQCu5b43mqqyN
4SkeL5F2nJf+B4jl5lT97ozMSIHqvL+sE8dQlYEGSyj056bqE+5+Vb0dkfBvKXxaJItbE6vGwbDK
o6ASap13WQ2C1QQmPDFmVpZfH9aBuFbqhtNvnDdjgCrMEPTPRKvuhWBaL74alqTbDqR2y0FJP432
56iNvpPNo7wbJqm7Udqw10ns75ksY4jXxRXF9mWuq+Ewo4YeiG44TsmE5ow+TxxTA0omJfgIQ1D7
kzI+l4NfX3pDhNXWpuFHmpPwCWmaO3lY6O/GzQKefMg7lkBiJg93DRYiRCvSsiwWuhKJ6U/kIdAz
k1sMV/NsnJqlg9vHibzxKQ1vjCL+tX6262b9qDUYgNZELN/vNQXc0E9UzQLTB/kwJRmC97+jVkIu
QqyHta01s7in99U/KC63O6btSISWXdip0imSEUkve8GobvAHjpcmUwKnJs0I0N9y1VdKRbBm1nwu
tirkgmjAqrIwbpXuGzefjHe03do4G783ra69lIYeHf8eypB1JRq+M0VMftTc1wtF/5HPhEQ0WMu2
7RiwXALe4FiZVqLNX66EMjXpEilLX3u5xQt6Jh+7pvswEwb0MZ2H87pIbEzwwWUq9Gd5KbIx3fvz
7N/XrS9p0nL4/ZL1iUC3CjtRKuNiKtRlzL4b3XXuMgBsfcoRQqx7BVZ1/MaGlB1poAHR0N7GosXm
ohYgUGHk/MJRdZtKWt5xCYu1MGrxrU0lnpRG/XkaU80J87K5mfAWXZbbxTmNInVvhpiqfvehxlZM
tsVSYnFKYzo3mt4fRgNasqJX3Yk2oLSPdDl11rlmJkylS1mc+4aWPddQC9fZSwr6+llOMD80GpPL
gdk7YT3Zpg4NeVsuRRDqzMrm9zx4mP0ntUqCzfqEbGgYL6sCw9IyDzKExYe57PqS0D530GfJEv1z
aP2B9RV/fz4Ic26vpPK6Vq5pRzr8GT6p6gUzFvyk9Zisd/+bsDNZbhvbsui/1BwRuOgxqAlJsSdF
9ZInCFuy0fc9vr4WLl1pW+9FepBIAJQzLRIEzj1n77XbTU1yMRJ+EdxTcz+VcVW+lYzwb/qmIiET
0iZLNERWQ78yzab9ingZhqFrxw++hySxMXqwBZWtPyQFieHcCK33oqsOqPeD12GsDKK+o+Sg9P6m
s5x+Y2mFeoEPbS00/JHvRJ/NPnrlNfCZg4QJaBorTUEr8XhqeTohrJHSEOIsHQg4+lveD/VdbfV7
+TcrawKM/TrGUaSJ5mWmhcnzLhoQJpRRt00UO61XyeLaUYj2eu50D76uVnddY9x5jaG/IBQkxrW3
5sVPBnvUQi1wbXO0BaoznkZb+RH782HYGZucnsyNOctjmpyxdRy4e3kkN7pPoaQXSv6zfaFbAFud
RBQvtjmuDAY5lD4TD+iSTkCmm9/F3EfQ40BnDu18V/tgPGD2/CZbmf+1qSlfMQP7LCp7yZs+D5v5
iuvzprRjCr/GQNM3H/1zL2Bxs7JaUZzlKbXx4mU5xcPS6yNnE/pC3RGC5Z1LLm04IXX/GkYZnLAf
ht4rz3o5dHsjj6elPCwVZMmt4YAsml+lYCuWSDegkji4+fCQ4vTxCPOe1TyBFVAhCWiTWHDoHMbF
Y+dHw9GbtPpeaJU42WidGxcFkJoF+2peySlJSYZBT36KhzXs6Nv9M3VGdRcb4YiC1be2gRlxHwrn
Y0NHNk4W7rjIxvEAja86xGTK38qNMffsUq//7byhKSfdDAMEXkg08q42tqljPP9SaDBVIPnyKuDA
Q1ug1ZDCDnkmLLG3tjaTk9LtGB7FaPvCVPdYKCkCs3at7sPO1S+4jHUChuZwQ934kcyoONC4+ZOE
xrk8hK578lwT1TubBxQ6xpK+0IASYOL321sGDXW/TsYbMKTiEaJeg12gcN41geXeyI0fra3f2oUy
vI0j6xsltnugSxnJgYYynFF5oexLteLNKkAYh71ZHWac/DOEnoWxdrU2zRGRpMnKLqxwIztAuqNm
F18zV243UaGXlIncK8ZzG6qFhsfZO8QhOCp5Tm5qL63OQA9GxajWekYHPAHCiLyMIu/sNdFqDHQC
kwGyYcALhj3ckPc5Mf2hiZtkz9RTv/EF6y0yayI+UtrDgbLh0Wly/9BptqUTs1h53DZ9uvaVUt8U
LBww4NcedwakeV3uTxt5+OuF0KRrxgfxHtS436xkzC6yAJWbojVXtNOBnBY+cjzK/dyb/FM1tMWh
EPrSRzd46XW/BeksdvLIbXgMJmRVUMZxIfqltzNCl3GqvA4VU6EdPAJkabIASHIGmu7XElPuOS0O
hlIrjKU8DCzv0CiptwcogF9L1GB1aCxfu8t9i9tM6eBLokBbugCGvzH+YFBhZ8+09JJtHPXEKpsZ
AcwGCN67Jui2FUJEnj2Cbp/uNuU2bQbvnNjpz02dxskaw3i+uPZVapj1dRB29z2DltV/28tLL0E4
NIgtw9QiXbnkD2+aMnuiUTH3uZFqO8rFdx20POxEegNoWYDqGCDzl75l465Vovtk6F8CrUVqMR/Z
sMcuIdke8miwte9u243rMCyNoxPb6tIjTO7LaNtfarsq7vXKN44VY4tlYdJvua7RoTh4a9F0HYLK
gmyCCkSurGwTM9i5pOM+xHjr1npe21tbxM5LDUYwlx2z+byYz/fqSSSmcZZveKdbcHrb0YSSRD8/
sOgI/5x8lFa5k29iaXjfqkGxfr7P8t1tOmwFmVo1Sz8ffpDMq932kRntHKKQrk9wnY/reoj/yLvR
+1LbCLpwpHKTDSwfMfKQRN8QyuUIyDXyulejh+fmVBQuGSK1BM3s0bcU+1J3yJlKZi9fu1b/MHl0
3Zu1ru+VjDdH/gFTzKv48CklgzWpqmTdu2W5i+kZPpGVe1t1zvTVdlum7QUW04Kx660DU5anPyNu
mJLpOevjU59a+se8oxjldWecz/RGeAKPZXxgmz4pvmkyFI3fpLNP+JF/MKX2IA5OKEXtu8lqczBL
EGbmmXvpefYxM2G6EBxWvGhpSie0YNYh/1AYAFephg7HJttNy8cKY8UIyCwwilMJh4zGYFcA4AIW
2dPfe+oylo5IYLwv5PbcjemgAoPA7oPCCGCRgn/YRqhlYODC3T9eWnUUJFl03be4qm7dSHOeBiXx
NkZZQj7uu4WpTvWTiWEHWH1+pwGXfoqhrnQ0dF58YjjPuONJpMkq5288VOszTNJUVeKNIXvCNFQt
4XwiKbYFLKCUp+e6ym8zR5te3IDCfTSzvZppmrUZ61zZAIRmVK74NUmKRfGiu95b4MAizlmeP6co
8pw0XZpWg+zYVeEtTj0NYtUHRJHUtCUsA9z7/58PGmU9ttUuqCz1oXOSbO1r0ObCLutXvTYQjWg+
jK1VPLS8YY96zJgqzMz+KOUqcT9OqzJN4dUklb3AcU4qUTLHOMS2d8nVyTnxS7B67HqP9CwDLaIR
JZvKNJqVlCBFDO0YD1TrLBU5ENKq2ElZTFdahzGutVv5f0WqFS+j3NDIZuAvoVj0PwSl/oAm7t6e
ICDkdmJ/VMYuKM380LvcoTw7qQG8OdV148yHKQXvImoa9xJoHdNuSM3MQIYjX4t9LWcrjQE5QOlz
CFcTYjwwBMn22gJ1GEyXxSyOTcaOdWRsrrKEusnSZ03soMXEckIpN+vqDrRLsFCGQqF1PH9mcccN
QPNYUXjvcmALU+vitUO9S2v7XY5o5ev/HEWJ4dxYlqdvavRnt6Pl95hwwvGLVwHVYEgW3tY9Nxiz
gqMBhWqmaRbWoq+zmFVzbz8pQbh2g0K8WWbsrQ18/5ueYeLbEISrrvVflW4sGFX248HymXFfi2Sv
pNCptfI8jpa+jR0RLW1WRHpolm8z8HqdqFV0XQKEwliGCB/vq8giUTAf914KvjWaLzQQoKCtivTJ
MdN7ZuEwGfQ0fqv756vc0yUnwBt6ZDKTKk8DKQx30Jx78gfRRJcGOAgUd+Or6FiZwMdRz5Gu45Rx
xIYCpnv5zcF6uYKqf88wtWcw8vX07uN//8ex4LJpc4qM0GxspqQG/gkvbYtGoVsUeZh2oO5VUPzT
+feojZHhdO97eKMQfZUDrfv5fBaZP8+DlYjIlzK7jWVpggWGr2NHpK+esgY+RnrwUmshZZV8tTXC
amMkNWsDa3odWPvo84qHr5jOAxRUbl7VHoYFboqVPobv9ezRSX3jx+CpNIjb8kvZ+vVyDsDcJOiH
VqEZnXiHuou8gJhfnPQ/jgbPz/ZQLntvnY1JdAP7QKwUJcvv5R6G7/weqoNYZb2S3/vzXti0BXJO
pC5yojLNEPZIG82d7OSE6Ee2BjXncqh1qJHgU5jIurdDJlgI05eQm7Qa4IoyvKen2j3iKscPWDN9
zbSs/AsOmcCbTx+dw/tqObRE+RdJrjIf8zfubOXaY0qGNtegTnNYjXKYImpTcEWXxFODAoqBKZnB
EV+CcQ77SlkrdCSw3Q7MCvo4PmviFOhFf/ETCGiJor/oIhq2tZVHhJ4n9RnaLTCAWfHN08p9IBxD
LJKx9r7x1rAA5uPJ1Xu36M1DaTMlnpgq/iotVbWv1kbZPPs6MSr24PbvaXGR4rde1yjHR9YLA+LG
ncY3+bZrtk4VFXQ3NZcwLc4QZRBu09l00BUs3/zp3Cf9+OqrzJJCBL+39vyFyfNolppQ8Gms3zbS
+BHN7g+FW+aRPh7cPzd5zfuc9ZLX/dyDSbKGxj9dRAwcFiMbwLV4HjdAbIYhdOtFoX+rx0xPDC3b
Ndywo3Z6St2muWvctLxz/Px5tAYBiqBkbIqbYlrUNoRdFOfJpq0GG4xW4py4rMeb2BPx9FynVXEL
U8o7gozl+c+tMgYhSBFghMcRSNm8snqogLXe2inNI8U7qNZwktc3UC/3PHUj/V8Uc2mQ7Dx7Vi5l
dfs8zTjdeUBLSQYjpXCnc9ghbDYm82jGXUx0XRIflUBgi5DHZlM+uqNDRrGCpe6s5GO6zjSnvB3d
x7EE1K+OIc2vufcRuPW3loCfO0tVwotPWtlCo+2L+iL0bxDkBGu4uN2x0JT4QKwWbY3E8O9zEwtm
E9j+BglCtQ299iYeOuujV8QPZfC8R1vtH70288C65CBJArV+gfC8nnpy5o1a6Veua04HWzBlN43h
u6F41VeYrNoCxJG41Sf/PZzSkzoP4eS8jU7WsPM0f3sdxsm5XFIY83Ru/pm2xtyp129l6O0zJFtP
dsUcK4y5iD2jo0yQg9d/v69ac6ny+33VsbHs0ymac4kMS3zOSRBdzWq0z7K95fX5sSjN8HEwSJDS
m/qitUkKRNAla26RD8I+2ED6Tu68Scw25cPVj1nilzfj1PODbdKitVNGdTXWfo/YO2B+mEwNjk6y
FYgwto9SdTfQuGSRGXfrgQbXSmvKYVM1QuyoJMel1PrJw2Y+JAGjWqqKWd2opaOvAiZu93LPF2l4
zz2rXgoRXIrCJ/5tVkQ4iDsvKik/nsMy/HprrdrOWLZhUR8RExvnnGguQtZM91gMI/fSqf6gAHUf
ErtotynJwBu7NwzGc5axagwtOAcMKBdy6GvhZOTXG/u/xK3OZIVPn8OcU6ZzdRiwPUz1UxptFmux
pQ9qs3PhopOwUaBTALGG5Dziw6lF1pxplGzkuzO4k3tXJPHGCKzpadrqzRRsaNVGj/5MsyrmfrA3
1ssew9hdy19jTdlt7KDcshCtQN/YhfBXHkl/r0ZZPaUZ6nA1emq96TbkPhfMKhapX5F7Vj8BzNYo
NGMN3KdAxe3Fd2VW/iX+VGggJH57D2xyizWe7hZPd8emC+x8fg+6RhRt0xAYwGp9o45NssEDx91p
UAigkHtp4C8IhmGNMCumMMPia+qne3mUVpO+TSpwqApg6lVUwkSVypbARN6iuIN1wFlzdmUXfhJf
y4iuia+N433cIj8yPFG9Ejb/Df2h8qEyNnBJjKBG9BH1+nX50brtDxht5osAs1hnKo7lsbvTY6aY
CrfSQ6eGExC4zl3T8h/uND8mIysqrFfTD54JqIpvrumUmqcOJByKdFXptcB6lQp6K929LFxio0+h
qgvB6IdaXw2ae3jCxNY02M3WRZG8IIrJKQKIUTHVrroDKljdyXNFrv1w9UA94C87B3iHHsDWBQ8w
QCEbSdlAFgfMCqnTNllsBGRwskcXiKXhn+eur/rUO2WB+mEw23GN/HQuq94jQ3NfzWnIt/I06qnj
lKEnBjE9EMxhJLPQAyLdvDcq+s89eW5MYsG0q3WPick4p4sfar1Fju0JjMaIOQ/ysE7Vigw8xiKC
EQ8qj45s25EkVJH7X+QeLXTl7be9eHi2m7dwfpr680YOeJpSwd5hg+CS5xIn/0uWh5C5F7/fO4Fs
W6QJaMKwDYN/PmWq6H1g1EMKJlRxRuLJhtA4JHPk1ixWCjEFQIltjXU3pz+A84S+RJ/5eggOWdn7
I5k/Cp6AqKmfpDKNA1o19VP6rNVKfSLSgnlZOy7NLnq1qS65TXKVrp3AWQ8Yn+71OL84dqreaXqV
PiBw3ynxED+KMt8rmmtsdfxr5Ms4PEC6oH9S6Z0sqszr393eXQHuDTHSMBEMNGdi+hd5hxxzNtbW
drg1TVYhfVaLB33eAytZLCuL9VjZW8/yDtOorMeSInvjiWqS6TkCvsJNKGzHJSiEXtVsMGznjad6
L6OnzBTcur7DZexfuukjMU0LTx6rB0Ww4qu0OR4im2WPJKiuC/gvx2uB5Dl7iEkoxubBaD+PSOVe
O3gAqQgQSPMyr980C2EG86ZV5nv6su1Kug1SNka38Kd2LPaqYmH2dBAtIgVko/lX39kP5184sO9E
RorxL8HZ9Y/3Hv85jbYfQclBsO6VYO8WcXUa5hZZ7AT+2hP0ACEKsghm5NKyXCBcqVOSDTGl/QPg
Zgxz9ZgcTeEkr3A3NR8Z5DTQKBoh6y66tDFPadao95WRP1puYbz5gxIyb+r1Xe4X6sYOh2EZe/j2
5GZSvXyN+AUM4z/n2nhqKajn5WwVj8pG6jdGdxRrUsSNpdGiAa40EOxy5TD05qkfhHaWC4fa6syl
QpnRC9pIYHahBMLSpqG0yhFXrsuhiJ/E2HzP5bgR2lpoFe1fFgsyhuPTV8plgWerKk9Dk0kXj4jf
1gojHk/Oqsa+7FISOpA1mXqvwFRA6Cm/IjQ5uN1q/s9DH4gX0oVlD4jrkLvOthcKkSn/HJZgEXwL
Z3OWav/dOlFjPTjBy5eOCtoJP1rHhc066zKhuetHqMZ3v2bbxqAR0hAgwZLnlCJS/pYI/4l+ND8G
bVXHlwADydF03Zofk7+9B2oVVo1N2NnaZVqyhUS4HmDzvwEp1pnrDxZdBlK6/KZ4itV6PKRDWt+p
eZWQgzfkq6pV6gNdSxIh5r1i0qolN2h7KV9wkFC7S1ImVmrrMNjs6vQbYNzqtXhMkQK++kNRbtQu
9TYYgZVT5lKgceNFiFJZ2xIVwKL0fO8uHCFe0KQN74HEFzdIo+59lG+kneKVDcz05548RxSyvo/m
cz455QvY883Kgqp9zp3SXFUU8C84+F96miBfFLs87vhix+9FRlRNi8AO52g6npARR6uWrtv7/aeX
1a5Jb9qcEW9VFOY28xzmEkgqzjwAypummPrHRNB8wqhZfWNUvgma8KIYyfiGL3czTK7x1SLIAiCe
7t6niBOYbQ7mtsWOLxWsShy2qyyFviYP5aYQWFgjlIyyIo/pEB6lKyBk4DIABo/8ztsVKQOhMSCh
2bC/NVSU8SlGZ3uT10bx6EVfdLcIDkoYaBc9etci3Hc4N763WZzihrMoDhhrX0i/NDd+xTqr1/A8
14hbl7KBM4kG8ApEwLus0Ug3qvWPpDXsW5Llf3Tz+rMCyrnm8lqQJ+ogzuq6HaxZVha93u0Uo2ZP
C1mNmjQgnRzZlcVEV/UJe1PTpEPkF7qXwTK6Lf7/Cpule5LawHAWCOqzVNBxMJXP5+WRPJ8Xu2xi
iW13BUsGP+aRDm/80Z/rL1b9CNfxxnmMprd215s38u+pBqzWQr4TuMdg1ntJifIaw55mFOlOdzJ1
JQ8d34GMVGabqsV315UIh29UHJ/btnVnZjh/q8it+xsY63MUqZ2eRzMYdsk+Z5K5lHPrrPBhgMXq
Y4VbdRG2hGH0vWfBU4KqJzdJ4VZHc4Bu9++rLOPPhjFfaQE9QSOpyqGHZdDs+PMr3UxOLkSH3rtP
hbIlFy/epymdirHuDxTxPxyF3t+sNvKy8JuYMvWp9xXcEn0/7uEiyzpOCHc7MAS7laVdUpc/Jrns
iq3srpoVgR56uTvijhdylaVz49bayCJhWqXpEQUx0SYs5imTtEs+x2FrYaVdbIzPl4a8CicVR1qy
86Ajsxa2bJja5H0dkxY6yjBn/zatButhHrXZH4VhwZ+U+4mrr//9/dL+TIbj/aImMXSVJYAxPwXc
T0Gzdlvjai4qjQATWjCGhuwced+3uG2vO/MZtYc61ZflcP7n9SqsX4bKIhDN9tExNS3ZjpY0yEB4
HReFN9D+1Gt30ST99wam5nsnkictUuunMRieqx6tzL0YAXvPnvfYqnycybWx+fff7j+vBosumONo
jA40YhRkZPZvN/iGhm3Mo8VkiE48o1K3LTPjET/3MIXv/o1sORZZBnBhiKdTXRvtiRCgcklIzoCs
Q2sU/STvN0GTfxhjMG4t6DkQqQyGh4vM6Y5ZySpc8fXiXu5lY1ves8pXV3IvU5uv16WIXbFkD7WM
yBaQ1j3Ovu+kKg8r0mnzOz0Z96zIYEObfYroLI5eUwsndtZ59wn690uuIREKivC1Hn13E/KJ3rSq
Fr6SezJijnGivyySnc+dRNcwdN1B/Dh/iTTH+vQ1StKqqZkkw/4NEuemwEyDjCj/zu2RRHOvth8F
E7R1ZtDmIcrcOuUqEWzkqAyvFS5od/5Zq6lPjJ7M16DAhg9qJjjbdsr6o8/Lva7HXFFgDGAnDhcy
AZey42F1+oBovPJufFX3T/4svmpFOxcBIdpSw+959DFGpMCLE15Gxs2zTVz8gWyKIgX2WZU7rbUT
6sEWnME/GyEqY9WpzrA07DK5zatU2yBsAa/ci+TWr+mpLnxcmwej5o/N58bMSaE1dGS92GN1OxJD
JG+Po0A/MglApWI2P6M5UhZ5RAbNWCQui0ckM+S5kOfg6ICKf/+TWZkaG4/2+81kh9kmLUeCVC0d
hFpMSoaLVqAI0ELanfip8dPKftilYv5q/WNeAZI+rjJTp9Fm9X+N0NTmr/ufVaHJOstxaVWpOneE
T83/vhH0gR0HyY584A5tGR6Vxv6wHcOGdNO4KyUWMA7Bni5xxFebcF79Bqg7KukNsyZ/1VGvb6rR
K65i/dIl1FIeyrJyxN710ySj+g4kV8Om3p9taAnf4i2tPaJUh/CujDK429GUvlsdBoGA9mmRf834
OpAqZWm3taI4RwKn8Rzk/nhPyD0q6sSPd1Xcq4914D+qoRp8myx8FXqbD7eT9zgqfFOaWS+WQxrf
ZG548qy0fFNwK2L6YQFVpejZSBENr0ssV2GMd60oCMuhQ4TfByBCygVHDsvoRZDSe2ZibgSMX970
05gMqDRufvi+Vt7ibMHJYrcPFQOpZSxyEn3mw24Mx2OXWl+uR17WPZCL80xkMZzFPsg3xgRTxEiL
YoXW2NhIxEgUiXxbmSl0k/lVTa28pZYl0aLoCWogzY9gdV+3d2UxJJugYlJTq3GwaHWL25SNnlLO
1FsXIAIjduxJ85teNPq2q9JxL6UXRY9eqjAHjE9Bqe0t8g6kbMtheX3qsVSS3j5txOTwjRQiv++F
PzxRXO/kbRy6jn+j6U65txVt9++3cme+8n5dmTyobFUgx9MtTXOZEH3OeiSLAmYfwQyb65WZBTrV
FHf0J1Goh8gtyfwwzRZlefHAKiu9rdrQnbs1VDZEfqJaInvb7PtTYGGVl3uV27NQVodoDw56VI3q
sau5zzrMA5HSbNJIMZc+AkdgWFCRAUy9qtOU79LJzM9KnSZHXetPneet6uszbISjGNgodaVtmpGG
RXlWPwxeWbypUXBojTpgCGFaePqBlxh1Xt77Cq6iGmj9e404JYuSZGkVGZDjIm+u/90OpTzUpfix
N5rZfONpB8jZ7l2OJbYx6/DRiukkl3b53gZEATPCwBVojvAsKTjbjVL4yo28cRUGFEA16rVjl4dA
YOK43NlunYHTD6OVNWMPQhKVbzwLdn0m7GaPEV5fyE6RMjjVPaksJCbgaQ98Uf+lDpGg2T8/Xs20
HFKE4TwjBhGfbjyiQ30VDX68CUVdHtNsJGbOsofrHlEL1X40jdWvUwVT8kUV0QTCJled8qCol/Jz
mAz/R0IC7q3lfUBRQFff6v6W0B/sjfMhoJ4OmFf31TJy++RlvnUilhpu4KmZN/Ls5JDcRsZTvujn
JgjFomvF116IbJSY1h1Rw+au9otmP1quruK8Zxf/P5k5NI5WuqodkwmmeO7ZZKdN7ocXU32PSTI+
BjZhUg4P933pZsrZTQiXbxWE4CGJJ40WuR9TMH7YGqgxwNzTKoHZfxi4UDd1ltyj/7QOKKatQ2Wg
11hYhYGrJciZy8XAPhzVFAvZjZBiLIfwlOs5tbkEBcD7rEBpnPdO8Aqepl42kN0e4CIUNyJzfbrS
PN3SMqwOAQ2i/TTm7l9qMlk6fPqkbbSOtoEanfSAz4vuKHV9E7ZGuBFaq2zkM8HsoBIZai8WqbDG
g+SFUMdXKzWK7JU8VKaSbjMLjZu80YtLUT+6czu2TGHFkk2DscMYTHtdkSF32w1o3ubBs6fYh9Yh
UYXGj/pEF241zgu2JtZ/kA5oLYzC62/dXO9XQzjWz0lY0PxEEvOhajjV66D20XD4e20nS9tf2Jmo
t16zyWjXaQQntmxtAiMci6Seth/PNvw8beaVnHAzc9mSoXZSialxhwHrONSofp1NY4MczKbT1cID
WQIo6A7p9B5mvftDxP1l1PT0a66hcwgTM3yGeRGusrjo76jY0rUe1d0J+Ze7Rc8abv/9Rmv/x2zA
1m3U0y76E8slrvlTY4jGsqIBLoo3eSG0VTlL73KePLuotb9Gs3hUbuT5qL5RhmfKhXtlrntaWIa7
wekQgc7rypyvOc6HCrE8NX5I2lBpzeojn+aBrwK9EbZ/PT8VzhkOXbznKSXOpE+Ksx1r6jktwWMS
WgbNYH5BnpOvmtmgnZLxHrupurPV4rH2fWcFbpQPwkwKtI+YHMcq35s94Vvo2z7ANgffAGSDMxl6
cddG4rHPQC2nHiPbPyWQ/RzJWNjaYzx2LkXC5Kzl4w39WI/yZtVXg7ORpnjDhqbkZHhC5WFkmOMO
02kIkrndtYTnfCtaYsdKJcrOZa0V5yomiKtuiUX59w/N/VO0MT8dSTzXqSlhzzEs+1y3VfnAzT8X
0QYhcXxu58rarXwdjQrciuv3A9zfFz/TgUTNso3KLd7b7rGY/df9LNssU9j2hPjpa72JafEbxonn
FYkZRkgcshn5qxq+HjPYXFtEOKfunFo0O28sFj2yt5UE2MUuYC01G1EtZW3xwkTjS18V6q3ZCyY7
BS36MFTxZM+UCHD7zU4eys3YIB/NyXWw06RZ5qgbbkhL8E9yM9LfOEGB7Q9OE4fnpEnMh0mUXJ0o
ktaK2Sb3PU/kjW2jIfQHIrtYvjx7IF0WimantyWJoBjAW4oHLu8XLYFq0xp5fbZmFXbnDznabvVS
ZTmj0flIno90ImmzhogRonKti+UAchlmBfZsr+3z7EuY5en2Ojus9XRZx2K6j0vrKyVFRtjAXF3p
+ld3YlUf+Oar+o0Ot/HVrVi1MDQf9kFpD6gllL+0doX65+rNdjWdroErTKGbOuK5z6q5frQmYY6h
2HNZBLdxYbVrnArujV3ZzTJWVD0+5bry1MClOCdKAoduVoAGZBQvoqpVL2Pcb2gWkVrcp+2l1fOK
lOYmePeq91Stu6XaAEEfU9JnusnN91nlfhFVM17A1I4XphFia0sXI8PCpVc3R0wV2YvfAZgu3ELs
zLQFKdYZ+6v5s3LwclnVRwTFwRVFsQ+HJr+rHfRXfO7Klq9+v4lglw1W7p69Ao1dPuoPhplW90Ou
2Gd7gM/op3gx4jEOVyhBSKeEDbkqyrKFkTwGyyRNXoymgAU+eT8yUZkHl27pjTpULuGQZb0s6JQs
iHhPt3VmVHfjOBanKWlvg6DeEcSrPjlSdBj74U3vA9qYz4/j2qwU470Cu40Ft/nAxneu9cZ9cGze
yroKGOvFOivNqcXP2Betu9KFOxfRPVk/uA8dxiQ46ZQ3Rl4pani1h3JMFKpP7MWhqVpv2bqOcwoL
sqGug0UziAuEvC0THAf92SIPmnStqu+NlFaVWveR1+Gw+vfbi5Bts18PbZpENjkFtoqUnmBi1/08
gKvI7aqUBAzqUDcQlBYpfp93utXDSc7gigG9XQcTAU5UlDg7JYgfr1KF3FBXfd7bRIlNCuU0SkzR
iGzNEw/hRqcTeROAquj1kjTpuOFmOfnPaS9K2o3mN4Lu4BvL4bg854bON1QUP64rkLIoleomG1Oy
3qIc03W6kW5VuZHadZppRBgK+54H0qsx2OKsd6zPmoA0cD+vhpMSmI+6ooxb+WskjQIMKKD732a4
mEVQ2JtGS52NBioeAqd6J4WVEIHOSqakr4FIA4zuRMgqdcxgbWYhEb413QgzaW5Q2RX3rr3OCg+Z
FM5+t8N+0uves6sUyXZKa2Ovtfoqnh221/tc0WZbgXrY2LbW1m1s3krPU75ZrFYBFo5HbPPMBcIM
14OToPEO5oaq3Oh2BGNTjq7JWUQY21okryRFBfX0n03QlySalYTMyi7WVCpf9UFYjCV7Brrk3BwT
+MuS/gDFij4ec7h+WZNhPV+lZndf5qp7ybpvvu2IOykCqbwYZX3j7LtcSc9xWbvroJjzaUxXPWRI
ciu701+UpK73am0j/Z4PyUXtVqhbcOsByuKrjlc6AHVDbz96uvbWSjlGrwVpRnlHMS4cB8k/9bvc
JKLOLkxFDn5dP2iWOW3cUWNVPv/AMP/8RJ9sIYjUOdEE+O3FYGgPWCmio/xRk2/XXxrQ9n/IfByh
uroARcO3SNBC+7MB7etkvUIooSoV/cnthPkMN3vYV+WcxoU68pmCHZ5WVQVrOj3mM6Fl4cpUWZTI
V9XBIZ++gvwZagS6uKaR7MxR+2LPUABLD4jOSdw3HM+EArVAAYaJIPh0fjvk6sYpM2uZDAooh/m9
SErr50XhhwrToyp7iSeBTwyTzHxQd139bd7RCxP9yhSu0sadu3MOD81gspcen9xXkyiJgEywmx5Z
w1r2r/VuxKLPJJkZWQSfi2U24qA7A/HdomzH9CV1I9vYxuMYbECYpI8T2vV155fJjVxCxm5oHWHB
vsvlJfJ7KuHKVGZFaLObSu8JwbR+lht15tbKPRPn9r/f2PQ/66a5+c0qRKPWtVSd30q2x39rENso
U7GPEArA7HOGmQSn1lOML2oaEnmvpymykMJf4/BxjzrvIGRTE71Mtsl4jtxxq5rWSOZyHjQAreQm
aevvqadsCqX1mp1oe3vTq/p+cMvmy3WIpUTKIUsT5yOcBMZswJhky2VNF61KCodxUTUoT+B9brFO
9czDCv1vd3Pq7D+aKfOvTYk/1wlAA4T5HxdpbBuU4gO+tmjown0Id/N+mKIbCyoVQGei/3K9Dg5y
g+a9Xlx72B5O95u+zcb9pKcRAkhEyZkGnxZ3i0Y/o2pgaNf9OrHS6o0g5+X/EXZeS24jW5T9IkTA
m1eC3pRXSaoXhCy8S3h8/axM9rR6+kZMvzBoJFWJBDNPnrP32pYccrnQNLbMn8crE8z8iTfiJmjU
uV98QBv0Sy4TSknRcpyfI87dG1ManNQNv3h9MK3opzrq6UzcKSFLgjcxOTLPz4/o2ZHD0EGkGd+s
vWsf8afAiZphdqLf+AWJ98Roe/2woo6wdnhBTzUSk30RNWh18yy8z7CHOiJZSz4OEs3eR12Hi3Wq
6mSbtoZDYzBrkq2faxrcQrZ8SU7o6FVsWLfSq3rY1G18WLVu3kIndLeNsNuzYKNu5mh+M9Ykvq1C
z0P8zBjO8J+Eax851ypaM7IZpdzIj8js1Y0h/ZaQ/dunefmjipchzNzsfN8Q+Mqvdxhq6dGfy0FY
AgwCSaaOpThOqSnoMWxWF2gUgbvxK+tQRDqDyE5qqiUSvb95mv6cLQyfwtYx/p9XRY03pXKNTa4J
6MoQzc+W5vq7LjOai586Zg4ckNjZEsLkaYW5erD6LiA1kkl10/bm+/0/kq3zB4aVku3NGK5xbpTH
Orft3So66QicLl6yiotqqyhtibpRz9dQNv48FVUY8dX+XvgSvWct5HpYXhpS9rIx9VVENwjc3sFf
vd+iKaK31KAeozm/nnMvCx6YJNzuowP0O4csCDj3e5nHkT0I9urSNbXllUm8f7rvdWrbK6nb7he7
bsQhHWfnBWchGHxpqHDsR+Bf84+BQmijL9LA33T1GfI84lzfGJ7BAAy3mlqGC6lcP9QLupEnZ6u1
5ydyUT28FdNysKhWuNpNfBuZnKeO/lJSUul75fDMBpk9RDLetpHHjTknjDS1nYPIZnd7vxhK2mib
iezMLbLSmDTCiPrSdibnUfPCPqD3rbZriSto122cl7Ln0wFDnmCjBfFwFM1xBo99Z932vtOG5D76
R3Uxl2mwbCH8X8YcKx3BuhYyWsl99qwYRDDkw9jv6ft2pIuO7gJ1AnPsZ8tcTko2kOj2IR7FrWEb
+hlYR/VNHAX4KUvDQq3n9bLTG8wEdWl/UedPAdqMs0DzoR7peQogsc0J47YEmKYWcWKOp/UdYvFz
jHU4bNtyvehDHpyWhIrR0bT8eUnRb3uQwFKpqaShHsNy/NWAsr7/spZgNh+N/GxG/v3XoWqRIGtM
o/EkzJ9MfdZpWnAMVr9CqsOhHAw0omYuiGrO0CQ4XdM9qxesgT1KnZnZrBjejGtxcP4mMtI06Ldl
OoutYjH2K23+re71TE9ccY71mCRuby1u9pg7mwid+hUUsPW5F+/QQ8S7O7nuw+D8amqAXIozK29Q
jkOclTfWtOhXBO7QVcVDxv9/m01kwtAXAJDHGb668M0J6f+ym6AMN5NgRdYYbYVEqapH+qJtle3G
CBDry9cm1oIwTZPo8GdgZioPIeHR/gXqVkpFN7oVFGT6UUfy8HC/VIfOzJzLEtgfagyuJuPG2tab
etjWZda/rRpSqNkyu7eadkK4ynuzfE69GjfN7xzR1eO4mO2rIEtKOYsIBW9fzaUNnXgKNWRST2r1
Guigb3XdrA8YdjlWqdU+Xoh5vlfCujuIg1GlDE4XjIDEAw6bYSbGPJKFYWN2zoXJ9E1VRZXRDTc7
Jg1asqXVDemL4LdasIiAU1L4ccHLn7VIX4r20i3eP5anF9vlrDfIXkERxBhOPTLNh0B8MzOzu7+N
93dQvaOLZIt4fFbrfa7MpUWUp/zmd2LMLvcFp5fCNVUtQzd7ndIoe+4d3XrVHcZnsmr2iGwh/jqi
Sofnc4XJVG7iFZLxUpAOqYzyXqH/UkProFlvWZEVN6OB5tdNtbUdGLkDBrQ+FzYjMU6/7XXqzfYz
dkS1OpLeHWymyCLRMiUmXHVKXbwNYTlCSgvIeGWHc+1NiQ52FzEXPiHyT26d2X1HqsPunbr1m5hw
zGEsQTXVipmEjcTc+U6+Pt91ApoWUban2sPUx8PeGXvtAVYdUUOV/qjUVSlBlZc4QQ87A+l6quFB
7+hlTE8zDPH7PfVcPA9/vToPXrxDAMwI9e8/rO7NKYjjtAKmTDcsnH09+dLPMOPSDJm2OsMzIgrn
cvD29wlfGSC0EM1OLQFqMbAg0z4yjsWWcNTNFl+sXGFWeZOUsIBdinhczsaxHnRfggn/ugdWyzgS
SrYcvHbmIKhf/HYB/CH/ooHg9K+avEjK9qh0mJ0kbZkirbcRhLDQNd302JbpL6WBSr05fq61nyAa
1wJ4QuUeuoWJ+Ur3P55A4G3rXDv0WrxVa9+f3zFmD51aXLKDO2rHtGFAiO0tCD03WL+Keb4XSS2d
08C9tSm4jaGptEcajI9REEHSdzV3r3SbcI3rQ5Y1VAd/4wPmbJh2o7d0Nyhn02oVXzJEdsAESO/p
In045OsKRFPKTHNJE+uhz55gjp7VU0bEcEUVbjXJlrdYNMT8dp75mGuGtoOwkkIcvtMtFOciFQMo
z+4AQiN9oM3evLLhXNymWb7I4yO+InZYPbdee3rMCJoH/13na35uyGn9S6RyR7mN2dQDLuJwpG7K
gEXZnJvrfWUA6odDbnouiokB0FL+4J22MPC3ybFqtG/qDU59cgI9rfM3UHCKB+e7adfmpZlhhLsN
n9DclPpFH5dv6tOjZdi/CDqpRE91Dfv60N/0TPxQ/8/JhF5mr2m876oWO59iQTKNLm7qJ/klBPLW
z4hGT/NNk+rz0c4871oihFZlkN8lBw6FzTZd0/ELm/Qm6ecABYmFW1q2dqtIygtc8XUUxq7F6Qa3
3w32dj8t70WcyUAT91hMsQHGmnEKCegbvYVRUfeT9VAh3sgQz/4o6+4bluD03JqWsWeAvlGbS1b3
xitKik0ntxo4OMZrjcxGqqZOeVBCDF49+3XJOplBEBEqVZHYA5eO9SjVEYvbL9ZgYmpNwY6iek0Z
j7i99so3H3deFr81ZQthtAZk1UVad7pfia17w3rWcaZPP8iUCmv2hA/qU6K8KmO9aFZX76s8MDeN
vPGHRec0JR/Ghf7Zd0HjWRF1zN2uEs85UpymXMIxF4RnGeWj8mh0RRe2y2z9SBqSqUbGYM+GnsGB
7DGL+ODmDmvvEYRQlZi5RicIRbWIfa+txRVvw3psUHJs+9YbQ0eW6K3cZ/AcSi3WrWw9Gsx1Ecam
11//tJspqeoHK7Ip4+8aMHyzOx+Bw4YWhrGvcUfUDEBtsYOSRoeo1Zrv9GSca2CzGCiHKKSZZusz
bTh3Oki/JjEud+ACBz4gblZ0y0s8urFlQ0OraHjL77xnjvG5tON9O1CZp2SFb1opclODfyrHh0WZ
JjMObbLJmhi8gTSs+tGWA03HgLtRxEjS704ka9D2Qvdmjlb651KDvE2HNt+qKwTppAkYe/0AQjeE
kUnvtV+8+QvpIRyxg/XN4moM4z4tQx/b7MG3HO9mI+e835vSQd/du6CoL1BBqIMYLcAb7o53C9EO
yC1rIQVxc+8PIiixyerAuzZMtQ0HdRkeUXQ831+Nxmw4+0mnDxvI3/o1kBK8bKBmxthf7u10WC6j
ny+XxBrHA7/ok3r05/k/D32iMjbFqse73lhd5tLqVqnFY9/SL6IK+8VBaNpR5ZRg/cVdSu40AXHK
S/uX0HwZ23Kfjizr3WItD6QI/4NR4a5sikmMtj8zzB4ntHyc9Rj/mF7d+rp9bXvNuaipryIMElHx
6saLe9EAFDwRqqqXDanuZMxxyeIwSVLpcom6d/W8nRCq3rTOR+s72nkptOXNK82b0J0X0UMZ+3Md
Kw52Dx2nZgi9YZycPy6p1Ly2RBLX/ooyUqyCInfqv4kpkpJoDulQQ59QDZE45f2cc7yyEQrdJ8Xq
w18GJlMjH2VcURZRvjeFyQ77tzkK1fC6Ua8ODHxOetMl7pca+PxsIgFeLYJMyqr2XwlGuVvoYKRf
dAuwXlRFMAvlcVczuPSS3G2/K0WmmPSj+lYuSq9YxiCbvVY023nmI9/8+6VyJKxOPamLle2yYWg7
el590zr0N0DaGfUsNpIaPB9nJYkqcueE19V/ICOXta6TXTr5JRwVAGVtsaemC7FOSVZssmYar27h
2f3BGU5uEJQ3aJzerdScZ01kzXPKoXYWVfsJTs3rvTMKKanYZzOA2a7301AZcZQvR93788Kf57qW
NjiT5BNCabRcwXBeGYeePVLGacDIn+dIRYTpgywk4ewlzvoeO+Tfn5If69e4zcn9ha9YROPylHIY
vVpZ/2ihsHTdqX1Ua0YU0w3y7IGKf5ZhAUviHUaivx/ZANNQdxzzCJTSOK6yHmVwrDOgzY2XZdLg
rmeOcVbPmXabPOhBdlUvOmkZXPLF+UGeMfkBTMCZvtRyhiv4yiD+3KmHvieyM+xLpvfyVZMR+yNG
wMckNwxqU0Ai5cRZc3ac36MF0Y8s9uhZ3YjoF1HM0HjkM/7k0DhO5weLsX4WGhptTrNs9f3WGXVa
dPf1vIk+CRMpNQQxVo7I1bMQSAB8YMm+ArRpb/XIae8P88Yfn+s52/z1Dq3d0/17UZZYzuw1/tYH
ensfGtqT99F07ptgJgEvMiqj9r3zSnTUpv6lmznTq2/UiBpvp+BxfssYwvHX4U5NUQ/ZzoeDk9jD
Zc2GmPy88ZIssXZLc71/sYRZXd15eVctS9hJ037JsJj84+I3knexrGKbtKDN1H7QOsSrpZV41CAx
XEnre7xfy+qyVjcaLWZfaF8MwxrhFrCHGORjXtZl+K1j3DqYyyBToBDKDls3t7NTEznJIUW89d6y
ItSMtzd/7X2F56JAyfB8x1BxZyZkpUfmHYN1nmOwDSB6WmHEGT0+o0Qkp+KqA2Z9FnJ4l64ItYur
uq+ebcqxel7Oi/wTldXvIqtIr1Hpf1JDWtdgfFF3E2Su2NTe07l4oxNHPhFcoUzo6ydbhzPbUKSN
uhcdybHhuN5a96FprtfxHm0KIY5qdVGJ7Up/Y8uGgbrXJkACRB8fOtJpH+y6zKU4ofyRBilhpYM4
j6PgA5SVAqJTf5eui32/xpLAExuP+uSie91wCLwew55su8rNv3GQgg4drt07CH1Ex3V2YyJWgAoK
bfrcrHF5jZMADKb8O5EYd2lUNedxZTT6/y6xarFNuiG9Vl2xNSKw/I291LtZ6mWG7iLmdP2cixnz
eO0/RG7/fKc7jQVtfTxuFPojWruII8ommbSUsz+7sByBx07BEFhVNFU3amffn58FzM/r/R+gxUZN
Gwdv9IztG2rEXzaJDceYN+kA8dV5pjeiLqWZ/utRi1sbaAPek9Ym+5cn7M7hipqOWi3cX0nchrmb
wTeTN4OzsiGrMkWrnP6orlFVCaEJL7dzDqQUb7J2uDeQOXBXZ9Bs2X+M4/F4/2+3nfYLTAbTRbto
KTfuP4YMceAQMjXZ1gnnX/A9fxm1+qNbhv5hRhB+HaEvgFiHoOMu+qGE64uhY6x32KG8W0xJLDUK
DCCB2fUZDamWHpcQLKSVuxzrgMs294rypMfNzWRW9qSeohfY7A2n/QrPbDlrU+E/jSP5KEBlg+9W
SXiS/FeJmoyvXl4joagHxDcUXsoJ5rqjsa906ISmPtD16FuCMHE0wmPyySnpYT20hKnbOWgS8DbT
VnjMpQD1IR9Gyd3oOsm5zvqUR823sWVUaKRWFsLk+Kn5bnLK9NiTRXVJiB9wgWHIfrOpcMedj3Sl
/R1/Geyrps0HjcwVmDIsqEltf9UqkFPqfGvVwEt9JhN5M+evDvOdjWmRS+Si3NoQCLq8RQJ2e2Mk
37UIxUpvVy5fM9TyZhmniMBjaXTAgkSquUFyE+mLdUasFmy+TR17pCVa5HnY1dg8LQApNbFo12oq
3zD9mp8QAb0MpEE9knaQwEVgopBZqLSB/llnOpT2a99D1q+X5Ze/5B/qF560xiPuu0WrV3sfSwRx
Fuj7Rp2MLfrahyjLBT0vwH0V8gLN9hEalPpOoKXbOYrm6zWQy718f58OFPo3AGTewXcr1lCIKLu1
rMutkiiXDBrCSl1JCBzcFz9B2FEb9a3RxBdXksHbpQs4MCVV6MuHHtPJQwvPeqNeVeGQdlTtclMr
rmYWsfRpxhyqHiiKWHIvEgi2nT19dQd2CU6Ysb7rp8Db1aNuE0gD+MM4JJn5S+nwakrlZ91JD7Wb
fB0dYdNVpuEh5qS6OEX0A5q3TPzRHrAk8q8VTmWd/cmPbzWhUvLXhCCoixMg7umzl03aZibx46Xv
0XAjAINc5PPBaqLvX3wcohv84FDhygE4Ua57ZzPPyXomBHVL2tDwUWTLvqSBfTV0WGaNihrUdA10
rd+TAChjXCZfp5dK2hADZHMf9J1+BwbnhmtIKsdOFVlklLNdUaNBoSPiKycuTumDljw/gM1vj26n
VXsN0v1bnvTdhka6+eSvSxV2I+xXcts+YlJSZZaycaJfsAIXDMKMsQStfGt9EwLDH4bd9GFd1vZk
uzXfsnaJ9hQzv5zZYQs30yA0qvqSIu56jYOW7Nfabr9WfoDEUxsNpMtd/nCfBjUCwTR2rNgxvU9B
teAj9Bis5qCHBuGdiDTyHuLJ6/ag9JZQlTj3MphOUCcu/zF4/bfRwGdOwxAP7ZJj6v/r6C5BlrqQ
o51T5TlfAzSpp3VMU1ItE8KSSd92JK5LNRhrOlPbIPONI+fMs6HH7kNRA4xrIitbD4T1mHv+++st
sL3fZlb/1sz5u6qyxiX3cWfP34FAbpLZKX+QH/ddMxNyIzw2JYs56bVxKw1mbpW+/sd/0P63EIC0
kSAIULparqs7gfMvHeXQCubHcDcIIzRs/G9VtbWXT17XZPtR5f4Y7u9C+kNVnWIXxYNpBQVVmlV9
LEZ3ytKEYaNc+pq1y57rhICQ5cXxXjwj4cLFc3pcu8XYjSgU34zcuFE1/Pa6FiksjA1jwymzhZUa
dDthdtGXwN65nXEsqqT+gpqFa5tgmnMu8veq8wEjy/mAb5FsAvd53QUL2qI4MWEt8FZHYG0fsnlu
wyRz+9vaIrXIh+jHzB2CbwN1B+320CTRVyPvmSY4JivdkMUhxy+kG/lELyTIB8jOtm+HyzR1lwwz
6HbJ3BlTTIFyiFH1QcxdzQcDrEFJSDUqpKkjCoM3k7Vep93VpoGziQ20i2PSPhAaJafTvvbY+QXp
NvH4qHaLnNTgUqt1HBHZwDF38kMzW6vHzkBcJcn/szVXV7SUTqj8XWZHm28akeqpPvoSVdZGs4b+
PAwBvF3E9pC0fQ6JSW96r7XNVCg+C8MWh9kYOTD6Zc0sDiDf1zXySMxlcLJHKxM9qHsqro7WmLUh
rsEkWmvqT66W+09965OJW2afM8e7pvISbblW68X4VOd1TgKxhcKra4KT7TTgVmm1SO2m5cVXVgMj
NDijcPDQ9HMeD7QP81U8MaSn3aJ13WfT6n72qz0eYrCORxDDwnP9DIHzIRBa8zqZdhDywG9a7zNx
ZYN85e8/AmEG4mgzJIji5AeogVN/mtYGMFfHR3vvVLLiKW8fTe5vogvEm5c4n3GfZARlT97GSBf9
YYrG/Ak4FhFhi13t/BoPo9MKwN5EWDJvCMRzmQ7J0VuhU90H1RGAebTPLk0HiFBkZrl4FKbu0aTl
usLwJ81ROqqduB2Jg4LLK0HIBmSrq29wBpdddtU+lTs9JCfmH1H8C8P7kxqjkAHenAx6qXgeqORL
DTRWimeibfXsbtxURp4x1bDC0NE7tfJMUWN82aR9hcVLsm/GiLyLSZ8xdMmHZY0ugbP1UUXz6um0
6zLW/nw1rc8r5r7A0JwXRy/iF00XD4OBZkIAWDkpL69nNHPYQ0FqE0+DFVdr21T3vY+5WjfBeILm
OLyodaAayZnyxOpuHLv8aaCX7LaGBG3dWwLIkZLNBHVs7wScJ2o5PI7MqXzMivrSQhrZL6i9762C
gBD0Y2YhyHLqhEFQtLRHECbtNWFgtPMYpirFTeySteS1BIX1VqRhpGKmifEfWeeC0b8Ds03FhOMf
B22AqH2nEkNaxZfoakCCCiqlxxpez2Q1jvPA3sY3/qeS4Y4J6P4ExOlNvU/Jr8jCAEaQk8O7wWWB
SMDct7KVHfQgxd1p/igcdlo64sveraOAasz9naJlJ5eYeS4Qj3hL0FRwLHW/vxCZmoRJHED8XVwT
xQ6GgNFYUWEFTMJBmv9S5HDNTd2bfNSYaE3JBrAOKUkXlRz4J0P+ZnNoeWcTe5wIFtuS12beP1aj
IUYpWwz3ptdN/IZILqSQB2JjlOZe2XlVW0DdFPP8uWst+5rXHu0iO6tu+thMWzO2wa2uXKHrSAiD
ehvGpfuOVtx+bDCal7PfnxQgqOFIRonDe5w4/g8/qKPjMI/5f0iDOJT866yCak2n0SGxEA7yoH/L
13qrbbpVNOs5TrOfeM/ICMb1FCqRpoWEJCxy6wvowWinTgq1lXubwRfAJ9E1XclxZbU08Xqe1QFz
rldkBIVxI/8x/ybKmvBbhiqGHMjl9uN9H7RdNApul8Gxkh2yPzf9UL1buLjvIPsgKGZycjkkqw4k
IjyyLa2l3BmEMm0AtyC9YIj9xkz8Mi5e83URA5+EAUixGue9uawB59Cku/jZ6LzLMgyOTPs1Erjq
sprTPcvyiGZwWA9ul9IVHlLC260qCZgsmtj3zTbEbdK/KMzMWI6UUqWYTgEKiUc/Gs+1oQ1bvR7N
lz/34iI4kG7dnlWrV3WE7/1f9bhy+b5JSL+cGskMEAXLa6eihidIHrN6qNwJ5BTB60/Nl8ZpYQFk
ZrDTScI8dEjyNj7upg84YPmmax6ylatrNmZGLX7a72YNYkrXFuVry4RE/ozct7+RZRac1E+Majs7
Ex39rg6EMciWMQ6wRARFunV9Cf6MlmA/FlF9okPlXNUeh758PaxxleyqQfiQmNbsQb2QG2Bqtkoh
iPtj2Kgna9i9RzVeTFE4HGKtM3ZV7EQPa8cFUSPB+eIAgURwURxng9I7mzKMQfKkBb0HRqp8mHTu
Q1tkjPs7PHoiN0i+1StQjFiXnok0e4rj2sWWifPa8m5zMyICkVXLKO/NrZmFCVLtnTLvqRfoo2UR
eiBlTnE1kkOrHMhlAkbJaopDIVvkPL0uNKW6sek3IxKro91MtJZKFOWl0MYfQQFOxgXFNoyPrUrX
TZGRk6/0YmV2c1JtiDLWROjrBNrT/7IfImf57E56ddKwIjyom85BTLYGc/M1xuV8UjtK6y3mvjeJ
MscwoVfaiB3O6V7WhAu49twfbTJ09PFyomqixQmLbCYacQTmZccCOXVOKJsZi42Sukd20JxVSrlX
LsHGKrXpMMgccyIU6eI2dXdo+53KWOuWZT7rgTNvBW5B1IHuT19b6k1sufYrB/SYVHat+gwpVhxI
V9SwAqz9AYxm/qBtUa7roBGn+qANLUM7+DVXpzHtd/xEKKim77AqcrKEhul838HBHa+7cZwgqS2J
eVL7rqbTA7+XFwmgDlkTpTaZIsVSfDhB8pz0QDKyGb1qLakanmaBpGq9s5+79ptTalf1gaKyMpgM
JH+NVBmSE2DVsDTfE7xUkacKP0GHYzuaZnVsOXmmxAmTOTahrkdC1KHflIWGYdYT5aPcbrteR+c9
lQJAOCfYeRydrWVHzX3OHY8eey9RJ0pt0zaMNQNHLDs1LV2z0t178iEL8JExenBb6iS5RCSebZUe
oQKAp3VotGspl6HCbii2/OZrvegNjI/oF3C8RVbePE8gY+iNJXnGg+3utGixMJgVx54kOMY4PXFi
cnyyoMncmb0fndKzgh1EaB62bF3ku1IrbYtY03+ufW4eRuWyH9OEPW4mmVBatoCyfUolur1b8DGr
w78aKpuAUMhawo46meuH+kGtbCfGdb93MUY+ly121dWrH5Wvu8rTN61dvwID6PbqT6sSrWoSRnhe
ne9idL1/pIxG8hgxKLymtgn0N6Yyo2ytXohcMv1OJ0dF+IeM1Ms96nhjh2iYQ0QLy5O3YHhUhWaW
pZKGzId+UsvO0mb9npKjORdFEx2Qk4jQdQ0WXZRuOJGGgBO3+k1wVg2gCqPuMDVlefbHpUaM5RqU
iqOBlsbLws4bnmlz0iiVjA/43cENSf1+0rM3UuwwlMt60CSl7lAyEFArnvolvMrKdjbFSctQ4xlx
5LT1V6J68qUYL4WHKd7uB30/iqY8IsXisirGCRITQWfoLKdrZw72tWKX3TUzTEGleIlz863uhuB7
vbhvdV5or1DE4/NK0/xUE1cZS6+zaQ2EpDRBfiqMMbkW2ZqGSnJmzOu8myfWjM6Yv91TXUTBhWOJ
65+bAZP7sWzbh3L1gc4s2SeTKu/7TKaEZdJIRFPZbDrNNvHuCFrcctP01f45csjb+a5MdYmD4tBg
Vdreg4kaFw/CrBNwXZe6fmmd/Lcamrmp4DTXINPNp1+B3WjfzYQpqC+E9cgwapRm3EyQNrDGBW2+
RlzuwP6KQxogTfeqNrialhDajDRn0eHwRGCtpwfbTID2zaaUwzHyClP7ogqUgCBkaK29c6k5gvpp
Lt5av3aOQDzbzRBZ7x2UHzuZy0eSzY+54Zl3o7x3nYi4uFJTzKSG6+cFxMkm8Is97GLjBi4VLliB
VDHBW9zonwI7X79YcBYxVk+fNY6T9O1mILjTLHYL/6EpyG2Q7D0avolgIWmfdJO6vphCH0LRYkLP
ndoMYQ/IgDes+SXfqpD+A1aH0aazIIcN+kog05p01bm3/XHDkvpfXBC04f9TH8JDd1zXs7GX0c6W
gvp/9LKTwqjZcW38Hp3jguxlsUuVRMQdX9mVu/NQYYUTjdXBO0T9qdv1+MpgVeYrnI7uOsiuLHzg
IH3n8usfuyh7tWltOKX+EmE4fSui2dzr2jycybLPHhvawZFfT98ArVdtPv3Mhi7C9QBtbBgsDV5w
9laMTnpTF1Anj45gpL7XlR9fdRKS96OdjXvVr6tx4u+8ABic69PIWDls53BDXGBGG4EzcqtluvMq
apTGUWXGe/XQaY0qFGvwpi6te5FGKGntVuutvV9onN/2ZFssoSrSvMGRHv7ZZCoDRoXIJ1CMGSk+
b3FjIlexbf9+L5HPrRbk1Zjv0jjH0d6dvXivJBHMY3+nhetiiBj5R6hK8Y1KBGtOrtktTnT6AkPg
oj4D2BvnwtuvvQRZyZ9INvOmn2WS6Di0W9+AajsSxwLeNftm623oZ92KyIF7U9q6X4fc9GASSoEp
Ybf3G0sbQK5EVCk+CY+IHxzvfja38lek3zq/F1IvAFrpjvCO/tkmHXBXYPWjaeKNfw3RE+biB7Y5
4pFY4/ZIpeGhEcHDYkQ5pcSeWCoBLOefUAaXnyBl+wlaNZ+7shuVBKEWJA9j3Wef56jn6FvoLLuy
vYBB/pM1t5CZCyRjTdw8mH3kfwXgOoWV43XPmrEKjuaYe9s1u618ywwlaFVZGOqm9pm2+LWJNwDY
IbDb4baMvKHCd8Gte9EjYGCIlrLa+P93Bp3/bQx6nhU4hFhy+GApku7Nf3yFysiLo3pmDB34CUFS
+UxiU6X/kHesyLzfcTJRfraH5hvzwV2VGOMDiZDraYgJSQG/DNwQWLKaBbUsg6cM2VdoOfrVt9mH
VQdsaUDsDm7w615LsWbvFMWU4Wl8W4Ka2UPahCAzxKv6KLSGMSGgqlfhUVXYGfGOfbO8T2Y2fxf/
906uje9JqxthlgFFU++cYn52ADIKb+qu6il1oxbrluftBhmiH2TxfzCKHP/fPWTsVdKhjnvH47z6
P5Ai6OMQzhh+XTIx4y1CPpUhtLgKmPFKZOVQX9EHLeTSPDhNTYm+pvvZEsbVbonh7pNP6oyHQKHa
i5T1TABkeE68zieCXQPl5kfP1joRfbgOBqGWPaEC8jl1E4NzlYOIs9AWIkUN17owsHd2bVnPrG3i
6mYzV13fPKreqrdkb6t81IDeYxnw8Kf5mURwm5mP+h0DAPyUq99b6TULdSVLUQfdqGy+3k+JeePo
z+WikyxB1/x5DIwBVScYwQq5GrL67IKOpX1YZ7Ax0AFystxJzeOrx7XDENChGFA3bsJ8OUszxNny
nJijHzd0J3ke5SM6JtnW2zA6q06ttGaC2dvFg5d/WsECtX1OrO7a6vfpt68332AnVcxiyBGrtf6T
VTssPD0seY9fqne1ME/IrtoI7vVWxr3cxPan7slXmUV+9+tEfJFP3/+A/KO23dnbLLPaR1i7e8Mo
h2/CI3i6wq31jL1OO3j9dLKBbD21owjVO0yIJEl2nLGfkrZ8yMZy+CnvrEhsDpruVuyUNZ/zOK7I
9dGNakNNwEsTRlHq3zxLsnm0Zdi51W/zjOzGpm/kjORojbcsJZt9aCDSiwbCn0OGWQRkmhGydXFw
IxujvREJbC/mdyVi4a2RWRdbX38REt1BTc1/z3Ny8ibtR2W2dljEMaRf72Md2opZJ9ltrhHs4sza
FU35bU3zjK/qVjOhUdTChFALMaY1EAwhQnViGEXaj9gAwVJJsXXpJj+HrMeDk5NzOi7Bma+uxoaW
phsr3aethTNr5l9sAqoUMz0IgkOgeaEjtLEohSTY78ZoQLBTurA13AE0qX4GMQMpFY/V1ouJlts3
Lifoui0+TbibUwYHxzy+5ukIGaDLLjoXmWz00971kLiCnjTaQ++ND00c7/GJE8+68vPy6VOm54R8
DqK6Dp3gOqDyRjXM+ROoms0KFBXGcpWK+k3edfELZ2v4KYgskUScl7J5iWDK76e1IxIK9fsc1+bJ
cU4GmJOrJ6wAvmJms90E58Qf5/OQV/MZCscbQCED8Vw6bu3JXcO05QGZyW5WzVtifzZGySaNSPDU
dN2XltqPtXWF0Z6GTU5LsrV/rjZN3VX/sI2nxKXnQpofB8TqWnrdJouX6bBAySIRgis9G0guiJjk
CXOla7C+FkGGLDNBtjAaNojZBf1sDJgWDs/wttbOealaKhPXvBmV9lMYxpPLv7OMg/+oR8OtKN0L
5OI11HM8kyPf554yfzNpFe9fDDlu6C+BlsL+EUhMWfwPsHycTSD8I/vusPk/hJ3XctzItm2/CBEJ
D7yWt/RG4gtCUqvhvUvg6+9AlvZRS31D/cINFKneZBWQyLXWnGN60k8RVHp4h7hvMbtfGZg8Q8bY
zn7+2BZ/C/RxAUGp8WB8nqfUIU4c7mNUvPhWAc2dvdyBgByG393SD+qjC87z99+4vQt9a7Hr6BV6
etPLjLc2ne7oj32Lm8mn6SSyXeXNgimzGJ6TYjyNMX0Rs087IkXRNNCVSxiZs2V0h+510v3uMQrK
6rEbuze/GO8yXYann0gIfE3luZ3BGQh4H8QK5Cu0WgyxkYeUJDUNebHp5nwJHFjxxN1I8yM37ZVB
3EVBResy/tfbTZBxn3XWekBgGPCRSd6uHO9JMvX0dns+g2dKWBQtbDmn/ql04Q+A2wmct6TPVh1h
DXmYUVZYNHge4vijMn2UA/0x6S6tW+2j6rtlXvBpUd7eC+fQeocQ4ueAQSUXOymPQwXvK/w0985+
yW33n8GjZvGnsYf+TFiBhcfP8K9+tvXSlmBjvLYuV95pEru8OemwyUwvWOtCAxD3BqPGJ57tvW6i
rwULz72XPnnAGM99X+hrMrpGtuXak+8V4Tno6eQF4iHBbrHWEic764W3c3sgvNkJC3KzmUtJSIlk
PzVa+fewt8FYk097r+PCLPQPc+xqIDyrMUGASs7GKrIHYjyjAmW1lQ7vDTan2YW9Ah9rHXk5aFXD
H07p8NmzXbntveCFfJd8S7fnfdLFOmxLlHLZ8DqMaX3Neq1e1Z575u4TxzgS8LiX4cY0lzwkhKlv
wsY+gCNJzr2ur8XMMjJVRJxLRzt3Rd1v3FlypRP7E0ZNeXUm6x5qKI7dIlv16bcS9TjIWr/Tv+Ah
7LbUCHKVMZHZ9dkDsvkjwC/rmMHgSf33LijFyrO6b1ipymK9hBWpfk4doQr2eA6TZzQiXz5bRlsd
vErUyCTlwSH0+CICF4J7Z7zSTyVG1MuNtckI9eRAPDrMqQ93hKjCLVCu4ikvK5tKoxW0FFGLOn3o
Q4myMGrbaPFbGkc7u3TNOwJDp11rZQS0La+p74b94l42CSuFL5Bgshovms/GyHeK+s5VJXgLhWCb
tbG1KuN2fG9FsITE63uFJ7v909xv+4Ou1z5We5snQ1nBdm1I1G796ODVZb6eF0WXVU0N7TwjYIzu
bZyqIrysT8h5ECLasosS16rEiaCma12rTTufDMldDO9iw0dm3hwlU4+/knpr3jU1hCFt5uEWoIFB
y7UAwB2Jf1VkNkmdMX6zuLvFnjA8pAxcTssUl4IpzWA7286ISrwKzg1Cn9YonO2tl/Ff2/Z/lb62
bUPZsS20XPR8/OX7/9i31w3YCFqK9TmPdLmZjbE7a7lu5GcxusXKZdF99IM4XEGIZk5BlC0KB8oP
XX91QI2MzTfPrOECMhHwDR071oK1BE760IWtA0kP378apg6IQ3or3MiLCr7vy2F69U5qhxNG4RtZ
YfYZPavLZsEoL3jcwgtPgWgXBX57J/rSX/n4Z5ryZlb8Ua2p/mepyfSoWuPWXNSX1Ji2NM2RMwcl
eea+Ld6RHKxMO3E+G2057cMueTPDRq5aL3Xvu7Z/dMqUpScaracWXUldYXiaPFFvVMVRlzsZDT3E
0ralL2vUhyzrgm2Kx+0cA+a9Egg6bsgUrVeVxUJpAIs8G1ISsbh0G3UtuCZOCf9UVbGwsI5qsOvW
Y4MecPxqL5I1lXerXieB+e9bf5Y6TXmKlJhKHQVBkR5SdiXJ2hwJ8DXR+2xoz/kf8QJKW1gKCww4
2hVB5Z1VU1NNopvYeWwtpngle32kk0h9oroSD+ooWY7KoPoElGYRsbXHm4NogS/4Lk4go82Xyl/H
ehPrW4n1L9pahv23hXQb4THh3Jpi/3bZTBYBytTtzXg2V/q0uc0K6hpnS4z3FRYcWd6R4BvYL1aE
P1tEN2J0klMgN4qA1Fiave3NmNEEuqq1cuqA3uDvRMZw4w/MQUrHfmFIj7ooDtjvSPBV0faW1Ku1
NwblkxvygWhJJC+1ye85CYcNrxHslP0pT3CpZln04QWx3LlKh5bkf7voQ/CDLW3Wpsi8Fck/zm6U
tM3dvMqoq/uX2Fx4JepmDioHkJpq5WKGcm7ysDq27W3pR1DYigzWoDEcfn7AcUgMDdGaAw4IOBBK
lCY1UV8L7jT1kg5GY+17nXPDlSRMEfAF+/ZGb2rQchg+N+kUWMcBv+wpyo0fRy2wPRZPc6Nq4Yrm
zFEmAm5B7DJwruAz+rl1VEvK4PTyikT9czCVF+IK+odmZM7pzcmn2/ugTmU0LrCRo2rgx3YXbcDo
B+eMzepzPYwv7tA8hzRLD5EGUO6RQh8BHBc0Ouyt0mUxYaieGpAPgfccL02poYrClVEn5XOLCakF
JC79oH0YxOiv5hgtCI9JujyBNv31E8DDU0W72KCZir/ShVJvDcyDOq8G6LHYjWo95leM0jdPGm/s
rHep5nav/XPG5XqVoeOtevwz22I5tfPhk5eN8s5zGb7ROhXHKkzKt4F+pWorkQX7Q2GblJGx9+tl
j6k0Sb7tsCiPOlb9xdya8kBBm9WeyQaRmJ3hYSos1Ojo8UUxHdQXI3COeU+qV8qyRnwa/OysSYKN
PefmpV84Tg4PAbUAwlnoT7dhDmbYcpUjE+PapW2HSshB0qKBjCLz0i67YuUnTX1wudx3yTR45zyo
uouIXQsPka09ja6I10UrmxcticljGAFXeEbQrDv6VJvIMee9eswPy2mHQ5pOVb/xl5liQKYFSgKL
+BcbHkoz6vsY5Dk+QTB9kd5MFzXWsyv7LtJaanFjoCHNzlqsc7PNd3C+iWhkgbymEaymuI6iCw82
40HPSD9yF9HqEAwXDeIxGljzC6kfH+pAK4OPQgzmI44Z/r7FduBASZzrRJ5GpiS8hRl0EUb3DLIH
B08eUXeXQpB2Yg0JwkoUA69zCZCPjJyVXq6ShIIeaPIqUwf/960RBk3WvlB29y/1aOnbqB3bI6Tv
8L3UUVrwp9DuT7ITrWht7xWmh/ydXkExsIurfLoAzPhURzaXHdGVza6xHjrNu06LOEeJzXkuVpvR
kslGXSttU+bbOvEuS3pJQo9pE7rtdDEZ9N4NekTHqavvCceO9qMSz436XdVCWviaeIV3p/QiVTLa
Dxli5rGwVoLQwb3SsDCZgsPVDaxt9LLknnfz6SaY6SfUnSDU7Oc+QzHZBCQaKwWnzMcYJWwb7O3Z
p6rX8W79lCVYbPXU89TOjH1d4kRTVm61zLJHRHiemosRQmIPodBcHAvqC40wjyaSkfzjtcRts+st
R4RQ4zduRTglIB+3SvSh3q1c4aN+fkfNLdg8GGdE8ldN05J9QeH54ygmPz4JnZNlawAEnBINLY6U
jD4Y/p/0OaQLvLZo8ZyUOJ/sz/p2ygafNPfZ1nc6luj7enhTPp+f/h+TScwKj88S8di+RsNgPc08
kJ/gasM1Rkg825iROimJCR3DmPOgOQXaMNypn01x1O4ax9hpMqw3zfLAd7zosSLP8Bkv23D++XrE
fOzn63WHp5G7c23S5Xt2EloegVYDj1Rb0eXUR3C7wG7N10DoEhnyY+AtnzPRuh/Jd/V/ZeRmsddT
W+5LnGK8mlU6/ahBMy8Z0c2gIBp6nmjU/rxnNH8D8YHZAbuA7koQNIYc9HfWqRHqmmHTHdmb810G
r+pjHqjsWZjGu0RlAGYCHYJPYfGglVgnLGlVVwsi37nGgLujk1g/t74UUF1ac2sSoILU3oEmxv3/
IDSsvQs7zCj9eFy1MXCEoOitdnmP27t4ye0qtKLeVQKBWas78aXzeERbDEk3SmvUuSTUNJDuTzKp
zPepS0hI/vzn9+CWOvlPdpzv+I5YNLAugljb/j1sLIE5OVmlnQHr6utXYZPbDRQlfFNHyJW122vq
KPTFevaiL2r1QkTAs6PxrNtiNi6n+WxZq2jyLrfJH8EWCUqYkXIdYPVedZ7jRSuIUIfkBzMGJYHo
Qq3H1nLkl2Owz3IvXZkLtyPzWPOU/bP3hSAJs5Tbn+ItsoV0r0ev13uniJtxN8MhfW0m71uIH8sr
F6tBrH8GHov9wHYjguOi6UkHTqteR/hWbJMh7hGC+N6rRYsljX0yi6V8xm9cP45t9IRJmHceBc2x
j/VHmPvkLS/dydhqsCrD8ruq5XVUYea3osGMCRKtDuE8aqSz8cfKceT5mmj1gUrkroHRedFGrX8r
mmdnAV42wnAucUmXkr3Brhgs9g+3scDo2c3eSXU6u3Vy9zOoacoQheh1m25yQ18j/ELjKvJA7vQ0
uNy25ctufCgGJpZE1q/8tqpXQe2DfRWxt5uKftgpuaUVmuMqMwhEqKMGzyVaSkVYhHnzbs8Wzlh3
CWzJhPvhun35UHqS7t6S7d2OMv4aJzH9P+TZWtw9mNoolqmbARqmjb6KBkeBGZvvlV3W+6FxPsbY
B7LKFIcmyDPZsf21jxGMEjuf0FOfEMTn5tA9YBmVByNwqUHwr95bjqWvbyXwn699819qumU+YbKV
ZzohLEup7f5RMnqMCDRMgNm5yz35ba4WMoLDHa9zZEVwaA1nLHAemG+AF9PXIsrMvTOP7QGDDxY3
VSKOpW5fKjCKDFvZRxccVW334+j22vLdQr3268+FMc3bQSMAPcd7tVJ6x6Sq0kvaDvd//lOtfw1j
FouToQsiRJhpgWr/tTqOxIAk2fSGM9JV95i7E7upnsYiWCOfQh26awyxS6m9oCaDgvLMF0Jkx4sg
dBCRBdBIA7fnjBrjHo+sf5/W7nzqx/6ZSuHHS3FYPnDfczMmQ3GdmFOjE0buRODLuNFwl64KzXwI
dNK8WmSmFyRb46Ue02o7NY14HwL3wUNxPSKZ+sQj5VB4afH35HWHwinilz+/IfYyCf9l2XMxOAC5
RkZtGw5ZbL++IbrtEFg3WfJc0T6hjddQWi/ix8CVR4mQ473xvY9Wjh9qZ8vKfEi77El5FBO70U9u
5f+tmgq4oeKjHJrdT1Dkzz5oXiQIGfUuJvLQdeqtPUA7NycyFZqxzQ/BYtZV0Yweue37bvbdlXqN
nJKZ2k3YR1lXxivXJR5mdXgIi4adoV9GFzXDU2tq2E/HuI3Ns1pcYbDidgrj+URRe3GWclrM7bOB
4uUdOtlIWHD795/fTu//83YCHjUcHfyIMMTvhOMgaDQzQg16GtQdbXUi2JiTnm+LFHW7tqw8TF0+
xaguHma65ADbmoXIYRHPMGlAUlr0K8ALs2qJq9CwBJdoEuCI0L2vnou+Y0F33jXHry4Vge9l01je
StcJIYVl7G9UVRUU8wnVenENtb4/QSvpGFqwVvPzwSzFe1ogI+0NeVLlZDPY9ib+XIGn2jeVLz/F
EZi9uAgemZn8NdRAlHgc2PuxkMGFBB3ndtQsR6qXaKc9aVQshasIjdgnpE58vparY3+kX53NRbMN
dP/NR/h16ZfsQ/QjITTc+FwPQUjiHOQM19QZzSRe+e4WnbPVa9Hs8+WUxiNtNr0NSfyiWHIDb0Jt
FG/E4uML0dc8L2fK1cdHEt61oU9jzUQ+li1K6qLXvfNtcf3zB62by43x643jYNjWPd00DSa7v2+a
5EQauGb00ZkfKo8shPPT0JFB5ab+bgS+tfPyldrVEeDwKnB1vFsxgTHFML23Y/etKqcLZVZwp4ab
LfCzrZ9BnNU8nvfTqM+AN3hm1oaINvmyG7+JhCzdP2qz023K2mBvauv3rM/5C+2D8uwOyVMlguff
6LJBk8HeURKjrmPz5TPS2BkDPoafYhEibH5UCxTtWGpIy14rJV5FOx97S3NpomUet3QPeyLTV8AW
eI7OKdmT1ZdwmrNTQ4lxDmYrOMOsOk5ZC/tDWvqPPpkoxvhR+SbipHgwg3HcF9L+2qFK3MZeFzCh
04gIi02iowlc3Km7v7fMh96x5EXGwV+ZIB5NWsQrVv00PRLydgtXLHXndHsEkVrZnpSpby5j7Tyb
YhXYJqQSMaAuViSbIjtldKGfojKv12Fd3JVdOeAH8aMzBjCK3MoM3suKhx0etI9GuKSBGWAikGWj
6XBJ3g2I7ljdtNXLtUw+F8J/2zkXgP+L2qz2GpFyehduCYStHtN4ukN8p73NQGDOTkQaRmTE4buu
iWQfwnXdBl0fPSV+9aWc5S6yzOmj09pm06F8mPJAvHVRsYtHXCa3q1jzAy6i5cooGs9mNLbIcYvK
IkPMeld97zkJ7P+gxf7bJOYL7PUm7UEKBFQMvwWbGnns9ZYHjroBlfASgwGM+4rYgURnCpJbxofs
+Mv0vk6fS7i1UHJYcJHXEYwpPXebWjaVXTe0S8IzCsulFeloRxPawL0Cn6kOZZtiuzBEFlFvl6dy
iV7rIohlOwdG7w2EU4xIWNPwRcM6+U0dlN3LgG78KYSgug5Byz+YRmQfyJwwDh3DhO+m038akqhh
vFy1j0gKzP+onpx/LflY6GgEOywC/K/z+5LPnsBFlIsnpiSQrai6T5iBx3QtZxHtUESRg6TOi5ZU
Ka0X8sh2Z7w4fffW5VF/TmOGHWoBC2OrO0N3I4RvWd0Y9PS3U93b41BknBULOmqQNx6ESZdI9svz
w0rEFwjBu5RZ+XswFtpeS4J6H45j/APSrHkEuEkEg0szJKDHAfKAidrwYD0M29Fsto4dBt/jAsJF
mhef8jLrN0nEDCeTpn1MGjwjval/GwxLPGoDaOwKqfuXzKjReI7B95R/GFWBT59JJ1NOe1ayTa+p
GAN7nbVyMs18NzsuiznKm72PZOc/1mKxxK78XIuXXAFP2GR1IPUjVOxfH4Eb9NHExLfeR9YIdHoR
iEgT2wJigQ+1viZNAPqm0PUffeW6o4wKRmNCM8pjggVlRpY2jzvDCte16uwLzxoPtjPTalyaFG2z
5OwA/F9JL5o3DIK6p7IsZjI5OKIYBGC5xFkW3ZRDD23cuzEGUWQOrHZe2dzXmT/dmOxm/c1uo09q
okUw9TWYh4CKC/eyEhxbCUgOlHhi/XP75FMPbpqulmtRaqA/l7semkm1b1kLCbjt6d7NtnnX49ow
sYNZj8h3F9g7t50tkZRqtKTQ7vtXD6LFau6YyUI9mXaVy0azWL5A5yFz/EtS1/TP2woBbo3kVeGt
ZdzjXVrmX5iVlSE13ImWqYGtZ/paKZp4GG1uDV+wZrAuGae2SjxTJvSdGiCGXBQWCR2AdjyAxCs/
d3FbVqBVGNPod37K3D/ynhOU/S9hTtRnTUbKXZA07mnOcdYmVsziwLq+UeggBaywZZv/h1pLN3+V
valLyaJbzLOdPDmXlJ9f98NwEUcu6hSibxb1OxqHIbhTl3dwmKon9aXp5r+1fq7XTPjiVYc0XVse
FnFYgNoqjfyKS9J8BCy7CsPoFJ6xqaV3VS+oQ+mZbOdAAA5uhw4kTvdlrqPqLs16HCJpfVEwR/hj
EGa0rj50FUOLWzO67CYWz7HUlmlmwmRaArxIl3B3lSrTmMVaz+viISj04kEdGYzG1/jzmaTCyyjr
AQzjGALVXo5QDZifoxrZm2yGi5poSH3SDrKJP6laPfI761q33tEoxuY21cw7ZACah3JVTaxmWIc7
RqGfVP8ZpDq89nFwYNynn/RRmLsCoSb8TTz2SoQR6s6D52Z0s42wuLOwUW/QOAvYHVr+YBZFfpEB
e1moZwi+3HZ4acwONJJbv6gz9UXIC+oQ+Rxm+GmLXA/22tiVFJVl9lyMfc0AatlNm2Sxt7M9nKhi
faKLEVYgIU7f61J+CgFZA4bWmMjG8t4n8eATyVs5WQ2yvJ88rz0OBq0/urNfYwxj17AjalkdFcYo
9mN5iM0BB8OifUYY+SJm03tw50B7npp2h0Fr0fvQfUeQF19iE7UT9pHqPSiEvktCwnjUKWO5Aw2c
q19P7tcWb0DCPvu/8siNpZj9uSx67P4EV7FNUe+wWum/P7YHzRt6JoTErQyJDHasGsNF2YrTatoH
UTZ+KiwjXmNCCe4Rltfnwtd2N5wxHeJV3iHVt3jDVuWQ+n/Z1alfnqhZQFybDd3nPrHsbwzx8zUy
LP9LhUFwgijwfYzlE3iIEiKL320mDagNPtb7MJm+3vaUhf0eNVbw0tsD+EbPLg/sLgjsGoavZUBr
2bZ9asI69+/R3PDECDGSD6X077W4ha7DjHLEWuJ4+ymX7I6jqriWWXBHrV6/kCmSnefURCy45PYk
UXiPa3g74RKhrc9lxeJirJwoNk7qNGqltc3mTNuqUymi7jSje1qxUyc7e+bi2GjMm3me1hfNir8X
QKefSYSwn9H2HLJo9O4nxxTb2mcDvOsiPbmrcq/dG/j+WR0KbedgLLphvJo+s1Fvdi6QQ1h7np0f
C6tqnrXE/1KITH75v4Oijr9qCQoaYQkkfmoD1cSZ3LZD+pwaM6L8ZQAz5+ODRlLlq06n9ADRnCB4
htif4BJv9DxMN2k3AcPBtrIlVyY+UYL4r0bQHZLFoT0adCR9239qI9u/BHbonJnqadtFVovEBfOC
aYjuO/ZfUC9m+G3oKuR1diMf4RFkh74p42ObQzz98/Pc/V3CYDs8zB0hbAdKjeGpUPB/9KO6pmlN
TYhyLxMpDor+NGUuHnsRuTt12maGfSAJovrs10Z/pGNrrTuj6O+bssxOfW+wHxrTv8ymjrZqeod9
zIAEdsh9QRJMCwpb8dnbiTrAn0BkE11ZXB2tQpzUu7yx/rCt26z+5M5OuO+d6Erehn2dfSKCoqA1
HkOJsjJZjhCqPBJGB2tbEFyWyO89yTYft5m/MRfOi8t+WVXWvUXWEzq4S5jl44surRbBF+GZqvsZ
ZfJOOEl0pYBAmjgFX1TTaATKu0sct9tHLC7rWI8K7FOMNq2hEihsxb4SkJTz2tnejMKawH+6nBbw
ss9TAVBkRH1ONoD32HY5Ud3/M854vdbvyopKQ71GfID2H5/kb3GIrEBYjg3DNQia4O3x3WXj9o9P
somkKQInKPe3+rP0wnnFCJGhq5i1U9nnDXw+r72GlUSEn44oZrz4f0cl4JTy9ef3fx6pnwyl/aQk
fIOsNqkWeZ/1ngigqs/YU+E6vhDobN/S9rJA/6STwrixNUrZNozP+gJfqSyIV4R8yDs9GbRrWQKE
NKJ4JQZbPEGICXemEUYXvUrKi0x6j0tJGw9pbuYbMpLkVT3cdHxhe0c5im2T/rMyRuRZAssvS9+6
obe2oCa+yIJUbvIYvCvp495RoDY+eEXQPBR+ikaeu+g6eTX9dIJK0zQZ1uwwsoPC8t12YdFM6qb6
dpnnR7TSISmNursZjdI5aETrrWa70h+zMCjOI3KbbWvH8VerhooCAEFDhPzK8nUsmDl/+vP9qhgh
vzxnXEtBo5BXMkWiTPz1U85zok41X8xkX7Vs65qcaLFFIxDG/VNruc3p1sufJemFovN2dZcASAKL
+ERpB1CKbCm/SLSjbcxsX5WMwh2xsXdxZ+DkdKnBvfAJQpPxzAZoXFZxtVg3Mnt1qzK5uy3s4WnR
VzxCbXDvIxPMCrvwJ3YhL4XT2qciHBAme8j/xoAzz52Pvx0pYyjyxAWR1BDGuczq2hr8g+4U+OTS
/E6NXdF1x9w2WPnVUNapbfxDqANW4Atcp7gP7KE9/fkdNp1/PcrJwfBYDS0uDlwEv7fom1oAa20T
d+9HdLmk8GElUUe+KXPFkFX2ph5Sb90s28zY3JeCNIAevH62xuCsr4Qnq6O+UIO6LE/uQ4WTT0eh
HVpX81D3alskVDTv2DAeixGZlk+p3S7+FisKDBpSmbtBLmdPK5sRLaWAEQv7QLUUrtANpTu2XMW6
dnvw7mFVHwxR9Wc1zgrbhtyjGKysLCqTZC00Ryp5VLJsoN6pdDKiQbgN7L82WTAHgNz5oo5+fmk9
h9a8VWFEccZg44cQvg3lSyBFK7384xAtwIZbFed+M1SP2K0xbtqCNsuSX+FO1lrJqlri57yULYqs
4HIz2vEv1FhoDEpqjRHk0GPbs01Wq4RVBN+1SLdJFpUtqV/A+VM0hz+iPKY2KQ+DDGCCprm1VSZK
daolnCY6NjBWvfqgKsE+m7DI9b2/TZaxZ2Az5LixQNnMZvsgy+b7wMmeVK89a0myrfziKXQRrWay
d+kI+c2Z8TQi9ZJ8nYDIEhodFZWn1V/1GmKfSwlIJk/sPyCqAHuxVCaZtMMVnMz9b9/Mlz3Az381
EovoACV8zGTzVhU4360ySs7hKBp8nAlg0nRwz/88sovNrCLnb39DhkKMexZnJb8OJp8YUM2KvD9z
e4uD0PuMBJRkcOyLVsDhMeoyOlpdGz7PTfLm33DCon5WexN6DF9wxpRPMRlpl1kaAnqxT1ax+iDL
ns2JjCaJoyVr9yTFSjjnbbtHAvfjqBTZMbKL4yBNwPdhIq+jgWPWXI7k8lprjpeJQSbaCm50UtIN
auJanluJ4NBWhjUffUdkVpA/iU8nEfxHMdaK0D9rJEJDX1jimNEnjweGCfdWaL9MsL6e6NwlO1OO
xRm/RHpHWHWzwSHj7vNq9veXKPUZqHi1sTVx5/xkASau81H1XbdyfGZDQeHfteX8phgDiWnMO9+z
7/PK6B8Xb7aqu8pfzhKn7h+b1D3YKIUx6oSvVIvtOQ48AdoXhnGLPmutfXiaXxzyYqD8Tha7kDqf
auMLm/mc1kmww3Vi/S0CbRctwIbMS8qzsgzz2IKDX4/zMQ30bnv70BqKBEyffPDKV9vIuCY5rSVq
YHmtZMXZcx0iB+jm18G2Eih5pGhF0d89Qts7tZw0dj3tbvxFEZG6BWFpiwtj/gjQ0gCHh5ycopNT
r3eGN7BoaONOtQEo5jc5LYY7dRb2VKijX+Bh5dbYx2RpX0HirV177o17uxzsKw5VJeZJpsDfObns
Fy+ip++y0pKwVuW6B7O0VkIUY56385L/fSsEuILkaerinqoGypfiVS6+kbgah8NoLQE/Rl6BtNbC
ZyHTYDPnHnlni9da+u7LrYmJYGqG4dmg/RBtfdXQNaLdK+7LDnIVvgexU5oI9UXqWgrZLd+1jjNd
2PujDlqIEzdZDFwCip7+/if1uCasfDs0hgWyqK9Q64/tSr0tqmvCfu++lvjchtEP8WzWkKiX3Akm
0Na6LZpwpxLLVOgY79YldipwS8zNXofS/jAXHzUlIQ+DMfjcB5+l+oMj3vCjelbaGTAGUy/9I3lW
CIyBdK/yeSDxBwP+K2pzbUVYJWMP71ml2qkwO4HIYoN7yd60SaXfix6hDL+S+h3UF2Ad/9Ev/Hc7
m+Eu+fG6YwmiAnXjN2tjXxkOOLSgPjHgfJ+mcPkNTcvaFBmqt8xO10qm58C4e8yqYSUWIvxNvleL
L7H7iEDL3YlUCvZ4gXV3q67DOkjOvwl8vTqhR894fT+iM9+0aVx8ht90Z4xR8N2xkwNdNP9jFOPL
rIcJtrewffQjDGypLz/UWdR/3O4xm32/CzAJw/aiQi537pgWmz9vM3T9920G5QsFJbQ73/FsRpj2
rzs5AwslAfYtSgAbt6/6gDwP9Wq6CFchTkY/WoLK+NlM/aHFK/TWdOJzNRHQicNh3o2Txlrrj5vM
wkMziO65mF3tYNsO2FP2zddekSvGKPlst/amZ0j+RsrP9eZ1Nsu/9OhJaUuicWS2guTujLbIP9f6
nK7ifCwWUWnwnBtJuq8qA0JM62OFT/sTaCU24ARiT5CEtZdO4sBgj/Ylsisc5/bkgW4XM6EICUK5
vEejG7JRqFpwB0oajg9iQtDnfxvRiixkg/lZCj3elC32qDHfmHZdv2vuAgTLXVJamE+9E7Ue1bV7
l8VDSyByuVHq2KxGyZEOHu8PTN9UugKaWO9sxqU1TXqJR3/o2taS5A2L8SfdWf8KNWkfFgWBDj6S
ywUN22Q1K3JPfwXoFXw9AcTWDWboPVG9dhApX/uwq1dy8NrHoI778xTjoi6WDOGeZCO3OPiZwIVH
EE8ZIiqv8Xoo8qbXh+m9278SSdqiW1wk/mYWdldE8MW9nOKzUm570Kuecns4drOTf5vqNl/NubSe
sqxEnBryj/58+SHD4PL6ZyHhG7BnXZ9S1PJ8419CFIlboQkHrEM3HRFaoIq1UZTXHpSHqht9pdF1
vfs+l8PKrLT4r8rG+Nm7fw2RR3O+rglIpUVxVKQgHuNceTI5lI251ZKhffyBWzZBDjvioc7aqxmF
WN0D987IqPN0v3HAk0aQ+LoZqgcfeU4UwRw8xF28DpfyrPIqcn+UvFlDBrOe6Ihd8iW+sjFFeolk
HR8BpTGEipwTgR9V+/nmj5/MGFtV7bNhK0n1VLcX/Tv8gFHeb7kZCmyYK2YdlKILEaKrj02Xok52
AhsQa5k4576cW24z+v924HZ38UgcmT7obzdMsTkDQe4oKpeNnaWtWw9Tj9sZkjgHAjA1r7UYoSLU
V+8l7qSGMZUTQ15iR6++eB+3t57/Jk8+NjH2FMefZEnOQcpg8oA5wnklx/xuHqg9F9YVM7phlas4
IzWzcxfPMFtcCFt0WS/9kneQgeSBKgIU6x8xcD0WKPwFxC+GRIOw2YFOvnzxli+6NKG5qivTGkq4
vgBHNoPWN1T1wFbBnp7M3nvubkvJErxcBzXqiToynH1GRN9mVt5ky8i0nfo/cdKz+i+7o+7iQor3
NS8/GFrzvYEhccZFS7PNtL0VlN7iqMZCmRTIHF1KCDBeH9XCEaB2bO5+JLmnTrtG7dGvccgOuxuA
sBpRrrrKyhSj7oI28L9iBlh9QBIMUQrqNTtGbJQ3WbBPTejgrdT7o0rzUQ4P9VpWd/2x69yPjscF
9bJu3Qeu3pzsiQyK5Ux0oX2vjmbDJi/BHriP1Y8FiC5v0jmDUJb1z7cezUm3jzFj3+wr3HAPfWIT
xNrhzMYPRCnexeCcb115JxkJYc2zDf3R/EG0IZwQt6vQqGKFZEeaHymiXpJyW6ZmcQv9UvFf84Jo
COnNE9RcO2cZGRAmaIs/aCSz8LzUnBWxXtnpdlu0HfcUHLFWMEWCZXj8j2XF+HU8iOMepxLBmSi+
DB9Rzu/FM/sKuh4NKQCTxfQyS0ZYSmCZyVwQ4wMxD7OKCv/K+PVN83Cl49DBThbjtUDU1HELi+/q
TKlrQtJq13b1/yg7z924sa3bPhEBxk3yb+UglUrJsvyHkBMzuZnD09/BXf7a3W7gNO7BAcFiyS2p
xLDXWnOOqQM9YUhr6+KIfbF4rIUnTkkcBPA5g03OWvInnZ07aUI3DezyQ9JfijoX09Rk3WnYAj6G
QFgI3t3upUfhtRSh2l3MQl03pLWVlRm/t362U2Ks2dfwumsSkZTWuafQMrJ1lTfaZjImwu4WM3uz
9ASVrd2kzNrGcXviVkuoUAuPGKJcjNm6HYxDZKF6wP53jBe+qDaE3q5NpA6wEWnHPM6H3KqiR0aK
+Nys8RGal7liZLKALNUdD+c4nyYuWauzX10Sd6I0EN+T2UQWFGQU5SYjBCep8C8IMzsHfb7JUMY9
DUwjt4ZLSnvUDdmxFC38yA7eu+bQqnBT+9Hs5a5fsGkIbvbp2DLEXPoPeWSjhJVropVW5kAx5uqT
ffKTstri/o++0taIm/eBgnJ8nBLXO9TLzUw6VL1QH/EauFGyhWzTr7J0vPQ4BE7E/Larm0WrmKx9
WKEMRYHsr5q2Dg6KulV73XEMEM4gI0rxYYIZoNwz94lpBE8CyeiqdfgHN3SkZhbJ3hp9D48BiOAK
osd1cvFE6gMVwTz75tUbz4PGBzUO0bxSX5B6TwkdQpgqabDMdUt7gz3zKeMvdVYZQkrmSp8nXRF5
1h4kTOHN7MLtCfJ+52LI/OkIC7hAmX74+NzWEdyhp1oUh3hhIaRJZzOdcNpnOTL77Wwm8Wpu3GbD
tXYmuSauADEP4MC9jL35aISzdrGKutp0fXyFeswy2CA000fC8lukUUwok1gl6Pc6puhdqMcdNOr/
2/O8+sk360tTAADqXb15SqlDjn1X2zubOolV8LabCpKq89R6A/HxXczp9FDVRv/qkV7hWNmLU9s3
1b9GZsDegBy4NSa5kjlp3HqQnVRGj9nj/NTzIj+pjMDC8YkuwCe/8iOHZNSsvFebHqDCtha1ufp9
TO3ZdVedMZscDXzY94k3Tfu2yMT5Vub97/uP9ec4Q+GVl9YoGhSWNv4fTXDpiQbF1uyfIYsBK28z
5xmJrHWycr0nQI4VoTrmtsbKd49N1qW3q1ld0q3tVodUt7OVuril47zc8mQp7NtzHEbGXcay4250
Xj3pmbcjsnU/dwG5YmpZS9r1XTgzTG2HZcxF3ODOg3t2JKmrhdnjNU9VRTAw1uRhPRMuse9zuzhM
roE49D9KL38pIP6xwvNNJES+JyzgTHwYfyiJ0gmUi7Tc4Mw473EqekInPdkeleCWwElcRkb7GuSa
zd0SiYY6PpqSsFoaFce8LFwwq0srz6loomfOfEBCK3cqyHQU5gp6ovzs1tzHwNcgBhfmiGvOGR+S
yY132P5HWE5RslPHwtyId6mHHdJ1m9eC287UFPmzF+T+E/5AqjNJlqTHeYGYm1YJAoknOS8Bvmle
YqtdUCUR+R5Y87RTUefFvUlOTjR6P1VUuZrm1wmzOvBo2F+gYlz7WCQX1lRrZMbRVR1SG7st5dZ1
BobZy5epjfqSLDaOSTKXd+qQzszHWuJbRTcMKyN1xy9pyrK3Tdr0oSsz/SEI0FzrA4di0nkDs4bm
mhdveuNMuzaENlU7tCCX6kJt7OXZkZj5Z98bKePhBRx59SW1EElsYvdH3+T2XcAdrN+TROGt5ICX
GTCydq/F1X90ucno+dfZwcjacCwD/KBuGH+KkfsY51c9pVjTA5AOiusC6vCn45TeAymHBFAXRrgt
/PrNrUDgJVbur0xR2W82J5KdQU4Icc4+e6jINmpvyKjDSnTnqcDhSNLwr+O/v+L3Xlr+lKInL3l5
kpaWTecq1e/axZCe2t3wWP+1Z8/2r2MY0D8kg96T8ivPuGFOt8ek3pbvM/aHfcZC+d5zhdwny55T
vajVu8geGfEG72aG5GuZqidZc6I3mH+Bj44EGziQGViSpVNwvtU8tzaZxbTupnZEsulhkaMZALxg
4wxd+pa3kzwGoucmoyQaoL2pgJ2m3EdRYZFsNzOICzyTDthikNY1YhCDJ43FU7dql0ZmasnqXNPL
HmTBqHlIxvduSreDUwJp1MGJTlJr9nZHd1I9m+fUbvYZVRgu8mXBT40dbes6fe7MGFH9hMgHvsab
NsjxoXK8+dGMq8+kswGLHNNuG/aDdiAjwdjcss7COUfImNOJ04v4Sa0FMtiDhOzRG9c1Ddx/czJI
m3ky0Zk+llN/Mf3MfhPezPpJmTZhF7A0WtYNjhl120qrNEQZpfVUmvoeU43AGu3VW4VhVXtlY/An
gzqtZHHMX2PSb6FFN4N5R+UGUZOH09+S0+PR+SBhZj5nou22fs6Ump+YFp7V4WMileuiMgHqjl8Z
tChm1KUHioqToiMw14mWAy9T6VoIi52D32hgNxg9cOfNqm2w3FJmfvsN3jBnx3OjOEXwqNfqgUnQ
covRmhh7X2YM2ojvPUYj2dtFCnZCeYVNrpBtKKW3Vmv0xkGWU7UxSby58T75gb5zzYQ1vtURdg9j
6LGNoo3pdW6zNjCgBJV8Z1Ul73Ut4+9ehcmGiOaPrDFeVd9RjDRWrbYzj2r4Hut2vytiZiYaePnn
P/aIj6cdOOp4eqyrQo53/AFOsA8+tBm8V2JDrvWMGB4PP8V96k2YRPGqrQPDYV2EDHY6zK75ybKC
p7QtHWZ9WY0xkmzfKuLDJG/UKOb3IkKErUqnwiEWZ+KJfphn24AwFBz7aWju4x7OjNt+U7dEabqf
YAf0TzdBbTEQOioIelkihPyxyM+pREwQEVeBPfDeCMLmtXPyV+Uz92uyTUxvo358lrDhvfrJK0x+
kJtByEXL81htkr/2BH3qVGhELi6/lTJtqw1g2HlvufKHYKoDVVEX62k2w3Gla215f9ulL3EqBI+A
CKzvJjJJBjlm7tXxmcn0aYsDJ05YMJfmvZlGR+V6UOJgkTxqVZyu5fJ2RIsaNAE/nszta5JL7+l/
r3DsP1c4aIy4lWAd0oVtozX6o23YVRrfQ0z90cFeczGTfIjgCu6t3IqudmcSnmkbU7q/efpjK5Zb
bUw+O4sQQHM6nEKaDS2ApvT6NusG2bDEli5ctDwcF3zK0qK6jX6ccWy4BVbfDCeRNzM+eVjyLnH0
tVo31/gKT9Pkvzi976MlXrryTmeU20G+NGkyP6nm1ujmw1pHN0ryNwuygvYs6Q/5bswsKulclG8S
M+ui8StP8fLSGLIntxm8qxgr8fy/P0DnXw4s7Dfk54CK83WP/usfLhy1Uir1ujnhNTinEaKUFrH4
q9rzSI+6zNCaN15sOC9t5TAUz0BUW2R1v2RtNO3RRU4bY3kJQ7Y4TwNsEr3sBIPdyHzI2vxe/VM3
Gdt1mRqtiWSpDGrg+2Gy19vuNJCL9bnqpqvy1iu/vb2oXqmlsv3gw1SRQ7vLes96laExnmenC0hl
cPV35FQlo9DYeUiG2rjWVJQswqXxnsVhTUJAZFIqLr3CwKv6t8FYaKeW+K65YHkIjWmerbKY/qOR
qARC/1hlmg6yKBT71nJCmuYfH+cQLWFrcipPMrKuSQTJysP4+hbWnbkKKyt5KGc3Xrv5slrLneag
Hvm/K2iUT9y5QkhPtdtd1DJPbQbFWmBAt7e6WhzrwSaZxxDaLun66SRy+wl2yXypuefe+rqRm9dH
1rsOXghvnq8YU4Z9NGvaRl23v18q6U4zkyryv08sQy2o//ZRcEqxmHJdS/dtYhNogPyzo48Gv4ir
TjNJMFp4DKFOfLfoSjoDmR+1FxulW6HhtNnmbQnoZdBISIrHRZFJ3GmaL/VpiB/DYJS3iis6GqKt
0jvXnVNwOr+koN3YTZeysoej8CaY6G5TPoLapBFGU+3sMrq+XZntUpm3Nd+nA1y8LbC13Muu36iW
VwewitSIrZPBmCrK7qpCRGr6bRsvJ4eFRSfxidxMdg5wsdUcOuFRNS08Fbrs5IjUovKR2b35rQzT
3zt07+FgM7zeRQmOctR35trtDedTIltgIUVRo3ksnU8iT10gp4V3nMxYfGJQRkzChGVcrwIuttZw
TmnggWiOjPx1CrzvkBbBiTUQ63U3a/chc/r7slrg41p5J5wY6mhmtXudp8Nrm/jRlu5Cu4fUZb1W
lvVRu2V5aPPqhzEm9q7Puco2RGuQFTakUJpq5Ot/bcrMjoHB0jP5fUzttcb00KR2trFMnBKlxzBR
XbgmRpE9MREk3nm6vRGz3r5Vlvcpbe3gRwAF1qK6OBGkZBwcm37wMttL5qhaNSLSn7O8wRDm0pfR
HPMzJ+2mXlyuELowZzSIJUoPAo7we4E8IEccH9HrqBNJrsfM1WQQqKO8KE1j87xfXqqBZdjAX86L
WVCDdT+wjSMmTV8NAta/d1FGYGXbvqO9tokKIFVLbYJlr7BL8tomQ9vBONBXNSXs0dC95Kmsy/TJ
RbIvZZ1c1SEIAeW6cpoq3QLq/WDCM36CkfKTjmT2MxNrcuDsn4CwvswucS7wRslwX7Rc8dKRJ7qJ
tmkzHbUFg6fm4xlpkBu0piboCHlkQMcCN0tQqy9/xljLDISeJd3m5aWXztV/KOjwcfyjJkKQ7nEr
I5INhwnedC7jf17AdsxatUUgcXDzLti0bt3c4XVYxW7r3ltwbO+NZaP21LHR9iGWZyxgWQRrgfPe
Yya+qCUxY+33uqySM6i/g5pxQnvHQlL3414NOavCaBi2zcVqsGFb3GrdyMM5MrfeFj0BXvKRvaSj
37YKgbeUTfh/e6SbnaO6j1mhgeIcy+69p7+35ZqOz1PaPM6OZ59Lx5nRg7urG+5HDxBNLOCfJkMZ
SCn+SI+n28oWFJsmmvKtm0khNrtgIoatkG9VhuaxjXIG0q7DnQWudNd6a67G8IKSNro3XQifc9b2
B9tighF6+asO/f7rsoMKwz/MgbT3lRwemrnrqeZDeU3k/G3ROt8BIsV/jZP0IDKmAUqH4uufy2mI
35PMyjizO5IY8mHLUMp+xooCs2m5ckYHgXLieC+3kfgCb240t9gPNUQIMUrrXA/uq1oCOxNVqmOI
9hag4MhgNRHc8YZz7hjP7vgKDrs6IU8Gg2aN3n/0X1CL/eN0ohfOhE0I30aLSdQYo7Z/nk5WqPcm
cxnqqMkxjmlvTU9TR4tt4bDUpM4zpy3OgdlyOdKO/5S0PB6rNN8EIq/eQxm/h2nzPk5l+HXZCflL
cT2Y9Y1vVLTwDLWcG3w+WktMFsFMak1WglCB9VY9aUHenIEeeA8mt7215GG47SvdRbNPf1Dv/PDJ
oe49ILubD203jqu4YJCFM3IbLua42IQEU4w0P0q+1x75sHyT3QCNzvUEphUso5EDQj20qG/QsZFJ
0B2go/ifSu1HsvSbZ8+5limoCcI5w+ckwnEulxVJ47xxEg7IbgbrWDcTz7xBWIdQr+LPKbYFqUl5
5yyRk/0UQVsYky8UZePRsipvh32hXXdl5e5VK0011fzxwzFs51jiZYR1dw5xImPjNImqseDD4UKk
M7OKYkP/bHpVe9BBtPjT660pXJosWhJn0KBcdk9aEhpPlNnjpkMbCJSUEcNtdjJ7jbadRTDD2Qg/
qFynz2Dgu5VTGJS8VfjJlch+wb5/G4cXPcl+oK6DAemI7ILhklX60kCYQC2sTJK6fNnFD2s1+1Gb
hlCncyIAIy+3YZuMchjkesRDuiQJRYPBdtUm513ZmnvfKw9B1Mqtzg1kPwpvWAsiHkDl/zUf1auv
fhM4R9WI1ggOKGj17cJySi8xwvO/7Q1zn60ntzJQX8DimZYN8zr9//d6YH1kAfxA8cCjAzaA9Udz
thqdttXSyD13+ST2Nyj/pPXxhpJn3mpTguu+iyO4FYKEMPyI4cHnhrst6Me83GalvjX+SHQ7PgBS
CQ9CVPoLPNuXlMFusITPN2NDDHcz7pTxUXkdaXOSFpjGX+psSf3TSS1Tb7pEKpAIg3527upf08ye
kdQxTd38pSpJ2ICfNJxV/c6CG25t1MzbOte/lX3owj5yMsC1frj11KBcZIHcMpmAwUqg57UWgXvN
oPCKdLqqI2Kc3asxVW8ms9fT70NJrL9NuRjXIcLOVU42lbzclh61eUeX6ESkz5EBVwl/fQ7vf280
3dndZqY0bKlYcaqGY1Y+1JTT7sAl7ppfbyyNyone88XlGdlgqNWGVOtyN48iXTEwrrb5sq5QXdR5
WNAhlj48J8IkhJHGNZh5GcL8iM1N6zCErWpBe6lLP0dZ8AOQgvYxjTHPsRrq1YhjK2SFtuxMHMEy
0V7yCfyAEhs5JLDljSGht+JMRVpZbW7Df110DzDS0rtyUZlmmmGdCh1OyF+HsME84lm2HvsSKTtG
o+5Sm0Z0KQTpcx1LwK+oKOfqqSDI/E76TvJU2TGGEfpKuhPhErVRRB08t0LXZXzchvjdnMYHkev+
Som2XL+q7240gdAwnW2dnO2J1es498OlFFnOHda03uhG9f9RPPzL2bo8JEgqp1lvCJecSfOfzwpU
B50MhT/iVLOx3S9DX+nnZNelXbHv2trZAZ4f1twdn4mYqK5mWbGMHg5F2oSfHKc1H0eJM7q3nE/l
kC/3LW9cyeWlaeZodPIZX51Mj2Xjd2/DoK8xojI2DY2LxYj43Z3cYZ1kev3YowTfzzpAzzoIgl/A
xYXsgpWwXdtfp8oRDyI3r6qs+uuVqqr+ejVWzXsfhu01T0iYFJwi23ABFlgmxrHUyH/yzBjOY16M
u7IlpcNEyXOMSOk9Yhas7kOfDPegwtrnkAmyJmRFfLK1qlyZqSDKM+9PRjJN/+HhUubhv5Vvgj+B
7QHnEGRY+IarBFt/M1Dg5xUIkecJcaL/w13aZGrjFfWvvcm0drQVDnEhXPsAHSMMjOngpXr/1GfU
SYOWJ9/JcdlUSIy/TK4H+KoV7X3Rx/pdVkXBJjQwjM8lrbMehUy7Gp2pvhtHEZ6HuaJvljV3aYGw
SaiGKjP2V6KvP01W717ULM513E+k7bqXtPQznhQMjch/AhwziWjlVeF6wKwnkhJkQWowamJjmj1s
p8TWdyFooxzwzaeWwdCjRhP6qa2rBBbGVCNJJFb5fxfElmcuC+a/f6Qsy7Ci0BkgqNTw/tWsatpx
artOC4+NgExpjJX/UgS+t+tqagY9s/yX2G38I6oQmn3Lu9gpp/swDz7Um1hGxWO1LJnUe8umYR04
T1FOecISXR2fS/k8VcK63P6NT1CnsBv/pN6EkzFsaN+be/Xu7++u3m0ljAe7Z2rfeVBB5qHz15FM
h6fMPUyjUTyrTS1SVAxa7u7Uy2Skl5aE8pDpUXn7CrPzaACa7q9/JWEY3KV18Pn3f2PgDFnFJrhI
FnzlM2rR5FSjA1mpLxm75L7uyuLiduI5Nqv0Fl5ia/Q0Kp1APTI+ihLwtv1siFlsvCG2t32uUVEm
vnseosI8WMveuBzD6+Od9doyDsvYVbQGnWCsJBni00bso84x1l1lEaDdQUfsA08yh9eBnVS6eSTi
A6Uy7k3EUVptHsmrbR4rw3/s+wTVzNKV8XHGrAT8pJ1q0gTk0fRNqX22hw/HDYYP0kSsTYg8cx3K
ejqxUvtU0do9gzf9pQlrzOaU6w9qlWmOVbDSGw+ErekeKlEYmxxj4VujDa/K4qhbCWPycvrKsiVa
Z34NajiILCgWC2/CysgAqAvS0WutloQU+OVeydHytsn2XKDB3eSb2zznbjdn/qnjoflF77uC7JAg
fWKJ7u/qydV2WV6wPPZOMC4Tb89gBg1pEDHqcptPhaDTVhALpoVF8Pc91lX/Ova3r1tk2Q3YBJLk
yM3K+dKBnv5NwypEfG4EOC01d81CpLDUuQPuYce/NChU0nvUlTyDxvFwa+YaycCpXOIGHFOKQx2b
1CPr7v4+m4fqZr4yJVU1ITGfaTrlG6XsbDM4SvrAH7WYquNN9l0y5Qgsh06j4VR3pVVVb1aI05c7
9LK0TaLyhViDmBxqsMRwSdsn5QQk6OIzn29wVofseT3h1Tg2Hkk0quYdwkkjtLlqb5F8CBO0Y0Fh
i/C9/n7rhTIWctYYtwFrhPQxf+9R7rhANfX+pC/lkdNpKUi7yTpVLoSQRaZGpoZ+RwsoI3vQQqv4
1zE3anZNrn80fWPx5HL994oMOYds+zzx/WNLfXz5lQXi0pPtiMryyulcx9N0Vnu/N3rtjkfNa29f
8fu4WHOBaHfkXLECYtCz/v14oMelb3oIixvPIS+7RXHoLPgLhRCO+ggzA5Ml6jNKapytROXBM5AP
bVl+U61vv0uiY7SEz1Yg1taI9z1Oal3umbo3qzGZqnfPBSmPYD44zagM31KzuB2XTNW2xOFtVEWp
B28wuEB0Lp9fNr7RtMsuxMNclRYz0cYJ7waarN+XodWH+MiWY2nr9gct1qrdrfkK24DZN+RhdYWP
Vf1+s50kBlCkUoIvamKRfXL9+HE2ZPYufXtxEjs7p+ZynJcQwS7XxmsXtd6lnvFHqVfLhlYxbFUf
h6tCJmiBLHZdONmr2zkP1bhHSz8ZT1ohfs7WFH9NpzYj4ipBIU6HBtZ2lm3pQyO0cuirJ9p8qPqq
wxAGNm8ZTvc4vV+kiJurEQRvA6rBC+MJtDY5/M8srd5l0tJkTMji65ePV5qkWwDNehkbXd6nGvJj
2muaFCwztfolKv2ZqnAhyqYDvwkgbi4b/aiaPmUU/7oM1BWQjeKNML4NbEPW0GrokhL57PYVvbml
I+vY2g75gXtf5I3cYYSJNintxtuvMjGI19r6pBQWBEjiaXBaf4PGozgMmRhWgryXncL3hrbs4FlV
7pFhxz7Nq/7nshPFILCXHS36taPeigZtYzI4JXvB7qkClEaRdAC6cF3qHrNeotqpc/I/epGsTd1l
ptF0yMotsw9RKrpUF106wBkGL5Lk0UNXR95jgNmaFUR8AjaLflZ4F6Xcm9JcnqYRZDGCO+pfIgBr
iyb/vNSVKuzPp8l7up1QdlxeQ0ZSzwWT9wO+eG7mIynFeF3D51xDYKYxGMLdc+zQe0yrMhQe5DP/
NOg5ZYhzNVwYcrf7Y2+AO0GETC4p1/fKoIiHqJLEzzwsG4QV7Tt0GS4x9a6jm/jwcmFXXzXbQEq+
3OUE+KZDT3N/pe53ahN0y7IKZ9FmdMcPaZn+g+nU/oM0U/NMo+bu9uqv4/5AMEKmgQ22ahPOKp+Y
nnp0RxYgi3qJGjshWyJzLm0Imh7ZWbbv5q1SwKTYyy50oNEuLoIYbHM8zgvmkerdHNT0moDhPTLE
dK9+t9Essus4R9tgDDEtzS1Ya7NjEeiE5Q+32VYLNmaYk2RVGQLhTWF9zpLaWtBt2G44IwXwz2NP
WhnyM2omcbGoDB/VftGWNqhphJS3AspvB+ZYtQYzkThgveu+A+qOjkosJXyeKQRx4Skkcodcu5R8
Sv5PDlmM7Ycfb3Q4n7wVjbYIWyMI+aVD7yytezXu7paX1dK6j/pMe0h670F9hTqkOsDu0uFX/0DE
3XzXDAaTZYInsy0Cbm3lBFV9aY1sPkwksSnteTuNKP0G0d706FWuR7CzCH4JNXN+yUudRVcq72uF
EzAtUz+opUNlWvV9GFyBC2OM7W16BCk8v6P0W3kXABncZOVUfWRQ4W1PYtFyMzyDTcl9uCIwjO4H
MwjSGOaI7q7MrPAhN0Ifq7E85lFF8LBXO9jywC8aUvvipJiXKsJETjccxE1LDNDtrSnro20M1aOa
YyyvrHFBq1uVc6ydMrkXntuvnZaxjcRTsPXThepLCFS9o8BZySIR2z7JjKOHcuGZ/KTPzTJa6J0a
LZzQ3GtogNRf2IhpW2V0v3T/rYLUUS5J126Z0+X3/Ysb1D/rRlQ7Y66ZsJW5fBm9kCKCiltOYOc6
WXdXbH7dhlpE7tucGHrCYi6/WzDt4neSoIRX0mmO6j9P03sVuon+FWNiz9K5Sq+9679FlPv7mOH7
elhEAmmiTSC57eEcYMZlHlLyqI/tdCVKvf+uh9m6cUPgWHlvn0pvbj6CbnJp6FTmsxwy3OAagldH
zhpIee52htKp64lMN8NoZsh8TXMdxbb4cBmJKbeqOk6GV3QC2OryYBbtzk6Bs/h+LshThKhdcZvp
mvFFtZLURmN1fo3xlfRaZZwjG4Nync5IjDPyzF09sR7xmwesnoOUT3m62v7QbZvUKwO0QJF/csbq
tRAZL+28mU+pRiptCfscXc4ImL41kicPUNltNG/PW7Uoj9KkfNDBTalHtknAOUN/4h5vi3IbIYOl
4j+miFNvsMEB5XGLr3VehLJejAlmgVMJq4uep5YJcTm57UkbDW4iWnd0tBYjVt32RMmnyZ6nKEFg
SJLOkTQPQd2SwrWMlpNiC3NK+9IAUFwT/xvwqI2hLXYTHmQ/PHOxtcdQ6r/2EC1hXa5FuZ99+VWd
1oWfZZcqGFe1phG3G/vpQ+1q88NIov0v+ZWkqrhPwjZ8htO1cWKpXUqdPx9d8YI53Cgf/thjjLPO
BciaxSt3FkQ/rErA7g4KB79bkZJh4MhjElITZXov7eTBJ9dTnXBoD8WuG+iUpmbvv5ZhsFnUTCxW
h59K1kTy588wxT3E/45Dh76pcibjYFhNtlG/T2eFF8/M7LURdd3R7pr2CfkyGZ0Lsl9IuoQrMil9
6opyBOytj99a4iGkkXyPJxJ8A9TWV7N2Mu4GhNpXhem9Aln91NSs7KnZvf7JTYgH7nVjfhRF96KU
ezxao31oDET/wPM+LPpIcEJexdif3ryBrDhO2l+bebCmC3D3y5wmxUkdx7D8683JbPRTYXzUrb1X
K1hbWu2d3fQkTobVRTFlrHakBjet4alLY2+F5jc8pUuZ2DWL8KR0u7VaCIBlvQ8TfqbfDhw1/tMZ
aK+7pEs2Mm0+nEK3XvXMo/Fsdh8USSkdQ3zc02IG4AQtutk7Rwyae78oVnZVevdzDVDAdAn9UUoi
pxqtlVG7uLPmxtjZorBfqSbWSvJOVagfK2k9EXr77bfTMap1YnAybaXakNhUsE+40OxXdq2hbXEp
toOsHB7MTJhnLXK4bhnkrDvyBddyJkBgaSUd+sCK7uoM2Jxvas1Rj7OLmm2qXzOXgjtWMU07oWso
+c1ufkj0Wj8TmZhvacp9ivRSUOVx6zPq53YZHDgdbOU0c/uLn+MR0WXSbTvzufWL5jLk0rh2swHi
B8K3OlsJ4fX2TcJYYrTrEGRanNyVk/WdsCLyCknMQuO7kqSTfR6NwVxSdQcYYoH+mGTikbZfuK17
2e+VKTvAgby5fQZB2J861mi3EBd1h5AERmnME/akw0DVW6xZHsiNPPCdOx0DE6pgzb7ZxsiZCFaw
Mc0daow7M7fd9ZCm5LURmlQVmn8YIUGvHRa0q2IQD3b61e/aaeWFjrlFlO/3c/mE1egglil+UT7H
hn/XltPj6EoSVM1GrMdmfhpdEpt7ghjqvDo3JY1zG73WYJQxaXVi2loDz6RuJMhtuLM1X9vIGCfM
II3TCG2ZFBrs8p3lI3i0yefA65swzaPh7++wmbrrVOcMMFsubzvontsajzdTNuK/2ofZ9N2Nm9Tp
To+axyQ1DxNaoZ3ppybSTPwScZ8eutEbNzrf5W5M+b5ejrXYm591MsiNqCJWbMZgEGDIyobOofzS
3vDyPqZZkRK2nbpbMUix0sPie+nQ5O8meoqRf6DwSlZAQ5kHxxA3xYQUoMBs0ETTs4NWe+/nLU7i
wYSZ4Z4G2xqPDuzrShbTHgdNtsZb9RilpKu3gG/WUTURO0iAxYqL+SWf44FLtflKUgOQvC+d+QXE
SyETUPrFuJa2e8cYN94ATYRa6vXuymBKsYE4o8F/+jIi1XZz/W35vHSuekDoPrMV4mo67J8kJmQ8
t9DHbtAoDEcXtfTGhv3g1Nm9rYMGz5wJ0ogut35ZLw+eb5WRYrGilS+Kb6LgCT6ThxTwoOhH3Jal
V5/Ae37xanFB+rBKOAOMIb9zLC0/JamG7XsePmibrVCzw9HIEaZMDgHf2WSCvndCeYon90o34NvQ
Fm9l7F6rxplXHo8qLD8mxNN6WOcuBj5ikK5+rWFl8bV72U9HRn/kZzM2Xc9T/9ZTKK+r2T3pMv/h
SC71wbI2GKLRcMjnOCrAQ3XGLp+DF23O5cb2lh/KEsQzOUikRqhVNl39QhrriRs9g48QAldc8UFX
m1yW18QxSaHAwsqzLCFZhuLfSNcsNIvR99duMMEcJiVxBZYMtqtXP2O+iS8dt7Qmpm5q62hD2kjN
FBTcZUQeeTNRDVm4pwz7tehhhni15a5HT8fzW+JBcqkuVgAp3h3Ntu88a23mkbvSpwLkYhRw7Rox
TN3qUKf5CKogzreZQRZ7tKjBIW4jILRRc1Vv9TC/5znJIVZNfyCwoF3FwAchXtUrj/8mkrXui5WB
gYpoEfSxA6e67h8Mh4VA28ZPhTUV916TfA60YqdP8GREXBGYXC3O0m9Bj5t3jid+D0zfyWx8HmP7
rpvrH6xk+n3tho82c8SV7dL7Mq3oGzx6st48S1sFZT5vBolpg9xE8OQTfoC6PWGXMTZm37OAzLAT
upq/hpJP3CAf+aT9MKpZrlkDXZ22Dy6x6C6eT4cvckoQkK61oUNarbJh/t62+ve24k/de3m48pr5
GC68hxkv6ji010lohPAEkb4rOxhVevqJG/ODMXXT2o1pdeQeEcoDKxiyXfy8aY4J8R/4p+uZczkj
7i4t2u1A8HEwAXCDerpFS/GW0L3YhK3FgtbZJ7J+cN3sUTPMd3yzAeVg/Klj9LrBGOeT5NK6uyRn
xtNPFs6yLAGNmuxFB0e5a7R6E2lwHsT/I+y8dhvX2mz7RASYwy1FKsuWc7ghXC4Xw2JYzOHpz6D8
dzcaBzjnYhdKrl3BErn4hTnHLF9Yo4v9ZIM01nHOaqCpl0a+wsBlPBuDdlDiv2R/ZTSygHPJQS3M
y/pf3yDpiPTyHenjvdkrGSFYxc9gNG2YiJ7wWUyRpLLuZNeKsxG/d5ETLhD0NktNIjTcCL8AxOA7
Pd0V/sZTVZo8DEm6J8Odf4czNSG67Xuva99zeBVBoxA95nL1C9bE2vLiusiD6x+jX4adhnAoEKTV
oBmYftzYSIOlvSaJ9cU72whZvS4LAQY4NRxzRF6mCB4s3VPUiSc+S2w9SUQOe0x6oD0UX52m8z4R
KtkxW8+Th5G/oJ+0Bzzf2gPonQOSljnEZflRSraXk2p8mJjhN6CE37uYAEiZNBxNBuO+VqAkswbi
CxovAJ/A2cN2EaJhb6NLQ9rGPrfyS5cpguK4caCkBv5n4IO7FI0xfmECfolV0BayCIeaiYK9nEQD
H9z2xidhXpqRmHMv0l4NqZNhSTsVGHBENv2sbFUwaNs66Qei85AhiDI5EffNAouVtgnxbr/UV2lG
ejjHhOrlCqipwpi4/Jp/SyYelpxB/jDshd35YkiqwLLti00aXCWsfaYBtHYq+z2ysO4V2ZemlGUo
x75iG5ayqTETML3Ks57p73CmUU8h1Wg1KBZeQyxpFjnPGtZZwjvjjIJgPPYD1fhMEz7U83B2eN98
ZHIfCet2NI8I0hZrDapmEEUU2xOuUMDl+jZlduhLAYedbd/ZHvOfSY8fS9UcQzYSpp+rg+aPrbEE
NalzG9OoMdDBOhH2Fcsm1G1SZnZIqZROI2ihq/ILK84D/Wt8alupByhTdLxAyrdtLY/Fol9HVa7A
Vv21V/DK3TFS/a5KsgccNlqSz4/oq68S9vquNmXYot+C1POajtAL5xlHASmiob24CkDwyYZr+hHr
6qmp+zy0LXrlCSwXb8CZPHS2Iw4GKXq50SLJTJ/kVsVxpmo1qkswu7yXnK+rDr/Nzm7F/S4jQap0
HSeBY7kfZZY5QSHa9VR0n20RPTgqk2utYhlk0AiyCi82bXwVPXswkWlb0TAgg5MfhQPNGiVyvOF5
sqd8cvZITx+4B7Wg6adoQ/3yz2nTpz6NSlaKJXGgC8GdXqpNG2hB17j+qMuRQKZUaEd7wpMnIV07
ebKQOaRpYRNL7lOgfmQf55hZEWcD8wVZZg4Yh/XlUsjio+jR3FlMmYrWfbC6c6N9xFHRQD6hSFwz
KdNuDMVwAblIxePSyWe4Mg2lGfYZ2vRVl0v9Mb4bI+GSlkidi5jaaz31buDp/SvDqyFYJoiSfRkT
mNuqFeU9pX08kJ0xN64RMHM/CkhRrOViMpXt0QsZB4pNp6T5Vl/HTTgdQjcqh43qaFzY+Lo37sLC
si6r7RiRCafjD/BL+PABNKo/HSM5thy4rmyl+ox5gzVFPpupgsKns0jOXEucKCp2KLFpJYk9CAUU
OsxibojS8D1tnW+z4NI3COJ+noCqzHboKIng5CKVWZfUAtL4lxYEebYNEIGEieTERiEYTQIMmFRS
izOXtzo++Yq3sDZWHI0RPaiokkDNcfLW7UhgXCic7GqWaXsYRrlFClpRNLfd/YQuFiEG3ZFpvSem
QuCqpFbTUURvAA1vxmh5RRVwjpHvhuPM3T7o9ufgxkeFqfs589If2pr4nCxS+qbHO+f15lOVW89e
ssJ1/0yVAANsK1lA/PvVLTrPZ+SW+ezzLl1V8mTu8iB17XHTLkbqt4NeEXmteNzj/dtANU7iDDoz
dGcbx/0hQOM1L9MMZhZkrQkFJorYgvIoyTeTAnR/FDBqY/Oge8bFtNk3CVovfxJuxrC+DrqeB60m
iXuI7LLGHruC/J1nAhhJZgTE4ze7243ZZka6gTJdB1OdXFNCid+IeS4z56WHHsYUrrL21XBZ75aB
b68bQFu24KiV+CUuqndi1bYVH2umw6TUI23nJCD9WDVsPJI7Yd8nEK/Zelg65QIeuA04xTlQo/qO
9qG2jBPqqop+aSZsDkWokMVfN2NDpeftXwYY5DUYfy2lAraFhSZgsnaioBoJ+C3vsCMhYTeQoFB5
WFtpgtYqtTuaYhSraqvtRlZeo4Gd2+3FsvFY/ASNwxEf+/PonFAjt3zRU+7iKflre+SSoeQarFR9
UAg77hpFXpSi36I0Gf1l5ENgA/+nXyP4ipmrNJr/AmQ8tNwKuYex1Kq4hcnDZq/3VOaPPApYBlAW
egamkYFluopICcBl/mSo7ike+tTHOa4zdhlfc2YXVbXt7X0vtT9RjMxVYaiOMdV0wIw+6+2iBzXR
kip7N+YZ6rW3tWBqKRy60EqdF+JHok1v07s4IMV0YsN8nSQPzi+uxvVGVt3x7zwWe0zy3n7sIFTY
qX52ILMpMmZBVCzlJn+YrZ0DAuGzNZKjky24yqh5QvK6Gn+M7+qqVq9Dw54ckprOLjZsbI9OjwT2
g2CO9Uh0WziTrCgWGqul5GnTDorm6zPyXNrA7y4yAtlCRhrp+eYGznBMRPi8sM4QdflGRumTV3v2
xlRYG85jgxcXrBBX+rDQlHSnPlEI/GotHyLGEBhqQzCYA6KzKCpjHSY5R6Otiq2dJh/2yAgK/evV
i5EEgw+WYacdC5zyfiGROkZx9OKZ7kdbdu9K2290KfHuWelLlNfKZjD4vrDeftrSfURIUG8Yxk3B
JAuoBJV57lTmZaWyXPCIJhQlFL54+rKtV7L57CLO/zFyt0rHMFK0d4WMuUbVvZizKOyMsfHVhIAp
6Rod/uXEC5uyTbYiog0vyn6v5hGkBnwGIRRNv2TKyucI0nsQVr/RIk/3xWTQlnJ4eRYM6byr39sE
fAqSOvbCrLP2QzldqzSafTEP07tT/+Ug5SFbcGC1dGaOC31r1WSeRzsZwfniEyCoDHaQyA8jGlNO
zPG567srkloTPLDzgVWnwPETdrl6FYlSUA/9bZaBvbrXkWQQ4+5TC26KrJiesq5/nMusOSo2j0/S
VyrNqTepRi6Ymry68GP8xZAsht0+MAsMR1YaEfGDhY352HLqxNy+dlJARKM/FMXGS2o1xNkD6Jy2
licVvaXjPdVaNR2Iesh8Ubjfk0AHb0xJ9+AiJTYj5WOKkTKYZkWR28WHAlykdiGCg7zRJJ38pSls
tjzlW06vQYwnQoj1OV7M0YeTrhetaqkBQINTgSckYDDue5wXC4/BQK6EBzThbCA7ODSVbVKAigcP
N65hiS28XeLHnAz8m0plYSugiVqjho9DXugQ996BGUx3tEztn1ZYR9n3X1Mfszal7d2UOZF6yqJt
ybSxycdNeE/A7B1Mpt2QgTJnlSX4jdf8K+foW4scSlXNvOK3yI+sDc5jbbOwHWon9DxHwF9XTGCl
Shi3y3yUscMq22v/adaJBtM9JFH3Bo3zsVESCHumvMb8O+1kgo5c17qvVVaJN735Fjndx6SpeGBs
a2uAbN3ysP3TskwbmmrDpZ+EmOMMxsX/ynZ0Asr4eGMv9bena6GT2A9xz5NobYMhOsSh3WtvRco8
jqwJL4CDfbZnFZKQ42eG+2DHjqA0jCiBC+W5yfuXKa2cDQr0d71uuSWs9s5RKqLCIRszp10eSihV
A+7WJ2mJf5Ih68l2WCF4VkEtqLbHPkrR+iTxFHqz13BM5xUSBuVO13KIADaiZ30scASTBawb5xJ5
z3aSmY94Xg2VOoaPrkenaZIPuZKYaCTU52HqeY5ypfuWMuWsX1kXxoIA8tT6ARd/zPvX1Ms8nLsA
fTvU7K5iRBtQ4mWQGbTQ6FZ4P0b1aWhrY+uA5fD1LOjUERuO+mxNVr1drCPHvWAIhYRbDJPq9yRf
lgpr+5aHrdVt42kwwrruPl31H2mITINGJHv9TFJgA1pkI5LG22ZU1nU//VRDW26UKi6PbdKjlU2c
5mAvCYcR0+6gNSgi0RuZwdyi4myradks8UJL482PIrMk9uOBsIgMb6baTy+KLr5ThqZiyLqN1kkD
cy4VHFvsgglk1sdH2iAnLBqAQ94Uf+Uo8DZ633A5D6TUKokfeeM9dwo8KE8mm9TSnruUfofIEltr
X3TiEgDqcROZivmSzACrikx9LLPlTzJAvbILrCVYoDYDzt+NWOcxuEl8dVD4/JXcVxwr8edEScJZ
YQzm0XU6qv1ldh5UIac+OqPHorrLePJ49ojCeHoeGePShnx7g7T8yWuHwGpc0tkZpXvetxRmRwP+
wHyHLXas7TQE0fvGzok+MogSGe3aYb3IBcn/wfQKlL7GI68YmQmwnfBYzi+eL+wz7Xu88fCjHImK
OrHKXihHuDFwGpzVIZ9OGMjJ7Y0JgMDg68eRU/kz43dMJnAvsjumFkuQLQvJmzMhxJ317hXLNROx
GkrPwFnPaGxqMsLeyRx0Io8AmSl5RANwqowVnDDaTA69L9vpn1qnvuZeFCgRSzojq9SNOarMkSkh
Eo3zcqjU715fQP5LR4I54l3GJvA5KU7IJICp8FKhfBsFsx9a7FrBXFE1a9h1ouAhGZ4cdnp+V/dG
kFNLo3yy1Y3Rwv/ssvfRngvaERjCU9R/ZW3fPJj9zmyGdoOfBKMaadiNog+h7bITsAv0Cfl4QPvX
bjZ4zaDZUiWOtbw3SroBl6Humfk7YWkN+rXGBuUtvIfFWEjhHSOyHgV9PLkFcAWDaeLRaqSgdJbo
G0E9UMf0JUsR+JerJq1N0F+V6QsMr2TvRZZfNxRdFplOYYQdKnA2JJRnEGb4dFIvfdaAdbGUZpSh
Tg/s0akwQKhSEPQvgzRYVMTxiMbQclDHkKA9OZshW8nyBS33Kk9aeHZ6hb7s6IPHtOxeFofQKFkD
vhh0hxEkAIqp+QOtXEK0s+EMTZHcODzCNScxwyrLP4dW+VIn76XNSeXQxxpIayojJFAQjLwo+zsr
VnpyC2Nfr05rkc/bSsk/CGgnLNhO7mKNvg7Fe0rosz8lCTkAQ8OYazwOsHW38FnLjaHTsw7s6Tca
lanvllmg110ZGrNHba2ZD52T88SwRLMlifgzb6KP2ukeMo/GIa300MleZ4KR/VRQLM1LspVwB++H
skZd7GwUbtyQmUq58ah29IodrKqJC3LXjdqmL17DRQ0bz8UFEMGlsapdakJpiPs60Fzlp1iKayJH
/ZAanH26JQ5utDBP9uKE2741t3LNhoBZQcFV2T+YuiRm+RHTOToWXFCrprbcJwB02P22/wrX8WOq
frgkwaiBc8miGaRb82NN8BfbqLmPprk+aYIAnFFxBYMwcpbybovirycSyJlPPMFay8vDUbQomhOx
Mm+pJfQ30ZD6gBOfYPEcK1NSyr1Ro3lt4lCfbaqHnm+1U/nGTBNDjvHaeuXBEu4rNh2aRg3kllOu
qdkWUiIvei8X46PmzfIHWHg8415E7lobNTHxUwEZ2Deddh2X6a4EDeHbg6Xt8vpHTVewd723+k55
jKAO7UqzDRcRMW4jbZfcktDIu+lIFfARz5O1KWLkF24nkQzxGZYLsy6pAIIme6Ns7S/+uSe7mvZQ
0ESQeES8mhOah9nDXQL+UI8/u9XCQnrkP1Xa+wZNZ9nrf7vJ3esiPuaIZc15Go9Lp9/bK8Pazcxs
q0NPmKlNCZNteZPQVIz5d6NDd0KETPZ1wTlv5nPgCPZVAuyuT+oDyUj9Tx+A/Bp2g2NFO7fS1oLJ
PldlBS9w/MKcQ/jVnJ/6MvqAzoU9Fch3sJTm1dSQhiZmtfiRM4WyZSHFYONPYutwfFuXTk+aMIKm
6LKIgRPR7NAkKykb3WvUGWg7ZUyUTJbwzrDOGPCz+YsaXSw3fuNxDAvy31DCTi9TRgiyXDaA4TRK
noopR7Q81oIpRt/29nayqdJ1C82U7Qm/jnmWNc1grpadb5c1KJKQgfEJnazWTvAC7aQ+SLZyqAfZ
joyGSkI2dROFZvLtjsUQkIKucMq1yLTM+Uskstt1fFujJJQKAYcj5AsTeZ0Z2i5Vx36H0NNC6Yng
eGKLjddbIYGdCJvMe3GGQkf7wtasUaw9siM2saBZhzEqt/JUgrjZ9YgScYVGzwXLKL/quWbpfXd4
AA59y1Xc91GFXrX7o7ok5DAi+uiBmlFuxvt0GOJN1XJYLpG4Oui1zowW6I4Gqm8nNGx4e6PiGGFU
ayBy03Kbkcw6N4tkRZi8dDZFSpyrOy7a9Z70vDBNhwd0qMNmnAsjsOfsXVJZpughjoOmQUuoOnKN
xElk02lGEKPuCC/UGeCaqL4rQXz3FtjQ0w3JAaiAqha/noy7s02i4QEv0r600GMz7me4SoiiX481
ZFb9Fc7sC7BVeE3jDmfPj1nwxJPzfugmc2tDvPWB6aOL0iA4IEkzdTLUEN0/lhLhAeiLe/wZBBTg
/5FMz/GY6NgzHHdjtSUgf2uOgsiCVZIvGmMFoz4ZQHAxW5QbW+PTMTr6DrCczFbGdh+5A0uVCZGj
Pg710UD2lc6c6nrl7k23fgUd+CPf6mSIcI3g0JZCd3y99kqk6iXZocQ2LI3qhN1aEqrlWWuZ4C5x
XlLIIppaLMZlskaFStsr5yjsPQtVAl7/beccNTm9F0zhwWGr3H3uN6xSq4Gbnbn1lznp38hCtngc
F3+ScudOhb3P9YgN7mSFtlMQxxTbO92OnrV23kedapKVzKZP1JeeELkt6Utr2nZ0aFT9U/Fo/V33
3PQpnG4UeBj2rRdRNAvMg+57QqEpU3A55jx2h9YsgkzwT6dv5J3J8TUl9j94+d9Zzwln6pT3ogCE
VzNSLa3ys+5i2gq0x9tU9oelvwNJHwmkwWq8ZQRO03M/9SrucPJAfa+z3pR4/tfXLK0yr1OD2R7O
pkc5Y0mYXHWGBLOQL40XJQGjlc+6YlGKHpohqSUWLBRfGO6f7DWODqjYxCeJrMVrnxpuJCoHnUrJ
yItg6n8sd5uTOveCN2XTVQJXojO/mTUqy27giiTKWLILz4MhAYIS47IKhsx8EQhSkkZ/Z8fwVTV1
w+BECRE6mJiVF8xwvVwblkuTly92iwbbG80QDTXy1PSzKtPvNY6JkqbbIGZdELMw/5+masYgDznE
MoKkeBhLepcRLupWIwnPqBYTMR76MJIFThEzqU2RsaRp3B2S9mJX2OpusHNiDRuW5oyq2N1zDJks
7MgGBfjE8NHzYBFRbvppwk1hVtx1mc235xUI0g39NHQMj/Wcw7hjb50ywmew2chV4b9VlHS594wF
e3aXnFL8tAUw8m1aJX9btsSE3K9HfMqbvDBKjYVqhCriHIOcndPEsiPW2exkmn7RctlvCs8+dtXq
W2VVpwj7qxhJRGKa9a40XE6ay0WD8tDhaU7BA5871vVvZdCIt+7dl2rdYaCty/1ax+JEuwu62oh3
YOVY3ElG+KP3QQpbuS30or66E9FmEJA3iMu6rWMoX7pTfXm68a80vwzBfFMfVWTrgvh0ZDJKyYcn
o56luEpIBIscv2P9s+vt5iny1PpQg/YwYEfum/jUy1wc0Agx5lQaiwm+W/Hbor+pmNgTkLbbqHcE
JPVgt5xVOjvw+fBGWDa5tnPRPXeqYm5TpefWisK8sL8i7shwFubjkpGwTkFzcHUt3iSt++wsf6ra
/cO22r545lfUrRGLY/9og2/bSlT5WsIJQ3RirZKhYgz3OQEftsPzr278rHB12kWj2tBgSmaa+rwz
U3vn6GoExrS1iLhTfsTS5dvMqo4Mnh/qzslQVKivaq/8yHVTWguMp7QicFALtjcoCZxAUZRzg9K9
mTuDcZeJeGtqPsEwDOfKMeun+i7BDHJqHLvwLa21Q7tjrmJB3L1mZmRs1CkpP9wofSgRHf6rMtNn
5mHd/XJ1Wg6k7drK8bAb/xCvGJhJBcRpMg63dOxxBRbfPLOey81k1BlLEceONYbCPOFdwuACMbvv
0KBqtJZ0ahaLjT5Dmd2sWIeqEdO2rElKRuycP2ptFyAXqu6QjXYw1g2ss45S3mWNfurhSe4BvbeP
fYwez1MoGX9frvG1skATDWKz5wRQ1H0lI4VMSSzm//MzN8o/bLVFC7Has8phie+YHd2pTJRX6SmK
idgrm5PW6vOF8KG9l0RroDPJ6lPp4nnp1ttFn4y3eSozxAR1fP4NCNUFfk/iZgq0YLtGsqWtcaxQ
Den6RVFQMqa3fMhJN/bmnKmXAtVhT2LkpXRJMmNhZrIaRAF6C2QT9j1DMQN9kcMKQ3RduauBPDRr
oPWI25kLxi23g2E2B4geMnB0D9CWmo739O0E/5kIwcBbzJ+3X9BtvH8Cz8B1KmZ08FHz7AiLsAWs
kXS3OTE0t79HwdJwITZICUetMe6JQQZ7e6MdsXnTTwT2cFFjmJy1NH2unfT3FWMuvsH1d2YsbIDv
pPs+IkUtcpV8S5as/I2nyNuX/7y/qTIcyk7j9qnSn1vUAia231c3EfpNkx4N+Wtak1WcsAn8LjPD
pw+xPmWivP7+MWNX6F+FsYS6pi1/ZGYZvsEj6glsZIbbxW3PgA/LE0LCcM6dU07XxOoRjJ8uKbVI
JDHBHrUXqP7Wu4FuBFg8PhgHPn6bjM650QvjHlU0PS+pM2GdxQiztfhv40nnoZzMjAO9HbA6yflz
/XovjGs7q28YNT2gCzhXrQHGlFKUUchWW38xGmrg0RAfhHhr94qZr4/gWL/nzs14zi/z3hKDWLXv
4rxIsnnYm/K6iCSd5u1DGKzh3DG2g/o7N1cngrNteekxAu9O6LSswhvCGQl8QU7I+FBn/Tme9E8V
q8/nYk7aJkpGa9PXGUSZCQNI7BVFKIeGlO4Ke8hiqgX9qv4m7fGjvUny1algR+0lyymulVVKi17c
0PmTnNbEOq5lZ9I/2m0pLCX8Vfg3nrdcFyoJ4BDsawy2errh5C8NAl3k2Kl6MTJIPTwCAZRF7vFG
QihoYTQfPx1vfb3t1jDQxRFlyBrV3rNXnN+7LNslRRW2kNmYijYVS1dW3wH2ebQiC6WFUlnEFSqG
cWR4ql4Q6ybhMkvr1dWpqQqszEZqeiymkZFDfBmi7JrN0nXRXCnrrJ9HIYmB84FQy+AWMcKw5qSq
XnfSxejtRFmtd/CkXCuLO10h1/7CUi4OVBZVDKFLVt2qum9m5GFTvFY6MdC4oUaLRREsw8zBQ2EM
ThmM3uRu0A7Hd1YC4QXFSxtYBKn5bF6iQEpJJFuVfHFYgIjQ7WlHw4E2YSWWW+S7jU5S3N345bcv
FbPxgyO98MEQ6xDVgHz3XfoKmBznFV6mo2xye6t5y/BcqWhvrcjun73fbKIRIHGNpvDXcY/nK4F+
DxsqRXj8hpo+87XJETsxEo5+uzFjUGN6qmbXxa0ALNbI6ZIVu63N+bCVLbqi3zPO+O/XqGb4jlVi
UCRMy9vxpdl6BW4R05Vsm/r8+9aPjTeddLCRN7ZHpki6FFb4l17kPMmL5tG9+S5E55Z7QmD+3QJv
HIHI2fG4y/BAr3nIarX9hXq4CFsu3ThAgiOkOxEz1YgGQNrSCCS0l757jobXAWfG/e9bMaf8kUPP
vocMXAiFOT/LHA/oX9ztuxWgCvulvZcmkyJjRLPz+zWMblD8IE5XEzuPovWaezRbRuhUNXP0iQLm
FjWB/mHDGT9/Guq7Q8ffZQBeKqvL/nrm35t5yE6W79HQ61fhzWU4ZnnOsomlzE24bUzWh542wEFX
QntPMKClF+2mI/Nk8wsVtKM0OygW58jtDiUg+2FqZf5YUERfnbr66rzXNja0642fCBQiQJqoHH4P
fYK15wfm6mNhoE0Mxkq38S92qAwarbibk8SG1EX63ZwfyT1dRSTd/Buf3JUw4qW9XDnL0f8liqsc
OpuuEKfNcvBiB/GOTIcnrrv9DergrjbAqoJHeXuZq2ix5oi+e6u48R8v15Yvo5FPhFi1z+gbLGyi
lhXevp7eZVJ2XxnGhFDJ9flQzSxrwL00B2tt7T0TArU7zi07QE3NmRORSZ7P5ZWy9T8/IImz/d4Y
R2YM2o6nFlobGAe/ZyHdXf+ouh/kq1hPeQx4dojnnBL2uSRx68tlIhGUXTSdIcwzEaYQ2t/8rjcz
U4NoF/3b5GeJlmxvOU8KIgkH6WL4ayhxO81A3p41d6C4wsTUTAYQwzcUTu9Qz0TyIuiyH6CVg9CY
rfxPlXgswof+YUx7w89MiB6Sp8iZHA77FeOfnw399Pb7WLBSHmMRZGBmLbLdNQVmiymx7m+JS4xv
y2s7DN9mAl3990szHQeKql6/95C6hK3pag8DNnVtDQZa1h+i1kA/UJfOsR3YPU/M+1dY66O6Ru71
XnbuMh7ft1cTPSCJYQ0WrecFyLAniHqdEzT8PSLvO1JntEsfDQzy118QS7aTRmq8qezpdu1iFvtU
UcTr+jtv/8Ptd5aEKVySbvTHaUofB0e53IynSmuqh6xgmXkj9DRodIIB34WC6y7oblnht4w+vUd6
maZy3dv35p2mp+htqdn2S6Jf+tVTZQj6HCdd9Y1zM1zwu1ubZvbsVzjD+0bLzxVnxyOeywZw9nK+
HYhOkzuHsVGKwGUcENY9//akQT7IDi2643xXniA07C0pZ/rRZtzbaj1AWTPgsCqcYlbTxBeCYvyx
TsrnumM/n/dFc15zoZ/zue3Dkgt3S9BT8VzyDpxSVgCZ6X6yYCT/feWqy5lqfyEYYFhfQbJFSMNM
1Fw8gvzmvnqf44tKWtkHxBLBv3Wsw4Sc3w9NVT/KOic5lWHPnQIZ5+Ysqs3oRR8a9XXqLYN0FPLB
regrqSXiv//OYKhADzSK0WxRFkkCx/I+0MtKvnmm83WLhahfS9Ma/llG+ayz634r6OsD1fBG4IGx
fbLUgsA8hMThr8vvt3ibE/saK2p61zArXeXoy3OUubPfO9Hwh7yb3dImeM7mXIapnjTfkCC3KjmX
VirMN6xu5nbp5LK9HSPDZPd+YivqhR1LxX4f8oGxwj0MRALbm2f4f+DJpcfsC6VDfPSYYOATMceN
Z4rlHQyvvhGmxQLdyxxzb0vtP5goht6taH5f3B4spWCg+Pt96FD3fvHj5srXjKsog839XzRy1VK0
I17BcZ9V8XTCK/s/qJ3lFvc4wJ7ekj1N9WGoIxVpxnOLXee7TnY3yziZXxop8zODv48osz+n/7Z9
O7MQe6NMVHQANJ3/8wu4EkXLnhs2/HeNkRjVyHo6j5Mp6F7iJJxaiD23U9fIa5Tm1ZLdxa0NVZG2
6q3ukjexUhUbvFPWhOYeGoLFbLmWfIyEoZlNkb/2Hji0lbV1+zpZn4d8wUfDlsd6ArvGVi9m/Har
Mm+1pQ2kjrgr2HnV18xpuTH1KL2C9dYOGnBTMN452Lt+VeAtVh/vDDkTLhMtz57DJntUK/UAGXt4
8Dr7X2/YVPE2tgIUTOV4ItIi4S9VrKO7ROzu1peuNPEqwDrElMtMi8nhoGK4NlaHokccwP+H0Pp/
5QC4pmMZturYqoFVHPf3/0YLNZqslF7WxeEX+DtaZst4PE3vY9z64NT+62cuo9ffr3XcSB6kqJeE
isCLs+hFhWp+zwIHLWNiFQ9zXNgksBfoskY3Oi10UqG5TOADbeE0v19ELakdZmYuqepOV2Worypb
ydOvz7FHjBuqZm0GzJ96X5VxubxqJMSs0ePD7YdcLBS86LVqwslvXxfzbFxsUtwgYk5PTqWJrTmo
OLCrqCKq03C3mVYWj5i8HyuRvpqWF724s1Nsbj9jC1FuxgLSSofkkrTuPXja4vn2Q9qi0owbpznf
XuqRageWWYRVxMbiRqBOVCO+3H6mJ9prje3zMqj9m1BH624wB/2FpdLbiCIb3TJgjYLgcqktoL5d
FQulaXUPzegVz93IEsxu3ypMJVtNazEJrz9EeWre2VDQDpkjnvtefy+rllQqB08yWhUc2KkqWB01
Sx7t/9+UHk3/vzGF5EWbhmq4pmUYxGb87+uj6zWOF9UbjonmaMVptElEVit0v8mUkg0/jJjG0moE
7j+m+u6Wpi7N/DgqWnxsTbMJjHm2ArPpXm3N6E7laJyQYZJiU5BnwIFenrrSebsBtm7NS1LxJaSr
b7eepswZNselgj128L5vnIjbeXE7OdKRtgoP3qUyYT6NXKlVqzA2G5r0XDd6dbEzG1a3Ssof1p6b
J47kiGljKoN6GkiyDTKcfmFlk7ASk9D7+p+f/fxGMhmKqJ9EJD+tpJ2ebc9Vg6gh4jyDrZXmwgce
NL9nMpkOfbUtF029LKnx7waZleuriVf6SiMFZpqyFYytE1fH6cb/wJtnMVh20bEgWN02XV0dcsfT
HodIecywLW86G0H2zZfclnIigT2qysCM9cAiAZWWStA3JRMET34w6yg9NoP9mAkhDpY9OWEG3XLr
xg3ZPLmqYqhTpjtDGyfWSIDSmMrcoUxdDksCiId8G5Ii63Y4ChTW4WQYZwle/sSy7atXF9a8MZ8j
D9F9AnvrCMSVo8ietZ215r6jzCy2N1o1w3l5drEgpXU2h7Y91vcMa7Zevfwfws5sx21k27ZfRIB9
kK9K9UpJ2XcvhO2y2fdksPn6Mxjyrqrji7sPsCGIStV2pkQyVqw155jzdSbQ4Rz245eJxQrgs16d
VMUvPolPqnf//ax1/kC1kl63nKquo1u27Qj9zxxs/my7ELnZH8k5Ft1zohnU8gtFyFnSEDB+rAQu
lA2DAQYhqrmljqWGsKi13ItUN+qwFxszGbwrNcm2MVrv9NtDH7brICi+RyUonGIcvxSJaIIfOFY4
dtn60hBrvOmhI7IBuqm17/RKPgP+56NZNiSQLuEZ5196wh7TZatEII1lPo9W+qTRQX51ZbtWdxN8
JmW7HrxSMqWvs53aBdEonRAkasbBYdIxNJRuarmKROZhFqPcV4dZBSihfv/vn6z65P5hdgk+Wdcz
bMMAFmPyAVt/LBfObEFz4Y52vF3EaUPtQT8tew8D+eGXofazRdwjE7P/8tLGcndpNUN6EoKx8oQU
7e9nduU8RkH8/hsplYHQ4GaYgZj55ckmOyo8Sm8zkImIdN8k6PpKV3bRogD7/SziNa5bpt7KKtuP
dPXxW0F7xk365YzsdhbbLAOL+i4k5PfaSdppht3cgT31kdMZRGXP5UxvvSd/z7H2bmRb9+ohsiPi
VsxQ3PH5hussmfB5D8wpNDd7wfw03iu+qMX2/Wy6CfAA0nsa3VuXeZw91NrMeLgL5GkkUu9eJAKr
ElguSnWRPlbzwOzdJHe+dZJuX+aGe4t5U32RCh2fg5P7MGiU6FGRVzhpqMvGTmCWHvS3BiHZfZQZ
kGaqrqe7LSWcPOyQoYPolXHymz6WwwZHifWG/HCPfLp+GjQfQoxIqScazhoHidGVvJHgvm9wAHZZ
5H/772eKYf6ZMARF2OZ/tiCNgPrC+yPcNeCmYXdxoxEaFgeASapvfTv0gKQCsEskEm2GsDK/5vF5
Dkt7awDF4A+d3K1JY2FXydD4HCPi0NLcfwMpYB9nZ2jX7tAbn8lk/xJTnJGtGzSnYHJ6gl2Qey6j
iDEdR39tBgNYjnwuAbUFF23Su73mWsEJX6F2GpweftdkZzu475R2NkbyUtTZw+Rp/3I1x5JZ3Vjq
6Q6R8UM86GSLTp7L/GzEJ0wc1+6G17QqYNNuGtLPrUY6NUNVf6bhz8LLjPdlMHLMCwGHIWu3FkLt
V8Mp9V0tHe9GBHBD/TF0AJOGcUA4eV0bD7fVPUlw2slw0bxCGzymrXbGjFteegtd6pBqzkVfnGyS
4fczW7jle44zSFJO+mYExaPK0OTMzze9A8+8Ldry6sDePLROTwrn6MWPU55/3dZuM0M6Zsz9h9qW
lAbscC8u8o06dNgOkl/R8xVm0TsieTqHcfeaZa59bs40DOmXnoO+2HSJlz+oWNOhLvvjLfrm9sfM
FYOfW+Ozd7tDXqRfgM7yG6SXuMEeb87ldg0lWgvJKp2RBLHGhYBI1G59sAH9I/1GxhsN7v9R5jh/
xj4QQ8xEyiDr1DQdE9vG/65yiOHNTQtBEObgNlpB4X0bTHLdbPMId4MCy/WIPtXN9FvFeISjoH7x
hMix19TjJYDxu2f/BNigJvax8nAr0PnNqVqpySrvPCV+fsUKvVZUJWSpXwQcwzwvvOFsG1p2uJEf
zMbRDlNsrzqDHfGQh/o+hG23FabDGsPrAb0H0gImFpQm+Kla9YEgTwjv5i/Vqf/7SAtA6LsFEXvY
bL3TLNEJqlVBPQBh28JSlKf/45IXf36M0BxJPDFMQywha7rzByK9KugJ++Rp7UO3Jm6C++d1bPxX
BR37++jGdGjZ+ZvxyPwmwfIjMvtQ+zYm75JkrpyRY+bKs3pnnePP6lri0m9QKE2a4Gcm91w45TWy
c6z4YBq9dOLe3AqbJFaoFtmY762woT5jnrG6dbKsQiz2tJjLKnS1J/UsDaE/q2debrA64RTAfrQT
xvjopvEPFc0YLo1ivajWhaYJ2iVVtfd9B556VXz54dQRfUSRV7sVnJOiu1hLLPhy5LSEUxd9LNea
mEADk1X/No7yxVag8sE/ZcRgbeYiq7auZaP0VNA66tDHPpLVfhhIbEToisqTlqe5YtBuXzoSRRjH
GtE+E4F1KWbGAFYyLIIJBIsb9ftKj1lJnLwChSErPi2su25JnHfAEd5xjzBPJuhPdMwgMrcYfrWV
emjJ/H3TRbvN++7U6BPW6Cy3mYLl0S0AQDUQsM5jTCO9dnPLJxk9/6imn44GhKUKGXWnKeKELN8x
UmKgCuHkADOK4Blft8gepVJIpzp6zQBp7ZBh1ftBVNHGJCoTKICFZkyFtNt2mBwxgxGIAKVyL2O7
REoQIyuUtn6B9dW8EDyyI5I3eb4NfBKpXdQ6qRrc/Ric7ArnZNEzyUri4Qik2D/cngVjCqsTH5Bo
563VEzmoek0m+rEgKeZXy0JlU+kORZekB9Ug4XfiReySIXD8p3dqleimbqfWrUHUesXwHGX6IZgl
5Q9ZUNgaY/mQ9xo9tbIM9kB6CQ6NygMErGBbTFl+0Qbq/1AMu1tP+79fkSYsbO5c/xRsnksRo1MG
owQylyw3+49VeG6FZltEg+7MHuGhLwgfouqMtr4M/ZN68EYPveY/xzbgTAIMvmFG+l4vsUVa6mWX
HDZUHLnianh29Zl6drp3Qvd7YU74ZjVwRg7klzu7tWEBe1mOx7Q2TnMpU9xwvXOyI08+9zobqnmY
vmrU0GPDWVtqMSUIoOErlGKPoXtKizMOHtiOi0dcCjdWDOj3YFMyG5xyNETCsd1tkEpa56H+Cgjw
zbaqcq84YQXNxLW5HN7GPtiO114bXBdo0gEBG3P61o9eS50swDB14FN/p3+ernWm5o+NIbaGZTbf
EBe0AKH97NFxyaZwsC24xYQ9fphAIAc+cmnT9riYLCqv5bUaLzjSONveN4FYV+NgPM3LTeHvI/Xb
LEeuvlB3lzrg75/9/sUt7EY0vVajA/eBOPsrcwKM7140r7FYdk/jgPcuQmx9iSS6EAKqEHWRQ48A
Ws1Yfwe/LYnUdmW6H+bcHWWQuyR62G+uVSCGNoVDCzSDfb/gmeqeRFhoX9/4Lz8GlOCrKcmCrYvb
5ZnIjYzc4PEXs0lMIVN4P+IDuFPgN/VA3Jp5NxsStVJbS0gj7ObZsZqI+yJxdpwE3L6L1wIcVvso
auwwN0y+iXFz7WYsTBM4+5WzAKZyxmcAHpYmQh8Qmra4N9VOR4BxP0U0YGMCGc+qHyqs5OJZiGRC
E8cphND6pdeI7F5Ies7UlqfI6gi5qRuAsx49Ei1/bOt8uNc8+3Lb6TE2/Kyj0XiYkN5vemvUDuww
4jd8xvu+R559+w/DmIrfU3e/WdMOdKT2/jKbC6vvt2ueJahDCN+RxyjF9MoI4qXqNG07JohZqKf8
amUJV54aszCKbViFE1fCks3n7RgMtjQ1V+WKKQGS48XIX/xq3cxf5xNG60mNYLHLBDum6dpKNEbz
aLrvt3/YGQr8C1EqkbFXrFdt6D67kFiOGTv3VVP26xahMJHOYtiKqPiFwZ5Cdso9wL7QN3AXl/24
mqZsfEgr7a0Paus98gIUxLGM8fQTaBW1UDSFDCBZLfJchfuagj551JIaQgffj55J5qs2ETw08Y9I
PcJL4qWRterq4A3bTn0oMuQAYxzu1C/oCUPeNTZxoOiYmNVYdnBAZRSZOpagvC4eqEd+P7C8vRQh
RjUzAmonPX0iDRZp++xH8Uvhc9PVJqN/vMUMDvKT7Jn80RBefXSgZW4hdzA/D0oQKhWuPmrr/L3s
qcBL1/HJWTQ/Fd1Lw4u6dazBREtFMuPWSDSm3lOOm8SHskgwgn1xuuL3Q2UOB5g4Q5+0JzKNun/l
wnqOPMkKXp8um/rk0/zb6p1nXArKftTk8DNWkR/+VCPQDDceOJzc3Pk1rFdsSe7GCYoaYBcaIPWg
Z/NfU18jKe2BpY4BvHXXZjPD6+19n0v5UrNtghCi5zt1KCpH7ItSoD50KrarvV3sVMlSf/1OYhyp
BWo9v0+zIb7HU6wRUF5ayGAKrL0zKtRK6wOiX/uweW3e1SYln8Wz3w/hpmLT+048h2p2GZMe3an7
f0M5pi4HxKgUufEIqXK5OqpRj3a3VPbMEFaLlatJNli1cGB7PXopk7zjkGzzIB2il6ZJ2o3L9mun
1plxNqyVLpoe3ETp3XVEl5CeAF+9Eh7bcr7Lpc3ad9Xp9ofR8L22hQ1ioEZs4xjF7ShKuzVxavNb
2QMSCSv72KowestOYKkuYGD1oDLoafbqSJGXq8ISxLOr9KXnIBsxGFuILlyr8zcRTML2E0FNtm6y
qLkvE6BLsR7shKjp2isJSJrSRGw1s99atrFRNWAkRhqioUu0Eqe9wyl5oNltXEo/srnO++FNdsGv
mrbA+dYxX5A16nMu43jrmLN4CacwPVWERI0tSutinpa2dKF/ZH5xSxx1m+6nq87ftOQUb0Ju7hm2
sS9W0md6M9csjOyrm/jyJIBZbuCdOwtXjl1zaB0Ua1Gr9He9rJs3x75GomuBBAXTF1CdN6OpX20Y
FHeFbU8fadG+A8pNyfZ2x3XMgok5lOON7PMYZbbu7nW3rBH+G+KVDiDu/kB/SVDCXBpXvus12eBW
4YCwZsqBF/QHwsnyEJn2DjmU+SoqATFJG8fDwK/Y9gx/Oz1yTyiNvpbUgSf1UBuzBaoF3MAnN2g8
ikZ5p+iDZh1XzzSa1a1KbxpyAcq+R6YPqN8SzRKXkjrnlgH0QZ2o2nK2wp5Ha5U/dmabn2k8QxpZ
6p3ajfMzCUtsP5l8rjLibO/gT6AtC9Gl+Skc3sw16OdzHlimq2LqEcMJm4Cs5cHv0u92T0JqZyYR
a2Y3QgBk/KwegNbgFoh2GU5yljtqCQi61TXJCpL9KCVUe9gkB3x9O+3kkDNc9Oo1qp7pw8aVdSgN
7GiYL6h0YEDsZy1td75FpeMPRfEy0FW7YOeDKCryl1JykeeePR19lgN8UdU7gMXqPhcxQmwRVu96
4LkQVHAZJpa4pwDzH0KHUVwZEuiqnoXDkK/9ihts0MJAyir2NQzVnWc9Il/N0uTPIm02Kf6cN8Nu
h3WWY7XDODmgcqj9rfq8GRvUCDPNZqvW1KqiXWX0DIXhPD/qTV1u/nmmN5axvy1Vs9VD+kndl8SI
ozMW8vD2QB/6gxCdhk35tO8ZP/3wFtRN7/bfqiwh2QdHyy5O8vgouIQvSY6LPYjZq7eE/d5FrNBG
FAwP8YKqs/vJ3zKUY4OnOPohCZSxPw0PBuKF53HCxykmrqjBMB6ibvQP+jJRVIG/QQ5MGZDrWmiW
XGzJ9gXrP5fgokMaUT/t2GRF2yEyialHl3aM4DYQiclmj7G59RhGf+Hvr1/c/lNtItVB3Hw5s/5X
Cakb/0VaPAx+7967hrdzs9o836q92fjFELNaJWlNgRqROQDz4PedF0kWqEcAhxtVXvmdVp8jy/hR
Y1j5Uc/XYerEX4h2yLsZJ4DrapjEuKk6+QM0OoJRHvPlIoVvNm2FYY1rddiDVtvf7lSDjcnTQKiZ
ixSNBAWEO2A1yr03i87PpXUQ40AGs8esvtfcxn0CUkOoE1PXqQcm1kRedY/XQTyRdXh73S88we/M
+NjoydhYPr9aq+8G0y1e4a0617opvk8OpDc8me1DH8ovvSX4w9PJoQ5a3UAo3adHkGZY2rStCIR4
akq8v7jjxx9Lb17jhvDixqiIJwe1KfrV8s7JJ+8LQ/IKndBm8PLyRU97/cEq07dGSOs9iOjBDK79
GlDFbRuX6kfJfmM/7/fdckhko+T31uL9ZJUMc9meaJ35VE0MaswxO6vQrSLEMkUHDf/SHLZXzMn9
XdBNDTUabbs4TN4jPYY66ltiN2ah9YZ0/ThKXND6yG4cz3XzyL7J25SMqZHc2SwUDd1gJgEMxsaU
NnNLt5uyqwVMIfoTfT7uM53ZLT/h2J40cjP6dwR8wzKAojm9nNvq9A9NRPcT/bnjuPwFtMHGk7W8
Rf20CrP+gbsohXTzWml2+9BhoHytxvd2YdYTH5FdpjLNcaFG+TV2nJ99LrKdu9i4b/BRL/wMosJ/
YHbkPqZ58ax0JqxBf77LnrBrJXNM5ontEnKXOuI6//2sHPTfr/3zLIwAOHBP+/2+MgDXbEV8KZZV
7PB14zKinccQlX1Pxcjt3THkex8zO9NZNM5kffVwEmCzhl1bfGgSBeyu0KpHdGYYgPPyXfc4GUdM
V4dx+sGr/blGx3dpnOmdxEYXOfSSjJvxx2B1wZmi8jPjjBqnLVz4+MvtXd3V6eMazLFfk9r3Tl5a
NdxX8hd1RdRBFzNOcrFXVJV9KkQBVGPZJIcOZMS0qpZLvg43IzZVSidi3hI9zx5HSX9WPVOvRctr
8/KaeoaZYhtGgbFAYdkYjcg9w9HLj+qwM+ujTFIMWSPJsIk/t9doeXDZBm2DLKIXDfOIQUl0vIG5
oUusvUni/jLncuvUfvTcgz69v92jJ2ymsBDkc5678tmqx69Gd6d7rKwM3ezeXZSaxD0uP5ywQK9J
lLHwHSyS1ohIHHf+sDA/fq/sSTCNMc1L18r+RAAAxKcSNGBWGcaut+d2bTV6+5BnDMKCYrI5keFp
pkWq7exgzK5SpOHGwbv8QkRyw7INDE4340dLQDethgQG36Kg0rIPO/PjT7e4DosYqevTaRvOhEnj
ybWf8Un5JzfDtGDLzaBF0/GfSC0zkpBfeqPZz04DaVCH1TjyLIlT6xG/0C/V0UWXRQi1H9Yr066t
+5kke+wA7jdiU0CTsCFvJN2Hvtbtnd4GbFOSNtlkdTes1d1ePfROdR2ygFbS1G1v+1bktd7vDRw2
EGNViPjLY7E7ZssacVsoQD+vZzteq7oikgRElmJe0NCLjiZZjpMIy1W5gDt0IoG/m/HEv+94RIwN
XDJpUWNJi+tjmBqkuIZkYM9J2XxEA5Pq0PHEK1ATdCqkZFjGiBrAm6L3AdufHTv1p8PGaD8nsbfR
UOze3fr/luPKQ6O1pJ1lDngSHpo5eMK2MsLm+paYQ3ullYHsGsDTPloO1WsZah2oqmZxtcakQt8E
RorbC1xLtVzNmA1QTjP8Q3LqnIylvQQZ5nmohHzLwvHKVfWkGL+OUVY7I2mHLU7eZEM6CsNFma0d
rPQfvutb26GwxR6CZPRa5PZj0PHtzAWD0B3Gp0uZaBRRS2nDXRtsYdkeA0BsVypzlqcl06k+U5RV
LJm4hAhd2CiM+gxWFot9kp3RQ6G/9RoN0CXGrDR0qMUw+2B6yNMrV2bM3LB/FcvYiK6HwUwhtlit
kN4qyQLJ2DvAQQ2hFaTOAjJCzjnkL6peGGZRXpejjkSEY9v6+saZiGqcmy78FsTtY+IN5q8ekhXX
ISFQNYwJzZyCv3yj+kRu1n/yEQareHBLCHWcgMttIIuQ50rfajZjYI4OS4X8LgsUKdiz2YPlfvWp
xWw3CQWMoIdBq9Ig/NAjig89s4GtIdnt5ciaHtE5hrs5s5KT5vX0YCZ02pmF0s2Tndix8bmXFeJi
YSPhytLWPMYWozXOs8XpxZKNPbT4wM5LoWLJ/l3K74v29UA8uH6PFjq7N6lnVwo7XdvO2SgpQBpr
siHIASlvsQ4zYKJNlo3wHdp83LPRx9DoH5iUmj//95MoEvcBOAX8SMtu0si7M1xlgHthEh9BbH65
/BMAafruKeiC7lIVxcHyarkzLarBIHbbY2Xy95Er0X6ApdxTWmQ/cp9KOtK4qRFPxBC763dj1Pdn
5rj9bl6eRctr6pl6LQxxHOpaxUWL/A7ByXKnmsRR4ecd51xrAX9i1T1gJ2qe0Jg/RK0hz0kJD10t
N4alX3Q/Ge4ny5sfcuedwC+5Cc3QefZqwLvOXA5f6Buunk++84q8u8wDgbOoWZ6tvg3WHigeJGtk
rMkkIFN0KfQX6dKFziktBGc79tzYJ3RBp6ax5N2UVNa7yYiCWwIg/0RaT76Vx/eq5cA37m/6yPFe
Btykq8CMqwOYQ/cuA3xKI3P4186oLbVy69qVxOiebZn0tT9s8MVKXOH09meH8fwtqsRPIqqmO68Y
gUwt7UNUXcm1NujWgR9U745l8R1p5fjmz1264brpzzbj+du4dsKGmeYwwuOFs6Iuo85D9d24BhL5
Sr44bLRwmMCd1Jw2f2Lz6x5zb0JrVGCmN513y3odsCN+otdL92IiWF1tmXm58pPsE4Jjui/ZgdzF
QRAfXNDtUXnJMjO7t8R8xG9UkFheSnggfkynEBqEr1WXoUr7c0sg0uI6+CVjY3jEdGLi9KU/zc2m
B7Wa0pRdns3qGXTF3a13sQxOVlHf6YAEW4L7xi4+lWR8PAnpagfVOA3mtrpjqSuOAuDS3skqGpdh
6W/B6c23rafXmRXAoj5G5E6Zaky1h3Fo6Y1Ehmft2SwQQk53zWTp66k3Vq2JclJwW3v244FmNB3v
0m+5ENPqpwNP4LVlTrkfG6AeJruZ1yD5ar3GuLeDBrBd7eFeQb0UwZtZIV6p7sp4iA4hqakn9Qw9
Px4GZ94gpLAQGe4xjwcvZlpjzYYOTfe0aNIIfPOtvZMl3TFscbDU5kTOid6G2xb8yDbXB5/QUPxA
Qxd5pzwmSwpZV/Yd+F1AlOR3uykkS6Y13Pu4fK/+ANTk9gNdcELaNf6x3linFiLlVG+qTRV3wUpt
a5OCmR6AyiNBZfGZiu0jHFt8Hmn5q3SrP56MWbNPfC24t/vcX3VL3pHd1MSPeW669nW9CMA2hOlZ
Nu7OLaA8QptBU0sMCwZMvo/Aqk5N4pxC2ysARhLPpPYcs4iGrSmdea0OM8sjrQtFcutkzWkM6uqz
YKDdrCaXHPHQLOzbN2UldourlkP2ysbRgBl8p15L+sZeqQ4WEpXuBJEV91dBSfioTzrB7MmXOj2g
PLA4eNIuSCpjybewvC8CgGpGl7AS5LGtc0c+oQOnLzU7FklPPATIoC9t1XtE0NXbUE/GtYWY/k6Q
UXorUyQnzfG3siLtrBXAGiBXbPzTpQWgnjkBYtLAhv1CFtEMDt3WaD/S+2hiwkBiF3vZrflBuYdQ
Q9yDUtAC/1kvjPAFt8O0GsqOvh8WkZe4XPImlu6J+ikD7Piapdq9sDx5DaP2sQsM4wD6Cqq4O8cP
Y1rFa70skawXyVsUltolrtMJX1T2QTyC/zzXpFVCP0q3OfvILwd6Gy3Lalci6tmF7OqPNX1YAoj+
0xGqmXevFy/3ygtIbClg7rxbojoBAizfjN5DK1kbWJjjqjyp25tXTEcQgNkXH4jNUhVNB7YFV3Wm
VGDNNhYiu9s1jLSvvYowua+lY0Kc84YdpfJMPHBq7G8yx0qzLqbGPxIsFqzYHLexBL2orl8scvpC
GRB3Hhbj9dh19FIIK4N011RfnRlsczPEU6uJEjmqknX6kl4HSpycBTcf3ueBQPdaXG4FVYWIdHVz
IFVVsiFABrU3mspERFh/2fN4WMk2Y4/FhzIlelteX4hTZqmJ9yr2io0jO25opnb7Wc9I+I6iELQZ
Nws+WIJBnXQ8Fy6hSHk7sBWM7QfXImk+AJwcEOn915R1LVNlTbw0LQyI229tCOtuZtx0VR5WYzLp
JGaC4IIKxU2SaS+xR1lRmnTjNZhZn/bobuMhrl5JlAJCz8zhLihBDiSh/6SFILoSx/6O/OLPJ3V5
giCLxdAVUEYd0H8JQ+qGsgzhifmXNhbfy6G0PkwHq+NsTN0zwOV6Q4J4fyoCbV/keb4L09Y9x5mG
fom/GvPqomRanoXLa/Hy0z/flw/+nsXyNaHy2gbw8TBUBe06q4foFXw+vuao1T9LvfqM9Nr6KxcG
UU5jHK+C9uSgcAd5aof3Sa7JreNSSI2+yaavZs8p4qbbU104+4i51AMslf4O5K39rSA7IRyT/idV
+FfdoPoMq2TcUSsH16HBdaiaj+YwHuapL2i/04tMatnfxVWNw0WMT1h5oBqCTfoR4xfp2ir4qWnV
x3JgeVmFTQ7NdB0wFm0dyDZmMrKlLvt876ZslaJoEXoY5jdTowmyeDKqKH1E/up81ji5INr7zVOX
utU2Y1dThS+10b/2Xjd/m11Lg3VfRNeJBf0ifNSBjfTmb20wXWVPiIRAktiRjJZdwRm110LLSBEA
Iq8FLiDUvLi/pRbXZUYTQO+jk2NBBZOToHQe7W4lvSK4BK1XP/72x4b5s1I5MRXwz1VsnNSRci5R
Bp7hYp4IACWmmAbrq5Reem/oXvJU9mz9whz2GmELZCNHvwKG41crxSdlTg3uYwdUlNdqn+hl6w3z
m+5kBeWLisqjea+vBKSH74VhvOp9hre6T+qDhG64pqVzqQdZsXlneW/iwjx5y5hWHVqAwETrEOmx
5ORIPWiv6lnSmmxritIHQFBvi65dPpXlLeoHKX1JZqXZxzhLvDwtKq7WLb012ztcVRgh73BWhSdD
EjM6+C/OwDYAyLt2r4bn1nIYz090KqpTsrS2ZW8REm9bMZg9DjOvb08CSwZQ+OLcUB8sfID55E5+
eRf2tEGsYS43bsF+yslO8WTh/iJhGookbMeDM/UH8q/ck9GBnijyBXfBFXpSD5lo3Nszvv4SEFsO
mzAIrHo1S8s41bL9z1Odywad5cAfGhTHPDflWbCibaI40F6ICOe3y4LyLwPMkdnLvwYh7DfRh0+T
iIhDcNP2rk46XAq1Pm4xoCX3s5dL5CIYspSRKrdy4yQqk4H50rzobSh5U91L0PKLwW1i05mi+1Vn
TlRM2q4KmL9prsk0FV1SnLNAmqXF4aJBiAVW4bEgdjmkpUgd0z1DXA1IL+y9TRr31pdVPg0xn11n
aZ+pnx9UR1k9QHmc76RZ+Ltbl9nJw2sjs0OTtRsjLMqnCm3uU0sCuvqXm+WoImpFfZuaHuTbJie+
2dfko9qnw4FpdvUwMOdyqTiKFi90ARocK5WJGm5kW1u4SfWhoSJfaUNs7Y3Mx2NJJ9jSIvkrmXad
ivvqjfyJ/Mnp0xyZZjmQuA6mnCFuI7Ff2tr20r+CPHjtwvGg5BvqQddKkChVGO+6xtr/nmHOyFwk
zcJD04bLHXT0z6kEMkMQWfDkuDAhnb4DaR3XC8Yy/NkZyKkWY/1Ij2BjNP2VG5l1axo7FozgygQ8
C5152koDx5ZaZYOJSW9UlY8FX8r9lNAVUAKAvw/ZQAX7rDenuwYb0X0ki2Fdm6MGyGQ4e3gqtTFK
XpQecDka/C558bLicFvboF59SjqVhzImS0B51JuZGsirXSLX6IWts2VX6+HwOpE/8BMXdvfkpIl7
ljmj9wEpQMkKsIlvQvky2GYlG42M9M2teq964MvAt5dUF6ehqVggdaATibWndYyDTbPxXh2lTjE9
tK3brPPIrSE71BflfNFzd7pE9fBws8UQuLktPRceSOj/+JcxGow8mXvo8tdA89Rvrf7tSczdshFD
P5I2w/l2Tw0zbMO+YWDwwc7KjovFIjQRjRFkWK7RRMTPobK0OIH/Je3oqs4Cpe7xu7q/r8f7TCAa
Wm7w8dKWisd72N90q2jTX1KUOv1S7spOz09SYORLGypDM7SKTwZ8NDFZrhBJ7KVo6zOusG7N14bR
TjQDBDQzf1DhUnEE080c0mbdsoW9mdVpLdCwNIGOqmuFaSTRAkO5MlJ28gk1GZ1rf+nR8cdkrMkP
QETNu75FC+d77U74ItmYnlbd4AgxcI1z6RoftINJKVRaoWHGNKvqMEZ4IPBzHGYFLhrSYIdx88+z
qU2GhxBKyGYCKO0DbINTyJIDGPmCOkk/JRlZuYyl4ObSRUS1yYjHjZuajO2+fGBnLi+05OAB1HXk
sinA514P3bwrBGF3ad4Z61rv86+wk1zI9NJI24Rz6UnxNOfIoRtPz/ft3D7LWAtOHlXnnS2njtZ4
fZ8toc1BKGjee9pHNlg/CHqIDCd/+Mc+nA0+yElikYp4CPbDkjlXmGTOTcszzWZFwfZVrdWh+oF6
yyS77kAFFZ1Auv5+s/rp0ta8/R/c3tfjSsONRp8gbB8DlL+E70TRoaSpByuIryIZJJs69qv93glK
ZoD0HPb0I/2VkusCEd3q8RwSNF0O4FMWUxc+OWx04gEDY3/51xLKS1r1ZDZp9zMOa+qYdvggkBV0
fEuGbJTDbNBA/2xxtj6rGzLMF+dRt+a7v8kU+KXCg+FnyUbKcthb8GNv3IVM6s8+7apmlXf0Poaw
/TUaZfDT7h+cTM5/Gb49EHkBY1H9it1UvqcY1kGI00+TDE/eQQJ8g0Nm/4I5ZE+hOAcGWpQUT/pm
yL1+Z9lx9T7YC4OSfu3ZWQ7pBLCtyMk2TcS8c3u93TdLy05aMns1vf5NIQii2fsxYA08S6u9V98s
w9xmC1We8bJJdBG56ZyROikiRmsM53Q58ulHc9nn8TmZ5MkP4vxnSBoRV3iObBpnE1/aTY+GxhXg
T2Qf4nSo3uumfsMEVDyAS0je6vxR/d5jNb4J2eQIRcIn9cV5aLOvwxw8MsU1AWU15jGpoNTDsvHP
3URnMoqdfOP4qfgwOkRMS58441KjUMtPWhJVz5pNZ7BYZuxFCrxTw1r4XsDIDovFPi8P6l/WE1rU
HnMwzY/HN2uiek6TJ7qsP/VBx0m69IyDjA0ytVlyDr2if6kHjKlzZWCuMV7GaoiOCnmh1uCqjuKj
BxYTxTS9mpict0GCp7rd2Q1T5lzBkDzdRW822KLeJZK/6jnoffOdPC337CH+ArLO75r3qBmbKN7g
QUanjprhuXTGX6rqXErMvBPjKxoauZuY0EDvIJJRrbyR1ienmTDAFeMWY+3EY7GbPL15jOzsoNYw
deSyfsG/Nc/4qiE5iilcOw6FYuql33X4pL+8jMkz2rKVr1kPTRLQoMRKhiLPh0riUzZ6HS5ta2De
rEA8LnQ8AuK+w9zubm8Y8zpm887g+f99Q2Mt7Ewgg3+8SSPwJMu6////y3/eoH6P1spxRXsRKHpK
uYFOMeChBjy6bZKmZkQ6q6I+P9s9as/l9QR84Ca3CutACqn93qeQ6pbXRcJ0hnDzcsdQuPsfws5j
uXEgy6JfhAiYhNvSW5GUlzaIUhl47/H1c5BUd3X3TPRsEACoklgkgMx8795zlwPBmevR1tzbMCVb
eUWG4VR/D3zYpPY9sjeWjvM6ccgJe4ir8mNSiUt1EEuccOEGjEGWdhTAPZY+6S0nCrPya1dMIq4k
9UkeTiodMxNYPMTF9BInCMAqpslfg149YEY3XrpcUPQG1jVqxGHK68p2tHGbFen3YYpjYVs1zY9x
Rs3jdwnRqAB7gxDTfaiO+xa2wfBbQBbDxshqOKWpE5dMpsJx+DRaxTjWNgzQ0WSQhDuPncIJPVbD
6EIzM3XfOtU8F6VZ/dJa+01NwGS6jVZvkBlSJuFmvMQhndMYG8tySICklANsprJ1skcyyXty0uz4
hJkVpalX11s+DPPaxvGpysgPkZczqL26tKdPLeh2ntuc/mXNZ1vcz3ZWn1RoYWYhmlejHQoyr3PM
Hr1bPzQTiyzZUjJKAlNYvfhH9FrxWtIcZtZtaYodEIli3WX2cG4NflHstiz3wzBaIbWH3xklwavc
Y6nvf++x4mb2T7RRxepdmZDxBkh87/CBiQiQRhf1L71DguuWefY69ekSqNCnKkNuUVx3Z1yHkZKv
k7nuAuB6W9bKKQGYeJWb2nVW0gDvGH1+SUFmE0ZHUMxAdU6OL7bSK6yJnC9iCzFVylctFgsYk0h+
ms6lG4M5ma+ViTIqeQziLZw8kOBcJiyQ4D44aXIRA5iOOGqLH2kzrKxat355TPgWtojUZ9+IoXWi
IwLXnK99E2UtmhL+JwnwJsDHo7pJS/B7UizcWK66l4cm3cCl0hrTNh2Kpwa0w0/VtcipZsKxGgHj
4M4coU+ZpETeZ1hWER7waX4fmjYA4KSjZBqqyg8FU+1NNXnDyljRv8qZOuPB0rEQBBaC2Pwsh44p
V7wDsOZ2KZ/ceU2PNDYBkc9P2sDVfzq0785y1eWV00c+Yfx0sHqknnYWI8G3cu5UYK1aoGIlfzKb
zH3BImsfTmq1UQeqtfc35SE2iQcqo/JXq2nQHcN/PySGBTNMXq/9Igg/Mx/BgxJNwfde7p4Zhbob
HU4iBPFtXkw30na9WWT7JtMp1M51MYGCIIIVf431OdfXnd7dSWeFOS8OcjOCtMM8YvTxCsCGWv93
24Lm6v/hWnBc4uIM3TSEzhOACNt/92M5OkFio4YtOYUxSGCobj0R+JUvsPz3H249o7SS0XuwInRq
PVzH5TjMLRANYuvWNk6DqhU3FsnTOR+yE1PmcFs3vo63pNeXzmAAIqtKAj/rZLoppfYUhk34puIN
X5M4Q/xioWyNsQZgOo1JeOxZ3W9MIEMXHzrDIp9fRrZNkxad/kHajBTgVaAuGT6V6DYFY0XiRJ08
4OuzNpPXfRDKZq58YYyfDbk7QxiHRPxUy5EHagXhJZhO1XisTKt/VpO33Eq0C9BYMKtwmlCGleQl
NTZZHRQ+121sFGspYaaf8OibuErz3nZO0aDaxCiwF/xzjzpXvAT68QiRILt686qjjvxyBUSG7CxN
v1uXeruqd4iitjznf1W4WXsSUwZK6mKiLqeEzjbuKuKy3T+4ZmgBAZ0B90UHj0Qvo0c4WQ0UIb0T
4g57q8ZkUMluz4Cv5KS6P9xE/a3O7R/8V8ZGJb1ZbRVr7QeE0Mg9xcPtMGSmReG6oMzbMdOaj4LZ
BSHaueoVOhvZK5J/EP2Kv8rJut34/bCJ/Cj9qacQqMtwTV8qf/gnclEzUT8szLRIwFwr2cFTKQXR
GVjB4C1Pcl3ixOCbeHNXHlAJYW9JdoaN6mpHKX4IWtd9iaoyWwbV7NLWbedLa7X8jBgYqBrBX2uy
Jex1Jq/SSKTGmVpEteTyDX+O0U9Qh2LRl9MfrRHmfmha+PO6W19ookcLQx+T2/0txmZJfFQ487/L
uOw2VjS6X0pfDacMNX0fpc/MGMhey1AWjf7Q7njsjBdTa9Z/7UhQCpa9EzvE/G3k2SjTf6CBio9S
10UVZ5cYiVg40wR8krJ2Asr9wdHQBvjtlpLiePy74Qk0Es9tD7S+Ou1AB4APcuhy66iMPPb/++1u
ihki8a8mJW5xGuGWKmzQkLah2f9+u7edR1gkJuSDOdqduzStGDfqTLRUWeSvHTpla3/MumvtTASz
tDVBm7RUXQMQKY+/Ypt5otgwzBADNzeJ7p8ki4l4mZiowQ3CMkkiQ5N7lMcdN/NS4rUIdNE2tkHF
OYlNeqEmSY5SGlcmkbOcUpDPKZLZv/J80/oqaN/czBrAL8477UgVl/RHRio8IqcGIv/zSClsIb3w
JtqQJjNOWkfkt5x9VwnWIvngNuwmX8SR67zEnb0YiGMj54/IhXkItAPjJ4yE+sUa9c8MKfhBjPCg
JCOqCEW1MzGnup5LXEMZ4322jEPEBIGRA0ktmVDDjygjZiofvN9u0kEEVjLC+LwOgsmMZBImyc8U
HpIjQrO5k1YExyaIDbBWObrc+UcmTQFCXZCaU/aF8RKNsD400pysDvRHV+vGCw2vHeqZPUz07o12
2m8i2Lp3b76XChu36fzPxqbST1YcFRRyB7HVYjtcS+OgmP2CRfo6emZwlew/R7UaYlf8FYta8LBF
BQqnimv6n6gbpM8kO6i16uCrCDMw47A3ek18yDvFMnVziXV8zxOj5lHU1beyal4K0Q6Uf79P69G8
Ro5VuKrYknxNvAaznEh1x2GNpQY5AI8xGUaekY1GR3weVgSh9bDsYO9Isolh1ltFKLSVYhHwhyAd
91/fQw8BEmMxPt1JltRC6gySFlnz1jUiUmGoYnLVRYyj3Ik7EmlG0kTKmjGLTBaSDzp9vu1DAhah
fK/6GbGhzJ2svP/KPQtpLJzzg9MkKIe70SGIVt6RwMoYj+h3f0buSEiU4j4hqBdnXeOGMUJ1JUqz
g45NwXOqmQ54+UvaJM/Sj+uUenFJsuiZOOWOqnTkfnWzaBdUSI5LxO6XWhRp3YqZR9duogRseRPb
X0aVDS/Z6OQbREzhIY209u7eKNua4JOwNAFg24vMMZdD3OaP6AmUGT5ufPWBuXT1UT1ECoETiABT
uElKsY/qcMbn8hlXplqeNbV0vzR3M2EsO8jO//z7hOaTPe13e1RDYn0fnJGZMz20poL2J2AdW9um
gbBXLlZsYKSm++WQk75vZ1pukweXNgDsD5QC0ArWWWmn9Ut149Q81cAyV3sl7J6lgk++mYxEZ6aM
U7kps/ihnUz30Dc2vYwsU3g0Wk8o+AlUT+CuARuhVaG0uCobt90Jlt/7XHFwH3D098cUGNcLU887
RKeRce1c/2SC06NIFPzOyQqmbMS8bUKhPNRtvJSjjZtnzrmkAv5g2dUVjUhzyix6B2hUrrKFHE8K
4rWYRNiiGpKvsTkgnLPWXC8RIMOWBHgvZ9Ig6nTfVaRDaVn0s3CU6LnqgHJoyriWktbWH0AL+OmS
vmuFV2RC0OGPPEPocC/vfjSABL/hZkZtOL773L9I2HEadDwK/DgdSXa1yg3mjnTfRx4+SL1IpQp8
W4wmho4oj0+1wru2NTDnUnwI0Iyyz8jI0hVJvpPvI+nBmqXdMCNlCCoca3ctZU1oUxd2M3JLqgZR
AiQ12q/3fxtFHh072IjSCuRUdn4oWwgM+C7ONfBgsmO32MzIf8/mNwdqkxD4yGyAv9VfSt7ufTjp
r6Ne/+O0/IHe2Cm5TSDA/WgonwrkT1aUPsjFj9zQ6UqXlVeiuTHyrQModsc1gPah9rc2C7k1jMdf
bQQcOmnzhc61/Kj6H7KDJldWPJ9wmwWIArsmh441d2QGQ0deY+fZ9tsQCQVh3eMbO0QVdlBM2sUj
SIINytgO/oevbWRPw09L3NB2ei9X50FNZFhit+vauExa3/xANvJJN7l71hWcOcLCROcQG003WMU6
LoJF3WFm6eO+Wmt2lT8YtLiWSh1iZYLEcBchjAkk2llZACbcBA1BKTx4HVgjkN+DN5dK9DF01IDv
C8anHzXVtcxoqkUDVowsqDBlzVoULA8SkYQpoVw0Yzae8GEe7x4mah3DVmjZsBlVnRliZgwYDjqe
wEWLP80UwVL6e6TjJ9nUmIp5kziyzEbkRzgvT743bEoqkrT3Zs2VhTlHjToBPzk3YLSw2O8udtRa
e2+eAQV2PRyhk722aD8W0jdlI+VnpuCPiI2mbzS4VXfe6f4Z3FdgltVimDYVarsekm1fxOUJzHTu
LWxiNKw2+tNqenyQgijTNPmSCeZF3qxtpRhcbvAsz8RMzkmxrt2GD0lRpUf5uQIj4faarbyV7437
3k4jMHhtCeYAibI1KtW+yjGy1B0pIJYefogo2GlVVf2ZdwyNuQtKfwLhEyI1jBwgX9dM6C2mwl61
BFqM3NtZsM2jl8QNFACYjCAaafILT5l2qRurr65nbJ3Qt34VdvFjjHIi2AI3y2E+E3aYqVa6klVM
uZeV/nueqo8816ejEFq6znDofioBYQv6M3QUkFDAp5FhWlvWId3OwRp80DoD0ILUjIyiPNG5dTeO
FzD3NxDMWrPy2+o87ahoGup9w1jmjW2+KLXRntEcQXmfKI3cvSsdgqhjXfHGl/99Zmr/73UoIFHT
VnWaOqYw1f9Yhza5osCKzpNDnT1xZeTbosybR7kJ6zmq246uYaw2aAubaQONkXRLtXqP8jKgqJko
R7rY3jFNJu++J88ZKO42kY2ydIETpsNo4XGt9jVQhyr/U8xLGERu+YM8L/fEEJ0qp9AOxZRbRJ1R
RKqH0j10CQrlnsQpM42f8cGKBeaL4RAYjGR0/Jx1gRlvLW2iReiPBzMikky+2jTlVRlMoDpWfy71
aTgMTrOV4hkifxza/ixKCRiivASbaLa+zt63WvC4KNBoMPvV0LL5YlHpM1LLyOdJAeEINV0PdyAA
ZtW108MgYY2lh6IaMzGPeJNipOyWyOKi7Xf9/4P+Yp7zv78zx3BsR9UsHQaYbf7HYqLucJINWejt
7xdHnM/XNVDvW9OlzQFvZbARtR2hHkyMrZ+m8dWw7F+pwONI3lWyUScqBfIwTdSHXjTxg4vnhPhC
ls+Swt3bUbH251QleF9fqSjIGJu9e4VG4z8lD5QVOcIGHXrsqm+bALEynC89zR86LbwNVpeeY8fK
bpOhkOw4MCFv3fSpqte1H0wLCzIL8kUMwU0XVDervhuDIRPAiaeWeagNSmCow5pDIxxz3Xm5vorh
De+Au2Nd8/WWcmQaISmsLGg5Q767l87yrrMWYwMcgaCjmOQ5gA2ZnQd7LYm/bZSFmqKhp7faJbNt
YNZ+Rrk2CwPR1sSYHWGmeQKJO81UvXatY5D4DMwO5bBcS6Ejy5l6WIsfjipAEET6rneG8V3L7W3R
ZONjB+xeM6Zpr2s9OWAUImfOcbSCbJNgM5hesbdZj54SvGulU53kxsN+e99TdK9e3/350AIEMOuo
p4dk92u7FNwYgAIjeljjHhdx/jDB7V24hEds/aogZF54fzy8+NesJJWqLdJ0PyawyZl1V2tLC5la
OEZ+7uy+3Nd6cp6UJj97FP3aFSovZAxYTJfZ1Fn9qgrL7qTr760OimQRNjT9qTygiAUZpRGPBJNS
BK13aIv4Jo/+biwDHw1G5zK/gCk7Rq3mLuhUQ4RvhHg2lWniUeCcNcjYjxO4tUddUw4Sb1Dr27wx
m0tPJw5zbRvvdLNyL4Whu5cMXurFMQ6jBUL5rl3oooFV7YgaO/aSm0FU0ROona0OjfTNTU0frjkJ
d7rTwRSSbveYtI1VXWjDCnk/l2GWgU7RTAo+LJbqtSqViFmuAQ7j6liEpt09EUlbb+u+mvZEavoK
/UcaJ4RTKJSbMs+izS5OETC+a1og0TGHn62peN/QFAdeIA6YAoBOVn5KE3AmpvuR9IPL1xLxohEL
qrjPHeqqXxbmTh1897vvGriobXCxtZ1qD6HmbaSxLHMrZ2fTF14oVXsHj49oazfRQF6nXJx5FWt+
eQih8T2NWvMR/vdZt3P7ha+l3iUl3jStyYL33oKkUzyAT6Esbba/bRr6L1Hfdht6HIybo3CXbtcD
4iGziJJpYnw6FvBFtyEQMmEaOGI8ubFKUTJI35Aw+51kWMpNY1TVlhEjWE6SjYtSdXmvekQBzTJ3
dqrLjT3vpU5a8xxZ5OCfYd2/+YZmHAMbwagwx+xMcZlm9lzlK3NAEExzpLyA2GBvpZpatTTihDAS
TIjHlDLOxc7Gl7GNrn42Vl+a0q+yuVgAJQwZXOK8eVQNIFGwRrfpezadlQM4DjRYKqws5bMOi1d9
vU+HqAyNPneFZjYfeU2X66sGW40JZ5tMQ3nGxDFso3nPnc/lqFzJCCa3QvVEv/UHuzz//WGEqPEW
RO/fn//7A6aVf7EOQHk3tCslhamnFC5UvxRWDO2K13zuclXNXMXNAnvHANSRyGS7B8M1t7KTIyJA
Sq7jKFffMLtDQzLbuglK5aSDtl4MLOCXKuPAg4f3igwVOIuyTZOE2Y5W5AwzTKtd3tSYUmZ2DMSA
tmqSn9jKnEXqQSyOnbzbyodPOBS/xrxOmcAuUEo1v3X1q/Wm+BdmSIj/6C2fRsyJMNy9myjr6COt
32QrxqgabVP5ebIjQQ6nUkGOl/RvqaAVUrUMHuTn30QKfQxIBbtC6D9tPGf7vwNUGWEdUTGOR4Oi
XvQ4j/ZVWde7SAUv54b8v5oWzXtvCLgH81QjqpIbxZxxT4Y3gRal2Y4nlpcLLy3NM+PRohra+kJW
ALZMi9TIyuDpSlpJNAjzmqt58UDZmMh0u7qZcDButFCUc9zUmrUlzNIuxJv8BQRJw4Eb01rfp7r1
hnNtff9CnRHFZoRfMaO1cwTLSSVUV0gjysLO2lJdLbBOI9uRSjH0qOTa9EI/xcwNXxO4/UlrRE+Z
cFFSGB5wggyo3ryXpZN6m7UrCvKpQxVP6BMqUCxHtSsouMvjNM2itW1iuZG//c+Qm/27V+XjEvED
TaBg1n96JJLf5S1dhw2mERiOZ/SEWif9wbC1X37Sk/7mlsgnEq/67Zpwx6IxqR7uw1XvWxKRm+8J
uHRXuG0gKvTlPHiI2yiByVOqgISbcG8ZivrUFCxl0KjmR0UZqTVpyOpYxXw6ZRICDAQwbIn80QzV
4TGZjCNoph4WEuv8TR92Hc9IcnhL13iz+S5PEVaTBe0e8daMqNEoJdCDmKvNmS5ctEXVV6WK4CR8
jK+eMJx1Ogn3GQUVlh34ZDu9C4mopFexso0kPgwziqAkCHMqSC5WRFo890n6Fuo0xpU+Rwat1j+E
wUJE+RNztT6NZaXtrACnU+NmL1MVhwiCRjQYRZzuFWKLHjQVThpV8vC9AdI0gq579idlvLhhMBfP
Q9T2mrKZBnvYGPMh9OR9q7SkIU7pcyAmHS87aTuke20LM+zeAxdPwJiDgA3qIrgFU/THBCXtwBLo
V6LILm0RVlgLUwoaaE2oQVbDrixib+cEmX+8fyOJYaMid8TajYQKzWfGSDhaZmySArZ8qhL3Pajk
cDc4Dp4igkpEQbaBpXqHRtfRidH5q0p8J5OTfVPX70p516JHAN9vZdODf0lb+r5akhoIlI1pJSwK
BvdZ/5jpi4J+PH0ObT357p+UGeaVAKB8J11EoXDbi5PQJyZBl8KX3dkH35h4FmkiOiO5zl8HPuUB
Mczd3GwM2JCTuumujmb0O5BLHiUL/NMW0MwlvE5vSV5syhwI6rKeq++lhrob/mMLojhXdkgWCFpU
23Gbz+19+T+Uh5FLS0iu66n7VeFEZLUWWHcffyWqCtugUM6YeKcL9vEDEvef6jg6tyLSQ9T6fo9d
gTZ0GqPWLyf1WBhxhTC3a8vD/f6hyGxtParILyFwFGlCpF+AIKbyYLh5hXq1Iz+FW1w1j6MaKQsA
l9rur4q63nXobu8xEHmcWzs7HBz65pZ7VrKaWe4sG5JOWkchBilrGsKks5YAYkg7c3hFdYgaB7wR
QIrnKi6Lx7BT70cK5dH7m7TIuZPzeUtVKZ0R7wFIfDa8hn10aEbKGizRwGg27UWl3XGwc8vd4Fh2
TiO+EPxrDcJGpKs/eAovwm6OAQ8HxLzVmNLF99xnHcLsWiv77JTVXNqTw3xAOgJ8tDlyL5jV/3Iv
0jDnVRmLsyIPPpJCGR/416DIk/TD7wzl6A/Gjl6St4xoAj8N9eQtc2dyn+Q5f0Avfnfwqp0Be/Gb
iEw8tN/n1Y1NB+44grAYJuwRhbqChxA++DpqEMX6VIgu3EyiyDF3qOkL1LULiRzTD2tmnQqXiNeg
G0qG+nmCGaaVuqrbkPRG31NeCzoAQy+m54pR67HN6OvPpy117E5ejVqqa8J6o9cao2vsExvYGsBb
yzE+0m/rmZ84/YcRRJSJkcD/x0+IWQifOYtA7dLPkDTKcgy1L7LRTIJdNfssN41HyVK+YGHS6C03
/RSUUtagU7RD2xb9jaJKs0jy9nQ34IncqdYhHjvm7LF3JvrwKKuzzWgiAAoqbC4Kt15oBtb2r1+b
/wayhr7e9ZEV7bAR1fteHYrLGBLg4pEy+p7U1YXYqx/DIIYnTUEXUCiF9ly07bjWpik71zwED0j3
B2ADr4nyIFPOuqa4Akd2GLC984wwS0YlfqZVLpnzfegSkwHpiK5+X/I+KQSWbqKcKWPjnZsldbpL
5tN9Lmoo07BRzSEgtptS4D3+RulfU4Llrh1fNVpsC/JkmzZrvzKNK8LtZh3Oe/58Tu7Jc3419Rcf
4e4IYhIRGWyEu9p26uK9PCcnNqiA+eZ0b86EJlZJKcfu6nalT9ugNjbU/9SXNqzeY40UItITr70p
iJ3F0Ht05+lHo/TLCJDeJSQNZVUbZnQYhPMoTGN6ZV6dbYBhqgej6kEO0pCFSVbZP7PnpiWuNSW5
ei+zd5p0ohqi0ni4twkhdBDW/mJrDBf0BD5jNfc3eOS9HRbPaNkEs1OwmFPJXcq8J+1CzizBG37e
n7x5Y0cZr0UN5f4AqdrGjkM6dgU+eN9wblSuHu45MdHEE0fVkqVdDqCx+lb7oBr3GOuu9ej3qUXj
mQe6hCMrGZ6tDm75GdVhDVCLXo1SGcrrWW4rTcuvRqI992rsvyHoFwcKuO2ySGxriz8n3TlJsI1Y
dP7RPGUDK9T8M7GTzGfml2LHt4hqmvpTFDJmBhYThNLrtWupQI7JNSf4SjNC15Ung2Svm+W1DgE7
4zG26ug9rxKcAOoE5D5TwvepnZAx2Y5/QklKV0fVR0pfeb2Y2ix/RqSdbYI0N46KV48nHf74WlWu
YxHiIlY041b5/cs0+E8surRNAyzoXDPnPMu9v5sKSReeHHEWIT6Fu34H/fCrqdsXG6nG71pAN5yC
6gcl+HoZFRd7ViHrELvJqkvzcxDjDFWBn1+LvDiAv6CxApDqWx5ZeBhQcXku7C5QPqPIXuaFFv3q
wDsturjPcDoGYmcz0dvSN+4elIJFU+Y570qeJjvZPjQtyyIDYHp2RxpGf0uJ5AWDviiqeOtxBT4o
arCZEkc9jQhB7htniHhqeiX0jLp9TCfdQ5KFfs9zBoous0okSByygOMye+h7ZmzMbOYem7BuDSsj
iWeo55WROq+M6KybT2Ha7cj0wC8W1xCjTbEH00YJapZwo777l/NalPzuE+uZqi91vUkqyHQiQJOo
OBd5+TsbTHzDqSe2ECZJeP5H3dwJ1YWZu+Ub5a2VnmjxG6LqYq8x91inAwQ5Mig7vNMp2Uuys9kY
3e/GTdEa2wgwFPEadq5xVbLxezMUP6lItReyHcT9tN+bYKUMvVlabdPe3Sm1F4s1ONkcLbWb5Msm
WlWIth6pEAVPkekZ9xdpzLcr33d7qvAzxcVXOzRwQ8sXPFfqCjvSzp61a2aRP0NQfB7SHks8R3ZC
HkURTK+yT2jNnUsFh9k5tr/bmDPXWZ621PQnqn2fprE+1rh70/iUxba3hWN2HQIj3uQKja3as4E+
m1G5bhsB2iDsaPOO7YL1on6s8s47FvNG7smN4Qf5URuJ73vy59rEmCF/sbFyPDIRM7YwodJvfTMz
Jn1tUohcKsBGPitL2eoQwn6HbvmAqb/bwnuBpipLm3aCmVLtpk0K6ubKdP1iJY6yGxQt35mDRgMx
bftLb8HHIi4ZMaPqbllFuBe5IY+KEDvbaFFWtN/nKqtojvc57zQqv4KAtOvZ7cXFSlepYcEsDxvo
x0s9GGnPBMppmP0CSd1O31xCVqn8VV97xn/kfg2Zcd/p/rEzvwT2f6EkpvX5f/9cEBbeB0LslapG
D5R+rF9TZd4GfMhvomyrdUXs1ElJVPdUt56/zq00e9fa5AGdKnxL5FqXrlGGFT3V/JCqontPkl0y
33WaGzu7FNcps8ZVgOfhDXV6sWpqq9k3bYHmPU4/CsU1qZmp1bqp7GLbi1c9jY03/KPmSXTwxOVh
xLQOG5bK1NqtTl3sd0dLe0rnA9Y388ZNtncfts/FifdvNQTAoxaOri+yGRElN61e+AevIem9nNen
oMacYxZwrTQhem7XH8anDnziQuZoFYKQSrR0onau6eyNyrqOuCrdvzLxGldwjQAFKrWPjJXI8Lrt
xSNN8q1lVUgpbLRJpT9UqOnT+obUnIWwCifGjjvjAxvwgoZF8DV0olk5bZad3JaQE5IXqNjRr6Ya
xuSsMQiSCUm8G8tcWYnAfw7nZVxlO38MIhM3iNWzlaZ6yXEa627VdKQqw7NXD9kY+EuXZtl+UN30
EWpfzszuQnXCXf/HHqBP6MHzq5Hco+S5wmZU77jZjvL6E12tkDA3MTWZr06N1D86kxA/3OIHf2Ib
zNUecqYuIQFGjG3WLmsTY0n2tL+LZt9AX9HgZdrpnqdGy9+wsi2QHfjPWfsEBmCAh0spbRoSEwka
KhffIY9BI1G+AJo9sq5EuvFvHaImEAfPGuDFzUCWWPhbtSFHQuJZjLwZV2nmRmugqJi6XAdrv/SL
/T2OzDpfCkW0W216arqwvMrvKNDUYntf2tYDQkivO/iW2f+ed+rQHORO79veqdQRW+qOS+5ymjFm
zXtyM00u5YDCP8nzKH729BJQns9tsdhDtJeYhrOSLbGUhAaC/VSiz8lLQyxVt7+9Gjf8oNc/0yj0
l6Fa2LcO4uxWINLbGwWKwD6rjeUYq/627zQVXIz4MwG4/gSm/qcv0u+dMDO4EqurP5FtEOT0dWTx
18p+92bjvXbRNJ0an5hjeZqAb8C4mf1rcBIERrOU6h66J3ed4eK7KrT6kmlo4qH8NtT4JMqGJ3ag
iG5FqKdP0HjNst7rEJnO63ooWd+H3ph0t7H11rLsZ47OdMwmUoVCjeiGtDWQzbQT4hIoWbLDTx54
/SSPZkNmnLkNcZZ+MmDF0LMnr3CL5ZRpw1UtjHJfUN1fixC22yS8oztv5F4jOq6aSBv7PXZ2qmyO
2/1BInoDCB+e7lInfRsb/gqyXQrHnmaxwFxytTMkfdL2FkYAH/qO2MnGNkhklvUgJcSVUplYJgsw
XctRd52ziw4UrV1AbRQ65JeeNscuLZiX+Cgt5nFJIThhlVPRXeLLV+5vUL7g5jez9JiozeISqUnE
sKItLZ/Y38BCF7qNDIvGbTC2v6tIzVe+0j3QjLW3IhaYE/65mZBGlIuymCPvugnBuMftwnLLO8o9
udF0ESHPTx4qbZhFr1m3lrY9qdb3ZwOf3rQvWcHK8/6RWblH7zVTzDU1eHUBGoWFknDhdxpkvYdS
MpJUBizs2FynsI+41OPqmcyQJ2kTZ9E1x5trQC3QdD7gsc2WIYytRdOVMC7M+MvC6vI4+Uhy88ki
s8ehFUXvridAgxFSFNERlrpzHOejYB5IG8O3Dzgjbxoer9UoO+6l7k+UsSPraNrCXGvYgxcUud16
U7zfLxwtUQQrfZ72cF7Jqi0RYdC1rm/yXK1p8TrHhL6WzYiKGkOjVGLfDHADWx1EYD1v5J48N9g6
50KH2jNZoaXdXNrKEwfZsxjmTgUg5h6LiF7vZOOCT5DZotBLgpX4MJnVtCv5lzWnaM4MOBhqmbKr
cVfAivbG+wz+77xdzuUB08fHdKiPumcRGCDq832QAYSwRZItEZ9q4f2aIsfmiaa93R9jzdRYXwa6
Ln8yyAfrQXIbbWigaUvGdRNPyQ6F8t6dPFYwrZWvSfxZj4Gonj0LRBPhwu7W1y3z2ayMd3mn0PL9
IeoRJYeXqKe2nGdTimosw7GgklKp0a6iMHYJQiIPI01ka9fznmBSqy9eW7TbwfW0XZhQBQYXRsqf
3safkCY3Y8wKZ74Tm9RHGmiWw7VQqda5XmSsFXJFP+afUMfpF9Do5JGPyV3lpAAe9CCsX4xxOMDw
N9ZWUaPMZ/6mbTKNoJLQ75+K3Nd2qVCzd6AXBPCl02euErHOzb9v1V7bjKyyHw0ymhZ2ZPaX76I2
beoFD+2dfFdBDPc6GJqR8PDSXsriOAY/OG5usYe3sIqiisyRoP4ofeLHSroTB6ukTB7RS0afEw+l
8jWV/e+uxqoyhm61risUku00CwqThuCBeW0eDRBDmlEdlwlJOusoCkmUE7FWrUgQKmF1oaWS6Gq9
ratjmZbFBvNJtpQx9aqil2uadSxcgdC9odYGzbqRyJtgxrg63LtLxzdfFcUb1gOTu2eG1h81iPZb
0qrv5jyrh4nzhVm8BjvluMu4oP5RpO4PycOPgHu0qKvfepS03awaRFkJnaKwjcXkJtbOYIp7n6HX
8zTdhI5q6p63T4jt24qo6rfd6CULSQgty0Yg2uxv8s9KaRtUIG4MjTyhUvTVc9iSMyb0S2u7PgnE
CaEuIzEdRa5tWa0mAKMmonPNJma6RNmOnNX4LA/HMg2PknzCCAHx0FPLwzTo0JNnwVCAE3Db+Ia+
6tPof9g7r+Y4rjXL/pUbep5UpzcTrftQ3qFQMCQAvmSAJJjenvS/flaeokQKrZZ65nkipIqsKhAo
k3nM9+29tr+UWng7PX1fhIdJfQMQz7utyG+5zSN4zUbuwyExe8gsRhrwx3zYRqEPD6CqjGrtCIoG
+WRsgkQlubVgqWfUFCZnirsXx8F3VM9gkmQIUe0T+D/9dT4QbXM9UHsrfgayerCTAk6RrX+Y2iy7
n+9J+3tcw+Mk9PziM3UDcxLBTkr55HJWPla3HXTiDrbl/EX3TeHj8Q2XLsqx7ZVdTkncORfdoz2N
zlmbx1O5CfE1UeOVQbI0GL52m2I9bt9MD3EONmK3WBVkBa4zWwH0reV3AUFU+yjynBtaK85Nwy79
eqQVJJDGLgD9K40p0IxdZsE2W1ntpsJPfo9c2lvXhtBWzpQm9/Kxfkb62Emr7wNzjC7UXe4zo7Nx
uan4mJxyGjeZSXJCag3rBOX2be+FyaZxo+56VM9HCZijpd105sehHs6EcNBSoIyzQ2ocb0kzZBMq
4Ts08V6xgZMXhlzdtkocuG2OHxnkxVM2wIGg0lKtdRNZmo8Fa6lauXumv7EYSEa66FFsXuRRPCn3
YT7RH5ofNyaz2DlDple4vCqqJ/Qo2JPeyyZ/bMIoqrp8rSoKqqK59wwLOb9YBUanWkPxAlEtXbLm
9JYpCxDEXpa4b9KcwAOkVvcF4Xf833+54qlqzdrUrPSWVdoOIA59VGpw2Lf8+/YYxAk5mPSSUNgm
Du+yRLXwdP0ODOB3YC5+rzowUjurcWwwiIEfB45FtnVOyUtTOlYdJYnwSk23aC5Gxkmhr8M0Bp85
HxUZzl9kULu4jyf4XFDJaWuMW6M04arJNLsOS+bNFbNFz6LxIu2kjtimJAlgvmmcCI0CzIOk86at
aFOWUxXwLtM0rQMZA1+cWd/vKgtR41hkea8sShXWD3pE2AAAdh8MjeaQa3fOjpql9TBaBlgwebJR
SqG5kk9bHSDrCbGd4wKbUMiHqLyRvVfRPBpjs5XDSK0j/pZnxtWzXZuk7xg0S66bTT8zyg3RIhHV
6AHjcQjIPteoLl/xAKSXL6UWLLDRoBum2++uv2zQ+DUqw8YN9Bxnmc9VwMQG/u9GyHfsPCZKJ9rV
IgKlx2rFIXdMyffYDZ68hNw+2w8HiIK0koUZc/lHUAtlEUXKroWjBSfiXamTsmqGI+JursUmL3TP
eO+svVR1YkGr9wPORS/Tn4FVgxxLlPE+EP65UEUHotcM2LvMuhYuLcSKfnojBS52Y/hr5ld8Q3EO
LDtFvivFxbpFrwg1k0a92GWvGA/GrTzqAfvsdWwri9yrvnVmp38gGUm/YXf0jWZpdLp+XqICvpF0
O/Tyxt3o45yga2d9Xbui+Xb93NTiZdJa+yu+O7YDak8Zg5IMEcE9+QceUeJz+4ndSLYbMH9fLe14
2TbXFrraMoCVdrSSXy28Cq6qVhenoSDs/ipM7acRloreskgRnrJUxfQtqdTyxrTz+tSz918WLVgS
Rh0g0Ai/kzpuwSBCeGLkdg5XW19SDbcI2tcwKfXztWNo5xi/2BCd4Fdq9Nsr7VR0ynCMy8+xb93n
vtFhYGf3qwQFNNGOfnAOAmrRyjiXBlbw4crv8KO+PqAZIfRJwI3LuC6v7SUgo8tYVMUOm5I4yaOg
HMUpnB+b5sdgYv7+bOL5y2vHRZvs8PqevETbFCROLkqMqAuzMMtdi4r63NOyXKdlRZIFttmlLxT7
JTWGRzMf1G+699gQkPmQMtTDaaV52urpE3Ztxh95DYTBcNLkSYTLtluKxGbf4LvGmTwSfxuSuLsw
ZTxIQfINNctl69mIS6pUMKTIvcMhj0OQBTNnqPzjqOh0dY9vHX/0vbStTqE9PAbalSuAu1bekc+4
HeEk9lRUOxJcsq1pcFfSlKK5KBAWQY9UcTZJWWaf3Nmpkm/DsRrWJkiNj1WnJGuMsMY2Jk3sY0Si
+zJ0oIbIZxtvyBdlgGV8yvP2Y2w2ZyiG7sVvagspoacvLTr+y1hhuaDABwWCl3xTg8j6eBXsKqG2
0RrAWkrXTWu1J6KxrNrHPB3tk8pcTgzpxkXwjtQ83fRqp8SY/dd9FXk0CRtvJ5P+ep0yrdNUt/Ke
gD+7KwJ3qw/Z5x9CEsWncRHV4WcS3cRdWSYoUFS9pGIZPQkzFU9B4hEopFnRucY0hCK279FT+a86
LqD7BG01XkbD/VxG4CKG3n8LE2876EgXZulfpiV0u6asOuFgJ8E+ML8WvlWs8XR2y3auQ+LJmGW+
lbEu4wmSTZl9lf9ymP85poHXq34lGuEiYJdytY2SdtEqsFn+KdPvqdDuHEMxVnG6sAc/PhBQrF9I
7Np8D4HOplu7D/F3VfYH1gvjQaJZSsyXdeef5XgZZRWh036rLo3M14/YhuOFFINLrHIqKGpPVMTa
xMxui2FQyIJgkyDzqv02GQ8ObcNF4xGNlwgI3ENysf1ughuB6yqpk5lSoiH/MTOYsK3NcKHjlb2e
8NcTW1sn6qSdRwb5RcyOCNtZksGYz5vhpnHQrkZ6HH0w26lC3xmKrygkFm4eBKdeqZyVU1bTqoP+
vpfzjUiUSxU1HanofbGqG1D8TBdwvZDur6TSuBqd2yyrk0f5eDo/niljtycqzFmD755Y+XfhHguk
+Ujc14OELhc1guTIdI4NGnTZCY38gh5qoV37olmuPFxl7NdNUMGFc9I0oz2KPP/oFlggf9ykXfPz
XfnEWBgk52XoJHOiAVbSWk6YbxGiJB7LCVXkd4NAr3uE4MbU+pAN7sbci5YR6khmxoJCqM4pPQ/4
8gYV9rLrEYvKwVUOs/2DY00dU2HoQyoU4eYHYm3W5O6oNOVEJ4XuLo19QfugMz5oeUQemA1vTA4e
P+7KZ9Gpfn9WH/MUf25If1drqHJEwVPrl9m5Lk0C5/0ueIr8ONl3ZSZW8tkuzcu10h+vamoMM9qu
qVoptg1MzNYjL8ULuHQb62QVFpzSsvg2GQhm2liBRwNCbynrHT/KHBaTxcIQer+DQWVtKAJ5S2Qn
6h1Q4Wtwm7zXc09yS+Q9ynk7j8aFFrcn6V+FRRPuqzrDFZ6MxlH3gHrLSc60qK8SXvYgH6fVlq7K
QnWOugWEUA3y6o7d/6206UdiGA99OJKQPSNpYkGTP3bEymxAVDm5rjqgQgmdH3nBkwH2mSuI3kbQ
tqtO84Nt6nkLZy5zo/QV6JcYScgFri+uCcxpSE1l4dZKbZNwSXwLowKrqcRIlE1VkWtSIczp2UIw
gZT5Q4jTdj84AZEVFeZHAoJyLC+Gy2XuP0bl6J8Y36Adx5a6NI383jS98OCiED/Io4D4RLscb3uX
iFTJ0lRS/AA+I+BZI4D4timbdpHyxh5Nu4JixLJvaNwXUaTxpdQzFxUVIQGcnwQOZc2yjZ36ZGiZ
jUfVLZ6ianA3UcGiTXY5lKLLlkHW0cXUCT/N40hs3dDg3SE3WGi0phdyr4b0uKOLVtHiNplZZKmy
dSPYiXPBWwfOdrRnh4S8K298D07UR4jHJbRrCfORVwn8hXRTjyw02De/FqWismYn2skrmFiUZjAW
15nJn7MKMR9WR1j2FlcmysWMxbHlRTdq1Bxsy/wCJZ9NLJh1gqtEuTLj4RlUaPaFjf6rpVCju57q
35cwNQVDf97XSHUtUJx8pyRht0ha68vfu01s770P2tMdw4J66hGc7Lme9El/eb2P8kD89ov2v2wi
Q7zMRVEYOUZ0GIpuE1bjOYj6u2DEUW7ZBxmZQFAFiUsNuE2AeDASStXaEKznXwqyEJDvMEIjCHuR
R0Wkjtej8I/H5LODYBD58XOAsL5MlgAu6BXjadCtalnPetq2p9VTW3lx0ysq5nKwoQtWmWupyEmh
zd8YSlIt5N2u8KadrUGPkHdbo/dWahR9beoYLuG8n2p6LpMw1uudVHh38m5HY0qbvqbUCEA9KOCM
1CrOt9GMj5M3iSA/EK6xv+iNOXJhviKlop7NAqUM4Qhc/RHaq/muh6GL5bquMdUQewHvM9hJ+4Jr
9sE+rgtSSWPcDHC9X7QaINddjsjondHAnS0HtWo560qJeoW6x3DQ5/wPZfheyGZxs/bsFtzH3P/V
FOKwpjKbVvT/EhKCdNTCeqC5RFTZ3UMVkh2gE/69CkLg6V0gmju0d4tYtSn3+0b/YHsUMScRxNff
J+UCQKaK5ZUkqiFswqbFaoqWfnIMWRcjUnbKleOlmPfzUF+LTPjrtkqrlZTRmKIU4GbS749R13cW
4Pjh4rCsuUFF9fNNwzoRqH1BwBOPx2wWF/ngqvtwEs4WVyjSnrmukOrq7OoNykM/1xUqIhbUrN1i
mgFpyIxnh8RxK8DIP3owWqVIL43sYof/HAuqUiJMrDDSyNJChkzkGPfuo6JEZrOO53Oo6dNb1Y1w
ztB+XClzYHfbtTQY5iMZ3U2o5XRk5g0sxrZrCpw5Osw5RfqxAQRENoM1XBQzGYHPef3atbUSVATJ
bbpe4MyYn53a0jm5Y7RXpIOP9Er9xCl8sREOTdPwGpIcA2XDbdDRC+Pe8etvCaKzU9QQvTAI/66y
e/FcpKVYVe7knDMqk3sdWsM6HMWzgPuxkTFiRi0ytHBpiisqGbZeaGCVKIiutBDBnhVPTZ5MlilO
ZzyZTDIL9m04oovIuElRWq1MI65eOsA0Hau+DcoJE+kFoiKbivBJHskbVRuCxWDHWJwEuVdNX3/s
inglE20Hm1qaMjrZJhRCO6hEva3S0AGNFDRPdTKgQ+inepvSRno2RbRyge68tq06rViqq8cRxowY
jOR7xTntaTldvSVjn2UnnfEeMUw28VnQzBwqyA1Gmn9MvHntp/6hXSn8fMXmC8pKL+yVyqCwk5FR
ejE9jKmL+FHKn7+bTAkRPrixwI+ftAdZZ5WaiCzHVKpDS1jL2qA/JGzWazGskdKG+3SuXfx4Yqgy
gqVJC7uNSRVG2p/cgheoF2ICcByNcbZy2tLFnVP3TxopS6y5PZhA1qyn8eI7M0kPElgyWrU9t6Db
RaMKZ6HNO/i13Np39G8ZBpfsugxAdjlECl+leTH39ZmqaVT71YkmebHMhz5aQfoxPqkGltZZrSEs
dtKx2LS6udPNALs1na0zxQn2j1iG2daBPrwuJGntTUfXcNAYI3hPbgplImppaO0johd9Fzj0z3ps
zTtPWcvyhOeMbG8S605Wof0R50VCsEVhgaiHpREuwY0hsC1XRoXRp3Zs1P6ZivS1dUxsE3W31rVU
fREMVWBukDxUot0QhUexNG88vIQjXa56VtI0YVbehhUnGCLwZRr0zSNrHikraOoEJ6Im1BtP2Our
JyzsQZ5QQygWZggyy+3GKyIiyXP3aFgF+AIXVVMgandRYcOSVp3A05Sjr+ofBUq9a1cTQmR2O4Lm
ymAlmGlRPkhVKzulpRG5xQObMOBJZNwvLSnrCcVIJ7sNP0lohWE2z73NJVYoD1ImV1FZVvW+fghK
d3roY678WS/nGTmFpNbDLaC23oPdp0sa2e6NXxYDudE615fj3LDf6FDgoh8+1jKDgE3CUzrXSOgb
qieEP1wIo+IuA8h1K1ogOJZmlQVIu+Y0jMOJlsAZNGf7Na6y6wE0+k3j+cSh6OlFQvgjYZ9V/BkX
+pARvo05QhY9DzhtHDmfDRvRWK7pT13iV/A70PUpeRBvHc8clulk+6DUPPaelFBOqQjbdYZ8i3wU
vSVOgrTeGUkkUD1sKENPqNT4McZNpK0erQ8E/Tf9jKIYW7s52oqJnfCPSmdhO85RA/GDX1WhQzAi
by1FtZQCsjDTVp2vAwUhnRMLcQwe4ZISu87uyQ8epmy8n0+2lyKrmmWV43VTKgy0pZglguoYH/vx
SdcpF8jtIot8ZYEwsTxdq5Vc7ERzdMuuM+pbU8Na5WZN/SKPNFjN1yP5WI9WgWn2E3Nad9dNWnOj
2061DOf3rTrmNycYWIinQb1HveySMARZ2c308kUKfjKjLg5wfYfzdTGYZ05LfZpmk6ajLAtc57bt
8wuyhGIvV+cl0Mkbo2eHZdAARomI1WqaGTYIjLVLnzTtuh8saq0AQFbSKdPpvn6xoF7Wo38wreCr
7LMEqtav40Jx1mJyzAfKhjGI95kPWsUU26M2nRbXPkLTCSrrVKqWWNfEnRaPX4I0wxeh+tNKqaD2
i7n+bIUEAVRZp54wqGkEkSa4PwK9QWpfT4sf+8vAyTe6qx8gWjhfKcAFEQRe+rggJiejXaUEkNOX
BpE31uYLxZbxeZpgSTEjbsfJaHZlYI1L+ZrJpmnuRcAZ6jj72C+nFcavbMOupbpFMDji6Q4oXg1T
9in0HSRRFcX3uaoib4TKvi5TMS/YF5VQTmqd43hKfSdfK6IynhDtX9hDMesY2Y2fRuYZRY551gKW
CzTWN4h0vJPX9+suGk0u+QB0QUbqIQ18q+qq3VXcXE8QvnNn+uyPhBVbJIFfb2ziFUCI8JhrDCT2
zM53r5q++L7r7uQ4a3smHJ+GFfOmaI0LFbD1f/s78Bsu29EazxVpqFekYNCZJ0gV94qJDy8X8euY
ZPrrfEB1S1sOnNl7KY4WxcrRA+/CPpl2bFAOe/BLRMiTTjNyUOji7rrxSSzCemyboXise/+FKusF
TSJ4TMwGk5mH35rR/awrVX/Q67rETsA+Vg1CZeMiHlrKu2nmsnyen+hNs1ok84LbyOry7PgDMU6Z
B40Gl7M6kGXF4EM8m2m8yoVhNwTZPnAJ0ZAY/8Q2tFVLIu3OjBGXq5Zvnc06fxZ+X120IlYf6Ytc
ue+6z4w0FzGhBVbHoNSDvR1OG0mikhAqefTjJq9yfUVz8tvfb71M9b1r3FN5zNSAT7Hmtkx93pr9
tPVS64JXbRv1QaHZucU4hMvZj82j7xXTTdRXGpqGCb5U0EUnsDGcmJNHLshMx3czWu31mBfLzD5U
QrurZvaR2UXpOSnbz/Jel5vJWXH7z3nsP2JVKl6Eup+6iKILBwn5CF8IqX6Ct1xeAuTXc+4tldUc
5AVOzwgiGEa0VHcfLDT7h6kaXhUx55Q2gXqoQmN8rgeEKoq+YaBxiSxMGL2Delw7XXw/+ix4WXdt
pXJJaA49JyGsHWHE5e2YTThIEboLV7f20r3SNLW3I7+8AsNkOIfBsuhUTv6s/C0YYPr8Me6UaKmD
8tybepw/aomVADYzmrtOsYN13ZEtFLfYDxN8zTeW5zSL2i7EOWtc9RH0PRXrV9+w1XuJ91FjFvz9
qN3P9gFOLAT8EolBkeqL4WblA8ZHleWEUz8AAtM3dd1Gx5KF2s6Gm3nqLN8+MAM+aPMIIkbDuJlM
c+nOvgdfGgnNvFBI60DRJutTtRN7R0JtMB9N6Lr6wSdm1a5PyKNmxYNQDrpp6MtoRklLW1A2sNxI
zCGhORxGRKM1c+chLG4oBFKP8LzxObMSbzHNoZKpFdRIGhN90yqTcseiaeMY6rDXcQWuo85hGSp3
Mj82Nr3tJ3Sp+BS4rrObXO/V7fVInR1Acivpgc/ZeZVXbzPymhZ9k4w3deZ+IqKsvlGnVBA6gKFt
jizjvtfkx0xPV/IheaNffwShclmbJylHJLR7y5p9OMTZ+G1Wph2dqVDvbDKt5NeSF621KWwVUSol
ADauhv5QQJsEYGV9vrZsMwh4N7po8YYPXUhiMB3b1lTe/JJkHLcyX6YE9G+SBOHeRoV0w/T70cGr
95Wt4AbnAqxLvViUrT1EC9GH61S3uzdfp3rnjhUqfYHD14u7p5pMtiWokXRH9tOnMYmjoxWLCOEU
R3oE+wOy7I7QNe1k9CO6+Vk87xZOgKtZzpmlR05bar9YkT3tQtI+jFXYWuaWYjIKFABr5aIzqwCw
7pCtEarN8CPNIq5xaoJtB1Njxx4X5v4sxJB3zc7u4LlPwTmyzBcJ2CpaMpd6Y/T2BPv1axM33Hoo
evUmauMb2fqWN3rua+tSjTx0rNkHCS8cm0M5s5uciQKnER9pmoUPAONxrnhtvxCSsKEL9ZOT2sZq
8lXrqDroQso8e7EMtUGmhFhlrBtzpXXtrrUM0DsK5aKyHJ+FwwrX9qazqlTFRQQJqEyFiGfXyqDV
BVSsS0wMlGA++HCsN1Y8sTFy4mqHiB06MwIFfCf9zaBm5XYg/xPfBMUcpQ4EfBtQAplo94UfxA99
Te1U9+qw3bt6scffFmOZqx8lqlKzb8nbtXc/+DeZEr7UkQs1LemIMOmwDzYNrt35KGiDfNEqjXMO
7ebeJL/nVqtz44Pvdvd9oXbwCvDFsphJt6ygvUOYDsYJLYW75i+Hj6Wjs6Qxcalc++ZKMtQngawl
L0dSv2pGPHQi1m1XIH/WpuRes2n7+aPf7GXtvOm5/OXdvo/11XV+IpevJIuKPs517ZROyILYdi4D
AZKgRzuwM4cyPRF0uM89DxTDfBKWuTKdzuwc1JPGXmt53dXpQTqt5AbNLqhCas1Y3chzy0Ezu2jN
FK9OljObAxeiz/CWzpsGVQhl60pejjKK+aNMyRiOPWqCnLRtWnhntgDIisBzlWA4toNFGUfMKxxX
9J9Md0nBr/hKylywzIYWCx/s813M2HNd2xpUX14Q7obLcZZa87XAgJg1U/IG+w8NVjJoMFr0/aIt
UvW2iZvkFq0erm0pP4PdXBrktofzyFkisDsEQfXCHqgBzOd+7ud+mmyqyfJ962moSQxdbFgcAvcO
SBKJM3aXihk1G0WhZ5gHWPr+fqJ3jXeoSc9wWKPSYkHgpXumNj//8zyvjFNFZLlz0HofF2DSzIES
Nt2lysEGnweQEHPvbNRjcGoiqGqSrpeEAb5TP3uw5sfrPx6HjvZBNeJoTwFdvS57PRYoC8ODYSol
UqoXDzsz03r6z+kDfmdChKCSdZPnbgqZlJYwqJxyMmU70+sXZTpl9x1xwQtrHOOXHlnZIjD4Xo1h
1glzT4CAvz6eOqVxZ5k+fpko/9gNmrvvG4txdL6bU03a6v5w/uGhqaAS7dAYsX+YfTUoVAzGibQ8
a2Sfl2oDmaObCINGmRiBvyrG1YhBfiW1N1fFDetl8MAkNHjsNdPa+dzn2iwxmL662vDuAM/X9RGN
A8egfjK6kQIPh7dK/ak4KWZT7xQi4BZ//xXrqvtfv2PYwCatQd1ByGe/ozbVem+0TuKDSyJlDE0H
KFNJuIpKe9WVJfY/u3Wgk6WPwUCEmVJWR3mS13BYVtfiP2U756ajxCfD0gcbATtqq/SxmJZEsMLA
iNWejQlHCTi05eSn2hUcWmdclnqdErNFdMEiDCLvBt8yagc1Fw/OiG4USKu/FKFFvhjJLrQPkaGe
SBfc4E6pdoUJXAgXjgultjAwfE3Tk4+df+YSI8n0dagTNjHt1MfO1qxAkNoWeeQq6T1nUk8ecneZ
qwijaar3soow32tcod5Lz/Z8D0HS1o2trQSFSVkeHgPIFFQWcCjRCDWJnJspapI+mITJIpuodiYK
LdAY5/3p6nl2WapspfR9RA+qaIG5G6KzhrD5JamHJYZsdS1L/3xM0BpZXegZgMnaLL/KF9aZJF7N
93So3YQazcghOxLhFkGUu/W8PNoHduhdkMVgCg7ZktC+ak+1pg8rV7Xinfwt8m6CgwhXSTR9LKAL
bHotY05xxBECEdEcaq2PJRc8sz95zAW5Iqp2luUMNM3NhgD1lpYtEq7J0N1N7aagH6wGSZ2ht/1a
JPq4zwZT+ziYyUa2qC2qGnIDea1cDvFkLiqg4E9pkO8l4DAiz2xZTX16jqPKwOWrOZuJIKvLkMXd
IpzrN3HvPwsxWg8lrfclmuFOeZhoKnYtFBClCZKtRJ1WjfZg+Jm78W1DXVFgVUEAD/ZOqYvwEniK
jbTKcF/KYqkOzr6Zs2fiVIALw7nsD61BwYONBaf9s+YQA+73wVFOKoanzsr1/mOemc8ppc5jUUcI
Y/3c3VkZhO+874K93OcXU74hBGARZo1xkTuJJkNj5sTm/bx6/BCwpTN0I1pNRtnu4BP1p8Ak2bGe
DYVl4T2PlkfVR036E3OGuVSdgBKMrjzntPwurcYWGNlmJLJqN9qo/WXPOHFS+hZZWzN1MtmuRwyL
8hequvq1tMN49fdjh2m9Hzos1CCUgLj4IL0Y7+FhuNypNjhGf6TDNxQ5DYhwdKnwbuRiSnWQDicj
9mlnZkEA4glvCjLIEaKcHI/6dzDnZuM1KihMuMkDNHFEprRYMdWTDi2PCvSLhZsTUWYhQ+mn1tuw
tSnOuUZOTc8G8BrE2FR6eHBaES1kmaju3WwNxEzBekeZh8VDhusnedArU9mpnh/cdRpAGH12aAyx
81I5I+Yxwzb3gSAItfwgP6f/+DL87+CtuFzZzOLf/8n9L0XJNROEzbu7/34sMv77z/nf/PEzf/4X
/76JvtS8qW/N3/7U9q04vxK88v6H/vSb+evfX93qtXn90x1oDFEz3uERGe/fkFQ28lXwPuaf/J8+
+a83+Vsex/Ltt19evwIRXkWiqaMvzS/fn9p//e0XB6O1abFm+I+f/8b3H5jfxG+/vLDNeU1e6+b1
L//h26to6OVq6q9wHQwV7aBNnVGnHNG//f6MqnmWqlLBN3XNZXLLCyQwv/2iOL8SUkF32HVU/iVI
wl/+JQr4cTzl/ooM0fU8B3qMyi/Wf/n9Bf7py/zx5f4rb7NLEZEg9NsvuvN+BqXUYeEfZpGkG5Zr
Ge9WSQ4SALsGMUf8CRrhqYOYGdJ2a/thOgxsGLfkxZ9AMXVHEn7tezxbM4vRuGsDS4PUz+wylPq9
FmBPmivhrHSIqdNyd6UywB+xXGY7bVBOkLlwvhMkraS7wKy6HS2yTEn0Q/LHDXusCv1IwxCmxO1x
UAyWL3Fk7fxMDCerre4RN8yQsTo9OowVCR2tFW7vajmqhlh2lJtRtGn2EU0hXZPxxvTI0Zz0+ltu
5+oFewEMcUSCyGZyTFut9laQ61qOZfUE/txftSbe/6EoDqUVR1yz3MSiLOhwxxbyfO52Y3dbZGO+
rZ1xPORVDQa2Tzf0SbU7growG+rlWVX74KLYJgYHNRu26CI+Nz74v7LxaZ76Atynkt3VOEgfID2z
VtICxosqawF/KTe9Dvazn0rvhGL2g+6MnyLSndmdFRGCaABxaaO1QKn7pa3gxc9QsuIaYs88BSt2
APRiA6/GQhk9G3W4FIPWH7IoS494PQIjICwOTavt9elTnBxs35xnA3vv+Yy6g8uco3VLMlqAWxnA
ug37oNZK9ICSNTAy87aIFGVle/iEUWZckCJXiwLcz8Zthq864/Wu6tRq3XgFIBLDf+OcqM+WEMck
NO2PLbHP24KgOiFg5igUmOmp4LXz6wXR0JfWbbdR0cRbEhbJwNAN7CJu/AgVvb8fyyfPL1oqzvVG
T90PKGqLddNa3jrrsF9V1KCYqbBlOu293qFEGjNiDxMjpirgxipFjrmB37/YTNnMtOKrrTsBn41p
7MvOPFbz5ikJ04WlefmhHpxNG00keiXQL7kQIZqzZ9Adgcaum1t+B98cEdyVTbTIhhzTXsECxc4I
Mg/NYVFm5K5ivyRYUpDLlmbZqlLclVMML60XPcclJKOgyxDuOoQvm9Gmopgddg0mTdBYrJy9J9w3
dxSrIBCZZrMEZnPw8cPrFXIfpWMHYfPDPR4BuyYIOoLkXCTUCHQ9Be+nUs6AZxVP6raOKCmaYQ2d
ysMcUWQJu/+kXnOuKyurdre15d2baDGjYuoXxgRgDsb3Qo3H+3h+Pcbgj0ulQDoSiTnri9fs1uQu
tQ0yC6tLsP8CJG1iXVtYs+WxTr4YfksREJKzqPJTE/cZiO7GWweIth0KF6YREO7A70k9rVuoYbL3
1XBEL8Bn0lHPXygNH0E0cZR66/lMWJAVqyzlCxBOdFsZ5X2QdtDBBGZ/TFB8rP0iyxBj4hg/JZa+
bPJbNypeCmX4mMKYXfaW8ZyzwCu6AkkY6DsQdvG3JIH28P8nyv/JRMnk4RrkwrH1+u+nysVr3rzl
P0+TP/2z7xOlav9KXcxAfA8XwjZV+4+JUrV+ZTIEx6Fq8wyqUbH/faK0fuVhpkq086To6KrBy/h9
pnR+VTXHoejMRAo81rHM/5upUnvfN7BczbJd29Z1S75hlQXlT/UEgHx21zh6vDP1cccUvbDMb3b4
rVXeeuS+bXxqCrHw6re01bCapP+w19XmrezPyRnyz3u2Z6gWSwmWrH/+89QGm0ntoQd1BMbnnbdy
BxfsurM0hL0QgvKaAPJJ+LBZ22sHnftP39f3lcPPK4X3gjX+vK0ajuppnmZarGX+/Oe1MYtZsVbJ
LmTAERQ2ELMrziPOG0u9Fe4uaR7//g/+1RvmVNBt1zCo4Fzpvz993rntFh5DerJzy0uEqDvCnmbY
b72zrusUaQSVvxYSpskEYv7T7uCv3q0ll1cORGhHf/dh11ECdBbU8m48RBbZyaSm8Y3G+i7xb33r
jfrA/8PXa1uUrDTPdmyNstWfP1+yIDC7ZdT+xThuqtFdlRW6WhS8XSfIlXzTop6qrLZmcQhX7B//
/PyG3p1d/HlHIwjD5FKz353cpa6qXpjzhknOWxvtgH5JYP/5BgcYd8/SaG36ArQjaDkDjULfVTQh
7YIv//Cd/9XLIBwG4zcvxuaz+POn0CbIMbS8THbROO58fHPmxKcP9CjCc0MlvQRT0Ebr2fPUOg2x
LWzQmKHU8uHvX4g+L3vffx42o4ejmRQPbefdCdBQH4yyQCQ7cjNWYeOt4lQnGlgjgjldoHdZ6Eq3
9MNuleifGkhXtnAXZt8tHeIJYmLnCcNAQUZYBWuIXF2PGQUi8zFwbskk/IdT56/O1Z9f6rzR/ek6
EZYVsjLhykxNsdCrS6Bg3Iovjf0ook/ORLhL063+/uN5v2mYB4Of/+S7r8nuct3V0jrZDZ238Fl0
xO6L4h2n9E0E8Gxppfz939PmX/hfvg7dtImRZGJAUv3n94iWSo0Mmz8YpN8IP6eqT28YX1Vmu6RC
Pg79W6imi0J7q4DJk17BNToPDmOzj4t/ODW0vzxHf3ot80D90+c9ZAmpWC7jEhlNa61zVl3WLf8P
aee13LbSpe0rQhVyOCUJgCIpUqQVLJ2gJAfknHH1/9P6/pqxaY1UNXNg720FAmh0r1691huQal4V
0rPU/4KOv7LxLe7tdOXg96PUdxS1pP7m8yH58BX8cRdX8ULqw7i1JEakF8rF4FDC0V6JmZfWCWxX
gLG9/MVE+2gHNGnoGwpgdLZA/eot4IbZIubGk3d2uhk47yB4sLIa+T1GOVx7LqAtsjfoAphD/IA6
9b94as1G9V0DyI3d0d9jv6CtR1FwYU+Q76PioTBPZpFTxn62S0JSbq4/v9xHS8vi/A3v0TRk431A
/njVaY9ZfU+tbCss9eS7XH/umzt2PfFuLVLhrPwyEH8UeP68pPj+H5eswiAIw2xOt2Vjb+xCcXXp
TkttGg0LOcYmj8n0s2G90LPJ+bKpFSBYnS+GWbkujokF/uddXIU/sykVve9500mXeBpWXPpZS0Br
k/U4yUMz/WJHYusP0J5vNXgpic1G/BjYb5+P//u6vl73f97HVWyrBohpOspJW87Faxs7p0y6Z40V
2Ay05f2iPtvFi4LeweeXFb4Bn131apYFhQaCb+S122x9wH84Ht7J+QGvnNVE+P/8Yv/DWFOFNMGS
WaomJuEfbxxD3BkYhZxuJTu96eN0kywFBUB7Q3IpHlS1ICDSvEuyYQMM8T2wiDDb69tO+vXFzYgl
/O+j/9fNXC/xsJzsBCHGFFTqb1su3aRAOpN7YIwrnAQmgDG1NHoGkqifX/mjeMZlweNYrDUqZX+P
wtJpLYIAyn/imdpn67K9G6uXMXtR8mETS/efX+7jmfXH9cT9/DHqs6bP2TSobGHY7YFfXMWmvGp7
okiQrlFf7uvIiwirrJMvNs8PE1u6VaKCR0rtWOrfl0YadxqoobNhQ0UXS7yDaYHQAOGVzg8RtP5l
NIqblQdEgD5/7A9nNm00Q7ZkW0bE8u9Lo3MuAKYmeW2T4XT4n8gtdiyzl92Y639+uY+2beuPy109
aUO7Poocg8vh25WXCCyRw9kh1PTlfzVxVcuCbmEYlq5fzZ8qYd4uKNJsU95lMNikq78hB20ibHd6
Z4U31DpyQ+v8+QN+OGv/uOrVLFJNE3IPVMH3SFFZeLqxC9vOr1D9JSMZY385oh9HCw21c9tUHcL0
1RUNJVTARjJvbdqI9UTW0d2PnATz/oUkTI0PIkTUs7RREZZazBUy0sV426bfP3/wD3fGP27jKmgZ
aO3OCgq42yF+6Zt4Wy+lqycZXcB5uyDw3eIqpdfu5xf9cLT/+6LqVf4BcK9R8lj//7tBhKUA+Uc1
tqsmHH1tKrE9+mpaiRn6TzzUdEMciTRdsa8uGTkybsVYwG7pTvn5KoIgns8vmbMVxzIqxisZior6
C3THmqrhF8vn40ih2fQAwOVR+b162XUNXg+jTPKPxlkVibxS2PqlzsHkFwKJmWA8E/rlQsAiDdXa
5PD5eH8cJHVFN1lT4kx6tX6l1OmGXLV5y5Bw542qIGJcsfN08qoJELdCLwaZ69C0vnjwD1/0H9e9
SoIGXWvDQCVMwT72RvN57HJqj0QrrAzMqkHt4e7zJ/3qglf5DvJjVQxOjFUF/1vERsV5pkS/hve7
AcRaMsc+v+CH60fXKTEYCO+r9tUFnbLStEBnZPXFxZsNcwDiPk2NhCOlpMJw6O8bxBs+v6golP07
m3UKKoJ0SLHN+Dv8V8mUROkY8D45smAe5nVhBhZRv2nQCrON8nxrDyYFpGLV5spjNcrfbWuAGWJu
HHKvXilcBqNdyOyXyP/i3j7MPP64t6ukS8e+M8RUDeQf57ooSEHh2lA6f5WcYzrUZYoh9qYac9V5
+CLLh29/NS7UmWRDs0jnOF6S5l+9jbhm6iPJlWxHDnKx1+JTgEqc/mOejNM0aycQ5VCmde3UmzQ4
dKTJqx2tIlTPH5vF8dS6PY4OoCJ9cCtF2Zi1upnLdmdVOeUylX9nj7SFfKfHAgFHerM8t0b5mCcJ
FEe79bS0WgPiSVaGwV/tUdWUF/q7zHOIfan6Y+z0H4OTP0rztO+mjrYHcrLJbwUEf2Pmfg20usXp
Pqhom3fyJpIqLzJgVPfmQe1+2pDV67rwCgS1xK+IH1Wczi1i4JyZhK8hFKym8pRIuG4/iC8VTeGb
4P+1yb5ouH2ucFvaaku/Q+15G+Eci9E6jjSHzKiOU1WBe213Usp/TRPnxItsdmvMW/CWqNdQBqy6
2WSVuZJRBQ0xlQ+yfmcJG8hI2Y9gF1qsvCPVpoqjn5Q6O9ZwFZDOfrJLA+mKymt4PgVl5TwsPdg/
7jLkfsnDOKl06Aq40wHchrrbhXiANuPgNknu923pDdRfoqjaYwsGpGbZLr3xXVGVk9alj0abbc1S
oFPAAc3C7mbaCxz3SkRyJeLFSPxSZw63nT3BjnwZF/tQ5yjZMCzoEZ6sNPfBYNF2MZAWDNB6Km6q
MPe17mcH6CcPM7/RnvVGvUFTMaqx+O6D4l42kPMx03On2k+xrL4Gc+faY34E1XrolJ+LIQEYk9ZQ
PXdy/RN+0UaBcuMorZvVzbqVa9yGESGq0JZJXskX4QYwGLjknWlE4kO3c4zmdmhel845BJDqk7a8
ac3KE+83iNUT6r83dvOridSneeqxaeITmjTaqwNg7gqmVijhFD2aHDTGiyzZT31vvIZzflPV7UmK
sk3WoSZsBXDFO/M1HOUfRlED9Naes+4HHmAn8c64r13QaBfEaE/iaRZn2GN7u1JicxNYGEag+IjA
rF+3a/HsRYyU+NLsEPE8Z4FarAar8ZbXqeUtAv2uDeUHfb6LgtafGR1HeznVYHrCqt9hlLdO9NIv
rUs/oXZZpOeB+dQv3U48uIb7i50FT0DXvgik7xyBP9MCAga5gEr7nTMbUeMq/VGNVCpxXGBj7sen
qbIoQ2KUOBnA3Ir2yajim3nQfN2ObyZIi2k3ujBUduMQ3+StoHguXg/oTkrOThWtUY/YTVUI6Ci6
URxtbSFyilLUKTPORti5Bl3sCp9im0/4IuZeFxtEfV3mSSxbVShwXB8HkBeELSp2oTjHC5NSPsIO
2H7SOyvj0LW6YAsOy4vQjY4yqq5W5GpT/8WR5D2JuBrLv27iKskAFhg4nemw2WM8jDkk4oUXzbx0
45OaP7UQMRBXvS1sRNt2pXSxdARgj3N6odk7qo+jtGvax6gE0ZW9fTE6Yjf87MaushBnoLzWz4yO
0z+1oOMn5ZLNj3n51KjHGB2N5VK2rpY/ZSgkwT0bWeNG+PTFTXywNf01Oldb00xDRoWOTwI6HZuk
QH1pD5lnlY3RCk9qPbgtnV2dI6IVhF+kKNc50fXkuEoWQGU3nVaRLGTTU18fJ/VtMXZTcZw4dMzL
V4P94dVUUDAmOE76fFcnUzT3VKOsxdWCZV0CRm0Xx62ibi9oZiMC+1XlduNRPHtRPskwhpdwVcOG
wKSdii8yP4Hhw4D2Ph//64zpfRCwnaaPaEIacq6OlcXQJvAoyEqAbwGGfTPDJzk9RslT1lzUiKvW
/RfDrl0nQlwS1gn5PuolqgH45+8kLZmHMekHSjBFFq5LPTvqZrJTk/nRiKWtJeGsZKOWZbLZxsfO
kX8iB0GMwHA1wLmD/69r2y9a9VQl2RF5R3dBjhAljmOvsZwzofJBPwf5FOZQvx8wp9TAXyvQ9jX1
9PngEUn+XUIGLxX7DGw6Rc3h72dBNtJCbXtI6JcmdGuS9ayTW5a/DfoGWMdb/S6Lg3XBAb0BSZHE
l8yhGsO+PTXfe7tajb9TlFwKrPCEvPKw/F7014z8c9Sx/H3pFPi2x6CiTIaT2bJCQkUKkD9GYRQ2
8QweIpfddrxESYzFbQxPdb3QSxLyobitO1B6oCrwi+idoKSBkydC5gVgO/iIaoxHEyCbd4K9ihRC
ukk5Y41psq5VZT0vTzR8exJlBwGUpP0tpdyU8kteplXtvGbqPQCMYt700o2K+WuV/y7GV0soFZa/
RzteRfUvi4hi1QcNpv6i2etgcdYL/mYRVgXco4kUrpl34JRCr20uk/VqUFDv6DA5tHahJOFCF0ME
/Q75YjUH92BNV5F5tINzOi8bWbpvFsBBv6z5NdG+B9X3ur0foR3WD3r+0t+kDKFq/Op5BUbxxUpW
P4hYtBIN3YRhp4NRu3rnnT2H4JaYv5A4josx3w1mD52h8+FF+aam/gCzDAsIIYo8V35gRTPx1sa7
DENdPbqRFGc7Ak1HmuGHDQYKtYO5WCtD8Svtfn8+PdUPZqdpq5iOaOgr0llX/56dYOumxEzHbFvi
rLcGknDnJM6mSeUfZkRAH+abWLyS4CArwWOQtg94YD8U9VNRRDed1PkQ0w9K1PuwbY8lBJ91mtsP
6miegNl/R8QNalmobvsCwDiauF2pw44TstufP8Y/DSkChkm31KZxShGZQPX3YwgprarXqBI4kGnY
NlN4ifNl6m+LZyY/+ITIoFfeoXkvIRtq0Yv6Yp2/D9TVTkmhy1JEr16E8KuQBeTJLpUpzraOg/oJ
0RIDyOnVUCWvohcol4tvAZMvYIA0MJRTlKCm2VscCaXkea1ar0n3CnYY3nOyV3LblZOJ4iSHzs7c
5EaHITUgcVQ8MNbTJQu9CEDr8gQjaFyr/Pjnw/nh/P3jYayrks8CbLC3kyjbLkp9Vqdii3GiehPJ
zcXWEECuTfpN6bpSH0ytpphZuwo/I9EOBiPsj/itR47jmjhpoZtMsdxZG1ip/R/v8Wq3BEI+jW3N
QMsS5pbofw5rs4Btnag36SRhZeYu+QEXxdImHkn2MY2nbUpTconHlTl+18yB0Diva22DLMfaCL8q
4LyTaz6ZEdc17nzByDFYkmzbVKBVynYjeuU0z8RpPuaIZY97mBkoFxPQ9Oe4u4tooH8xSB9ktwgv
ySwLjb84NP+9LhZ7Wupl5kVi/rZK1XZn2OW2CZx1Xi+3eeRl2ARGEiJrzE/g/OsWJyod79QYtmsb
W+6kwtGC+I65KcdbuHBD3mwKdlBUmfil7otEWKQS/wzZH7d7FY20OLZmCEv/Kfb1NkTY8b5p25Wo
7xXDV6PzUewDRAyQRzU0E/zU34Njd2PfqG1K7NPuEfhAU+Ud32IBsmGvKK3nz1/GRxPC4oBBHQVE
BW/kKkiVSac1aoqbSuugsdnbIAPptUR3DVhO3dLBUqCnHTkrMAt6+KIW4352yi+W9juY+WqIuQmd
/hI3YmNM/fdDT1pdlDUqcVtnwQpGBVRTbStKX1Tbt7S1WCqsYrs+60F7p9fawQwsd8GoS6lslCJb
T5qG1xQQSEopNpkaL67whEH9Ny6bndobmzwL1s4Mn0BpN+hKbZxpgO+LjgvVj0yvQBbfCT+IL4b2
gw2XpxJUN3BwIJ+vJk5Wp1BthfUUYvN+4aSY0lAtju7U4NcUgs9gZAfSE5SmVrr56/OL6x8sMtp2
smGw4TOi10PqqIWJUB/VFK0Kf+hgpUwKYRI2TUhJu1ZZPJVSiS9y6daWjM2gfCOjSlLLyUbc2qj+
xNyNCraJYX3+3UpSj0fcOKq5KopLDJlb8M2pZ+3gHj4ZAaR03oTVI0OMdaYzsoEYFdxb+jsjsFoN
l5rxOcL+eWrnFXQFdG7mmwmD8yKirGl+te+Z4gh0PZ/eIYmWDmLRuu6Wdgg9sk/12XYqimOWowtG
ZYsdr0JFkTuQsdCB/IsfXDOU300pOHaYe42N5uHFvlXTeavVCzYtWzS6j8zDg9pop6ZMnh1Nv6Ou
k1GsGit8UDXKUM3wvg/qsXpjW5InimplI4rTAl+EfqE/9ia7u7MjGbitomAHLdnXwtQTN4MY1bFN
u4PWfJfCaLtk8+3czlvk6TdGBBo22s6IOoZhf6tGzrEs6DKAr3NmxU1os8SoPiJmvTO6hELQIyLK
eFZji0pD+PPZpH44oIpsmxp8JDo9VyE7Y4otA9zdLbrqt+Rm6ygP9qSTbpVbLsw4PxksHjZcW4j7
laOP/fFN6AgQgowAQropZuWkN/ZFbicPTezj6AXJi7GglwH6XOmQMYqVL8L2h5GN+vF/3fPV8qvD
rkPlhixyEhVrOaEZ1hqnwnAN1RReXO/DKOM8m6KgnloU3BCiaaVh/GK/Uz7YQOjoWggLaprlAA7/
O7pJXWThkjNRKJ20G3WYt/RstjCCfQUZ6TDt16M0eVZe7ybL3iXJSFVw8nTUdYIQb/GMt6q20U2u
fFXaf+/L/bNMVMKtptJIQ/Lw7xuTkVFKa01YdNS6G0jaWs/jbaI5aDrGfjNN3qCnG4wt3EGyd3UR
XoJQ8xEQox5sQxVcVMnPUX0iGff6inrLUpw/n3cfD50A+TgKHRlwvn/fIUX/EhQGBVOExvxezigw
IaQxZyDVrZWFS6MkQ+XtYyZVvpNk6zgY+mpQDVdwFcth2OT7xnaOX9yVuOr1uOkquT3mO5rgI/19
V/i/kLGkGploEGwdMDaqnaybZDiEqQVtXVQDFhoDOC3VP0JpHSrdLkVwvozqh9p4oWXjf35D7xf8
54Y4Msl0BB26SFepcaXMOGXqSb5Fsf0SVIo7hz3M1uTb5GgvRi2DsNcQ4uwkr8dwju6h31FUmADs
JLgv9M0FV4pvbdo26+WcmgKqmK6nuvXirLsvG+URYTTEa7HrrHENUk59nLj5vC2XaQ27nkB5G+iW
K7K52Gg2g2GsgoXij9UeE2zDC7WCHXPQC0ruGvaWHCjMuHblqNmE6Baai7kZR7L1sNpmRrCtwHvU
HRY7TKlt2EHqQXnYgiGwrgaDrDlwG7O5z/XhqcbmTdJfjNx6+nw8PzqACv6hKCOzXPXrhrZslmQP
CxSpXFNO8xK7bAJ+qyTrpG9WSCmyP5heqkrb0p7Z3jhO2IXvFPZ7jQeFbNgNJacTIQ6JFlOZH5cS
ynC/t5Vgq+F435jCcddt8eajQOAHZbD9/Ak+Cn7s+nDHdJFVOfLVjBiD2bQhNqJmj9275sHkZVtG
ikhe1o4hIQbTr8rEwZ8SUpJ9MBZh5SZ9Ffg+SIAAiIMHVDTQof+gtdF9WzoyZ4i+Y+wOWHmb6zmC
zt5MbyF9h6ItVnVPBkftulcevhiBf8t1KiFDt9BZQ9CVcsLfixTJiQpZBxJpBzMCCWVugNQbJT5N
iO90dbgqka0wxjUunV88tvZvCg8Vgvxd4BM5dl/XJpdlbKqmGhl7E9e/pmgeLCc/K2HxEM/nLJ68
eKhOwIP9wa6fcgXtgly+ddJb2XY24std3yFdQOFwyB86W0XTH4MJS0alefZSZ9pU9CaqbnIVZd4s
VnqOEDlGbHkDRQIHnwarKevWGatTssSUk6wRp3d1FchMBJrb8xdPK/gkV8FQ5fDAtmYDURfniL/H
OTCGKcurothymHloUZNJ5Vr1AHD3a+dbnFAdWJoVbGWy7Q6duCrOvtlVumllGheztpbNQzlLrjkZ
flQv3pjCiY+wFuN8uhIPN+U+cS9ElbbdFTp2eSFqpPGyKdP2lDfSZtKGbSlhKaJrvhJovnHWY5QY
jXkjWjZKVGDTiqKdmX37Yn5ROvv3ycXS4tjEMZYUW3z/D6gatsJdNzVatW15ORgwoYgL6AKppiqR
Nyq1KDXHMV18LZzcqgansUybjPfdNggaN8kNhcRdYSweB91NlrenIimwPmNqguJvb+n/vfWBtI9s
B4vWOfEiGj8H2wjQ+aM15YBLbJXLpDYhwrhILqKUpF66TqFANjXBulfqRhDGDF+XpW4NT4QS6pil
e9YkllQYXPn54hhr+N3zSivQujGXNN5Eg6M+dcqAU+eIBXWL2BkwOGtXx+mff8WmkXhO2Q4rNh/p
m4p1OYra3VnGWXBJ0t7XLHPYo7gy7JPCwS1yCZ9hy0ddMx9yk5QcOapi16FiujLRdj4tTRWdcPD4
hlkb0I5gkdww69SVCq2U4pKZnCpN2naozriF3B+he7ebtpofnNi0D4VqWLRLy4oyZrwuOnrHtdw9
jLhZbtIQ84e6OlCUmdYDhnVeUA7F7r//imztz3++f+P9azEqGxXHNFlH6Cdf+m2bz5nboLcliuLK
uswfe9OZbm1oiC2n5XlIF7/Ea5oeqFfrPTZ86nRo5SU5Yfwan1D+xrgLm7b1oGfFymg7WHf4QLhm
A6oiQMRml/QUgCgiZQfZDu86FdEkfOcQ9TECv+mPbYgkBTsPug++UhiHtItdWNSqJW8MDYBZv9dw
Cc9RO5DsyFVK26fG5IPQv9dQD7Vyy8/YuSOt+16ZD1JRbewqdvHC9AEEbgxYHDgz3Q+0NOnZXGBd
0ik2kC1r9zkupAnPHUH3p22wh5Tot4N60gZsWugHOXG3z3vLa0jzxf8vSX7MEtvDp82a9Q0KhlhP
4DnG/dplvFOwqk8q08vpoBYcIooopY4TuvXowf4/caY85JyGNAx+pIVPzNp91C0/42iERtkhRKlH
LgW8LX6eOyt1XEPCn88ugL9EiLWV+CfgTBvTGcWy0hPbcZZl56SRLqIVMxNZ61g7SIrpDQ2+D/SN
JCwVnKXknGhjwxjtJtn6bdfJccm5am3ByJS20YBWgG5dqkRdV5BFFl3l5ZoeBKkDikw7xBrOOSlB
ooKuz4oihv7U3lgyGnJxspP56UCa3pxWWvdFDGqF6V9rxbkz+pVhafcRRlJ5azAjeB3szrKEKbBU
bpZaP4xTtVqW9iZto2FFufe+gbOCCtk5oiNRcuoiPftGMd1Yh7rNUabcjIPpUdjZt2WEROF0TlX0
deFfQoE44XBLpaQwzBXd8iMyJ3urb16M1NgtmbNWEP5e0R24JzX8nkbSVrxTdJ5dY9Zuxrp70Rsh
P1LIb1S/FoF615V7QGE/Ydm9TDJJ4qAh05Qop3xG1Vm2vdoaH5mDKwLVRQoNIIh0SaaU1GdId6Ip
ZkbTo4IDhyHbLu3uzKFJv6yH6rsOXV1pLDY1249aRhRR3/eXni22myfVJl6Y1k73KC6TIpEYRPMu
TeafoT3j0kdtHy+NWR2EUwpuzqQ7aFZISv84zOLDyMvmmUk+/9DD5dh2cgVqI/O7Cr963jMOuGIe
x33l5vri95VxG8jOfWKSy8zOk4ah4ThRKp2kk92Z3pIGPhq+nmNnu9Yuz3VEzwphGyqTkJpV250x
1cUvvqEQLTs4SCiHljKE5WC/YNt+P6FYsZh+ayR0izAd1/Hg5BUbsotLzIZNbSuRJjq2/TsY0mNS
Om4TYaWMF2iKT4l0aX5bOKBVkwYlwdm2YbFp0ZmC8eIv0xYhet+IYrcw1QMdzoP1GOvyHnH/XSfa
uXW1p6K5hxy/t1FD7qqfZQqkyfAiNcC1ezkFi30Bfb8dh/FtAEqKycBWk+f7xgwmeEz9d5V6e6ra
r5I2frfK7hHpl9ehkHZalR3F42qlhq18ccQ11cOudc2lb0JLQioNQZaJweGNT/y3QHBPJKba5NBu
kE8pO8xSB1vxopAx2hshhAYkqFmQqS1GR7pwqNiKPmsdGIfauFN7DIoQiSUlXItYNCTRjcg6Wwc+
ZIM3cUxEmVPQCuhhpxuOTtvYMg5jxkTE7yoZIA0h7p+mwVatWdYxDk2YMr85vXyq8mzX2+1+XvLd
gODoe4wpA1fKJMAIli/CbJJbXtoD7blUardXMJqTgnsReLAgcmOZCFZfCrxFu7HepHq1UaT4qNbp
asyxOA1vAOgcRhBBemz6iXwYkCmtpeLcVPF92p/wHXoxlWYvVxXdSdY4C2IC8RqANxXLSQS8pE93
YkjbdlnjUry1ed/iKY3p55yWbqs5lzjK0Xu/j9A8VqT+cbJ4SUWxU+jxRfEzazTtk6M4J2DdejQy
7JUYSNHDFosoEDxytNy0BGV7jCzEn2isKBQAQ3Fsf57nNbVbDZyWGFQxsaCTw5woN6LtDT7Nrcr4
PUwNWgRcw/a0ut3LveFXZLJifaXUKZtEOetEhIWh65LYFX0RsZGIGRI6bHOW7aJVZjXmqtMMT1zC
GZt9aT4Uje113cPUxAi4sTDL/kTa2/9EJjGSyguyiiuSYbdFzAeSIs7a+wJ6uxocmkQIKxVrTvMi
uksyb7iMXLFg1IRBxFNNPKypJcc51H9LgLOEu1KM5H4WH8XKmbLqJlU39RK5ZsoW3ARuihzYrKLd
wJBqqnmR2uxYOspB7HRFpWxH/JGoq1nFpWZ2Md2OGS9NjBCZxyllnSOTfaBEv+tTdliWq3hy8XIU
aXax/BW3tSDuQoNRe2o0fRtFOieupyrr37C1QOItA0VEgWQtSfSg5tR4qCioNPNJ3EJu66jjVxuS
vV1qdXvOjOcA/ERrXhInPWPj91Ka+bmlhmvlm2oko7Xq86y7cGEv4gMiST3MTEUxBLqEJ1nt0jI5
0pE/Dm31BkP9WyKvxRNrgeNSfd9DFbvkKmOIFbwIcy3kaBvP6dxgR1ZfsNPccLC7dHayK1lCttqi
9RCZF3ajlakfRFigxnGIDMYdi1d1tJExne/TWD3UcQ/vcL5nwb/MKE4qyX3V8jFElDpmFb1i53SQ
DPPSpNXbTH+WrS7FrnIVDpZv9NWjrDePMK1PTR+6mjBzGTB51pAyLxFkDYXOSnnO2KYhem+r2vHt
BdVRs9lnS3pUSb6wqz9NXbUX35/KHGeblbgBs1pOY5ifo1E/zUDKTCBceFwfyyDhdNYThWIU8bNz
hOVtOKBubeVnNVJCXuxTMncHfBD20qSRLKfVC2Ph982wUqNpjXbkOZSwiBALMfLnSWV9JmcWmTeE
2ygAEgqYpAw8mTRvmUI3TB7mLNvhguvmWecqd0JYI51MT84xayzHW9WiOqo3+9zRMJFTAYTA5Mso
srjyVAH5JeNR0scWHau5huJt5C/vL6ivTr0jP6MY2q+VBrQyMhsrRV6whUkHThU9mjHZTiwA04nm
te0g/RWav6IqWlbK8BohNIIaNjmcRV9tpUkIgjZhfhxliiy1fRE7vAii6TxuSiZcepGQyK2ndJej
WkyVxVKwAE+w5OheZnl4FJlKbse7ZBqwlMevcqKy1AHIcSjK0ICdR7IYRaQsS+C2pbQSCZqWiInu
XOzkQQS5gRqZqbePExekQQtqhcxa5CODY21FGtnYFPeWfKV18U5E96IlWLPFiI0Ni4DHTHJLNE0N
OaQ4BvgnAlZcHUQge2qW8RCbv3A3qKwdDpNrcYMitIlcx26hxAR8i9WWwXVa8C7JovgoJiESXlA5
qeJMpo+mjAt4c+WkON32po/xsjuooVv25WYgl5i0ZCeiQ2bgeBYRNPgd8dkicBWadiikcFfMr+Vo
85Htno/yxIuS8eFwWVW4TDlbvaz3sojoTBjxzdnUPXH9hb1Ct8uX2I52HXLU4nW0jYG6CYX1IvZo
TF0qxkJkoiKAtt03S04AFRDXyLxJEJ9zjCljOUFgHdCRjicdH5mG0kpgGkU4V+romJf1jcWJIY/d
GWMNxO3wOQvGn5HCTqGYl0zRkGU2jVNbAPGxpXQn0pRgTlDsD35Tf1lnk+PHmnKvIoaAfYaMybm4
ATOqN1pIYsLZQQAoG6KNGON8NHyxkDMs3UUgtmfPQuRA5F8B2iyZY/qDyX0SNm2OHmIIx5p5RtrS
tL4YbYMg29CkFEFnAVJhGpErchQbTbLx3uahG617DJTyu9pjOGPvxM7Qh8r9kssHCocvBYqEHaWP
UQq2pYkXcFch1d1AqCTKMsxidYoVK2pnYqyUqXcRZ0VoYv4tHqNc9IuVzqds0A7itTfamV7UO7BA
n01P5Y+YgyJmOlX1OCSm74BnVZ1tTAgVd6C2zVswZu4s9YcQ/CmWXccpyc7izKhM5yEu/bApN92s
HRSzfBObRNrJO+d2sFEmjYe1fEIJEcn14izm9MQcEIkcgpZrpUh3lladx7TcY409qkgQ43X8OKvG
BReAXVbcorn7fsQzwmGFqNRR0fFWMw4lTd8+p3wI8FDMdrEFqjqnJ7YFAUwUxwfx76hK10bzreex
imJYKRGLhPQnEfswizZj5DR+zLF6FJs5TDLjxK+VquUJkO08ornEqBVcrsWwFvMKGet4U7M8kU2R
zImc7j2b4QbEcVQVsrdo7YpPNIxqIw22m6GELEKFuBoAPA85WFfq7hwVydrM8lMNydBQ91CPxK7M
9kXk6Qvketnus0rainR4LJhLFtsjeYpIghxOg01Zb5aMh4oDH+XxM9DMvfhd04l3bZLvDCa8ricP
SBKpSo4jd/2E2uxZzuJvCt4eSfJsFc2JriRyoftFB9wudTgTFieHP207CTe3laT1lNnKM7pOTw3+
qP3Y49QS7K0k+RawIfe467QnxG9vnJYjRZu8ORhRKuBcsjTyWaBDbfozyn1ZutwiSNgg0khhTp/p
HD4RgLeUE/c5ZqRGM3vt0JyUDvOjpj6J3+mscNcnIfSF5FsCkhaRMb9T7rtx+Tk16UPWJMmqVvIH
Gn/VKr2H4ifR5zCW5K1tyTjruH0S9znLJS6Mya3ifOvSaaVXy12NmXtl2nsyITwjeiGzResxPCTQ
xxW73yzvdrrcqJa+ia9HcvqG+OITjnJZqawGJ30bVeUZwOIBFdelWXCA18D4j65UzF5ns6tr3U43
ut2owjexR4RJJ084ICxYZS/d7FYxP2cpt2OSbItfJcMLcX5vSdZ+fKusATm3hXLC/Cx+f7IPmgUK
oqbui4WEPTr7Xnf2lozQvYVzRSbtzWy6jU0IJAvKL42E632/E/R+u9H9tFy8tos4Tsi3E5B3MS4C
z45i9SmgHyVA66IMKU40ZrqjI7mZTarRw+Sm/BH/xbqGQz8mGLgRDZRlRS0ypc4VRPdGPNMF1J6F
NigQmG2lkiMkM4hKuVtu8UF4wGT6LKnU+iCXps2RFO+b7VC9ZStBNXuovU5N822jUYDEuIVyUGAI
lTb1VKuvdSw1u1whpNpxA1px9MooPYjhktJuN5jVk1KEN3DwMjTpw0ObJqD3+ydDDrCxoaI6gewn
WCFJ5rVRhW1gOCkcJ9RBgIaUTYWGDH7RCGlRTtLD3F5bZT0TA8qzFnanZVa3gXw/KMYzTaZdVkeH
fKh+zmhYxdn/Y+88liNH0jz/KvsCKINyB3ANAKEYQU0mmRdYSmjtkE8/P7C7plT31LbtYS9zqLRK
QTICQLh//pfE8bmZw7HKhCCr3G/ZYbsxNtWjjZj6IFsMsn5074Si5TZWPKrA4Eyo9vJJ0fWYS47W
w9GhWm1yCdmkgX1XtuIuq0XNtDPQtqcdirx4SnrxHsXC8Tt7PU69WMCSWMpKkvZ9mplfVNx/Sgrv
1mink8E8iUZ2dD+JSu3rHEXsMBDWl8nLWJLFZlo6gh7p+O5MupqzVY9XdULf1t4yVrDzpGkBm6xv
dd8uLHYjEj4XmYdbTaHI1JvdqixIibBGhh2jl1iu40ipgbUy0zV32/NhSshpMI5BTtftsZLuEm6P
VpXitnC1m5q1us9Awa3ipTTYTis+CTSHFrb+PZ67a86h11yuyC/eydCbA8zfl9wBGtGS0fCn1P4a
VZlz7FV7mdxEnN3twEiC7dlyRjovnOyJbihylHPKpGMLOTIDZB64pYTbYS03ymkO9aF6E24577rp
Xc39hZN25Gu9oB1uMD+l5MGUWrqbUIV2SVfsB7B0X4uLm0kw6mjg+btu6I/KNt4NmYWanWxSGcNP
c4qU9a65muj7WoXwHT6cqRc/UNq2eli7JSwfLYsxQbjSQpQ0M8mtoHhtGn+tzkneUNBCKnUWUSKV
PWhp/mA23V0f2+9JLXufkAviGH0o02JdrmJBi1vNe2FmL9NEnEy9mNfCqV5sVVzt1t0ba/tg6dzh
WVqxb5IXm1YleXRk2JIQmGx3dLoihTxrSf9iaMXXpO7v1h5T05ydIh4PqPyTbp76xn0eoFC2W0jX
wsVz6a/prMNqUujWmBzxbQDX+Ngg9OkTRgZ9n85zmFrmoRz+acn836TTv0s6tUwmA7QH/z6+zScy
tftS/J/zl/HL70PcCC79x5f+mnVq/IIADYkWDg6IbRcO759Zp7r7C5M4zgYHI/WWzP77CDcYWxPB
iqsL0yIEg5cCj/Rr2KlhgiPaLskYDsln7n8U4bZxsX/QLxC0injMIshsU3lsiau/Z9Io5nM6mD/9
ONQ6Z6KYQhd5tTvK6ogMfZ0E8Zej9hLVaFGdHAFUMtJl2pvGp4wetbWjiNlOPjnbiWPhfIgO5DzV
5sPvruz9P17N74PW/sLqIpJBRMF7lTpaxT9nzkxIdvXE4jWWnI8g0m3SwGA7vTJC+CweVSZEIBUv
7n/+sR/f90/Xhtu56YcItQTw+pPYhD6XzFxGZRwH7WPvjH6Oy4wj1JiOJ3OrE2xHuZMtG3BM73ms
54D/k/y7V/EXyYvFk4CYUTgQ+dz07e9/x3U2RlvZy2yzNXraoRqcb+RHsgV6K/YL4vbzWN4N4/qm
BMmzI0lQwWRl9OExPLbe58xy+J/YOXjSSv5GZfkh+/7z9XF4TYJr4xrUCvzxlVWLqRdxVJpHt8Id
LFoNO7qmPWoMUn7qbm2YW3HnOH9FhYnXNUJc3HvR58Er0IrmJodm2pcGaocJ8awx8OcoOlQKw57m
NYLYxuYW9wF5+fg5eBiNNSaPpI8+x3kO8qPTedoTdwX8tYRy5euWiZN9Wx5kVOU7VAgYWSyZgjOl
zVYef9PUikOnUwX2iORUj7ofqJ9eJVJfl3OSXwxU3ZA9+mWtFe3D44+hzWo/cdYpyOfkQofIN2D6
d0akH3NJu6GmIS8cFX/d9SnOk/a5NL6qbMkJwdbKq+3yAqaMQ4yD4DNcGSW9vCbBTq5shIX5d8/J
RwTynz7LlOTiWkQYZQn7r66HmLBZmeTpyWos9zCadXodMBc1pFUCYbkw0R49c4Ty58dSyiQ0ES5m
vRmT6G1ApLkn4bbes1aLLDQ7mhuVHj15tScCu4hgVozywuOZ7aOxnOn86+klWZzT0tPc6Ym2fajk
HNil9+CqVnsux7YIYNLkNe2ji8GOeuxa7djmI8fFqm78VarxzojuaAZgd8sLeimpkpai4NBREZ2x
rPNlmNvxYLcQ8NkmyC+6egKecF7HiTD5Ed9GjNKE0j2cuqRjgSXP5S354xyOqvniAVbq80QYWdGb
YU81623HeTVDtXuTmPajneSsbbZD32Cm5p2YBofi18ZC0KYTzWIY70qBaablROgv2MVuVvKBP4kO
fS5QChYuGFzblns6O0K3Xzg7KZILhD6GIzWi91rW7uVIeW8y06ddQWpe7ewn41hxY4uGNJIFTKdV
EiQ0lpRc2ZsK0FMcHx1hnal7fjC9tvFV1yW7Wqi7eaUBga7XuyLGJ1UYHmdSPb0XA/GHUgkAxWIc
adgbsIBgri2tad+K9CvFX08RYbjJ6IhzTYFzQufs3ZBt1v0Jkh2ZwXLi9mprz3FwSSnOsJfn3lp7
gCZjV7SywaKGlTLmhzlZCWjkOEcOQG+GNUY7VZrvBRrmbKYnaVJD7jusgb5r1PQ6YeKiSrbaGyME
X8+tYl951VHeBrUy+OfxtIuUfGMhB1Pgw9zo81cpB44GtByqsn5RDXXQ1B77WlucMCTyT+Y83esJ
0o7tkFQrUheSNHvt49q99hTc0ir8ns1pd+qKVgRdG6mdXmZ3UabRpzR4zNE4fyyQW12+RnFHDTHB
yGLoOHMCXkgDVTjr5rXNyylIOhUO0Wv6sKR+lLVfSN7Sg9Idb6I2/Tq1EgpQ+qBophzpyjAkkLZT
vCyx+1pqnyoiyzh2Ti984yeLWd7vszkJ9o3pBK1sD5oTPSPO2g0TxXxkmhVH1ZTvkYtLJh/1p9zV
7ycPhIxj9wtYA5otFxg8Z5rVUHFHVDuksTqbtHPuqGB7HJf+oM3ynRxq2Py6nfe5fqKG7nvqFvqB
ZJKyE9RLGTf2nDyKhOL6JScRSOOgZBLg7Tdu6SEyWC8qe6W7Ho42WW9B6PbTsHDvY2ghVoHrxJoI
fBWFshdf0ubGLvgLdChvbePQ9+oU6Q3FSt9i1R3yXl16YxS7OQZbHpxBEVjShlUldnZO3H8781DJ
ojsklRdY1kTtupe8pTHJanau+0Oy5WvExWPLNEyb9Z1KIt+cjfsFa2VAP1+3G+vuKEQciu05ShuK
zmnbmcli6LTsMdGjZicXFN+dul237ozSs6edjShkF8WLtZ+8fj2X8r3Qq/QGOv1IWk36OHXJMyNe
cSwyD+oJKrCPxl3nRsXVGVC/ehxSdylmxzWt0lunuZPeaD2v7oTlaEzDIm+Ka0tZSdjKWECGLOij
qkT5MhdlmETiGznRhZ9bo7rWrXG2cFXxwjgyeHFfHc2BFEcruwNXzM+MiLejZ9VnIa52LKI9ssks
pP2gBpdHKUCDbpElAApjdzvQb3TQrMK3kGveDQ1lJlm/cCXGAcuejN47NtHKWglwsEmOaaR19EQP
g1u28gkbqSyzw5IlIrQZAes8ds/k/Ozbpr5TE7IoWjJUWCjxzZmKZm83uzaZUn9o8ILqJtROxeHK
0RMbBNCC8Nr+9f1c09pYFrLbmXPEfk7lzn4QHSCdrBHP07ETDqOt0fQZaCtO9gKtcT+BSTay+9kr
LTtIpfuZG3sHx43anViL10pU3MIGp645T15g1hkOUJfEiMouLTKuFGhaHIVlk7c+UNhN3K+QX8YM
kYisSmXWWWrujIJte/SFFkZx2uCjHdi3WEAHl1Mpgh+CVoSpwrwnCMPRrLDrSTOWLm4W8mhWAu67
Q+XY8XXdgAlDvJgZGeLF9FnYQ3UTYTY1+plATkRAUxS3uHqrz3bddZcJGeTHjYrog7k6uUx9XTlz
sIy9cXCR6PlFRoKkS3ttScP9SWrda5Zhexom7p7qyfgtAWr9bNSWfaXGG63Lvm558XgKrU9U4EHk
5QBZsWFi+e2jZyF5/NZ1UGFbIYfA5dppYTsv4kbJRvqTN9LxNGl+rqNALeSqQrsFzXY8cHSGhk9p
pF1Ti+/oTkQv1mK+GoOip4YAl9UjJG7prdHvJvXQp8NPgjP4SKot17/RtcAmNA8vWfq16nMXPeYI
JR11JzFvhsHJPQ2i9UJ6L5lB5sUngoZSsDk9UgNvkqUyEgURFw9IDUE4Ki3Mc+TIVOUeqQEqj8Oo
EOqRwEIwj8UTpNI7a2pSP43c1P94Hx49Tn6rpo4CHfOgT/UZDmM6yJGBEhvOTWkvXA9TPVG46/kJ
0AUXm7u5Nip0VsJsY634nsX2qQYR3a+OuGuaJfatMh+p2XPP1lSHxkAMILSIcalqQFeH0uOy/O7y
buoup7agJjtJK3+uZY5upH80yqjcTZ3sD05v7jQdYnOipUCYL1qc4/Bpm0fZx+VxsobqYDdGt0Ou
nvtGRoaN0xqnKbOScC5iuaPzbN5lk6XfFqI/4ZCrA7dz4yAbWvQv7fykyvybBOsLMgd5sSuzTz27
8o1Ty5uUSu4LwWByVw7FnXIH13cT49EeOv0UC1o1qVU427LfZQM6v4656lzpdhNazG26y8NReiWV
oK53qWJxbrBwIesoiiAzxI9kQQQ2O2qv51YCFdWMWNo6Kxit4kaii74menlORFX5ZHxARi4rMGRH
hKPyPk2Ldt82AlWdjJvdoLP1Flp/QdhYk5pWCfTDzASk9nuU8Y77wnZ7kg9ok8nN8ZRX/euk2wO0
WRlYHeik43RzkOfrGGYA+X4ZWWXotq6kzjuOKKbCpi6Rpx03gpK5wjqCwBcBJcqU2EmNNonKH/JC
XDQrLnY6Aup96a71bijaaP9RDCVNY9fDShwsfXoaypouwap1GDFkGwiNuBvG6D7Ia60LvDI3mFY8
RRdHWh9zqzTCyeFTt1FBtsl1aRJCG1Ay7Sgp0M60gt+X9EMezHhEDtF1T4add4ePq8/x5zCP+nhO
DYMdjZkgG812r89tdE6W/JPudYyTWktUJlqdwsgA+VwsTVzmGvpGWPtY8kYHm4l3JThmb3ZUhtg1
Gv9xoR5D2NsFFulZKZOM5hy1DALM45Dk4gZ5yDoEU5q2p3olbZ18Pb2J2vuaYF3HZb3tuxMWlnjX
k7wRRuMoQhqUA0QpfTB7iR1Q44Pp1fu8Lm0frONIc19T/pDdcIzNekWgoOb7JhoPy7T8bCMvfaSH
ddfV6bqXkjaymWrNwDVaShGWlEY/iWZE6sy8qZc+j5mj02PA8QTwed6xlPxYb0D283OTMEA31dre
ZwXEo+utRzOdL6am/2jt/HlYUqjkwdTCSfVuQAd9gMxHnEY+t7sImWVAyLtOsNubUSfIc+roucy0
p5JyO6RhCzbapOSB0Zzu3XN9aeaHzDFu8iJ+TJX6nBjJ54az+s7uIqjwAqKmpaeMOCAG9WNCFvZg
p4864401rYhz1tAutWubMS46JVrFZuqCOeU8opr4cRnNNwzrX3lzL+k2Ro3LQ2pIjM5p9VO2NHu3
GF/0mrE99vrEb1MSoN1V/y618UtNszkg7XyucyrWgDnPHXkmIPQEi5YFar2BMpWzx7LNgD9B9Rru
53o0nrmr2Y02EnZqjfrbSM0Knq2Gw9NLOvT6A724B7twHqJonsi09GjMmz1qja0C8XP2qRoL85gs
TUTWk2sHVdX80NbBfESxdFoWknRc0/zO5pJezcq8zTjeUk5afW8r/IuKV0+PzKXWl4vGEWTHUejN
Ya2HAwvWpXub5fq2jrERaCQueXL8bCno5Lxhz2UN6TwnoUaEi6iZ/Utmi/Eo0jKoE82CPk8fh2HY
z6L4bnQtyV4RXOis7424hMExs691P0GS3ZH095Wpad7NLJ4BlhOKBsnfSZpjW/C5byPnZGTEDgcm
PQi7rne5dxR/RGRft7P2Y5X9z2rRXvXJO8zVfq7Sn7ysIHVIwWRHZvtAqzObHrdxBbLuTjSxHVVu
+mU6821rGksH26ETeBSHjGI38IT+LRfOQ58v933GidUsVlKRuJFtad6bsDujO541Z30zUpioilwa
u/9MPcuWd7In0g8oJVMQAdVnNx+elDkh222S91Q4+DIHuvWULq9FFxuIe4yTyCJC5+rv3E5mhsoO
5v5tG7IpAzgsVkPveHzT8QXe3J2qqbibKvHaO8NeeOu965ABVbDRMIzZwWDUx2bo3gpU1TtEE2ln
7lGnh6pTeytanvTavI+09qatQNn0azzHPLmEZm4nT1HckkdDps8Cy8vRS2kjvTz1Z1kjEFwmdS3J
VNnFZYS/CqZbvFJ0VyFtwX7h2T/F0DKXArGj3+1JFImfuqHhWbBN8ggUJ52SZsZaiG9UKWcJWRRp
W+sMYM03Q68Tn+hUONPWbeJj7CS6b1XJzsh0Ss06ecgrOz5SDx1azCZYHqifq4kqnPLNlOXoeOT4
jWJmddaq3i0diS6aya2UVU4m3cwoAg+lTJvqwYynbzITsdMYKQNa3/Wgmm3iUaSpDi6H1qKkX04u
HFndFCI8HgkDTs4k8nunFU3CLmXWpyKqP9S261zmBqF68k15DBOWN+8YWEjDoA8+UNEXt93J2Xxu
xoEe95aLUvRrBZ9GUGtD/WtZykuCv+u46saVZobqwDhtD80ciJK32KN1kVPsPZn1vcmMtKdf8lNF
EsaRI9+5RvuDES1u0HJaaHtguylZ3328kH6FzcpJLtT1NToHw4JG3lqSJ48n4cIKiWRqJuiiYBrt
jR4DeXU2Z6EhYqSPyKUaXW23scw4b1HEs/ZWti+oDGq8bL1SsPpeUmG4z5YVr663XSwU7kTP5jzZ
ztAHlMRVgVDICqOOiJpktq/lnMKSyXi+y3NIdTxpb8DYw7FwyfQ0qhELnGPkZxwT/BdVnJLZ1KJY
kz5HRIRWrErXDIEKn3o/wX1zW00pP7K/tVyq7UiG7x4q/ABRrRsnhmJvJ7qo3Jdx62GGbyzeac/4
lEh4yE3dosE0ovvs70yj/eIEpWMmp2504rtlcZLdNFXJedFoWpq6+cJoRsw79zyUZV6EOlPyMZ23
1qoqp1ceqwpj2HCw0/LZteLqRsZrt6f1KzuUxYSzb70HWKKVYeucSjSEYtVk9Gf7PJDkyMpROK8K
VwMPeXfbUl01bB1WHQBjaG29Vm6uf7cTfoa1UtdqtELeCw9LwdaHtaHVd+ayW7emrLx1z/QUpfct
Tw0dR/5EqZa7tWt1+E1OS+O8Wv05raPik0MRl0Y20HPj+MXW0NVtXV0mU8lCeZemgSjnAt9uNiZB
1Fo0tNuESrZV+rB6uMkMOQRJH2lnIycXs3WLOjB743MaNy8cAz2SowvxxMmLvLxxuEibvzc0DczP
kfUT/+qhG6ZpV6xpCeaLvEyf66+To5C2g/r6FM3E9zVlZs7WajZt/WbIdPZlS+MZfYN0n20taMNW
h7b1ohVbQ1q6daW1228//izemtQUlWrG1q1WL80Wm5O9EjpJ7xoFbEVDE9v40cnGfbpfqGmztr42
zb0WUEQ3eanJmyzPkkDGLuhcl3V+tjW+0UvBokUHnNza4OyhfQQ3ny9kPAkCtfnsUF2BVn2sOR9u
jXLgWBhetl+K7RcT5Miif67VimNT3MxbL52+FdSB9h11vaCzLkvdoFrpscs7Gu10qu2smY47B8rB
rArzyW7Eg7OgcxW8h8di68aDAb4YzuYMsOr1rIjQBO+Up2nr1OsINPPGijjxNO59k6sGWjGwDLns
27yjgzEs3WnVULRo8z8cu//Laf4Np0l+HHShB8v470nN81+7G3/7st86qWgeIqP9v1nLX/lM+YsU
+LJJN9toya1W8ddKKvmLDslItgqpTJjdien+jc+Uv1i0FXtYuWktti06LP4TPvMvZJkpYTMdC6YV
xpAUqD9SUrnjEBJrkKTqJcB32uKLgvNImn9mGd3/7tL8C1bS+gjg+wP/ZTp4fE1BIt1mlLf+xH+t
lVbNZjw0RwSNU+e5lxUTtZta7SEuPbYxJDe+C8J3JAgqQtpYntbKcO40twJ47Lx7lT+Ore1eBj01
iGFzSUex6uGSI5e6fPyfsJn79AEFmWuuN2o0olNvREA7zcWWyBOz3g4WCkZEE4cSI9mKLRUKwcep
AqgxVvvMBB/gH5iWutG74uItKAsAjlSJq4bgthJdqJ3fRJU6LTgVWdEuGfiZznZWpIO/ZKS5gpdB
ue5GGJp0VT7CYrCq5DA1aJWI+2TvDTKtZh/HxOWgwFXxk5YpH21ckGyewKQKpu1rqxmhH5oxhoG2
IBgswULbkXDVWVfHPkeeXRBxh9y7K4HAflr5GG62eke2d4i2/BTjKbs+XoZ4z+Z8zBQiEyzGCemo
kx0fSMAIxzg5m3oZjLokOVPsRM3R1JPg6TZZiL1fm6RNMBsoRPr9tUiNE76e0OTEYxj93fYmSzGG
Bv6bJscEOQ5sKuuBI8THT3KHNii9aJdLbZ/m414AGm1v1DFY6XVuQjzvG/ddmQOiR4pBUCXbBtob
kvrWarrNs3Fv5vve/ZIO4qjLGY+Rtq9b4bfNFGIv28eJFs7AcqgMw3X6BvwbegnCfxIgHQQuQ43J
rF4OE0fVpl9uq9W6EoN7M9Xjfrvp2+unLTrsdcyHVKBpl+2aVYV11g0QFaLR9RTvDald5K1k/jR0
X7b7o0WE7g3Sd2QUZppN4eC0n634IGN1GiMtrOJ4X6KbrQJasc9iML+t5RTWXXLQKZ1BvnB1XLXP
NffiiegyJQCCswD9IHXRLoMS/Y6BDXB7StaSA2gtj0WXnF0CwIARsfKM4YKlJCEkt1vN8+R9sTq1
y/P03DbcVd0+xvFyYNQ4DD0/3hkYtad9Qv7ESrbo1J+8hueRfzJNMfJg81zHKLGNKKy8/qQtY1jV
lNwXqLpFsNLIvF3BrUmCWsdVaZdZ8bcofSKwXjnnR+kgHEdvLaNxjxEDaz7mUcw1ThR6EVQT/ZK6
hnAOV4mV2qEtxBCkcz8+dg4hTs1kwvRtBW1iNMfDipO03iylkDIj2FVmcqQEXZ4366m9mVCHzY7a
bMbU3Maium5m1W6zrUabgbXZnKz1vtqMrfNmcS02syvdm2TDzteqfG03M2y72WJ7sH9eOFZZXNPg
FhB7qtWjgyNJkY5y1d8LLICOZe+9BYKt1crpRRrkJFvx+lJUTmiJRRDq/PaxRv5Hm+3/XQ/y8/9D
ofL2cr7VvzU1//Pl/X/tSv6QAbHN/fvN9tOPXv0b+RBf9+tu61KVLLYixy3JgbDw3+RDbJzsmUQU
0ztFSQzRN79ut+IXpEMeWzSnK8qUKVT+bbt1+H6WRWgA+SmOtEEB/5Pt1vhLBAGtZgQuSDbcLZDl
LxlmrtdN0G/qmIt6JRphQCBpUb5IWXKQbiu8iRdCIfxAxvqOPQ6+dECe/rvr9i924o9d/Y8bsbup
rgRBATzPfymFWDoIF7z0qDv66ouy5l2RwFGRwBJ2HuSxkxOMGzUuS0z7moMh+04zv1c2+oFFfLVh
sSE8MOvPKvibF/YvLg+aU4l6iLDeLZTyj+OImzdRQW2iOnZpQdgQ8BP6dqxU8Lh+o6l3jn0DCQDD
qU6W+xndIpZ8Ps3/86v4i3yKPE/COAzaOtAQ/UUWYjWoHTTWhqO2oZnThms6G8JZ4dg5l6ryR1l7
/lzM+t+9ff0jYOkPd8baEjDpZmHE4xJ8xL38TrwUzabkbOgZR43kVaSjuyliA7aVQy5N+rISMxFY
ugk2VlUIrGd8Pmi5iJ0VO5fM9GBAZTX0pu73CWH+nXHfjFMRyHLYR60ka6IhenLtrPpujJJX3SwH
FPNUczlNd7Fr091r6axSDj294sRI7kmHeXAn3GTZuxXlKM6k7vXUpFGg0gONMNKw3sq8+S1kLymy
wlrwfSF4jjdIYc6Ay2FjOLroLwNkLLh59L3Ku/xkGTt9A7WzrvJ8NFdwT6A1+6x3nqZY0u6be9ch
1T7PQ/myjN1eIOZUGWA6q/FB1OZTZic7iFnd7zagCfvjDQDcBj9V4FDZBkjlGzSlyXMDUsUxO3A2
6IoFYtqUUuNRj5+8Dd4iNj9GNjXYu8Vyfs7tclvUVUW7kPOaJ2T8agczAetcQc2cDT4byu7zAJ4m
wdWWFYolAmmTxa3agDcPBC4BiVujq6QCfTesWJUA6mwAuwHgrgbAa2drT2BmueF6hqPeRoC+dkP8
WNV2mFVhTgEDFaBgvTivNSBhBFhoKfc6Ah6ugIitQ4BzzE4efRqAGPUNa9S89rsEfLQAIVEM06fM
F5QNKfuy0qASrex92LBLvZmeJGCmrElZ3dDNEZhTA+5cgT1554qerkPsrm8c5JkNu30HTFpueKkF
cMotcHYKKJX81ocZaLWaVMsQCBSzoa5ln+O035DYAUhWAc3GQ3vKgGqVrT0IPFL1huFmG5rbA+sq
gmUX1C6AvQSrvGpx+5Px/oe1ocEElfvaIq/GhhMX4MW81A09Ji7qSTOq47Lhyj0GvjaTQZaNIHZA
z7K7awCi3TT5am7IdApICBlOLBmgdZFl30dAbAGYXXvl1n1W4msG546t/iXdkO8xL9PbLXpgylok
d9jQMX58RlD9bLmFge9gBVdRbwpA3QVYF7Z6i1eQdrvVLwXQ+9zNZFACxpMG/d2iVDqIUvu2Lsvs
mg/iezrUJE0U2cmZpPnYIYwbhlTgr1YRS60yMVpmn9aNC+CD6DHoRkFpiek4Vd6DZTdkZFj6g6JU
7wW6zwHEUaOnv3UI8tJez25q03qmY/tzLsw+FGkLX0+y9jmKeTQR/RU8+dxIY+MyGkiNCZyh2VgO
B7rDg/boNv4j2ZgQFugN14UdcaBJIOR/pjnBlgICJYNIqUX+skKsrBAsA0SLMVh8X9Yfd+Ng0gnp
ioCWMdCVm9A07lLejdA2RTPirkXID50z99WjkfRoteF5jBz9RVHknxGHfM6ggsbRulmigiAA7BZN
/64b5OdgzIWFZSgPojp51sf4xdwYplj2nxatR/TlfI15f7E1REHuMIZXWTGFlVOeiFcD1S1w5LtF
k90D5WB6IU9kNKcArI0V0kaRqq/kL9smlH9tkmPQrT/ila2mcedLPiN1ooucJqX1aEB2zn1hXOeM
6vkP+nkaiJePGvvGUjNhBmtFkLJdHdDN4HcIm8rlUexMI0w5IZ6M0fjS9vZD1q9BxOkobBEHUoDo
FGdgWjfoS68IGpNJ10m87lQ4dyNrAyFd75MioTOycX0ygc7VxPJFlyIrJxRBHYmbxCtvrGRSFye1
bzASRWexJaU60alGB3YjF6vzpZs9rJmOarQup8NqtI8tPazneuyuxdImu6RqxHElyS7sMVYV6wDH
U8inZXW/TsuZBSpFCdRQ6+huQ0LBYQ4hLzXqqEJ2VlK34cdbMikchD09oxEok7E7Qgt/19qzkKTl
JJIUJdyEtyYQJfWAS7KnoGql1503ZHjNPisFB1NDg14dM5unrQHg71Ry1D3tqUk4/gzJmpAMNjXo
4bL51t7608x6+u545BFr3jqwIGkQWbN5idPEO0xD1od40W2SMscFC/lkydccmDKqhHNAaTQNBo5J
MiTCppPeLuawep2i5Ms4uWwGBrZYleSA/waRmXXT+Hlcfc0xBp1njYz4fuDnDy1EH4Qan3k3CwtA
HEicilO5FrPcx/Z0yipoAYuj75rG6e2ChjfJByuYy67cD9p6GgyrvYDwsofKSD+v2I12s9WUl6mc
/Tk1b/ux9gLhnr0B395S5t/hptGQ6NNziZJs34h14ioScLL1P04RTh89Pgw2J9jeWYnrkUV/xGeC
C/prm5AxYxlYVxrty7qoBbusdJEho0LRe/SmdZmluzZOMVmM1m6eHRJbyFtdqnymFkUOPJcGImSH
BBXmAAdbzdGYtA4sZND3ejG8eSaH8JU/2uXkMtCwAjnXTMDQsnsYlLHrjKYOpQZT44z0B7RcNI6o
ym6fNT2WN3Lg5OfM8TGyb1mVjVsidSJekLD92f7iUiuxt+T6BN3hoXalrJZYKgwu1XIgab/3OWQX
x7RBR5kf6ASeTl0tbYaObtpnJHyRkG9NYfxDxG29Fa68pQqb0WoLEoQ6g+K50kQj4pjfvBLuZ9F/
9h0l0do0muyIjAFKH8QNni+/Ra22U1OE0HbD8k2yerEQEcjkdrMekrZjBrFlaGRrO7PfxiddLfaF
bGLyT0kYPadaqvzUSpGi07F8M8ZUcysruceqVt7PNJZiGtOjFIUPERGN53X7vldIi5q+Oy6i/0RW
snNi6jrk3JYm6/R9POlLKEpctLpmhiBE+q1IvfcGwmafxg6EJe1nel8NLCjzFFo463tXrgTMQXP0
Vos4WUeToDl25VsCzcFMhtm1ACSxoxS2J76pO/IxPj6xEu86wj37ZSCAEH+fvZ+wIp47FHtsMOZj
MXjmZpX3p9mY73vH7gPDQghnm4UHvucgCUFNnfFDoNCSU9LY33EsGBxLmksHcNdvCJ6+YXkroJ7X
1+KAm1Bd8CcP1Mzwf1ZrEQweRwyCy0A6oP0wdM79mmvLGamUg4614LI4pB9UmIDEMCI2MtCLsZu1
hwX4cdxwSFQb6fpmb0f6kpUVBd/64nDa77ZjP/mE+P1doIACDiNJ+/uKVRrVK3ABwjrvI6PLKEnm
+u9f/tWfrcl/EXdmu3Ej65Z+Ih6QwSkCaJyLnGdJKacH3RCybHEegjP59P2x+nTvqr03unDQF31j
lO2ypMwkg/+w1rfaYFcvaC8N4yuD9eUsW5O4qR/lggHzmS01CxisXBBhwQILk+HwKA0UWLPb3LoF
KKYXgMyCGLMX2BgeQ7SVC4DMMKwUtXz/Oi1wMnfBlDULsKwvwuKUm1G+ztCwwlY5+Gnw3WhN8zSK
sT8zNUEVp2SLX6r5qFAPvVjw0coFlCYXZBp+9WSHv8A//eOXZoGs1dDW5j+waxYKkHBBsbkLlE38
gWejuWQzhGNyXOBthUjAuA0yOU8x+QJD4bfrgkN+36FTvCciD9YRF9YKIqp1D4wU3VKehKc5jKx7
n5KUOHcmJLlwgcqVUcvUK5P9AQ3kZ+okv0RJLhQw3EvgEqTlCR6olZID4A2WyQh37I3J2nBtQLqL
zEjtqoi3nz86lZX6EigVs3gNZrLJSPxUYwh+gjJFLMuftlTfdEquSWCjvUP/ujPJ56ztZNg7Fh+L
svwvdpNfRp4aHiVXAh1zow38hL1WjPA6Y+2PPcRAwCltMxQ7ozEvlH5IZwb7nk7BUQ79L2M2KTb8
6SMchl8mis2VPyEqahB/yvJoGth/PVieWvOD2DlNE+SMX3kTXusQ9Z7hgiKsHPO3O7YXCx7j1kwb
9+h3m2bReQZBqjDBxChZpjfqsJ4jkDgUJ0C3j0pGtS6aLmWme7zsdlvvUqve21Ftr9wmphbodEvk
nNusXNcHC9o4vKMh2WDG8IgpsHCKol0Bwbe2gvKQdbjHtYsMejYPFTk6UOXUPneGcRXFALZloqiF
ysJaKTWH55w60063MjLJ85qK6ZKor1GG1T4O1dGhJ7AkgkUR8F6A80ktMZyGVD6SovdOQzt/UUnF
1ozannWjd/RT55wQMw2vhPN4KpiQt87a98d9oixu/y7vL31YdbskK6gagnagfhjtreNUKLu6PNsO
2F4Qvs1TRzgKm+dKBecqNqcDt8AFdEx1JRz21a2i8uCiit22IrymWXKOwbufRN8ctZlDWil6cx/N
w6MZO/diFQVgFNFoBKVyYFs7fNWO1qdfsgjj/egvpI6QTggXF95eO7YOHOhUNkUyXKjfzrK0vYM3
I+vSLp5Wd+JCgF1MVlObBdux8dTmjwt+dtJy16U8xTvMj1tlb7BI4XDQDmF9rDYra+iZ3fqnP26K
tM9p4/Dp7kzr3RJFAASOoiP3RHAaZovB/znv4aU5bkfpJGtkh7yReNlhLJehmneza31RCkhFkhh7
u2A7O8xpsis78RZPmo15ShQAqZ8PxLBMx3VFqm3bGsScspxOa1U/ER+xiyPWC4FAYufKGTW/swmz
fliVsEDQBeYrH9HOah4NYxWgkEYRLvFqI+etEzWtZK4PJfwlQwUTNasSm9xqrGWHRFFisAVuiuJ7
EyF+7Sf302lSZ9dxWna5flhuMV6jhmVHH1cpA3sVbrBHbUMwlutJDtNOmF25b6qlRmtT9J6dgwDR
wveq6yPARc5bTZZTgy343FBc1VmmzmnLiNxnM7CLJYWljiWokDEGDkxYSkVg8oXq4jOCknTSVvLk
NIXHcw6AcGISpJcUJ497ZDdnpB06Y96fxqw8aoNlE40j+K284MyM3QSgn+0AQmaZIgND7DMX9kIR
wo4xMYad+x9iKqqLbSTP4exWx8F3C2Rce9ruRmDrKmg4d2HKJSdIJ7/V8IoxysOL2g8NUVCIX/6Y
pf23Btr/L6PqP0+q/3P/u7y9g4f6H38ZYP/nX3/b/K/fh7/L/5/zbIvRKuvNv5lmn9/RZbwX7Xvx
Z0vsf/3b/5poW85/WMv0WcnF1+qYf5poS6yyDCilcPiVYv3/TLTFf5iMvyXJJY4paPE9Rpz/2w9r
s1sWJtNFBm74V/nP/85A+692WF9KfJAO02yxOHP5mkzV/2y2zKqudfwS+M9ssmGJunrrlRMcMBuJ
ReSgTUo8g8hHaAk4j5zjn96xfzfH/nffnSE2plMfdrK1mIX//N3TPDXLQEnwxOlk3ZKx+e7TYeyb
eSIGV9J52Fbx5PTJ9Dw4cXlzEiYHQl56gefLQrhyKZLpnHretFU6HVY2IyNI9sV0l2iy/uZn5dOv
/jHZ/eOdkkSzWOB3Wer7cnktf5rsIiXjcGs6xuZo8EnVMUHELY1xK777uprWRJZBe25ysRoHVrt5
XZss3+JsL1C/22Wg4dD+bYbwH5bTf/xULOGBhpuOJejtoCL8C3wbQ9Vo1bmBZaRlAazmNoUY+GaC
9D900vnlJ4FNSdw8sxItrjl6dfxvTEl6ZyrPiZFZTGjcVV49GAPHCOmm8bkrwO3Yo39LbOYlcWfs
A56im9KYv8QBD6j/+9v6718Amj5HIIaQ//K2itoldqCPKMUxxHGYlvDeM/NdG1W3T8ccmWPGo34e
kbiKyeXx2kIUMvcKv9pZRXrcSA0DCAVYQIl/xK6YbeGQvw+GOPQqIDN45unQDJTCLmjToIb78zev
YGEv//Uj8EwfR7lLFDu6DvOfLgzQ43k+KFchZ/PsIwaohMBY/YtV9rjPwwnmnkyJu29IaE+C+IXc
7mtOCPHVTorvZudhEhTVSwFZk4El0ncNDJ8ZYFbYw1Ul7H3rso73DiL6VeyD2URPiYKiC/7mg1iO
lH95GQodi/AcF2/5H5uNP13fiR2GZmRmwb7KF8WVaZjHoEyOPS35xk0HY2Ml8gryGfKvzINd44Hk
72pIDQUxpRLUVd/T4upKhLusAqc0JwpgJJC4VPgjELy1EHUC/7L7VAUdRy1wIVlD3NH96W43uWOH
tUquS4m0VQ5deeLpfMMhgT1OuAxs+EvChk+DTCfYK7TQeKjPsai/YEDR5xTQSWDEnyYl8iYwKdg6
ZYPbGpl2zozoWe3HvyKgwIPZjadgaPKVNu0711x9YAK17pcvGyU/3Zw/YMO190wowU4ZEoVqq+8d
T/RD19YvUTjxvhgRyS5t0d0wjT11SHy3f3NN/fWw4bbmaYHiyOauUIosD/HXwyZsMKGX5lweHCOQ
F4JkGYXN3AIxHkGhAJbKyb1Plqg2ArUtw7WUHIpyrDZkXP2ca9M+rqsmU1CoHB/JY/r9j6kD34zT
wMKWY7aLBykb5Ab9oXtKfP03x6UA6fDPFxT3AtRtb8l8Yh32zyGA9uQyd4dSQnQFzmCHUIjYH8yj
ZdgpOmJlraMQn6BROc269WXxQ9RkOoiZ9ZCU1OwTbq/wozWj7qhb9TT4SXVJmuEb2T5PXmlzk3QP
HbspnU53G9OZSldj+9XJEKyzycGXC6cclei5LLYECOPHB3gYOz3kNJHh1Coxqg9JbG2NXW1E9srD
87GJpxDZbJ+QJGH9tPFhU7X/bDMb+lrXdcBA6XLjviZYA0M9KM+Uua2zFohUN7GQGe0XAQhQwbaK
+naVWvGhdgNrS3tK3vL0mo0ujFTgW5HVtLveLxGMQ9l3XRE/VRLktzMjdPSQF6dk+TEYOBOc+WaE
2Lo8aEydmcBHrDsSQAoWUln+Nvnia+M1NwuEXl/AAVPpdBv8+Fh6SfIokoB6s1EWBlnjMRidvLG2
4lVoEjXc5EeWONuS8Wfdx87XxWl3mRpJFkyXzXuy2CGAqwR0X5Df0/E6hhHD6dKxcQMz2AZjLKPv
VhGcZr7uFcWlCdgu1xusfuhELB1uh3RCpl91yQvjNfM8FZazmYkK+Tmad5naK9lP+nUYJ+81gC4g
yYdZxx7SD75K+Sosluh5C0DGrgS/FY59yv1Oo8syqn0EP2eNNNN7HmHzogFJWR8WqEqMvL2ks0v+
lEyqW29Bj7Ijny/sh96l6MRPAcAGh5c0r4VfX8wxJ9YbXJkMABc2vn2brPARm7B/dN/dDSWmHQfN
DnxfdusIW9i6MlOsi9r6jIn1EAZxeYJDytCt94IT02iuBlskF6Njuu6xBbUmhnS6HeGN0+XsUBx9
wkPNzgqsPku+JNvkbUfGAA/BTYyvY1MjB6pTe7rnYd2/4BCYS8WIsGYk7nnOsacjyeYK7mbWnblJ
UhWZD/w0uNWGdDuGBGR1uQmtU9rej0EPN7ZU5dWvtb9xZHvHc+190aPZo8eNnK2wew6V+Vc/ISYa
8vCOPi4tkVf71szkQLccK5KRq6vra9uHWDGrGjlrlqa7InvDN6JholkLfowMIQNrwob1w/QmvDPd
92qKSa53Hbq9vpL+K1ATBvae/c2Pp+7Yajd/acPp1uXzmvCS5vWPX8zGrNZ9E1gwEO3LRK7HVbbt
D9mQ41SkcMENdpS+0ZZnd/BG2vKyRrnmr8LyU0rsqGKo273jsqUK3Awzs/KuyCW2eDnNa5YJZ2VX
dbuOSDJbW04Sn2Pp3b0ZyjC3sGqVu7clUu649ro13GwcbVPIvR2O8bnwCLDF4KjYD7T1reyre6jn
X7mpMeQBbtyHmkkJ3mZxmJaAmgmVP9FnnGrDEB054sBNLvPQwKl3k2eMtyBOwIC7TPj8sM93mVa3
sWva39qZ9kSNYkNOTQPwR66+trH5CDtMcXbMdG0o+orNPOVwOcpvHV7R5zm6tx5bpMqZfmV2+2rV
nrnxg8nejypIz2USATF0vo4RGvREeWfpWPEbvtfXtqmiV7HoxTmgUFIufx5PPVZyds7XqovYz/ni
OWFQs551aW3BvY0Xz7cOBfA09FRSr0vmb5u0svrLAGI/Gy0qguUXQRqvNVfOzah6A2C0/cjH8LMk
dXcXqqTBFuJeyO2OL73P/jR33ZPRwnTqs+l717nubYbzdplmzwad1R7hhIlvpKd9wd01n9Gg/bBJ
HL1izH/KMu3c/I4xXTmHnMKmuMJGEbfIt5DppS5LBDtl3xcaLx12nXNkItmrbbfd6QyRWyDZLFLK
rGPIM7+sgYDpxmKv23lNRjWaeXf4oLiSRSSOU6S8u1245sUSnzKunqXRdA+04umLJGejQCD3EJ2w
7q2bowAMuwecXuPZxPmh0t3A+fpchz4A1prDv5iS+ha0FuvMosTCMlCqinZ6RLx5HZaZ2orlfdJu
veYQvjFPdfYjz8MxCMqdZaLjqebQuvkYOAezZkHGsOBkFfb3oR6gglshw62WYWeDTm5bOYpnpe8M
O3+UrIn96BUZf7iJ8lSgLvFvlWP7+8KuHL4OxoCi4hFXI2hZ9cEwPbsJqpRgtPprLOJra6IhZD8I
4BRT3pZzutvPjC8cO+xufP1m286GvWpbCHYlhRaGbZLdx7AtnnR3pxGIzq5hjXtMDDjhZh7VZYKR
3oni/tkvArSXsZvfjRowKPiA6jnWU75DvdJyEMJeaLsEp60qwbpAZ5pt7liu1ABnNQTIoo92Tmzi
KTUs61TVfGOGkPwwU9fcXMafK5B66aFu9VX3lX2aRAZkKYPOMhW5x8LOfrL70D8Bh76nUEDvSRrr
SzyrfKUcozp6IZQ7HPLxM3gJyCC+WgglpGqU8pyh5nE8AJ1GyQHj0t+vO8PTl2b5ZYhm6zSZ+MGp
jZ91H+sbnAuoSo58rkbQQKgXrOOofIAWCXrZiQH3qkizYVfkvYdvZjFpoNLdxKzDtwifjgaOIAKs
ZfBcFoqoaYqaDcUNcI6hb5FfebjUajDEzKlihnDFD78CDDjLDq65JPVBtLG8DmTq+vbgsnbAT225
00td6xLyRVheS6u6FDlWucgvCQlwYgbh6RgQGRDd7L4AMSAzhrgygyZs2u5tMfSEpihZuh8ssMc1
KgMcMMTPUjSwSySRlq3OIQ9HPOT1dCNJYuO7GdiVYgY97U0zfUNvHviOJWCL2yRnODkmls/UFht4
A+4bbkrI0sSfuMS4ttY8HJKagjFpwuHCYyyiaPDn7UAi0wbS7a7K2OGnWdquR8LPDYO7jruk5slS
lfiKmPN7Pm5kB0nZV0Io75YTrYesVJ/sHC/t7CQfTTp/eBmsTMYLVBnc81/zpKZtkxSesY72U8ts
PauUda94JcwmSgTHbUEQm3h4sbS/LoKtRHjhJpu6dqOMFmTEvTLz8pQjVV2ZnRr2NuEbvRuxbvaj
YpXOJmdxt6isObaPUW/wI5Kt4ETOpexHdMaqDbexnCzYhh5masiJXud2ZC0g/xUxRWlQa3C4sQq+
TAmacVCVE7BJJDxsgL+FmftS6sR/rllUPgb1WtklPn1JupAZq+6Avd7ZRba3rQwvf8AdOU0qEa+s
+nGj5ny52vLZOkfx61zSl9gpTGwF2UGZ5avdOF9TLMAvgeuX+6BnTeEk7sfAHYPo3hlOQVLwaEPn
FFfOF9VL+wsgi0sS5zstbf0qB++NmX/CLpK5eRHmxqV3rI8aq+geJKG4UXQNW9yY2AmDZloXGbnv
hLfs6FS9dUJTsRpNIpEco0VVFyX+Ngxj3LE1ztTgwwr8aEMl+mzWQMJNmgrANvjweu1vMXSkgG8M
hwE4enjGUKcq9Itdp5pPyz0jKZTHKGi/xVmC+CdiYeRUz6Gt4R2OgjMKaI1VusU6zusPzPQI9i0z
QsPmkjrQJjvdDD8b8It9vZBjFoh3GNvrPvssGqhNoFJDEur0h0JnAnf9BY82sEh6f7d2EGh31jeM
mw6y+0BtOqz6bLUf88CgzJYvHlFGCK4DB9ckwe9Z9xjj0l+bYvoudMNynQWkz7V/Zh3urbtkfimm
+NyzJHqt3PSzGhG6eTyEkdfmWLfNBltcjHg8Ik5KTYpBnId9zM6Mm7Ay4Nfe9DaJId+XPCh8QY+Q
e/MOju6yvjOZrqNPD0RwHsfqJTPApLDU/tJDamKHBPDJNcZsPSTjqgnTah3E7m9jKE4ZV68ifF2O
THPamM/OIGxbh16xSex2iSa2eD8G87VvtL1D0QrJJ8GqMZyWr+6OrmavcaLLSzdOSvMAXJZntgI5
YWCNaNp9xPOeQbtNdF77Js3PManQvHFSrrpJclZxPqM6rCnSl6jcbvxd9g0itpICrYmYvNBI0IfN
Eet3fyZWDPTMKgtSLClNhiqxBD/NTjNe9Wq6p4nLVmxejBiJM+KmHx+GSD/iNMWRgYnCaiv7MPtA
oppLkE/tU9KFJxYm/jaHRAZyPXzPTE/gFaMdGHvSqYlFDNTwlGurJpKSXLaYJU4bW1SDxt6zmocI
Q7hRVoKazXAewBHYTSXmvUjmn1EP3cpjwlckLYhPMYZ0SjWxNC5M0d7g8zcyFANutJoiI4LFbZlr
BU2Wk/fdaXmyVL4++YNKEDcAkEiVB3vbG78MlrpQqX6ovgJ7pJp+49ZSrJp05yv1UaHxX/vOCw/v
eadCa2/l3nioEbHAGcCzP3g0JXPEBcn/ccEBgKO4aD/yAeUPA0y1GX1w7akHQBb7pIIhi7OjPHci
mHFBc2MEg30x+2w855beog7TF8cM2fUHPt5jq4bM7GyqBFK/KPDszDNUgsk75q0LgWt+TtLQZNNs
P2mXKQJCC8TbxFf6gSJACGiUIPShtOUTKzCPIZZ69/zutfH1c6aCDS4SD6wWOlVnQMY7Mn6IrIr4
0tL86ATLpbLyK3xKvMsITN5Gw98yBXR59IMQ6hbqTxbhlTS6w1zC5sh8vDBW37/68FlxMqAqynqk
5LPp4cBuYP+2yffBm/J1a4DoHYPuHQNh/eJgeK37Zj2VoHaRBW1qA6CzJ6EWeMSbT9lwDEz+fo0w
D0QgpcCgqycbjwiVftBdRr/aBZKGKK/Bnhmpepnt2VozQ0HfkoJqStWvCCvLyIochzEYwjn46GXF
Gjp+JPEMjxrGhduQfhYW8SOfquigAkIqa4Q7bqGLbaDGeUNUacrUufb4dGLgFZbFUCce+50yxxfA
yuUql5iFo6J7UJH1py4MB9ht6Ci8NDW3aJf6pFJrAMrhRmF/nfMMiQGzok6thrhoH7Nv761KaxIt
wI3FZgORu/7pGmzMRo0eTMHSYJcP5cen6y2T7K1vjHdzVI8mq1CXDqTiZHEF6i6uA15B8msy3Pgs
c/ugx+S7m2bLHCD7IYFTu7MX3UJrJNCnusWCWPYxipA8oERBb3zqyy7blQnyV1u0A+0z0RkkcKUr
WbAN122xtSeFQchyXlofKqLlpvUuH+K3rA5+aL99Sai7m7gUWz/5OqXWsIrTmgue5NtKduFTX+jL
oubCao8KD80anp3NKMqCCsxKrzOIDbOJH6rmopbMGbckxg1rRiL72CFPIcTVZUnjdz7nzxH+nWOM
7hYIVHqUwVxzXlJB+Wbj7Koceps5MaJTpYemN6sQ9Q/f3Yg9th2a+O0q2HoxZ46um89c0oITbcNM
cDNYrcFQZNrlU42soQMZHtSooBnTgn+gHjQkeuBhbyRZuzARutUo/enME6zB7szYqMnB4qd7xJTd
ORff0jojTzJGJ+zjqs2YMBxssO8RRm4xeenO7XipCLr0xnHY5dpfGc4d3VR+jV1omI2FesYvJA8E
dBCWCr5jJPuB9QDOeie5qKJHmkl3Dc2LYVlguXQG1vMwj7dipKP2etfaZ/q3CZ+4GDQSpNa40wcR
sw5+niQu4t0TPqMwX6RYCMK0/hFOtJeY3jNE79XarvkMixn1OhDEMHX5TeO98+OevXI8iHpBIyjj
zGMCqz/UHF7qEW3CWzt3jMmV/DQrjzGiXsZXv9pRkhpOdkEEPJHR0mluSQ5hg7CRzAN2gqyaqddc
a3bDmwQvZsg+aqG4+DtuAzZF2crJJpbGFL5pXNH4iGJTt93vblO5Wb/vffL/ZGktBRNxmXSlcKHf
TbZvG8XUqiuCH0EVoIkYwnQzF84zk75lnFLOCOlhvDcg2bym+Rl5AuRlI0MKY2eXyjG4zqAw4e20
K6mNeOd4z0FrQ8Ks8F/ObBzCdCHcRTMTDzO4ujL8xuM4GvVnT4oBeOiqWqA266xE2ZywT9sMwXzX
aYNYvWFpP4IyXAuiDwKPPheZISqMuneewRh8SDMw1rSW3tZH0oh3BjgjoRxHNLXkI0DLRARssran
bjp2U/QhB5YIYUJagxkDBm6c6Z2hbrtveVlIVrU9os9IqwfDMMEwaB+bQ7efMvyKMoDdNfrYI1Bv
lxhxL3GiHn6fC5oKGrTacA+p8E6dHqj8hqDYkd+Tzf2+M+ovSTfA2ql6NMcd12xcNPuI51XXcBWz
8AFHYLY/TRnmq1nJH13DpWJBlqMbDNdlw2E5B+mzP2bJJRFttEt7qN7+1vYqDJBY4baBtq6carhk
CXmZ6hmonB09Wo8iJYSZyEW73JOKJKq4f6lKjCvDlNsgOJLvFZVlbAEu6C1rP5fwYkWBsiEZz9Ml
5t/WJWYTu0NJb5bpq5fs8jF9rVmGrxGYUtWCx6rC9uLp0TnOw3Ao3ETu4RCma3sGXaIHvSMC+yu+
3gcJTkkyo9BK7N9OzhOvmg59Ozo7b4iAWARiU9mLFYXsQEcIvQ2H5F4wZN5oO3yafJA1Rhofqh5L
b+WLYBOCanKbIuPimIJN4HpwVf/QyBDmY5MNtZqjAnE4n44NZ2XVWz7i8KEhDKBnQDuCwxJDr082
YwTU37BuSglOR3+drOl39U1HxKIhfw0RTAroNFoVe08UxTX0awTApr9tl5LQLC5W49bQh1CFJ4Cp
gfQyc6r0fGfBs6sm8s0wmhPuBVgQmY9Vjd9Br5GEnZvcffLDb2/AyrpNIvW7M4oPawh2paBdHqtq
L8ccl6kIUDmO7tbzc6g/obcXXvDFauj6cMruwgXbnOprN0c5oA4QMVYfHGtTvBnqhwek4lLDg0RY
OlhrU7sPBKtE4GXtx5gxXIkzn9ppaI8NHtck5Ue3R6oDkTkTcvBPEasP1HIMcATlPdyGm00rt0EL
9waqnrYiD8JdXHXHubuV5T1IJ6S84c7RmA5CwsFNsS2nUS5ytm9GOH12WhLyoHCITl5/YXA1UEoN
FsudoF6zra7xpm6YK73pkhVDF4Jbst10Jrri3XDFqzfBJEzYcfFJwiRWzWvNjUTlIKiUbLzZxJG7
Ejq+jB65Jp4GAORB+dM3RzN+bHuuSBvR08pysk0fKRhPBjHCSNkfqc/mqBbfh8Z+L2sNYIQEYJbi
jl/s55WaumppWK51Vjy8JmcrMDhbBBDrVsZvZRF/pLreU9LQ25fTvI47GaLMXoY23nOB4Z5h3MtQ
0LsMhh3trGlZuMwO8eTOjBHcgwsj6ViS/pCSD2TINt/nnsleABF5UNferQIy6wUcQ07uXFvbWWuQ
LjyTs3RLubmKI24KeHcpqg5ensqrPWzlM8G9JHxlHMZtgdXbwxc36rpaJ1O9MxAPP7FJXdG0ROd4
MMh8FfOOrLpfDbqAFZH0HPExb/I8o/BMTXtrQtZDCRedR2GeQ9LkAIiLq4XUZJ0r79SWPaaOyH03
Uu89Hyp6itn5bpALu7IkF023bBhak4InLRCciQ+jt+TyqH4gFaH+bfkftdDJgXb3ODIl3xepODjU
jRsQmT9Qvha7XOT6WY4t3N3lmRNXEKBs41345TuxOJ+F827DygMbzICF5uLVCwyYWnx4VdD5K5MI
2toyQmThZrXvvPo1UKZGzGVu7YA9cB2euypLj1mO2m02apAFxFPxz4JfpDRsjWHRdpq30SAJE3oz
KREmgUQ1b4Trdc1uytsvrWk4u9jouLWCbZZ77wF3JPg55z4nhGRQ0BylIJMtauQXf/5JLNnPcTK8
q3LekUWGaz10dw+Bxq7S0zMbt3hlLQttb1Xa/VMWbBRDLRxJBMrlZFNmwBXIk4c1ghYbc3ns7X1h
BjdZNS6LIuN3OrcZInxyLqT9oluyQ7PJ/Ipz9XcVBc4GbQ1bdNPL1kGeM+53U39jGMalBkxTI3c/
JLMzH8VYvwnb7i+l7+hXfYvC2D3XvpevsERgPPBYZ3W+9zpoliy5sm4MDA8Mqu2Hbb9YtBrWOP6o
wL4WeQrnlrph5WLHupY9rc+sioOF8fKKGminbae+ZZ0H/4H4vFaOL5mNc6ELxIssuJ+xvzZPnkWb
VMgTRK5sV5UGq9rljztr4zM+JC9xl/hJfQDv+MWgWH3tmS1i5HpKmDKvSKcrV0tAYun15QGE4+uc
03pqP85WJYJMSji8i+48NPswDYwVPjpv20WgmGkIdnUSQISOtHF0o+7DxVh18ruRnmlOnqdmCi6h
ZMAZzI13QlLzGuuehpkamQlK6sJEbRkOm91LabXRJkOsfmSyBEvIDl8wrTrrAXSra6bVQbWT+cNW
r4YxPEO17t+WP0Tqkl8E58I2NOYnYi/ji4GeirjA5CTmfAJ67nxkcJdvSM9eIWIzubetCbQ0FmIv
rKtT3xKwaiT9WTViE7lqvAtSSXdkrobHXDG0noKIEy3LIIhhtetL8sJxYB+QOsOw9e48Yn3eZNs5
SjO3cCODjB60PHregJAFaW4hsEB0FvmScecDvO/jYYfVUsM+pE8abP427dQ9GkFUTZ35Q2U0CiWr
n23pOC1aVSPZFYW/0i3+3q6bFzEkzhgSLpYBuQCIQdzwvuY+Mlr7jU7Kqu6ku41PwmfPX1v1SzOM
twrl2aXxqmw3DxlGDa0BWBh1cRdLSBx5YxmPv68KD53rkUtUFG2LEhuJgS+cZjcCNygbRipMEfas
w43jNOtraWf4RTw3vrlJ+ODdDlYQI/J9Cwx4y31XnoP0muztREYX1dUueEizWVVWfYbrVB/+kGWl
C5C0d5hFaYoajELsNetToo3VaA3lefKra2gTfjaURf/i8UICbQxXDwU09HajG6ZbbF4a/FNopxR+
AdPbt/kiktafftsHN3IsfZdteJBlR2DbDrk2Gup4VoGMwMFu8PjbLg+lrRmHmFCy+su8CEWkkdyG
NtXnOlRnw0HVn3WEZLiw2eXURKehmr4bCtNJ1V7cqmHWNFE0FlOzLhY3Hnx8Y09OM6OdyASml4u3
Uab+ER5S6+dI+x2P699J30xWIdcgsHf1YrIpg9o71sHwhAepfa1JtTKIAU5MYX0xPPFtbqz73M/y
Gjvj21SN02lAe42T4iOKqubJHGHSCRQTW2lqcy+IilqV09dijrzN0E3OKUn3AwKavdsFbzrsCLbr
NbLdREQbo2IvQsXAlcqiAsKt3kkYp/iDm2nVNKZHuCAsfWEajK2A/iWzdYydgRFax6aXnfXaLj+d
jojp2KGkCmrzLLXA/JSPL0NfN+emUw8lZ3NLHTwwqquagxUOB2eOH60eR6J55fsYJQUp8h7PNhg0
7F6WywjLzpBB6AS3tdwCgHmpOMG7qRDHCYjwRGHKMfGsnlVbfboMjE5eZGxGF/OQbajo4gg9rlKw
LLtByS8tts6Vb/xP9s5rx3Fu665PxB+Mm+QtRVGicqlUoeuG6MicM5/eg+rj8x3/gG343kBDkLpU
Kokid1hrzjHhBtGq0nzC1XBXW7gBs2FFSMLw3mqtpPabpmqybSuu8VS/WR2zxTTPwJyTsNlKYbVs
Ko2CaxnBDAsm+0aRn6ldWuPeqapXjbXpO4OxCiU41iRgrzazlq0s2O0ok7pDZ71kSXWgiTHdx1We
KOwHMBxwKvmgOHBKqm/tQEBXp8LVBGrL+iYhe0ElADq2PEOJ1CNcoVs8THSCp9TvDfZ7Wla1G7se
SYfOUbbUAnreDHImJBQvMSPSoyK8nujRxFmqpV+6KIY9/e7QyVp9N84WJLbcZlb8JJNkWjGlP7Kc
4z82rLjaSedoqYVN0QnlUBKxbKIjn0/CLRPJ9OJkiMHpybu6A4cL04QtkIZOO23udEFiNCUBS+Rm
wBkXDoDOMvwlVc6qI46VU3dQ1iKgFtAnYXWxQcBfoPhJvk/NR5L27WtCBdhkeeQbZX5CWzuQ/4nM
EJ/XTdGDYT/ILQW3kAs6yxeYljN9qpqk+yWQYZP/7vOo/0rDV3gNL/M0cahXmmqt75KhorskiYaN
i/RpWTr5i+Ny6+m/aZvWMGKcjrlOZCG7xrmZFg+um8UqeU/J1N51oyq2g5C7oyTkfbwuDseJzEoF
NCe0/ZZmewGkiiTWCJFfUTyEYv1RFrh9Q5NddSExmJWd10yJQb2xlDZ1ijRIhgikI1s9ykCNctrL
Lluo/VMHV6poakUq+r1EZJpTLym1N6Kue7mdoFvnhEqpBdigRD8PnBx22d2qomLYYjnr6BVbP6ut
fg49qr+KiryxBPW+X6+ymfInXmqVmIL1IUgJvFF1Pmywx6+NH8RKqHHJerf1aatWZuoRSYW2yqx/
KYEY9ppUvBKbkB0zeO9QAegBSfWeQHNWyW1bfIqwPbSdMt1DdXLAkwaURhjp7EjxFwnf+KQoI+cT
NMlAb/EPNinOQlG0m0FWXmatoCVTwtJU8wRNQG3X2zHHiWhIs3GYptg15KF5WXQcYkYDBnUozjTj
FidWRXFsNXQZmol0qLK3ldonvC3qR5mxYyYBD1qWzc2uqWganDnK2BdunOqpHwM9dw1hGdt5bv0y
aKXzEJVENcbZXgkQtnAQXZStqpcTn8Kic5Y2fZlKWGbrjI6u4Y4zXETqcRdUEsmtikxQsxQxhGj7
q2XjRq1VNacloqO6sKa3IgILwWBmORVUvkPFfjw2CDldJxcbO+rBeqkMwlk7TV38ZtLFpajbHV1y
EhqCXHcRHyLLVnp1x9r3OAkj9w3RbLpajncasvZdVfUvYpW7E2+zLRqmCS7XwIFCu6aw0Hw3176T
1NfNXkrKdUajVER5iTF+sr9NdVuemhDQuhrt6YQwj9n5VZJlz45i4goWgk6fp1I7sZ6dYrF/HjNb
kFZJtQByoi7j4xnKtjjYmNuZrQks6dPxpW9fjIgsW71JD7XGINGaBtuAhcxTJfan5vIcJOM5/dkn
w70sDMqpS2afZN1nsP9OglN7103AqaB6KeOmXqNokBZQX3p8y/XGGktBQYBdfGauPpja+KB5Yvv5
kLaIcAnSaIW4mgJnZmkqB4jDtReRwEo2zJIf2Vx7ALPsU1m3dzFPe0saa8i5/btsBpDGKLqg2x+j
nbTo+CP1wMLo1CiuGGifP1c4XdntGkZHl8ZQscFC5DwXFmbxARHog0IQ0PDQhKRtidHtgW3DoTDe
2zKPTqMuOItHwMBK0v+cpNGtJztyUBUk92CI31QlvcZd3Z0xU34sxihv6kzS0GeFlqvn8k7EU7WR
YVBvqYolJEozIQZeiiMc1fN7ZS61T3gkG1AJFUVQHzL0dv6IshtjkbcgsYUMtjY0RjankdBH0L54
cZ73MEPm5xWLvGlsw+ciC/1Op8dhaTOtwOm0aFrmZXmGt5y3vO9zi0WIjZC5U78KNbZei9HHDH2n
IbtcirDex2pa3BjLTDyml66VCEAxCRZZJ2lK3iYDsVRh6s5ULyz6I+DRem+1tURngGSdJm9ZWdnG
lcJKCwS6UMiMCqSdbcUUQSbK7+xMvUArWDKX9F6KVj2GdfDHDtkr5EECRYSOQz189l1obMx16Z5P
lGCymTY1uyMCJTKIMWy3ZGRK+nGmMncwJXboq4KMblPmBHOp+S0lLiY0ewuW/sI6oj/CC86MWSfq
+dfTcCBy7Tt8OeDpSnkS6IqyJAguSHQNcg/3Six/WQj/KFLDJXt+eISLDa5GyAVRirvPlhgguNZ0
Y8Yslkt3wXB4DuguOiiCuytbdq8oy2KvU6/cW6XxPkL1ZbfciP2ckwI5sXzfWxWDupViyORK3xhU
TTdkV+p+EpbA5PIRsi9bD7zXYPfYP5f2XF5brfeidRPZddZBl4z+lOjGdFeK76gt0GJXiJ8jkHpr
yfm9ycuzgaDMW3p23W1iE5OoQIxGfrSN+jndZSNNlQ6J4h6YnOJt2yFQDmNgv7cGC4msY+MUT8D2
1GIGhV3JG0US9pGIyjcznsTBLpaTrpWUYcEjOTNt611R5VQ8J1AhaczK1/42iPFXvuj2I22XX3WF
+8Ow40+TNgcqu2hbTupwMqjyJXlQ+iEFDdestHZXFVm6jx648uKPIUCCMPY58oORnT2FpoeWNz9y
UjQP06hirLWsXUPvfWPHUXQbUkpD66K062VnzAPjUoEX0DH27zCSogyBIeNqTVF7TDHwFLLRJNZK
73a1Qpo6ke9O2A/T4TlsKM33RJvDszWD1W+JkSo67KYZFWGJegBpBNoP4iexVPxS9F67TSB9HEWl
6mHk7C3+zwr9J+jrf3F92OTkEWOosfnTddX+bwp9uyZiPShYPFozyvYalc6W4HjaDJ0aYXK3KAcZ
1bEpwTYWE/wb0JmG10rBxsxAQLDcaOOM0FucDo6R0qodi75E1Jib22aEm2kZax9EfYuynMAgnQaw
aLHWyjm5KPw9JJL3USYyAVE1YqfGftOX+q4gJog0E9iTLHRXp60bysxuz0/+/x2B/xeerG6qq+fr
f+8IvH2v+u//6QP812/8yweoK/8FmQ4rh2WhslQVXutfIFlN/y+hUjTQMHLZqHv4yf8k28n8BIYs
XlxW2liH5f8g29n/pfAbuOcsVoYKJpj/J7KdplgrnO2fU1oINPS48DTepIX+3RSroeM/HECE1FWw
NGNxTuNu21Vw0KvTouaSn8RVedDRA/69KWBr+jErNVWt6kPd69XBXo6EliT59KdUPlWr/INX9+Ks
ZWy3miemVMBECwD28BEjcc9p+O8Ptf5jA+kpd5zDFh5m557omZre1ikYYx0W1vaGUMNyj3W62DkO
0v69T7Up3HkOA6cXjI5v6IPv+x5Whrj/yiNxyhIqUl1U/RYLNdeROEbWLsQH23sA9/p20yHC26x/
L46MzfZ0wpZVO85u5zPEh67jOw/fw//heg+8HQTvUjzWzLstLE+3+y/Hq3rz7D983M0X/3r1CsXa
n6+EQd7P53PWfbJwx4s2/JYL2CWFjYQusU553W+Drt1grrrUuf17c9lu80i6bRwzsG7O9rSjXZt7
zg5tWfCD2MiAYTl8WLN5tOZi62y3U5K6W2fnqJLgzd7hbKSb9XOHYXWfqztKzm/pTHCFglG/KN0J
MU0KUsjP6+Xkh7Z6EUSz8PxmaR3/+sNbzcfe+exhxXe8z08KHKRdDMeGZgUphviwlnJXF8s2NFVM
LHOJFGuJv82UttLS8NAnOVm1vNeh/QkhbfimVPpP0pQqMrQHPsaWJIhPHb85b/X+eHhR8FKwEPWu
Xlksj+I6t0B05+V9kbW3wMh/Or5lyFfvzqHvLW3Dcf368gge5R3WNYXBFVcTnSYJsVAdfk5D63lX
W1587+vsjcSplc756M555bnHOKI3XKIdbRKi2OZjZv6gCh17gZpvcYeYIBxqyzg5vi/32Y4v2185
Hl5fkHc39FTwDgXlsJTi09ibhxl1gKbp+7HvXd8JdYkKo+SiuSZ6nrW5W/cl7x0niO+Hjhflhuv5
V1SI+sa7nvtk2nJSWOEZZPKxCkGR6dbgtAuTLQo1gGfUUR99HF9j0R/92PGkutp61+v563xWc3tz
/jwej0kzbhu+BFr5x0Ac0b9CbmmgVjW+/dGA6Vp6PefjOA/PWuqdd32cO2M6eF9fZ6LOL+fPMxt9
9HZvbTn4CJt2RJA3sfGuCCrDi+OsaUSJmN8cJ1K7/c6zA23LmeUX5GZ6Dz5MXXi8WJaB5/I+z5r9
PYMhMNJ0D/rogdaLvI2oKNwsYgGKk4ge1vdgLl6U8kPSxpehLXeZ2r44jlMI5cXf+UFuf/r+Qnun
77xV+MtpCYRh5z2+rl9nvkpXTI3nHV369zJR5X3+mpIldkg7/bWNKKeOoUzTxfgt6vleZtZB6cMb
C7ttQ8KepL66f/Z7xG77/eH1sJ2Cdstildx6EwlGQCpsLZKKuL1y27F1N9FRhEt7iYnXTiJxIS5j
9MdMo6kHzitFXBKzEor3Qql2RDEeRrVhnJrfNycHyt605/ymNTfTcfvthHwQlIeH9aB1y7EEz3f2
PFkWbj/pxx4BeRGiqWuSO5vAfp+Yk5cHzVdXWlxuK5y6bHam/D2T6isHK4yVo3/3uXiU1Nh71y+v
aOMDF4RRXsNQO5czcA/RhQMSZ81LZFekyW6SG8XxHlCV2Nh5DA4huHliimzjArLhtpQjR91siYZf
L/pMiTaLPb+k0IVRwcpuO8LggwWyw3O9lb9Z/UurxQffufttohEaELsMfBURAFygV7sY30LxragA
aGXZD61EnVz82Tg6BfkN9ZjEpdXduYt+5BwDruDcPV0v3tfD5BHidPM8gnA6LmTPlK612juMRuw3
HXqUa+csHFiV18Bdyl+gxq1uRkhDwmCjvDs7UmNeuOwkdJ2Ufnx1tk8enxcdys7zTVvhpenFgGf1
7dl0sU+7nncm5ehwPn961pTs1I3GIHE9u+5c1nv36EKxRN3Q5ttFVd7NksjLiEEm16p3fSx/DE/d
oDYRhBLujOlnKN1NSTt1ZX73HbLI9hyh0HnwParokPn+z1Ov8ie/Ps+uVvQQopbT8EEclacNcFxq
ijll3GpksPWgBlvIYPgL/HjoHyaMlZBmMBJ6I3stBdecbJIZ2y4Wk8ApbbpPZ3fCAdEdnHvc21v/
TsKO2HLx16307l0hg/JhqdfAgw9r9VuRSDepszhQ8jfgT4mDWZ3KD7smV6t6gmrbfSWyD8cJlOrT
p6g9XJ7TKbWI9avJuseZi3IxGbz5MLQrXeB6TstIOlAXcLPld5P0NyLss0/eg6bqvuczctYMWZcr
86jpnq+fXopEy/3knyt5NUJ5TRxyewaY1PZ0Qw5nYjG8eqxc9zyxNXVdKgPkl7hSxHnAd0TZ1tXj
Ze8iuPWhfji9PCIWBx1vPESTdGX1k/7dNxSAxWFeWU7Pm8geoXHqmblJMaCljrKynZT1Oc97z+f8
94f/fsrfn64Pn/eoaa2v0JGKZHUB+gepLg5FZhVkSqz3cH+nzvPu8yamqPGf/wknJ/jXz+sQ6Rsz
Kk/456nPh50+UHmbwhCbh4wSTlv/uhUH+WEyjPzvvX/+7/kDk7eAxO/fz3n++O9vP//z+bgvAP4q
GfaftlfReK+LuJEtzb/uPo9aoMpRsY9jMF+qru6NpsN8vX48+srDqpsMg4DlDDh7iYxCWECsBqOB
NjbzES/3fBx2KUY0b66q+CSvNyWakf0gDReTYfQ0ZAjhqYi13hrggQuyRSY95JofzPJeNIb5Mqex
yXxh3q1RJcwU5a+nG9mBEJP2mmqEfgDF/NBkGOly22enNEbMk+vtuBd5k7HkkZXL1Gjxtu/6R29r
IFQUhvkxB3mYDfMXyT62O2Dx3Q9UlZ+vGlE6vmZag+KgIhIuga2Ihia60OaPY9s8Z70iNgOTCXZC
I3EyPPOXEsWG2w1scWMzG86ylR61SdGvkY4pbpi6QygIzFu6gNKJzUlaoPXcNis66HljllWxtcx3
LBG03KtXpJlkkSpoZTWts3fCFHgauuwqtVl5HlKIO8SOYDQ2Cd8EEolrJwOvZMoko9FXW4gspNpi
lUelqhCFVss+N+fws5buI13Cb2U/4ty3gp09kkAcZFP0bvTwg6W6dNROC39kiXTWZ6s7jHNW7aQ+
urWM2qcymMNtOElXIktDrw0JKkH/Yx6fN52VmO66rcUg1qSnf27MuL6S6YCKOISq2/ZyMznzMLwp
oVUfwliy92PKBx3bSrmhNCVHLhnF3iA+bScyzdwIrY9eJ9h2SZ/AvYwNxi28id9jVb/G/TQ/VO11
dZHhZVzoTWJDBD+QXqxUNm+Up9r3iaaWLOXlVk2NaQcvcT7GMcX3UJZCaj8YSJH6fw+RFLzAjA6u
k4gR/VbEx9omgNVaDuQdvBW4/ZKJLK5tl32khSwYQRlxvONbMtjxLRuL+IaaY/lsbZhMz3edRCvx
Cpfds2TFjDuqR/DbozvIln4SELR8TJyfkyLhxEjF9LGITGFcREiTj/CEImjaTkMy927lmm3kydJf
1GymuKdq3Q7sD2KoSe/u0Bx/T+DJ/VzPDrka1GfJmmNnlEFajVMpX8s8kK+aZfyqZQo5HV0EvIbe
nMzaHbWqn+FM+AqhfVGOFTBXB5RsUv6TGGIUQW0xvgZUdzA31+bZ7BoqDUQv+DURbM6IUPtKsuRp
LMuWqVuXPypLPXRjnf+cG/HeGMqNZj+NgMQIbm2XSrexob1lYZ/ZYsuXbsypCKsNG/x/ITenZlS8
5wWYrFch3vKJnA6tc4UwhkuaKoc0LHXAaTxq+mG4zBrGxWFEVDqZAVDkaMz8ZUr0O+mZbqnXy7Ep
gpdRNudXrJQU9jIJu6Id08/CjaHFIn/HtzOtrEepG/w+n9sL/R7a7OWriZkT6upwaTUO/LRgBgDN
hHKbG0QP0gNdIH0uENNh2pl4XkyLa8Q0d2FY/nPvLEJF+EqSS9s5NNSTNkQ+ZhT91E0laLy2RpMs
zc12Wn11oqOPDn/bx0y1zY05Q//ammg5zX2ZLSpZ7rVyiRtbvkij6oqWMG8LACU+lmxB9Tmn6P0U
22c6Genw1Momxze9K2JisMsItnPaacfnH6ppJIXVFoSgSvRq27xIdviFk6Olv2heGsidH2SqHkZs
BwjcNGWPZlq9C6PZI6u4WuQz/EKCuGUvgV/dvM5aGb0OqsxWlf4jPZiF0TvWPmIxvPNL1ZUV29xN
ySvb5ZMV982ndA6lXtmnACtcVHhcZ6ZmvlCQI3+i1Ms7d1B3IZrfCJntAJ+0eRTC7vb8kLpz3tXu
3GH0BgWLbwRVJwJ4jpIomgoeHCoXEGUq6SjNcBSBds5Rsewhg+DxF7eCOQOf4RpfLG6SVIR/Zm3G
RUMayxJFeMgkSzvHRkuNuzOuUW+szE2rQCaCCizMW+tFHki66Sw4JgMEJHXWboqhQSLuTjOb5msZ
D+GD+Zns4whldU5Rd1dJ+kuzGNqlnxbhKiXFyg6F/DWbZwBkQ+YzVzSnGtIKryxlW3sxWk8xUBKn
k6D1aRvA3uduuU7Yq4K5RsCuFd6sShXzF3B/u6mIx7IJvwq0ZUslf23zpjRce7wcYUUvXExc5dlQ
HYlAHP1O4psqbKuiEbHMm1FXviWjJQN9wFhYl1ZxhgnQse5u1G1TafZbp06bUhL9XS6U8DG0a9Je
de0tpSFMRRR72lylq3cDmXnQ3FyFKE5hmcdG4DwJcCa81wT6ojK3uJAFzGWwAyhAM0VndUC0eQUw
wAnUTiGGPkfEy/JnupOvWHuxleCUArwGR16acTmjI5Sq4XURXXoacrqdmU7hCe2YTz5sxoxIiyui
NEw5JdbPLdKNXR5BDcSak/Ad/lY0ts4FX8XY0AXtKlmcDEY9B8ZTxk44tOlxDeouZbWBoYjuFF3d
2bfqtnloMbJ6Q4gL5kAnbIrqQrARtMExz27Pe2UHlK0PBKTqHKG8FJHIlva4AsrG8rFkxW6XaqSq
ygJZa29PJHNKCowG3SuY3TeNWuo3DD1Yf4aKjZqkFfvF4pgsWvcWd43+WU7ZVjHsH3mha39O5J6H
13wVC8yW+asnc2lrJVGyiyNLPrQQpLdaBbJTFxNt7YFSvqE6RWD5QWU3DzpAr+Qmkq2I5+fQojvb
TfHUvA6mTpOeChwjV7EDL5+iwCE3t1H16ahiHTGr2fqoZnnYSWHyk0wb221n+pfEMyOZASJhcuKf
7SaE690p4qzGMUjPpn9XZtR7tRbZx3hudTwbbb3JcM0dkizCnSC01Ge0V7ZFjc5u7lZ5m6HBEIRM
vWE0P85WIH+ZhbnGQdKYyMwBrj5+Y0DzciC2nHBIoxB2SYOk3SdEgzT2Krp2Rp1TPjTyT7lWPT2P
MgxrRb+fAzreYZ2zqzOl4hKx5tkZAkP3iCC2UavpT/oYh2DZSenS7BKl7w6czsBIl3x4WAsgrBSV
+C4ExXwvzeXG1JCeYiWOXqYhKG96e8DIbwIgNzM3BDs5GWEPwxu/Yx1lChihnPaL1Nv6QQ0s3N1T
DACxazmFwYSf0dqw5cP77PVE5l3wF1k0uiltJgjtrpFamuxUrb+qxmQmmjtnnxSG7bupro6zlLEg
HM9l340/QkN5L2E5buVkrg7YwzGileMMGbx5y0KiQOsxdumo1G8aa3zNFFtlyStQ6YZBd1EadhUG
1n1YVdZLaUkylu0ShmO3LkrqeruQi3KrxhruyYyNZc5y4zg33R7kvHLHf9nsRUpHhL+B9bDRtXup
JF9BVaNcwUgSYHtMh24+tpPg+yrj8/NRlAEzGEMrcexRkc4TJehDjl1VaWX8IAS04t1OrhnrDoJL
U3GAcoR0ho6lYunVN4rmf3DQlDSjpwBk7ArIyut8l6HSdPFEEK3HLh9uuXWkfrn4BknRUIzryDIO
81QOx657D9Sp2AdhKx/C6VPDguWEiTP2A+NUlHINpVRQnueNktbl5e8PqJYxvZH/pICuc7IOzVQV
JD/qQB4ioOSx31T9dLYjymTPh2GNfuifh6DmkRM9n0w67YDI8x0RznKUtAnZSh/PkHWIYDAmroUp
G+dP85aXBQnA65PGAmV7bNvzZ7lIyt8nWZlElnOKXCUCOtPSw7yZYde9Dcb00QtjvNjrI/pPuJAq
LTo/f1g32MpRAqMxKcLuDbNyumEia+DY8FAGTIB2Osz858MxUCk3mUBvni9lhpQr57KTwLLw5Emk
OcEM4HefD/VhzHbYRNLt35fC48hpkTbu8+FgJK3fp5gnA8Po3uyyXg6jgsfz70uFBjROm6AYJSe4
RFlqyn9R+Sc2Q4krT0uuU0Q/FmGy+CZmDAEkE5tPnMBrEMvX5/9H1Da2UlU2qFZIWCjkaxUl1zk1
pLsKSvRgB9DL0lyUH52uaNu5xcDzfNiuyjAwvHTzZnlyNWL+YMxI8jui0LdkGsQvo7foeZjRN2kI
V3hDN51HFjfHJK61bRGjm55q85+nNnUV/30qfJZqg/96dpqYJTVUt+zNnqN8q8qY17Pc/DBaO2Ux
hGUZIAu6HzO7xnWCOLoJ7/zpEh2LQVZrjMdiyQjhJeAddeWg6Phiq4cqqbobdTiMZSVpUXXVeDMC
hZQ6GdUG25aI2SAFaY5fPRk1WOUMNvWM/E3RbV9TG3EK2fKeuE6+wlpwQCLrEnY05c10KO7V2lic
TOONs+Y7i8Pw9ryR9foRDSFs7pW3q7DMPbIMM7vsNGhjenw+Z65CREFVAzRtqFgFCVvbCJZhbl4J
6xAGLToKli/NXo/7+ajTWZqDaTmQJmQdKyGxtuj6oyQwS0S1nZ6i4qemtbjyzDy4NOHasi9s8DzG
6Ek6+/NYR/kno7/gc2b1KyND9xZF6gMOUHEwVryCrqxZayMpCPKAClGtBySSDFQ+SqS3OVmBBssC
4rVqX4YKOm6E6sFtRe5Lei8OVYICRBsY63MyUi7N0rFVaglRsfoRDasKlwWPsnLlbaUnIrP3c5e9
WQDgX2ZxoMgMK6fMW5wqBlMaFva2IedWFnHvCbPTNsRLvBuIBMifJ2I9mqUL/hdmIJn0FMmy/Mns
AwKoVbz+dO2dCMqUazTl+FJr4yslDmmDOgOFE5f+vddqZa/XMjbq7DyZ7fAAdHRR0ym+jkP+WGYF
1TCdMezS8XzpNGJP0yHDKjr+zpMy/GHNPS4wNP9oGBXf0lmW54oE5iQwfNte7lkqMzvXWJjktkkh
Wtusl+GStRXSbYod5r7Q++9VjYY9NrJ+X5b64NVFD5w3z95xGW+DRCt2ZihPHv5QWHVTHO1FNc8X
vSVVWFdvE42EXdJ2zdaAYIKyC5+QPLe5x+rJR6tcn6xJo/K0btWDrryt8v0Usp5LfIa6L0fCqEGT
QMs3g+aiZhjB5hzPvlUw/GTTHB/CRpeQc7cfXUQke2zlJga04qy2gXktJiqRdqkYPgABL2pmomrS
8hvehMhbZpmCy/hTrjrt0CoDb2YoD8Ect9uowVs9zgGC+mZNrehVG8c403gbDeeaxRYbPaSHRpBR
GAwS+YEN5kdT6M3LLGkzfrkAHXBlKqeWEHEN4HZOY+VXAuu4I8+pmFWcaWxP9kU3DxRTIMXhfclL
OgEz6jOpz84hszFzBIlQOMH+kAvN1oBtKEb74vw8MyTRvGhKDX0H4EOPprARtrg052nWXptm1F7U
sQzRybefpf0iEd73syiVY0H7Fi4HFJzSkL+NIhePoiOWyFSL5GNUi2tUkvigLFYOZGOovgBntkdN
k3KfhCZ/IgYFWVE3bJHqdB+akWDWAzlxkDIVxyRIDa8VQXNDv/aGh2B6m+XOLRewA7LdB1T/xmQ7
LcDJi6T4VTTFciM7aYNLQvlhyED+WRVvoKWh2I74wM91PINL7KuIM2hPvxnpkJ6eNwGAwNNEnchr
cfNvoCaivlLi7yC4KXZUoX2o9H7NjLFyhrA6P4qKpoEqugMeX2KXiXN0silvX2Ipszcz8nHMJtPP
ePozpH3xqZltcYwp92xCcuFAJow7ahXFqeTE3de2BqJyUFGNqKHk6dmQYwwcmBL02o5eO85VXdG/
qVIsn9NKbagx0ViQc8zbVSNfs3qKXgE6hG5d97cZk45LEQHSTJtOu85AaJKRW7GM7AERLCWWfjXn
gM3xanuQ8VdfM5SxWfqrmZDS4CVKLuGkxhciTTGJUaJ1S0pXVCN06qtSp6ImjtWb1Kb1gfX/dwls
AJlb9njWWac72miG38F/P7IyFf7cdpZXCPMogWj5/e87I0lPcaG4thnLIVwfbIJyOP/OO/lnEya7
pVOMb3NMnNQQ44APWDR0KcqmkNnBKyyCeSSO/BbHjXQNG0ts8aiGV5w1tZupk/ahkDa6QaP4mQLY
UBV0RnjFtTcR2uMBqVw31YsvFzTg57Wu1zZyf5ItcwN6btnMcW3QL+zZrSnka6h2qLEMmvNDPyXj
z2gkAwYIE7QgWyazrmtsUgT4rmOl0/zZJMa5xx6EO9X6Kdrhh1xLExFAJDLlSmqiSZ+GXVO23zKz
aLd2P5uX5w1e3nZjhbiIiLW5E+A1fIx6o/k4TE5Akb6bRC6F0SAfFbMpL9bQ6wiv42CrQZk/2mn6
LsG9fGmi/qpkku2mImmv4KXX9pVy1WSKrKkpLb/h5Bl2g1S7kMJDEsflfkbd4YZ5CDzZqOOL0qW3
shfthzSwQqGeOtMxe4QBdeaixoSosBYnTW2ksNHjybAiimj9mD86myojqYJHM4tspGj5uc3b4dZS
TiPgBnCUoZ17QGKOKrJ0R60Kk6+UneT10wwxEev5dH4+MMLOyVTwBVlRYwdW7Ok6NMY5X8vdhKnP
VDeID2ro2njloKEgWRcyz8txMpZ7OvfGsSgaUuEnWgBVllMwSnqMyFT38pM0SzQUJ1Ei1JyTaENp
k4YBIcBbzQTd/rfoxvfbTdUP1LuhR/Y4PkZTN1Fq2GytJSr5WlZKnoIdY4dMj3w0PChqJKtvcY4R
OOnaV9XotLcURUQbYOQ2yyueiGKP0rPYkMhLgQWNKSAInbx0FsuYa1AQF/GgfsT4KB1JWmNhx0rF
Loz6rZZQMWDQINTHquO3tEgopKOuOMq0vndAL1SYhJF6ldNNLJXNtSbrNlo0y1d1pvkpLkqK+1J7
bOAh75baulIOtVkJASEYUBduxyTvtrTyh9sa9eFYjK5J0tFKroDikBJY/J5VxdWklHEth3VAG/TP
aNvjKeevYd+g7h6OgUwMXiJIZBuTa4w8FrDalPwP5s5sR25jzdav0uh7GsExyIPuvsh5zqxZVTeE
VCpxnhmcnv58LO/BsvexsW8OGjASli2VqjLJ4D+s9a2dYeoluGiC+nS8W9coj73rWAkkb4NcDEWj
H7Hqeth8qWBD5jHrzv5aYf9ArTsE26iEDeqOaEmxE3gHCbrtWEr7xjC02ppzH/F5awZtWG9BXUCM
yQjWg4mdXGmm1Xn+5FzWAce+85Jj3DnZml6dE1WPsbvMLxp5V8vJmSaM/Yl1UUwMUUpCZTL6ZNm0
ljhBQv/bS1GGJwhS3tHWknyLuZG8sBx1fqV5P3Qa4ZuRcPMZHj4svcIaUYyXJkKEOtnhvaaLvZcO
wSUp0+ieGEr94o3+RhdGeSKI+Vs5dtM98r1nUiCyt0oM9coLkgT6hQkdhtNrU2T0jHlbt2+lqq6e
3yQXJ+qIGhMmoF5jesaZ7W3xm0wI2Nt0q4cjUZu21mxqAb0iIz/k0YIBURrNJVdh8x2N4SXxw+Sa
z5VwkRmkJNDXAnIIloENBrcljPXRbvq3yk2jZ7CzDg/okolAEZRnup91HdrvOg/qYz/bOdOyDo9W
mxhnLeywCc2HcFJqL21rMTLqegxhkazvDKm/2KJtrrkv14ZW148cKtolth47k2RIC4G2UytrlzgM
N6zUQhsjrYfJrfC3Zf5zkAj7YaDKPoYNyBHR42Htp5YJqZOb15nD6SxcacN4TS9GO2qkxfkw5MPJ
uHz+W06luAUGVhIolznHiB9KgA09MwpKNgHXCoWS/1gVVcuqopdLhdr4JHMUG35SGxtAsgICy2ge
8Pw9fGpZXfwrN39+we3Us4NIL4mFwmKUkXXKiLw7ASoxgdCB+NGELdRHH9bobEpFT5V8jhVsgL+V
hz9hqpNFiQnhms8vjtVpLG+S71A2xy0TCNwXOv3Sycso4eIOc44mZ/ZARk3aTZ52KLPQXqeEtOyV
RwxXZXP5uaw+I+mqXTNAGBvn4/bzmDWqoj8L6xy2FWKKMIeZwML3Jmygphr2UDJAtUM2v3z+m0+C
DWwx89RIHtuEPtatV18ms8B3EE31xfQd5yjdlKncOidFhwOrObeGhV/C7vtxXXtJylSYD99XzT3d
TI3pntIw7qN4rTwHOrqfnuv5xUDJvXImo62WSD6gXFrkow6Fmz2RrXr2RUCnPQwPcdubV1HLH0Ai
my/eiO8+7Z16O/j1R9230WHq9OzqOhVynzRAcOtU+bWe6hmXCr+D+hDDbp3qzxi1qH3aZHyQXX12
QSMvQwfk+eeIBc3yyau16IFkJUF13wMbUepvb4rKaM+UXb15oTWcQJr9/aUcNiYU33sUcftIwP3s
WeU+uBlQhwg+YKKlX/IyGvHQBwRrDfxknTlcf32pOrlqeiRdRTKIQzYVZ2Wa8jK3wit8rxggfr6y
0r4aN1kRRgsTTPGJeWbAHiJHrWSJNe6c8E52mG4KfRhJQRLmXd2KAxA1dsmM1nAI9gCORmM2c2jx
ygaIsSdWrF34g6mvgNx5q8/9TuDEZFNVPovksF7zYPJfXKYQY9cPd4alX/AQyU0xiB5hHiYOVXbF
pbaEtrK4tnahmz9NqQPyXZoRTVihL/vertmECOOrGpmsuSjh8Y4Qlkz6IFoupd0hz68IiuMnw+o8
LMssV19GkD2GgwykYOiz0BU2mYrqm3YUUpyX4T/DKffAVKp7yAWOR2Oss3ffvdM4E62+rIA1ITHy
wRFu6dTWg+kk574e3W1CU7fHQfhAhE6Bn4xqQ6bM3QJiSH/dCdVwmra9pu4jhrjYTaLw0Rpzens9
G+FYl5D1IjE7IABK1LO8wG6tD8cN7xAOVHeEHSfLUen1LmW9uLF7oimEHY17KLv5vVtjCkR5kzFB
w8yY5V/ju9htvpmN9K5OoNVnrfU6OjXYoZYeWMTFfo5C9K92JQ02J4azmQwXS5IXbjSg369kx/ob
p0ibbVfTd8Wx1x192CHeYFnfsoRFehbb2gHjBvOZfNhEQ6h9weCyIpYk/1ZqRPgKD1P+YLZf5VS6
F12n0YZsVH5r3GaPWeKLII38WXjlnq5kDBdoRFMgLpoRP+g8xB8akTBhIKpu37qJDm1DTvuyAcdr
K2Xe/UZUzQN9DIr8P3KV3QrAXc1//6dhzDrkf+qUXTRc7D08NM8kl7io2X4nvQ9TGMjEkxpHtPko
KsfeORG32mx4Q6ulEBMkAP7oNuBT61TlHBpND68cguEKlfEXVXTTgq2webPpkXCd95dG9+81p2Bx
DTNyFeBgQDc2Y6iJDD1bKOTwEFuYc8fsvRHFbP7H/o5kINE5O4IoZnxF1uSV6rk5qZz4PlEzgldR
2Cxtyi0kgDQThT2lW89s5QahHmmNZcxvM0YWu+LDMKBztHMXB6UJRP4O0m+/jl1D3QZGiusgsdJt
E0p2xRVyWCuKzlFHpLaDymKV+G33GBWEHmpDpr8ERbLBDRYsKLwtFgza+DjBbm2Y22yCUYv2QM27
1YCmZKv44e/dyFqZE66lLC3ay2AxdUjEMK76oDxAwCp2ykvkXd7OU/9hXBs6tey8NluUVsxqqSy6
XRji8rMhUT1lkzYLWqq1qfWCIbMiJLQH9kgdcl+4PuGblNCnApwUo6BgVQ7uQ5sAvPhEM6Rduy1C
gGafEpeqxTJsdi5TIq++C8rK5RlhNjv8KelDL6H6C6r+T2lMEjXPcYolKayauZGtNqSK8vGMwQdm
4fKVyGuMiXgBHXJs0oFAzl/bu6oP1uyeIGXIuGXqZMo1wwTnQDYirNbekLcONfFeJJARDFO8R7bv
HgFjdkfDh81V1m9RrYrnnh4GW7p1xRAl7vX8m6HF4SPjbKcr80dl6RsQFeOXjLemrRVGz1Kab11L
wTPLJ0JNMamZVHtqoqHHZnaEbowpMiMHrI/xfwYimrM1QjDn1UtIdc0U0sWW2PXlDRyjzu+yF3KI
4/s0BDYiCuJwQBGSx9oWgvK2MTnxYAan8SvJCjwqopBLsPLPZfWIZHG8YxmiEU1WaKtUdOYDamzW
bgkCXLq2Zu/mTX3GAOdu9b57a6q2PDbTsLJsoAOi1C+doQ/HzzcrgmGBwTw4N3UpL6wBoadLK903
mdO/UzgSzhiHrNKz+NHr8WV387tiEdnqiqE5RCFElkIyfGy0aWIkFAW7z9FtW8uQ0YIL8SfEGNtL
60YKlwaHmWjXqcH37XWmZBtFTM4imqgqe7u/hQ3C/4QdDbZjSzt7udYuGD7mpzjjcPrzI8n844kE
r5IRkwfRyiCF53c5Rq7LQ3UqKnE0Uo4Hx8iKi1Ga7bGH3fz5q1p7o+8+ZBkUzCDCd1kbLg75RNtL
IdTKKyP9sQq1gnFY3OwSxsd3Thp91C72H6S15Ja0qhk2oiXAh/G/tutc+wiYU56FJwFaK1qAzIWu
LZJkq3uE3hWT6T+EqPn36C8J/NFHcylm5AVzqy8mtvyj5nfJMQ9Jov7zd4M7/g8HtClNIFamJ/DA
IEj62UhiRIh9HJDixxZHw2PVkfTminQPX46fJhnL70Epwyvzznmk5dqLRH0UOsvRKEkfWYIXW9Mn
ZkKk8Bq1bmTq6WPapEcnZpRlO3I2mS0VEbCBOX23su991IYn3Ud3b84viIn8rTag8SMALyU3jfjs
h54ac1UIDTVy2z9p7KLIE3oFqWXBJk+Ic5la6TypfmA/7uawG4U2njJhc70M+t5iL/JSiXgl8f6h
5JZbkijzW5q1ch/V+nM2s1WzMcdxqJXtwW7km5lAQ/11kNAod4JjiFzL8uNkU3bQwkCAGqe2io+k
L7RHPDRX03VaBGSToe04tD9aoxfPHXuYZTYB4U3s7IwdTh3ajuB3MIEX6Uc7KEvAdxJci586NDgr
2aj1y96325032+sl3QbZEu672/HFP09SKPIrXMbVaZobhDx01lYwlHvXbJuj1P1zrgN4zdMuXprD
OmoOBmuDYze/xXBd1I7sz9OnguXzJcgT4DBPkeZq+8+vTj9Ug+UlvkFFQ3Yb3fEuDaJ2Z5F2RESu
lEt3gGVmeqmiBx+r/a9zGFh+484GNPpp6WtS/LgWxItVW4yMyVT76hFTfmTrELPdERrAjcm6lAMR
yB7u3lT65iW0h5ud2tO2nUlVXioDnKaABQbPba7wVF6F5U/fp94j4LpTb8y7LsYUHuqg1+6GoE7v
BcnJn93dZ7NHDnvG03u+YrE7WkBzEabnM25/6sNgy+SG/c7MsnGd7qkNzX5hlxBQ8nzYNSZL/c/F
l+4RREQ4zP7TOB2mDJIzRzM4klhbpsSPrzqzqnZpmD5QZU07iKv6th+9W1jNvGkXcLFooIUzYekB
sDTupgjrCAfp1K1JCK43eNGLRVmE2TmuoPb47mBsp3g1Go28UqH2Z3/ISQ0eigUWy+7YEAD22OLX
cFjJ8fWHEB5P8t1r82dEkt0RBGO1bYNELtFv2DtKUJvlP0MZnOHnKGjPgACikz1M8gYdVUB0XOj+
NO3i+cCKou7b50ny/81q+FPM4P+SXEGhG7Nt9DdH6hxz+B8feRu145yO+N//ufjIg0Sl6rdeQv0f
f+5vdkJh/iJtzxC6sDxXWLNZ7292QoHRENOgI635vzMC+aed0PjFMG0yyjz8glK3bYkF8O+5gvYv
tk7mlMdDzHQcy7b1fydX8PfPAMfWdcORXCDS5EHA4+DnZ0Cd+SxDW+ghA+zceeioAOEVX7A3b1XZ
31iCAdWoPfjE+LVMkxpwtIyPvIYWG2ZNu47i2Fn+5l38F50DRf7PDyYH4yWaLQdhv0WGF3yOn7+p
wm0CoLI14QFeY8IWcsFU6Mad3pAR4JU+y5OrjtmPzjrIloifF61fmHNArLt9GsacxZJtBAw85B1b
wHLTajvSd9x1B0x9G9G3YlSP9oMi8kUmBFX7eboaA86nNkH0MzKeRdoAP40Wfpl42HhjrT1PE9zU
EMDWKvXJzClPTjkYkON7fZUTK4NzgUGU7lPKkty6GN1qERUWYNcqKvZTa5roXdwnFarllDjVtqzL
fDV1LBcZmk5wE4pFkc27q7q9kFINp0iiuJIFxbIeVd9CjV3kxF0Nng2zJH3797hnCG1ORbRy3bRm
n6alS+TXa4SD7JobxToLBQTj+eXgFvk2KV1kISk9x/zGCZed8Jxc1005milMIhydOZPLOYTQXWXO
t8E1XhsDRaBObX/RrPDezCz7mHLAeU5o7xpD/9L2YP1Lu++2BQg7vbK+eGWDuNEDUGk44R1jzmSO
i/1S5gOEgZpAM1Ulr/TwfAwZITytQRCQH1iHIXlHW/PRIuvYY7O5Cj4b6bBzNy31kdv6Dxsu3yIs
i6NH+72qg5q8c798IfXeXHRSPnQCfGU24ayKS2XgEiwYRXBVa9kYAQ/ibeR/8pFUcu9JtudGyhz/
zy/buVr6Tbv7edF6rmG4rG64pezZtvsbW64Gf3/U5TBtUVCQ60yy77YdLXYM3DMgHH80lnr+87/x
D1GA0nJojByLvAeBT+J3t0nmgM/le2G+HGV88G3BBQ29mqqVwbS86V7MsID8p7/4W90//r3coFTp
HEwWDfan5/63PykdDWS82Ng6mboP7CE/atVdg3h26fRed2tl+j0dajJUgJSyO8viLWNV8rdk/ZJY
XfpIiZ4uBrkbbN8/j27ZrRphJCtE/eVm1PP4ZEb9cKTc0RduYzyyL0QP2zG5N9D4wTDy093UYQAV
mn2va/HJc/WbGTbxQ51q7xVGJDFZwwHpOIQDv9oLe6xPxOpgRfYIU5jHYJopCwS+GURQVBcLJ/K0
Z8eFZ22OYfGYxxsz7hEKFGR/EXFBu4kNcqXAGl3DaDh3MYlKTjBPY70C02ibdWvX7zBaZ1qzimpW
dFos8yU8to8WDdEKJpN2GCJ/oUHkPmZBG2+rqHm3VZnc0haukZFroGu4QKsZwFQ1eXN2aoewloyh
T6J5b1lsAk3EZaoHUX7TJtdfBk1IviaL1Afb9f2TCtoXbf6VK8PuIe3km0KdvBAqszdDkIQvuvE1
nhVrMqp3jEGw4GhutImm8FtH9IAm/PY5REMAyfR7F5AyTSZcptY9mu9jyM6VoWS20uww3dClD6Ip
H/s4OaMrJayh5uYzUzs8TAlLoXrsmPbfF2r8rhX4jqqJ6WEh+5WQVbWNxjG8Igufs5Z7bdfaM+pa
6whzT8jE4yl6T1nN+Ye7HKk670HajvpD1zUDG6Gxu2NpNK6TkSgGaL42nyn+jaAEmu0n5cfouea2
kDEtTdrKYze/5BhT562itzJ1oOm+aL1n11Zfsgiu36ApdWx6LCHMYIdTEn5XTtIePndUpoqSo57T
9Xcq3gMGs+H8G9c68pJ74hlyVIwsF2x3LyJNwJfE4+KwQ9Oku82bEIZ9bRj34QgJ1tP0PZgTJ0bY
PBTWO8T9pyQ2zW0ksuTQZedOQvovmdFtEe4Fqyzr9H1gI+nOZYrS1vYThtoaxhGcDMBNUVMUjKF2
Vh4Gd9A9T01vhs/Sresre7ynz1/xO8MzuU1EgrSM6FmQmZLBvoljawt1UjK7kj7hWuzdWqd/mRL7
qaxs9oUQpV/BjEZ5B6GTScA+KdLsgbzyH6J/Khgb37kjWa7gf8YXnsqSsCpdndrcm3bSMSEYK9s6
VuKpiKL+Vkj2vnYq4kM8DemqqFsQg3YPR8OptE3/bBee+oKcoVpYfe1uCKOMjtJJe8AhPnU9BoEL
8Jn0Ag3Z2mgjz+7KRkvbqPqJHv5rqIxhFcb+tBYpA2zPhJ/XmZDWkrF/NVzl7xIs7FcyY6yM3C1C
lh+CITBuRek8t84YrSSjCrRPk3XHnm8/1R7yVjFp97nv3QIvGxZYQaZNqog0t1Oc2G7cxZdOArJH
+V21zremicgmqOW3wvMeiwEVUj8Ge9kDM/WzVMPai5U7dJOGIBVOJuDNeJ7iIDq7DH1IH4EoyMr8
xbPTJ6mK8kPvgp0WeNoXn5LAcQSwTaeKX+lcSe0ZnSsQ3vZaNdYOLN7SN+2adIBiEbdOfuuHV4nc
aNF5+nsYiH7X2CN7CCIwsCyjfikgutno3x6JlTijzj9knZtdde7CpRX6b7YZ2efGC9cNYL2rUXg5
XMLktYQvcUgla/1cRxJi9+4G/PCwd3zyI9MEIffgeuvO4JE3zuZfRWNLRps6SAVub/K9dSV6ug7M
5N1DY+Ed04Jkxz6bFRvU27s5osVwsm6PwcTeJ7N5YCo3YUHcqG2ab8rLyeI0uq+9A9NAxYegaL87
aQoHFImhKI0l1IjpGYnDE3rqR8JxhzeA1OdEH8dH261OSUamVkQq6VbXp8dPI1HPRxAGcNhZZK6Q
YiH/qT8UgDkUecNz7GXOyh7qes1Izkfm7vvrNqiG9awxBeHKhFfvvY0YU7Hx6+Yk+ZP7UDgo3ScJ
sjuISALlDPdafGVRfmRyM2ySPjaWsOwfYMjItXItnhA63SknTNW6+UUFBFZPNgt5By/wYGZfYz5A
1bSY+Calr7uUBZ9qyIUSmStIS3GOhpWr1UCrcArSyVzmJfaUQmKU8YlX0HwEgSoAF+6YoUlyYvPs
co289TYRBHYa7xDq+RDsiuY0papbN3lnPYfSfS7J4GJhwmbNAul5jcH1nSnc1oCleM/JLyIGxxBL
UdksFRFWh+NQbjt9hpiaqJ5c0gdWtawZc8XFOXQM9UquXrwMDQthY+qGjwMLgVA67etUwlBnIfCg
jS3InTYiaEewvGF+F69KG6G5kc3QQCP/GvRBsG3skPsVVeuqzTRKcb1JVmUlvS3aY8WdEXvurUx0
1P2Bd9a3leU057RHamszJxK6Y56UjzqR5C25EHrWLKN6sh6z3mU4EUQbuO/XqPTaszRsEIJIHTcq
DLOrCozvbpw2LzzhKYwJWPYIvz4AyWxuI/OppS368LsZ73Va/vekgR4nv89d1YOhBcMl4KZYZFVR
7jI/3FblBE/aJkiTjuAA2RWiJwsP+Oems9IKERxzCzFxOkWrCQXGsUmjOy8rICyPQQQR+ARHW92a
oKHcVjLDDY+ClFP3FgxquDRlfhoCmiWraJkkzvzvIP1wK0e7SzVQZ1P2qFSuHySNDrJahxSuyEL/
pH0MgKHXuT66z1rnIVAaz1Diy4sod46VkpCWZhlsEesVucHVHU3n5EJIDQvI3roHoNHBtrR2MUit
/PjVVBT7Rssz3GYvQdeiJpQ/9tswtIxMW2IRDFGOmxyu+KIOLZ7XBvk0ZGWubF9GRyZu76HOr6zE
79cshvONMEhB1pM+2gfz41Ar3HQVAWVcmlDVdjH4rnWRA3CyDOzfmlmj4dG1Jcu6Zpt41UuTmvG6
TfG7uzxjiKjQEkw5QwqsAgKDrVFj2F3g73pnEEtZRa9d67YEnlXpArz81if550vhK9xvfC96o5Jt
aBBwO3nI4YXQslWDJRBqW6aRYy2Hsxv3Hx7SJbYm2VtQciKz1GkXuYjKo2aN9It9/FRGZr8jK627
IwDzrSUrjDvZeCH4jxgWraoungXLHtFMs86nsmFWN3mvfnTF/+ktJ2l2mGVKearAD1BVahr5Omm0
0w2Dc9qMJFHGw5ocP32bIDCCT0rsBKh08GYhKj9r7tC8CVGxhM/1FFixtoDeZSeNf/Dsunnh8tzJ
tl/BcMxurdDSh3ISzKCcY1WgR/ax8HKUT3TNMZxKwaEdNOKc+ZSlxRydMCB5uFZm+qRZDPW1lBot
9lNqADM8Eqyek+ZSi/WYttaWJVOCOYYCIcyTgz6G5Rq6cNqF94kBDaTSOHz8SKfxr9PyDInxC4mS
OzrqYcdjmJAms9r7vsMaSVQF8sBBrIkE5sHrPxeNN+4s/M2oyeZYT1ZvQRH1nB8k5KZ+h4h6xDwc
wDWJ3ZnoTdgKZNnyaAjzzSKe4lJzFMViCM5Oh9m/N8xhpTTEipyWpDt1cOVM4mO2Tsr55ypZ7dWU
X9m/D6sq7rTnrifOnjSMZCiKj65FoTd3O9u5aFxqdq8f4oENHurZ4NTM2mcsBWhi4+hbEkRgDxtj
wO8CRx+epXUllvd9HET2ZM6MRC+lgG5Ff6ezhVvbjM0xf3JHNaigbsY8jBRd3h0aG0pIUHL58dMn
95V9npMpj3BOCdtp/IKMJZLunHZYaQknt0nIO/Q/tpJxw/VJOGwDMCf9EnCaPJWN9aFALFX41M4U
M3dYtsw7GIGw0sQNuSJZBg0xIh2IgoUXFtOt18tz3IQkzIxB+ZAP1gfyZx6RYfYdaNVWMwhFYK/4
A4Dd6PQ8Z4gezFJ6BBDlzzjLI/RSbbJ0ktn/MpjyqrEQIytQjdtssHl0ZsGx8+ksFJUX2CIIRtj/
762KemOylmx8hwfpf5/aoUb2aO0ss9x7nT4c8G3An9KYFICuhAibMdwll6FXiXeCY7wLa4xwpSDh
LWyAc3tucOmnyFtmRnWi/ucSkyzRHexly06JH9yZeaEeM9N75SH1zslqAkTM6qVb2/ayjSR1PLD0
nOtghU6Lcr/3dlpvUnkSzaqOae5OB6N3nzrA/ssWSReelWMx6UQkBKW7Y2v+pQyid60wGcH42XeJ
Zsp0+MFNYTwYMQlPZh5Dp0y/tdRHFwg429zIIe/5xHLlTh1u8rG2l6RAQcNOo63ypmIV9pZFSqzz
xchSAIrV+BW1VXu2zZi1DSqnLRe+TwYjdTvw7YPV8B43lIsM5usXtNfD2m9uPeC+rTexUsnq+Ej0
jPw1of7fGi6fo3f0t8WP9r9+GhX/z3+9D//nHUlDzTfe/s9jkfHPn/6W/+cX+unr/u8YQUt0wsin
fjOc+cMEGpx5G/7Hg8q+tvVPSLt//Nm/T6HFL1gpDM92bF6deaLz6xTak78gJjdcYXq2LSTO1X9M
oa1f4MwJ9pI2bArhETnxzyG0+MWxGD57fEEUyyDqhPVvTaF/nihJtCK2zsiXkRLfIyMrZuE/zc58
27BUK/2N6nFzkbt8bxdxfdS0dm2C67gFKdPQwlLE71BZbEldeDET68Vk+UwaeDHLwwBLtIaBRw+g
gNVI1u1u+ReSlt8Ny6XrEuMnbAblFug9D2vSz9+mEbNYIoaq2xiceMtcdK+NH/q7iaCMxEWPMdjD
Vvnhken+KkMiDiHha1XW1E2EuhJdtP3Nh/2vBuXzgO+fI8fP78fg+2GFi53dM4zf7bM1ErI84Hfd
RnR9vzSr2RQRg1PL8Y0H9RyNPKSLviakigkiRlBfiL8Yeup/9S1wkfz2k6tJ/2X803Qbi7ZXuOUp
TaLw5pbMv2OdbDlrJFOKYFr7RD+RkWgAtOgv3oX5p/zDu+BAX4Ts4hmIiX/+FhynZdREPujGE/YO
dXmzMPPmRwRPLqYgtFp0nDCY1bLqyJTGbWUuJqv3fz2mOGCCj+JffRY/j3//9ll4rHn4BriQnd99
FmkyDeQyFt0mcCCFD9jo40kccppagrDi40hTv4jHBM5U0RDxBc9QJ7WogjAVGf0j/mpnC4zhmWLA
RG+e1H+x7Qdg+Ye3SQrDtV3L4tZ1Pev336Bd2xb5kN2moAhZArV/n5vgpZrMHT6z7GwbJC7lDct+
YuIh62FXNkZUxGEuX43S2lVxemlp8jZjaNkbpowBzwZ0oHKAsYoQS3p4HIET+UC3oULl8VGlBRh2
UH1VPniwLST2HmKqNmbylCbxWUTqQ3q+hArsIMlQPFaphNxtqmp51Ovwm6PZ1UHrSSvM9MfaabxH
LXS/+qHWbPM8yZeD1jYnpAME840SJEbtnTuREOqA3OpWm0THgJGmT+XhpCdl8BaP6t1a9SSYr/w2
rNZZRjJskeTFtRDJ/RA22iIl+2UnwCqvR8uFxhRV/bKMq5Vnj8O28/JsXfTwgkgVgYPM7HCZEtmx
dlVBFI9NeEc4Qe3vkNhj3H9zNOSV4JPWdh1HDEz8ZI17niiWELVr7TN9HY0pWsoEnSOrfoyP9LsZ
9fEjlsnFwDySSMLh5pPKQ9gPNT3UoBU+cHcluJGJt2mOY9ntONy/V0YmHy189IXwdN4O6j8qXX8X
JL1iWnoYp8y6MzE338aU4ypEOC8hl4MZo8BpjhNc7almT5XDum5jc8PF8GynDooCWDi2Zr2EZjgd
Kkn7mxeIHZhojQv8LelKw5mwiBPvNTVEf+3DBz+daiIFMKY4xHoXajoNXkzEBPj1TYPzaKVjfdkk
pv+WEKxMtYjEprdCRgekp5Rat8PvHjOxqY6gUwZQO2jn6oAwFAM+zyfkn6mTTf61j/i1lPsSHIib
DV8Hv1BbwKlQVBxLEQwwrT6tX87ELGpyET8ODANUFa8rSnaVN/opZg0RGdZ9SLK4yr6NPV2C2am7
SpnMllg/NI1AjhanPkFgAQliOpIQpuVPDvD9ZauJ7xlV6km1Il/WXXY1kNoRX0romet5G50+D5zT
nBOY51uAvy6gcWPcyfny1BrvO61ByjmNWRNE8G3sufFznNCpata64vpserp7gl6zre+iDYIVkiyU
2yEJafR7yPnBvtEjcjkYy7XtSDChmfcrKcXaF77a2JVQz9j8FppNqkDSBfu8H1BA6iwt6wjrb0C6
ktdtJjaXy8+uJqN6I8MIikBkY7Ez6we3IReegVQMpzlXzbvfYnEzIxqinN+M2L/3timOZSQrrn/P
onFjJQB0qqG+0o5NC4nz4eIHxodNnjUBWuwXs2AE9jAZ28pjdlz2cXeTtC97K2fAK/QDLbdx5sup
LdaU4KJI2FJM7TX8sRl9R2STc4TFcThoQd5fdRHtbC9vj3EsfnQVq1s8bdaCO5ubZFIQS0h0BAtG
wFe86FwnA5YVlMsklyg/WkQibrqH67WMAOTvmZ3fqLD9s2Z1at1N4mukRLpuh5Fo2FTP8Vex1Aur
4HGK3ZU0ymbVzQkoGqL7i1bpB9eu7mlHvtdjAmm9zbdKNuZFl+j+Qia9fWCz3iRJeaFiwmwwlN2b
mTCZjvj6ElPkZgw6AsBwSrA1ZbNt0v9+mmZ9xY2W1rOK1RTjCmDFBavSRgsUA+rCILGKYKMTAYb3
EizDQ9pHLw0+mq1LvNwwKW8TsrH7iweKPRc7Pz92XQP5AAG4prBtpAM/P3ZJXDc7jR34hje0WwcM
KTaVNht6yvfPzCj8PgW/CMuTAkypV8VDZeasnv02W1e+OuKpZ8AiYmsvE333mYijYfk51Z7ax8bX
HBNzA0LomhJ258zpDy5b4Z2fUd8FOcLnNiZBjh1OupRR95GNMWDGzt+Upi6IqtHEsZ1Y6I3gHnD1
hO+1ifYrJf618rX2po3Nt9KfbmGd5ccUM7ejbsjIhgPCprWNzXeZSrzD3LTN1h66ehFMK+K/3cOf
1y6zyOPnN1HXddOB9K4TyOGa7u8eyug/prZxkmFDcme81vsXI2imWzN6eyw5/cHsShb6c8hO7EQH
qhiSINLkKn1vg5uzu7F+J9RHEg5A5Nm3z3ujcpGFVlF2N43mrwEP1+zFQCJK6AjTLzStpFVKxvaE
PFd4aBA/exbvAAFay67FyjlOUXTguB9WiabtrbBLn6rKWydgVM65RR6QmR9jozOPo/iRxDVUuwal
pJ6DHBDsTAFNufnR/r/Mnddu5Mi6pZ+IGwy6YNwyvVWmvHRDlMrQe8+nn4/a2JjTPZjTOJibuRGq
TVWllMyI36z1LUzAXlkD3xEMXPdseJLd91nZqIAaLW1PIj4Y0fAA0Cr7kfn+E+uhRQiIBBr/S4nA
WG8uY4BfLIFacmXVS5CWYZ0pnPBcVxQmUcn0lsFF12rDQZSCeRDXMBvf9PG/f5MEHIX/820CBW7B
2lb0O674m1Iy80uFksRkExQt+KGo6u4IpPEejM101DlWLlXBwE1ZvVhNJMEdYR9eymjALoB8wsst
zYWFHFY4i5Fg6/Pn7IfFez+Lt8bVDyT6iZcGgN+q1uponSGgQCJWD3vd7PtTFhGkZYbokemwH8Lh
iXQqZnjpHOQbO1IhaczzNRv08pb7WN6MAp9F9VzNlvOZ+hB7RkksqnLi+dEcee+V/IpcezqnlvK6
CCpxk5fl2fc198iJXW5B7z60FYYlTYi1IZpDbmCSawGYQBRigtQ7nqwd6FLsYmWVbBNBr2U1SKuz
ro2BY6VVhTZjROtIejGRnMFbmWjFBk/NtI/d8RRWqTxACh2QOJfpGrt/cADoqHspGvCVskcE5OgS
hXLDPRtfVLNIzMmqacgxZUGwIw3Ii5AjkgStkhup48yQzypZkoWsGMwjGuqsDcElsF12Wo1F7Zjr
XhIGYtU7LY4IUpIPMf+f19RM1nEFaWsZZ/WzkftbdFwuMSMOepGcyVBl2uNhuV1aX/wOAi1cRvmk
jiZxtMVJ9Am0ZB30m1C2I86rFPt4T+sVKt9Fl2/xQlgMqyyIrqFKfwDUwyHM9GsfznO4M1BVgU1l
WO705gcoYXdfDoCq4iQje5adzn0OrFuZ2fUXiTCebAo8UfQ5FNzdHjkP8tLE+AmkB32SYZ7GhOYC
28LasXNq67jR13ZA8avpFWnztfPc+pM8+tWO44Q9oN6Kg2jRJ7JDfmMpOV5IYUmeoxpnqOW2dzPX
Bi7MZDrFAbZ4I4s+c2UT3jINF01hS4oIAz+6w2vq6AI+V/47NbTig3M5IOd0h2MaaWiFitOQ7snn
DONmpbx2qNoCf0A8HsbFC3ZennQHdqIP/rYl+vCWx5NziEftbbZ79+IXJIlPlStIW9TVkZGaOvJT
xBfho69gyTJdR9fB1mmThO5MGa3/GE43I44ulS06FlnoZjGPP1pCqkOWpHA4+BhuU1kdo2Yc2LuN
0QGd1if42RFpMCZnWgkdzQVYQ2yC2GSB4KybZAqP+RbnKcnJg0sPFFjOhbfYucBrGLeawYI3jbSv
ROvrnZUpf63plHGz5HGIjSG7xgXqo/QKvNJDWB+eZje+qjScXoIJQUxXTJ4w4O81sV8Sc+qCU4Jr
c6Bsqp7SAGo3cAPoJTnlyoCVAwhH+wcv0CEXpf9oMSnd2GVPjSzQILsgAN/qdMvjOq6QGoT7NtTH
W5WkLWUMdPi5Hy9ETOqPUePrj6VjA6aeSJkJLabYUddcGhnpd4dUSdpF9Ot99sNpaBO1xatN0ro4
tRVEVclAFZDdswga92RQ83jf/5jZA5OArM1Wc/PWjV3/Kmb2LJ1JOzACUl2jyRpIOmmjPeu0gDh6
kP0ZPDmW62Axcj3tjnaVrPy5eSkNK1z7Af7zQdohsX94pa6kuFhXXx+uk+PW8GCyYG+J+ecYQaBJ
eKP//YWNmbZSkwUXpe/8U5xHWGH41RIE6myVSSICLCQMQgIVAkItlBFpuCOK+rNmwXnQMBKjxonh
kwDJyDyzIbYLzqjNDDgozt9fUiv7klWr9oFPHub3ryIWF7cIc7eXQUBah0nf3OcQWYWbTzsixCCp
ovBetU31hf4kujSzgYBYio/QcH6EqgsvaYqQQvSoKpvYQQTS5atYlPZ9sv1jUcLWmcia26txYMKV
k1ATsoMBL1ES5EJinZNr8gj7NDiPmAU3bc0hHqp+T5JRs5uJEyUcS3ZbfUhRA1ZFSpiOSLasNPi+
mCvb1qAO3F2reGiD3Xe/6HftG7iY6MUVJXhTxr9OyLaG4rWGz5uMR3oD9Zrzf+xMC+9WWtfNFt0G
tk2m/5EPgr430VZydi6YgMeOVAqEz/kbb0vGTlJc896xkRosoI0wRg1uxJQOuBU8YpQ6PoQzE2cW
KBuVWvXWiER6YPgMepmAZk+TY34n6NxrOls9U39vBtIJvVqRfdfpbrMbtOoprKufOjrbLTbh+py1
ZCBWHbFtNN/+pe6PMSFMW2QYTyr2wdzJkXSs2e9WrW3P26FnXuPqdvM0CPnEiIf+pxLPwUQ4XaV8
YEJRyY7Iv3duPryWGVLzFrZFV3QV4RtnfI0YOn9JEJHvcf1mqtb1ssDXXqXWFNvkjnPPPGFWISij
SexNktoR0eUR/qWIrlNZHcUwCVQbR7cvIR7993pZFC13QSEp7M0C932NUOKQKz4lVRy/dqE/PbiL
79Lgj9jJxNCvpCacMnf0oIEW+5wAzpPFX1bVVnYTAdmbuYEc0g3mhdApQvisU7KqLtUUQWyB+GFr
8zNxNtGja9VU0yCvCuOxbJ0fUgEEDhztY3aSL0rpam81CytnDoszQ7inwZnFpW/9Pdgh5z7VloFk
Y7jlAuNWOU7dvjPYNfkxfIE4EL9GG9jPECTlxRnIK60JmwP85rVs/N6H4gwj/huNS9nx0yF7ECwZ
uGKmOttZdeMtaR8cAIQQep2KdAjWTprvmMCOYB0NtvZjiILnYtL+DH0cHzGU/KCh8G/QfFbm8EvT
6v7Gka0/RWH0oUvtpsxE58ZBzAccYDk2cBEESaB5BYSrndZ3xB6Q0xp4ZbfA1ioLBUcQA+xsKZGi
EckTYBmYPBvqf3SzTfIazvLRbYFQzGmSX9vSfQkEkVZ+BylJY5nzbQWx+9dwgnyqdFVwDSXjdarr
A7x+MVoKYVroH8PcBnitlSdbzXIdTIa9ZvDGmGGa590YkG5JbviZY8sBtJVMNzompc0+seBZv46C
Rm0aOyWmcAndFHHRepL2YFegjPJyFY1n3YxfYIpmq6pYGYbd7U3MmA+QedYDSSpndyi92VHZJTkW
zsjanXXmoqYugKXgcPWthJNWVG++NSbeDInmPNpTDlJtfh2nWG5z5f9MStEdVJ5HHhQVoGTIGq4p
IsxoJtGsQUa7moJhQkosvO8ZGAbr17Q0/0RBhdi3Y0M14OI+9PX8JyI568CLy3ag3Qiotctp32R5
vC8QJPEtQEFFxvoQ+QnuW5ny/lk2crM8syAeOHscSMWhm8xsg/9oXNUZHjWduno7FcWdNT6QQ30t
Jh3Yr4htEsrMaBVzP2EhEuWLJOmZ+ZhijlM2R11byEc+AzFRy50WV9uqb5/a/ouidt4AD7gHZFRU
kRUyQOtIlmZjysSRCWMN7EwzYy/jTyoRSOHanKU3jAWMtU7fIf+86XSIP8PunKKAu7tl9stXVvRA
hJ78fiaq+blmtKglw6HxVXfrnam76fLRN7h9cqx2F3IosruIIVG3bXYo6FiONavc3kvN5kICLq8/
KdqjPtiHmZ6jzIfgj1Wrq77lAh9/qSo7uEWJjKdDrVDZ7RPlc/PumhppEKgHWjtL3p1S3tvJ0H8P
3bhrnNx5KDAOe27Jh8UpUrEu0dTuyPNMboCrjuxMC62HcKlpl9SQ8PR69JBBhf1RCWTFjZt5cxZq
p26qtFNmIqzyTZqbltXw3CcGB2+jb2j2M6/WSTmPqac3towO/KxDiPKqODeG/ClqZgg6msrWskw4
pugFyxnfoYjkRxSPz7nZhKdy+eKOTOFEn1m7lBlwjVb1zZ7v3ViBuQ+7qzJQJSrQBYEVJPB8tYFk
yf986YJl0BwCZKkbJbBhbtIASo1lyfw9yjllhVFkpxgXIrAiu2eyueiai37pqWyM6H79AEcZEKhc
TOAOGd2QXvBCqium4X1W6t1FzitYFf7N1vv6/v0lWYiyRou2llk+rtPyxJan2rT9hz6U5rZfTsi2
cKzntjafklQmX2kTAPb1y/bWtLZ+og/qjTE+NNxSJBNV12mInwe/LNdwDR0+Zj4+8qXkSRktr2Nw
bLBD2mAz0+ae0ixmxssKgZRYzVmrMVCcGKYLmhYTcR3SMZeyT54Ui2QZqV+5MZR7ygBmw/Adt4lW
EhIDaODCkceIxUgudqmf84jLWU/RtCcVrOAgHsZVM4mYwHYiRUUbfuKamU563adexzu+haBVH4KS
+JEFTVohQlulDbqWvijJCigW3Ei6BT2V4hKv08vEUOjkMN61O4FLcRQ3h4NsXSkMcO6oY+0CYLG2
UcK8tLpOkUvROpSoOzRIwgyGMvegkXJlm9l8M32BuarWq2ORUsGkTt9uI3JkT1r5ki2FmIeA7Oaq
KnjVi3ld0n1tiKSz95ZbQoOHlbuVH25Yj/ekiVNkI6Qn2d3w4dvZqeiD11kR5Y2jd4ta2v5hhdXr
VJNbolvY03p/mtYs2SAeqbI8fWcUfxdbY3w1ucHcUIj7APB+V9rA6RiToWV2dOq5GkYuzFnIC/VT
17oGQrFgVQ3sIep00k6o+88TZ8HKKd3mrFKMGCxZGhkXZ6Vl47YrtHNe6WgBHSvYMpYloneQf5LW
vYauNF/qlMRl6EaMRwVXbcgDmc6gNsJ4/NBjOz0E8J/A6iEwpILo17Vq3hQPxTdZtm6yD6Pwqz0D
uIn2tPmZ5bax45upd8xnHvRwhGVYZ8MhLX+gtrxjFWo/NW1JZWHaglraoYyJLA2FkzXTWlLqhkFI
taATD+rYQ3oEIvCpBzZumt6UT7M00pNrhYZXkeYuysg6TAIARpsnyCVMf9zmfqQ2JuoaSWa2lMZD
b7VvIh7hMxfkIuQhWrRojOadLBsX1e5AfPSSE2hW7Bga8mp7wVAuTrSfWupYh7mXwKrL8edUmUC3
FGO2IOOBy/zfgR/2z3qozRu64XWc1kRd1eLR1NLxGtcjQsG42IMZKldCNNaVqakHikLbWTKbN6kJ
czHtScD1U9ZqE7qjGZJblCZPQMbMSsPlr+b2msDaS+cuOy0+4/OccGjYej2Af3JeZpao2xyn6T4Q
Ml5b/TwdsrreB5F+NLtKHW2RPDcLAiGdGDwbaUyYRpWvGh68l1b0/Cutic9urjxLdM5hxOV1TEDR
c4+TPq0JLEi4Qv1NIRcyhyPdray0fNeq6LdMwqtJUfLAvqw9Mb8585+se1zFqA/15r0vKyYjuvvB
0lmx/LGClRjZM/X90lc5s7vR5mVq4YT7QkrxYjaf9Pc7plraFQ/eqovd6ZwMbAhDRb6WzRqIaddM
RhYyUYR36UpTSXFqV0NdEg5+iO+W8CVoUOPe1wm7bMgruTNxukGX2k8zPOdJN1d9iS8D7O/ZL0gy
0mzCBrowWDER683QfgKocgCOaB8iUnqp1ghzZpv4mg9tdSLAdYuiIdpBsY7pn1w8IWTENi0autoZ
wsMcMAqIXdrhOfbbrSZoAAdMunsY1qQMCDZ1M+MAmdUWYHWdZaXz3pYQf2TVNPuoWkBiKPY8I6dr
4LN/hqvNeRmV2p5IDfYq05Bi9Q+DjQ/sy6uqC3tIQoO7t3+Yof510O06lsLLR73uiCUFkWyLv24L
4ljziZ4zum3y/amysQnk3aZrBSiqhq0jhXC0xnWDkC5s8tnTCLWhJ1ts380orrbfPxruYN2mET39
P7y2v27G//3akLk4loEDAFXH3zYZveEMWVtJzthySs+EBZBGzHl/mJZLDF52cPLXdeL8suyck84O
FUPLVN8Lkbj/pCL4m57i+7Ug3rENky8Stddijfwv3qq2S6NGKvSx00RPTuIXbChh3nNkMXHuwDuS
fBhFsjy/YxUsoivOk6yMTtqvsVqNVUY80dDZn1NEWJblS3JVlnV3MD2EhGo9SaTUnikhG8xGdYKx
n9PB8WvzTapgY5Jk409MCspoPDE/s3e9mWPawx91JuDby7NYHnCX2D/qqKz3hTa/T6IM2ZwQ6SpM
9qx+T5DEAqZ1YDUyWQqP0bdbcBjAQGGaochqX43hAGRfPyNgw+gRMN21sNnsBeZsVv+QXnWcNTNs
RkABWrB2EWuj5okv32eqNcT13ZlIQdC7fOdW2BUBD3pEb+eXYXBxc6bqqInkNsHBPH2vlaLR+OVU
hryjJV1R2q7TKQaEsky66nIZqAh6dBN5NiBQgglclvcZrteRZxGnTOHpElFe17PUEMVhYDui2Wlw
qlm1bZwApYnF8dIQ6GhoYLJGE6ltRGr2Tk8HXltAwjJHrLFKJvFbWnm0q42mY/Epn8qUQ7d0kQWX
eoBYsOybf9DGmH9VpSyPk2TAausEk2Imdv9OvNDyOBaZy36pDwMGFjxBG5spzQ72BnSR5c2v8JBu
nVBg/jV9uY8Cgzx7UzEYl2Zz5KN4xBFEljzhJzciIR/niDTrxirSxxbu5aoowvCk425eyYI0p9aG
+hI8Yw/YGwvOLy6d4NwVCp9ZYHDQmP7Gxl+Dlas9uVo9vPslmoreICYmY5VtAFHa/9On+6+Lyu+f
AWU9Zm6cipaOruGvHyn+TGNuqmjaYuZG55i6n+PiASxL+u7vzGOitxeJNPPT3pXd2UQdvWcv97vo
DPPKicFFGo2PlAP+VsMztytMp1l19qyeWhI+6zkzscoN0ScYHSDVrnySikRpzeEZyC29W+npDOCF
3QOOBnoZgjWYIpMnOHAhEpAQ1wTTE1EcoaMHMhEZ0w8zc/xNwgn/DeOh1G43Ja4byh5TP9c+49Q4
rqE/h/qqiTT/EjGba0eWCkInNz7GZrCO3CJdOXDf3JlSi6TKjWEG8cqG1r2sO1jSL4Hr9FWnRhTp
uf6zDOmvtsXQMWsJb3eDgUqVm3pvOrUBiT35oiJ2nlHZQYvUmwfEstq2EGG2RilcdXl6JUqVpPEF
cOznzi98NYJf2P2xwDwEx6o/UeknO64H4imW6SRB4i94QrKdtBQD/ro4wHxyvVm/BREFSzsUBJJM
enND0IPZqc6gnCr/6o4NOaCye52dwL/3IUA7lWqvXadSFBjODz1PGPozBwQ8hkp74rWUpebVjJ1/
w8z8UH0UnJqOCunbY4GzjRV8BIrWbwe0uGxkvIpQIH+a5XOKJXKFkfYfD/rlofvf2/N/P5SKj5Ft
0cm6DOj++lBOttQSs3Mngsl9DXiDna27qEiwCkxwKdWmJYEpD0L3C9YEZDr9DWzJzpBx9EBohbsz
tUYclKuthzl0Hr4/Mf8jxe3/i5b2L6Lc3e9ioSU0f5fl/n8ruOWN+L9nRz8V3X8nuOX3/kdw6/xr
QUGYHDxUFBAb/iO4BSD6L92xEby6yrXM/0p9EP+CAqFDfTCZCFqGsxxU/6E+WP/iUUF8qpNLrTum
cuz/kd4Wo+Dfnj9b2qyxMdCy17Zd8s3++vyxzw1inyivXWwHHwzP38O8wZiC/KJHV4QSQl/PsfC0
sX/D8XJ16kTsam54ei+9diZ2A3PL9UyyYdkbaNhHIg6EItcYBiYKefNAJecT0KE9thWLGwhqdCVq
/j1X9keZciLN3LPovIQi4VnTiFJAs8ZW0L3GvXGdjCbfa+UZmtSElaVmdZGGp9FYZjbTsc0aaPD1
zS1Gl5BkCF1p8G7ZgMCtyblZiAKZDnO2+4gesgkIbW4UKyoLcxPOLj2U/mANoWRhwyAnAnimwV3x
LZe/lejNEPM+9wU0W2R3hbVQVaBeuaxZIXwV4QmTZn/Q+C7NGbYjuaO2MJ4Gt71rz1G2MxuV79N0
RGIP9XBltIZ2wh9J+EX/IkPShoKKPtOqRba2ObgO9hgV23AB80cmBr+0sc9aGf4OJJM1UbuUpMAs
GlNbu06EJ1dnMua2egFpDk5pV2bJqZ+V1+hBxZgR+Z8bpWqv18gtW6WwscGtIRuimNi6x/x2BNJw
TBnUHpkIwJT30+fA8uGP4rAh8q6V/ITEfA4W42vrs0mqxoHpr/meB0ZEGsswHzpNZNtcYgOt8/za
TAW9MyKSddJZ9prw2uYQGMnwntst57sbvMzRVFzNYOoAOfHvY8ALm9yAlRFrwUND1/CuzbWXCVPf
a5lZgA3OptWck99kkBBzyACW73zjGQ6+oJDQi4sszZqATJhTwYBeJ0nnA8Bnj2JLR1jWtVBweSIQ
hUx7FWcEnuPkYjNJ61OwK5WJXtxQvCPMoAfXQCmWUnwVrtM9T1YodyW2OtwPCbRqTI1v6TT8shxz
Z3UtlFojCg7Imx+H0UpPTTFEmA0hX89UqVfHZW0W8p6j27m4Zv9eOS4GjCF6Ac7qgK433E3NliUu
g5ZVMS6uE4OwitAh5HssTFZY+Sqv7aBaD9IjR4eas6raVeH27LOMZGVUKvAc5k1e5pMkJ+ZllRyK
yKuL4UGzS/PwAGYixSe1YIdLtbPrHCiS2dUbNJSYcnsDPVDOQtUNslNdwamNKXq2pnYJDVZppYbn
yDEGfIDY3Jxh1y1hWUBZfa+q62jViYfeyQ9qBGg8Zg91EsD0R63kRW7ykhNMTOmMFqkkjM9uMMAG
6RKdsU+qYG0k7LIoBflbxZmBd07Ic/yLQKR1Vdu/lcI0gu7+ZvGM4RT6hRlQEU6cIEaZBDbM4UcW
hZw+iWAh3RXbSGIrbFJKgoAcKoVOa+z1fSq790XCs0KvtdNIT2Te06OPOgQ9IHB0NSL0YatjYN82
br+X2LfQ2Iqn79cTjiTON479bhgDsg8fIADVabCxO+KgRdnh3SncnVWTwA6lnM7bDH51+PErhkja
0NcbNCPlunQTwiSzbJVVw44+LiXxk9LmfR7IEMYoifY4P+BHfuSYdzj16JFc5qwkhqzTJmtXzZyS
NMmooI3Eg6gY8wfWFmt/5MGizzclh68dR/rGGTv8UESIuWk17RKnHTajWyGE48Pj2dJlCcFaIl6m
6mhAvszGuEyD/YRtIl37L7ZL/9FOzs957JgfJhnPbD+CHRPxvOUYt0P/CoozxDZnj/uI86rPrd8J
GxgRVPuZdclsouAw2pn1+ZBeGdaw8ClIweTx7iOEDqCV8bRO3Ttd/Oy1GMXZLGCaGuOHEkzJ2mEV
lGQzh5SBLDIkb8gho5DBTRFtcdB9dl9OneZbMyRQkmcYicqj0P2QMK3kN6KyA/hBYBjiKSxBhJa9
3GgNIJFC/jJlKfBuh48RQo1OdS9GZWUEWJ5mMoa3vjAf9Rr5x8Ck0xPF+LhoQdCaPkM4Y2M/Fckq
+SXa4aqy0L/w/YDVqioLJID+VIGSXXd1/9RP8eOY4+FNVDh6szxLvUG0NuXogkbg1WGJkNMGqgip
S1+ZhdNtB5yWqd49807f46Givoy5K9sm+mIAwEJBiLMDmiQGZoZL88jl/BU0eGB03JxGhMjPcl6z
MfwKiUoBE/dMCJtaSUlO/ZBxhan0RQ3zUxS72n4SyVcVcKGFc1o+h6XDC+4PE2On5ym1i+dGdj8L
Z8AXzhausFBpSIsE8ioJ1E5rypaF3byLZpp9gwvTAxrAp7xHQDy4LBBP30Am00AcIKGke5VNM+BC
26wXYTdM76ds7phBwRw32Kih3xuJXLPehBmi8M10pp32a9p3bPwUIdvQG7RDMXYrIyrUWsUieXfF
BaAt0+7CuKd6tTWjabxnIxiIqMy238ylwdImwouSTZHE6pYzfHSoz2tUlp8sjK4hYfdm3Y37vpzy
bTktcsg2ufZh2x5k27uUKVOza1upeTpy0BCx/Kb0EwIcW4e/GGC82wVHI26qNWx59kYGgrNCs8TZ
rx6RGavjUOFuaTMHBa4IG+J2io95Zk3DlkW35nyT9SpcO+OSkkP0CLl1+Xa24JrXeNptW2OF0Nm4
6/LkN1S38WFR9RKwOPsT2GcTTVLXqJ1VKDoCv78UDWkppQicQ5EqJiKsiVZxyClu2AHx1el40Auk
mz7efAacjKh1xbUsoejX8H29Dk36WqURgwarB2SQIsDi5lhsQUqsAmXYh3TIXpvSojQQCZ+nnKvd
ZSixzRRvxMjEJG6G05ilH2Zg9CdyguEdS+tW1fq9ZmXMlaQ96T4Q4TIl8USvH8oyObPrN4/LQdPl
pbEeIHRvk/7RjePyAQwy2v+RHW9ST+2/68dcn3dTRa3GPpRshVn+JlnQxgyh5CXRcUNYNM6kJqO+
T8ttp2MeBYy0pizb5NO5n1gnsKW5zE3pXlogIFNRH6Gvll6Wj8nat5v+DJuDJZKJj5G+V+kvUBLV
Xk688RXdqIecoYFeAWY7CMfHxh0LxDdUwXEoXA/UgFU04TZognCfyHBvi6/OrCOeKs+mbLjYUb8y
wiE+leFnuTTWlhuq8zJoy1CMHqXN75Cc/S2f3yowDlXo4wxWyUmdMhtKg69Ff4woUcCdDZgENnEG
evAqJZeKGJasY+qHQy3KE8pKRpCm/eQW2FPK1uZoC06OjN8wtg47Mg4GSMONthlteubCMJ9MG3O+
ShgokDyDk6QT1TZDN0b9O5rgyFtzHdCmetzAOvuFAfW0noMThiXB/Ti0SMIGLvkEpqMWtuGhD4Zf
UUL7bnZgzxpZi3XjKiYYRA7E2hysCqAf3lzl5SnM/vDcAyxYTodIsvkVtmEClIEl4YuWlCiy/da2
bRiIP5Ni11Izbb/fJJhHuqeUkZ2NorqYS2+AMAwPSG6dbTVce4h2+1wv72BK54MYH33ymCLgTVdl
s3NLq9zdY076zaRePw9V8BgglZIhPy6DHGtAuq9jXjyR7WpxPY5ave+V/hn0jXYibeVFb/LgSuAs
O4sJfwO2MpJaSpheqsRS5MOQ7AN4UGHl0L+49aqN6zOt+bTJ4/mj6jOUyxDZ7b5Gcd5Xmpf4egvq
1CBYCmN9RndDdp373MnkTzNpaOItnhpXss1EeIO4rvoaBmLOrSFhpVQTBpO3ioAYUdsnpjZEM9eG
vRqEDrGfhGX0KTxfbF2hfRUs95eeKZPOI9ldAM3Ja9/mCfUCTdDa7+gWpiiTa5mS5kESVWOXRzzD
xmp2gyWHbno1Y1RPIkaNTYi06WV6z4g+dXHjLDWly95VxNnd1cuNk8gvtq7tK3pNsXyTzzU2q3OT
2a/AENydQcTR2gUz5fFNJttIGIemmeJjj1wwTuoTPfJ91FW6gjnyB22vZxtyIamgF8fP7s3CjyF1
DXsqMfopl0BJLekSquhVa9TxxkD4ckoBBEq69j14+36tSc1HHJVgqtfyH76oxZZ7ufSwmgF19leS
W89LNF3fIugiUi1oCNnOJ4dDfv5hTNMOOba1l1A4W/2Yail76unRrI3uUrXddqxxA2WCG5olosK5
JG9hxli1A8u+MXtK8WmC9zt106uGQthr4m64Ax35sgqxqTKTxqIZi3NV+T9qLZ5YfAQ/XXVNHX+6
8HPoN4uWt7QZrAdT/6NKzOcC2wH5SmRMz82J07SEytKdijyFqm3hXk+trzRwC36sxlqiYlj52pRt
o1Q8TLI0MOkjRfF73URnvNi/N5Ujx1sua0QwMQz+8tMoHQurHA3D3KpzZRFOKxPrYyQtGk+tqZ8K
o51w7Mc/F4nhuUJ1q4LlsXaTP+Mgn3Uw3quecAeSvMtP2x2K9Swma2uw9UOxeM6mvmIyLLdh5w8r
HHA9cZ7EjorR9wwLZ6Zd0SNEouEBJJ/yqRJkFvdN6RHBZZ+0zF+CUjYtxfqK7tnZ+H6F4lFtC7f9
CZAsWqtuYToGTUQvRN/cwJGLBru8mLnxXvfOPWxUeidtx5syFsnEcZ1ii5tf08n+bInOY+crPsqk
dh6N6pOx43Q0Hfos4Vh4UjqYzTNV6do06yWlkLZkmqb6qKiW7RpcG7DskBKFGBCiYpmllxW8DaSK
yezEXtwF/Y4oX/onS16JR9V3oqv5JIZhjYTRRu3DR4m+YB6J2i2KbTD6YCI143dbtuGDRbwNyEOe
E9+f3x0quFtWOtrFTMMby7r2QStiF98MW1iE79qlBtMBPKlwXyJx0ikMbyP6DTArtTdVsb3Bh/Gn
K5sclE+2d8v0CQomJ7ADjdh1Sv1q16x4+0bcyZ/Gs6oRYG40dEUgN/Jd1pI2YrS2dihnQjfJFtnX
ga3f6jo+1IHgUPNJOM9r4yRsOjYx1MfvL5qUySoYe+KlDYIrk3n4CN3sQCMVEmTMa/x+oQ5cNQhA
xrBSqFvOwOX39iJb/NYuSjnILZM0LA8FtK+4xHoNGFs7hTP2AcXM1BFlhUuv0lnulJCEgzgg+Wnc
t8B9bu2Yjbxe1905FoiMaPyIkVvsrUlxDaIe/ew0kJ5tZ+wo2sGWhzHNUsS1l/T2NYm7JV8yaq8T
NPTAr+WeJiZD5CptOH5Gt0LtNr8b0jZ5822IWXmTHgOjzdjW7fQm0T8ym96UfROFCt3vOp3d4cCn
8bEg6ORXGjeHIraSgEtWX5XEYzMLyDcdg7EBzv2t63cjjfbRLJr6319kTDdoj3G4BRlGhZk4+WlO
PQIjil++tJBtBnqLd5E1U1GCwnCCX6Y/rdXyQJYSCWj4v9g7s+W4kS3L/kr/AMoAB+AAXgMBxEQG
Z4rUC4waEvM84+trOW+bVUr3Vsr6vfOBZpIlRQYG9+Pn7L12qiU3n1+6hHYWLSSFP2zuYTYLptsz
UNHFPee6RHPvvleD0VxLfFRY+tgS9WICktbcopNvL621NhfQGWno9EOMJLDsb+aJ6VfTSmaJVYZB
GLMXXQbRnnPTzP05b/t76xVay3odwdWdxwjTpDPieIqQ7rEUFMHa2D/MtUyRJBTbYzYaxJoZwjgn
771s3atLmE+K2DrOnEfikFEzkVHdjB3O7oz1AatZe7EbieVy6vHiOT9Ibnpx7E3emb21vRbIu6rK
mJ6t7jYzKu1gy7w558Cw/FbIHRilmI1uDCxKorNZtX2YdyRQ0Z7vXhCuXKjd1p3AJeRXxObezCLi
M6svHQjv8zCqcFHq72gZ+51j0lY0Mu+iJ8XB0UV/ctIOJFrdAWctjfVBVIhFSqKSsikx91qaWpg2
sbzOG/JCgphY0zH33VQwVWY9c79GlEYBBvEnoHOC4z2XtVpiSnYk9HtMdP1N3p+pOcerASvn1MJm
2rlUqtGYFccx4w0GZqZdrMo8Uqtql88vqazyo2bmX5aM8IyMDFQ/zaeHBM7cRwoXm48A26kSYJH6
9OiksfvQxO0zCdKMUItCHiPE7LtutQeSQuxiL6x6QzjHH/E6WGHvWegpmbydDM29Z1t5SapKnJla
OjuzHeYH2tAXQFLxLan0Rrc+o2uNqQuZBLdKyytxidBMwV0mg6xbsQTlvJtNVDjnbYXA1hmw2CJF
ZQOQEPQxnLZKEdsmxW6zFMUtVTy3CbDbuCEHm50ffUxkEMMday8VBW6C2UD+y5NubM9phPWsz02i
D0HHZYohR7v1VtO25esEXk6CmYsVb24DPKc1EOi4BL5WDT8iebLi1A4J7fjAJ24fjdL46jlb7+eK
Z5flO0pS+2RISHcS5F2u2HepouDNiofXAcYDTfC0ntPGBWOTaoFU/LxW9dybEaaepeh6I5i9AiNy
Uw0IQwkOCZq5Wk8Q/sNug3O3eLLY1YrY54LuMxTDr1M0vw6sn6X4fvjIvuooa/xCsf+YCp5LYICW
ogIuNXxACSiwUMRADERryGo2H51q+y4/uYLLe6o4gwXj9pKd7B4lhy81cZTOMIAFk3eFohS2ilfI
LAPqLQhDWnTamw7UUCq6oQvmsFC8wyyj8eOAQJSKhdgqKuKk+IixIiXGipm4GkT6aVFchg29uZPF
LJ118iXPpPMt1/MXC6L7t/pjcxlB6J2Nm8Ziatnki9h1DRntmksTuwTj6Cqe46rIjpSCp1KxHqWi
PvaK/1gBgtRmFHpSsSFNhAaNE2SKGWkoemQGRnJUPElXkSW3AsYkzyuxj3Qu9gYAylGRKBuQlNEK
m3JVlMpK8SotRa70FMNyWuIZht9M7wS9CC/4TO9gnca3+pl8PuLQFA2TphYddEXIlIqV2ShqZqP4
mZ3+kozwNF1F1gT9xWDagbaZK+6m60DgdBSLc9ZnqJzZy2yvf+WlXTzpYPVP0mhXqqZAFNJ7NyaF
AnXESx0P85cqZXSB6c6HXegA06LhsOW4DunJlYcu7W89/JbWsCa3+dImr66YXrQiwdSt/lRJ1hDP
0O5rlBNHoWikleKSUh3od5VilZafmDYLfmmhSKamXsTgqFfvMCrO6YjcU3FPM0VAtUChWp9MVAVH
bXeIwEGfAk3VOyEe6bcyHB0yDxsDbFUtuyI/0A92guIcUyaxizhfU3is6LPvNFTOB5LuMoqr3ndG
YgbzSc8Rkg0DdLEf7aBDVFCsVyKjGPTiHd47gGA9HSKsY1P1ZbTOCfmCFzsrcuyovjSKJrsprmzU
lz/rDjWzp5izQtFnM8WhTZFaB+QtTQ/jBKU2V7xaW5FrSYKPX4Wi2W5gbUvFtzUV6bZXzNuMt/Bo
Kw5ugsr4zmmq9qDXuAAQe9p4GEoC7dYfo/EoFU93BawrFGFXa2Ht2oq6O4HfLVKbvp6z36q6oKsJ
oRe5STgpZm8DvNdEfArJ19GMH16jPWRWx9DcNL61Zf6NE1QWTooDLAECf2bZE/yF+SL5gjTQDgdM
+tRAzldH8YQjAVl4ADFsKdawq/6kdfCHI0Ui1hWT2EEEVyhKcQaumGAwz7cVwZiCs79tFNU4yiiY
R0U6zkEeW4p9TPTa90jbwK9pjX6hVN4hHtbOvWImr8CTI0VRThRP2VBkZdRFJeUyhkvsqtqZJG7t
vOmS/hlQ5kHRmXXFaU4VsXlU7GacRBNhNqFQVGfa3hBlFenZVMzn2IL+HCkO9GcwmjfTgB2YJ+p1
092QOX4qFD96UyTphoWJc/d3kcCYdoFN60CnkRrajysYatT3xdFwFZlaMaphzgBEA1sdx0X7BJuA
478JjkuzijP2czdsMuS00URXiYjs/AnjHe7W1WU55ACELgv7UlUn+alrP3jamoeZ/l/iGMkjXu3K
h7kZOBKp/P+f+X9GNZBsRVTDByCOSjEhQXAOv+U1gJ3R4VH970P/4KMf/s/lA2v3RzV8VP/52//v
3N9w/8tzHYdF2KPhIlz8/P8CbWHz/y+KGuGBKDKQQ/0Ns2XpDuosFzAX4398XP8z9ScHwmG2oOvw
pqQHDkz+P039labkfzQn5LGZKA6UJsEjmE2Chfl15j8Sxa0XXoKO3YR2oOpX3sTEJ6bc20eCnK9V
d2GdyqNezSfFkHcL4yplVFxHs9T+oMv6zVL/+ctYsMdgfpkIET6Va38TOuotfZnaks0JdV6DlIWa
3t2+NxVIWcdlTlDQUiJZctghvvn2t9t3/69P/PdoOgU1+7cLYUnd5V01TFqOv4lRi6Kx7Xiu2hPg
Df0UobOyBCk286ITbuMkl2QkpybnAGw6GJp6F51bVW5LKBLAev/8u4hfhRj/uinScUyEQJ8g/9/Q
AobRNR02l+EUiUoPy3T7YnZQlXRGxOFajFyWhrfdLMiJX9simM0Y7orGVHLWp9dVDEGFVjV0U0BN
UpyHrHxs8inIoghw93Lzz7/sZ2Tfb08QEx2kqTTXiaf6vLB/u2mup00wg/IBdb+GCWFw/gLJdRzd
1qS9meP9qDWoHYnh8xtWVzKJ78ZiPY0tNxYQNz12rQkK6h0rRsDdzyPCkfTopRkDvwjf4LIVDsYb
VuwSVaD01p9i1Gg9aY+9OVofhV4+IpspboduhsgzcC4YXe95G6vyfqvG7149ereRRO+PzF0jS7li
dOa5JwMM8M4c8xAF8nI7M4zeLdiVL26CpS3HcJm30njZIC/383yUJgrIjmeBZThbgj9cQaWr+f0K
si7w5MPWozmsSHh/u4LCFGjkMYee6iS7YTjs3qEquRWrXoasJ7W/IJ65dfMvG4e6UMrkvrYq50bW
Ez0obQmHGmV4q6/mR+F8rfgQN838lcCJwV/cxD5/fsHIW+xHlSZSxKJm0+GLtyg0+daBwu51+AXe
cv78UjSc3JEPc3Dpx5+jpDUGL989QZi1lL+4DjVYGyH76swoxarPDMLygEDQSzpMy322VLh2rX48
YFbuAzuGlLJSkt8aFWVKsTxvTWk85dapyTTNj4Af/OH1+Z3MoZYRVjKETBCHTdBrv11PqJ3dipS5
PU3tQEMvoyOVgJJwVhtvmJWGxgwTeZO8u/msw70aD0VHqjwTo/BRp6oPhU76i6trwTZONr1DLQNn
SpxA28bbIR8ZsgMCcncDHha9jElNhEoMYj491zGWdVsx7qDrzA/92hIsM3jfk3SefGmt32ZbfzAt
bC1pMsEZ876IqjM5eCZ8MeKaZnSH/olKdIaMGhbAwvxefp1xBXEs3Ouay/qDL+QPT6DxH3YBycVS
sBkDMara+/7+BPbYFQrACS2y8bLezTZ1tTBCTIV3K8Rfd2imS5d2d+vM/AiROdbXiVYMzersXzXH
/47M+w/vAtQbDys3XQi2y9+WvkWfVrpcbgvCS+kmBrML4mkOAdzrBCZeZLw8khow+6inHbA0YRbL
Gcxard916PSXlkDGf347rf+wGJOFpIRxxJsIyqhfr01W2BnMdq09eVFLR2iEBI5dpPWZt8NmQMe8
H0gq3LBi5wVrU1WDomKeU4CV2rr2kA1Q4jWgXrnA5lZE2tExswSdLvOX3tNukYToh1GXnp/WiKDl
6A5Ey9LOajZt2GG9OugGEtCuwOq2We0lQycIE6zc6VmxkcnOID2RRPgA2EBSUu3XNTd9ojrZoub8
D/vzb06Ez41JZS9Zli4gccnPjetvKxWsQgzQNelFi1d8Hxf95yr7+FGHiesyOt0Dw8a+b2QXr0un
F8S5X/75XgDg+LelkjrFwQHEnA/jyO/5sZVAlEVCTHPKZ14ZzW2eGNpjDxF7d21W8AWIUKQ2vRUE
0GxWjx6azJQd9qxLt20k6wI5LLqzQaJGUHjFPRb1wFhMRguCUBDYPKFoZhtH+fhXm7ovZks6xqJa
hw67wojQOmAIQPmRr4fIjhr8Qn6Bu2U/985bYdG8H3KYONDs6yT6kTLWgpw4gurY2TQZ95rV3kva
JTsvJQTUIjLvcyno9XE9xWCl+av0e0QAn2JJX7tVYl9extdZdu9DS5e7z63QJKBvh0F37058sKKO
ktBZScYoQYBp3Xu89d+yururqlk9XoUZeHp2l68jsavzXQlhhaM/37ihvtvPc/61lP3PzjWUt9q4
4GKNaZp7j/mkpYFLdK7Gkc1FT9JKWPTLOzwBWilWx5EG6CN7qRVketmF5BlrhNz0ul83nOpMJpuF
a7CnGE9gig5NuYBwzHKye+oQUb7GHQHigjInCzrJjUT8iCXNJXkBArzPmJqZPviMrE86f6eXeBSb
JLr3MjLDp7XdAaCTJW+HDtQUFyIo/4kPVkWZ6fOT0LBFJvlfFZ7QynywhkigQyL4F4XlW+OZfdB1
pdwtACuZc2bT7YbX1dfyqdp3NV+yB2cmzqCqOJAPFvKzyaoIw560XUliY7bdcCgFHucBq0IAtq/M
BcG/nlxKjc/UzYwc+m2wfRTnMCkz8zAsWh+MkfmqFcMdSy2Lv92xqhpISxNh+q6aTg+TvuxWYyPl
coboaCE+8rEuvuhNM/vJkKdhVYyB1nLvIglcXZd9T3mn4ShfR6KrvIhRd5v9wSvyCWz7tTThzGII
ymLMR8IC6fvLxlDCV63XmIp87JjUa+kYH5Lcm9nG6Z0NLrMI8h4Rf9Sd57ueeZN7okCjyMU2EkZI
3mmAU35C7z9mw3jB0IaNsiNvazq0Db0OWF63UBIwmxj4pDOTwU2T2YNvpQXp5UrkhlopPRsZsO8k
0fRA9Lw14wTVPaE5d0eL4IMkCt+CX/HYYg6GyLcEhFYmTGJrMygqmfkLetkOpgHtGf3LUDu5Grs/
u5hZfcTzBqg4HeQ8ciYT3yDhk95pJLFrY3920oFzu4z4/eY8YNJPNisd6lb4T2PcDqGk40XMKUKd
3GKeahYTeXJuehTFQyOdOuwjgqF6i2oqtuuw1emK/fOC+Gn9+v3+EFqLcJt1mYmSWi//tiBXJF7w
JoruVMGsCEv8tYHrbMldux2qsjfuOs2KryshDLFIqpNETnUs4mi6K10yxPXRbA6JVs5+JUH9YPnf
wlEOlyh1Ea0MXXszCSaJ0Bk3DJf9Q5J6NpZXN79uWYKrCi3BpcdU6JdSlMydyQ5q3eyZGQPc9hkt
G9Ek3vL2zx/5P9QqiOEhXbiWAZQNe8mvH5kJV4vqQNZELMWgIlL70BntdZsIECfIt/blpL0XRNc1
W9r7CbZUXFZkRbip92xa658qp3+vVzwTaY1CVBuQ+X4//UyZMDZ8bc2pEXBQF73+OvXEArQuL8Vy
HjEX3oPo/GA42e01zfoZa87jNFuj78znIo/i8A9XR8EBf3kgbDQ5eAQhP6O4Aur769Xh0teiTYcY
QqaDxYcltXRrDLhyqq5CdBeWse/xmH44QADuPdt6GsQw/6EAN/5tl5Z0FKSDfFkAC5e/rxpkQMsp
H7yakonn3jOHs4X/9M1mxbYAV4Cuvuqmc9+yhaL0qconHGPHYih/Zmhrwy7NQWpY0NPwZrM3jw1a
WIDS6R9+zc8n5ZdrpX5NZk0qkp5awvrtWlXTiHnYGFncWrkct8q+KTLngEk80x3xZUDKbyS2fRhI
eN7HLrP5OSeupAAwG1RODwdBJBOsVs7Zuh5NF42hILxnlynr9oBYFLUtlewOxBYOUQhiL3a/6vu1
EsZJ012D/ZS5KJC5W73/Sja92EcumgRSNs0TEp7uoM/HKWbUQyefaN9yuJ1y+CtJFTnX6QtjQ32P
jF5cG2N9HSi8jn0WuzfrtE0gauvj5Fb2Y7fqQHydn9qYRTdYxsINKhoZ6fBMzTZTJBRYqf/8BP4W
qE2NKE3DtCjhKQ9dB//sr0/gAAkk17O8OSWeVTFH1oawIYknrtfHxMPxWei4x5EX+VUv3MOcOeI8
kixIQAFjnbR/02dzPi1Fjx6nXr9kvHxB79FoScm22yV6Y2OL4CSnNivoYCaEsWzOrmskA6Mxq4du
i/wIZKVttNYd4T6xj6a8CK256LiJYA3y4QkF8uRr0ySCrs4504uYNFC9u/3TlbB/PVdx8mShEqC/
TYMTDbGuvzWVOMjV/ZQmyckSuOfdwh59dyN9sp6FAV+tcFD+/Uyydr0RMaBHrGbo0C6kfj43a/xl
ZOX3LQGURkQfox1rd2yv+k5HsHkr8z7ISafx60KfGVm5UQAXyA3aFFPDNBV7ZF8p8CH8A4IwkMXi
cdGG1T2UtLHFVosjTK0XDL43bLrDka7lFsLX1/CeVvoR/5kedJProS2v33se/R4s8wLn8FBbs0Qt
ygArcbBYdEmSHrLJ/GJNZYSJHLYXMlXURxOZQ33StiHJUkwOnOJda1KX360IYhPJvKbLCuJE9nMw
jfxqDweEIkY44VYgUmp6YhLFjkvZCd4Un3rQD3lEblXawRvj5McM4+zVXXXCp+MFMYswP7a+7bPm
EZqwcYhq6960JbmN1BV9+ZhbHhWZ3dV7XSJ+FULB2SzDT5KagVq9fLPa0fXbQUsOGeeuYCIc0G+B
XB9ds5vv0xzpZ9YeahgoAPy8cael87m0UoTadQzBpsmqc7kgVrQE7ZDyA+bHGReOd+E1fa8z2gYs
+gpyjK14qhxnn1bLvCdXVtvZCC0Gu032K4fELm+bx6y49fKo9vX2sU7b/C/GXDQgUNseuoZatmbx
P2jfZ6KAQZCIv1AsMVr2XpI19S5VJqudJpL4xmbMumvMdjkgCloYS812KLvhJRKwOQZ4J6xajXke
3Apzk+aVdDhhadj9y7g2HziwFgqwCeBaDTEwkjl0T1aW2ZiAkdrbus9z+VXngHuPe5QwmoTKrc8F
IHhSB6JifV/x9O7hZhVBPzL67pNVHmXfGFTy9PIKR49OiTaHRjV/9EKWe2JUI3g6tJ7w6xLlBSUG
9Ywf5WUJLLx80Dy3VUICrLNunQA2KJ67US+v/VYdJVPtu54np20KTs/0Xvg+ePUDvWJMZKN19dKv
U7OU9zSQB5LoTjgocebMdno1I7BxhdmEgk6RnzvuA+f6/jhYHOK1CkSNuv/DBuuHWS2FK/JHqvAj
WUoO82tka2SMYdicKRjRuCVV2l3iOaBdaGNHNxod/pGRhm2TPSmAu0s+t4AseNnIFd7nANniXrqH
xbGu1pK9tlZmnyzN4MCoq7ao5TIsM5PbdZqZgLvg1flPmWu0E8IkAcy8ejciDisaTQTXwXRsQzKj
CZt+2E7xbMWcDaEePeIuD+ehLAOaxHI/bmJPaYBIwe0hriIABkDk6w19Bpu3J/SWtAnyDIKbhWUm
ztok2BJxl208WrJU6MtmW2ADKqG2hMSnYzTZIVfPQi9KzoKeY0NKGviztQVA2FeHJprJZctle0xR
ERRJc+e4tb4DTMmEW+dlytLxNLTxdwcuN+9NE9jGJI5r15wQRX51MHxcMsJg9kk55hdpljdJJUIe
H5LhhWXtCOaR2VS+rH0H0kVIxo/pap8jUzf8tsMaOzc/Jy8yzrYmP7dyWE2rfgVcXgRjMoYyNtCu
1bgdPwVGOWIGU8fJYpC1+5jN7D0Jz4bhaP1NubUwcrMx20+Yd/y1I/LAGGhIjPn8FcjPGzT/hbTG
ddgDaf9uzzl08AFQMbYqZFw9UPiWU1tsD+KChfd17LVhL3SBRyfB6EJdjlq/Yw10ymvlLA5RgM+p
5XwTcf4IbuEmApfEMuQmsK7S4bKVjBcVhU42dX1CLffcuTZyugjUtTJjWRO3pjUEmMY+WoPN7vLQ
mWbb3zwmrzpZhLuxUNEPbnwTLxiQRiO6y4qUTMHBeIq89ifMsfxScOH5H5EzOON7GlUgy5eCRNsl
e/u8L/pK/Fq0TADkrOaOHjTdAiO3grrhmc86u/Hh3t83MVa0OSrcfavBrlg2zGdgu0PAVvB06LBU
EuYh1qmdiM34Sgv7rt+wpdmMAXLhPkS6Nx+Mba9XnMoZOVT7YhY0PzouTa8VB817BnyJScESxLyq
mfhICoLd6kHMKLyKzJF8FmwhboZSAn7WwVhW6PQFt7AmvMnv3JX8aY0exTBQdjIk9Ed04sQyahXK
yoqzFSmDu6rrMcmnlg3WqlVhXqUHdZCEcbIPnjutmEO3NdrAWwYriCw0im6Mg2DIttfMNfl5Mvkr
5Uf5hZYPTD3mmrfXUdmIwcTieZos10VCnq+4l5ozB9cNqcBCthvGdYP6E9ORIt4XR/odfBt8gb1w
coTLXAOubgB3DX2EKZ/okzn+5+L7mZYOEaNAeYJ5g5n1uHcZ3+9lzM2wOwwrc0xgFN+lox41C8IF
ut2MooLHhmTymcFEOHbVFE5NhXazLlmlV2ufoyS9rXTkb0jhoZQlD8M8UL0qgxCTO3Jfk7kD3shS
k3kTQRRk8Q3JS80sCS8Dh/hYittp8YjnKCWka8NcQDcPE1oWO9BhTOykVQ5EWEa0eMo5Cuk/Fft4
Nn/gG0jozNFoR/vpDwbyX+Jsu31V7qfRTr4SOboHWnZt6TBjz9VfFm3OD4JWEgDXfmFX865GJfD+
e69JhSFttUm19UZ4DxrXJGjsABw36bWwxgU45qJPvpHOkQfZiKXYAQwSeFP8QVDZdIiy5q+y71+o
UsEa0/Tg1CnbfZNChkA+nTcHo0pNXxheHQI9dw/GtN4b+vQd5nEL/6pEfFANu2UhFoPeHVkXowmZ
qWt2CdHPRMG85SyZoUPYym6l48fgr38G3pqHVtujmvdIqEgo0RY7fUH+jEdtcG/MleFMFk0AWdKL
58iNRcacgtpecHWsxqEe5ze0SzxpyMz2TRzDTlkz1fLIc0KLInyLx0VrCN+GeHyssuTOtH72zKTO
duoUPrXHfN9OBfOkoSBhaTp8/o4gBR89pchdFrJnaxJJPu+pVlBd1imxEcoTY65kTaflvoVTJ7fq
x4YBCB4G3i9jKNPrRkhcTj3Y2h56YBMB4jqlQeW9oONwb4rO+LHZtnsc9Ur605EZbBssHty0JM6f
XKd5nhyEm3JINl+vgRKKRac9R9G3M1ytOWnZTGzgsJbHuN5ISE1g8H1+Tt3o37kNCY5oNhEHkeou
MUrUhi6B9R0vHpPKPruV8HJUPk3HAlZmVcwAooLbJE7EYpBlzLMQZuOxNezxwB2k/8EHO+h2TCRC
Ubp7z9vu6JpiFNCjAjSd5R2kWA1/68Zx3zajz/NlnsyphBpoU5gVdYOCD9hWaM/NEz5h+xKNZjAb
PZWZwAS/umDH2VXs6MVDWAJ/cPki5m4K0Em7B0dQL8cz/IxkJlE91t767n5AS3et6phxNj2q2Myt
o9BhSPSy8GkuENwBOhkYCf1G62WqPeuCet210thPx6lEGDtqvpPZht8vSiadr0+0dK1LzzYyO8Lc
m0SiPOZdNu1Gqz8bkxQvY9vt28q51pHE+LGtY1Bn84GXb722wo4gDlkypHlDcLR6ugZOf3Tkagru
UbcukTaZZ5rnwC/I4Fk682ovuMiM1HyyGmJl68QloGGrfiaWVDFDuntAfzUcOHv1xzHGLzR4DE7T
hvFjk3wgmZFhbo3oangZxWI81gKpGueyXd3rUzAvDlj4US4BeYHLgEdhgGyPVnK65gxUjxvXZzeZ
JADVgvpvzVL7mMzjYXNRdcki14JO4Apw49E9RB3vobVm0yFLIl62Mb+p87zeY6skpVgEwGkwqs40
Opfm7Ho6mq8atwN0htPk4ptyup7ETa9CTWSXhwSZ3OLU8SkhmWeno3U+EGNhk4XcP1lJ+ZCBnzta
jVgxTMF5HfvXdiibsE8b/h9XULLta8xXt3mGSpMQGnhwU3ofgWk7WFGy7O0WlFhmw2ykZVoXoKAd
pt0S+Tp+4ivJpM2xmWZtJ9Ef+Gi6iBZjrQmn9JoSwLgvsJDh+7LbQ9t3ASMBsdc2Vq6y7GMYlSUT
U9GXAZKYgr0WJa8+9+Vxrjt4gWKFh1C5863VVHd973wtHbMMO7vU9wtxi0RNQKvBKgW8EZboOTfm
1ScZgq735OLH2gj9FMlDVA/zzYivcEq6CpKaRXbGvJ4NDLHQgM6lgKmK7GbPXMO5BS/VlY4eNtNq
+924KsB1t2vTOLodM8P0bcmJNlty5nhZvOu25C87MgBFGpxerAWZG2L2ufX0h8WLLjlUhHtigKYA
WK6zsBzjEVPHISYoI24bn9SCY2kLhIYdAQ4ITSuYmRAQwJs1zGRwPKVLiXE21nKol+50BD5Gl19/
2rz+DhrhGYklnfTKyndpWvS0bvJTu/XJNcmSlYcQSM64GktQJtZzE9f3G502s66hGwIt3suOccEI
bBWzEJOfbcQ3jyUITl7D2oJFD42DlKd8m64MX/G20hww5ugdZ0EcLuQR7xt7mHb4k6jBHptOo11h
42YtymU96h2/EgYgbeGfSSbuRQPNFt7wQE89ob8eYasYm59LNruXvviyzN1rl23poWF5C0QVLKIa
juQUPLhiW9ky8E/lLp5wJG/drmvTV+6ThSCdqVdmPURJ1pCAXF7xn4jABsJWtOCVe2Jj8NiFIlv7
Ky0o7aRn4keamtrzNmTvwnQ+FgttdWoBJOwLvQ4N11TDFCQ/KKp59723eiVkODVJEupygEqTaZzG
cpqeo77a6w3Yr6pf4kf0wmRXkXduzYP+PBVoyWmF6vtyLFFPCrZI21vJMmq2MNZQTK4kgIVuBrqP
LLhvuj7LY2NiDYpHigazl8+dgcG+/CKctiPhk7c0E9oPwmY5d2+0Bzn4wvFc7t2OXGXXrW7r1Jle
BIeQHbAIN+us69LMPzmGmYyedEyJdZ3ed1lOF8ZMAqGWiC4m0AYUBfrHghGXtY53y8KCJ1BArLMm
ztBL21MHL8OJb3sbk+rGo7YnauKpJomXMHC11I2leUduW5gKU5LkTT1CEi6Vl1g5fTrMp9A+5l5X
he7WZkfg89UObwJVKIhhf1ZUlH5kusUwgcRdEd9s0jgUNdrhdtjeCP2Krlu7vcp516eO+SIqJ2hY
pM9zZPB25li35ZC1Z47rSHRYE/VpbI/wFWofu1rBjo5Oe0zXN2r0EdlrNznq8FCFoiMbyxg+ysVo
LtQzu6TMiViRJq9lkvzVLfTFRg0llW0jwQCEFQ5x0u8qDTZC4zAHXBFuYnjkyO6N5V891vSjNyws
z4NdHD3U1TvZNtY1NatbRLvFiaBbOrmVBb8x7miuRa85GWynbLpPICNAI0AdHGGhDuBBX4oG1mER
9U+9FpsK1MxLmWLPAYvJtJqnIcmm9W5u3qUKBjQQ+RNiy6gZ8CVcj32acYJOLGthMGuve/BvxXmg
RcR85NbDR3STIjW7qQUnRkCCdJOrU87k1ffIHN/ZuVnfpAvQCb6F7se4gJvPoY6BvLmY/X3fZM3t
AtSLcL4NRKaWH9EAsHwrK3vUF/VtNcCzo1zJrXY+9uSHjcZq3uOuh3EiLXIwoSLYnXVXW6V9V7mn
z/GZa01UGGnZ+uOi/Wxc+eZtuPOd2QJ92uHUdGsCDDRCOYaxRXlb3WAluA4WoPylqLlI/UZqR7Q3
K/4mUz/H3ZZ3i1S+ACmXSQ4QoBBaS2xetfdcMYXwBwF/Ys7jp5n+3E6L5uqOIN7drAwLPV4EwrGq
O5vmSpa5B5qB5VHjcbL5XlS3bzo+LSIHo3bfCuPVHjnMQPZ810T12A+QbkYyYADMeh9z9AVvAptz
vDBOnhfE+VP5psd5YGUmsiGLl7Ihx61tYeYWfA5fx8DS6A6qAjUsyUXBwEoa99FYIgmu6Gclcfej
tmICJCfJEgx612/s3ti19D84/zFKbqUZ6stmnnRihtbeevo8sebtj06z5bVgjrIHMiHnCZMItaIx
jFeKAxnGWfbURMsaYMlMuB+CHfJhbkmqMKFgHBDPW/t6LN66go5BKZn9Q4defW1OX4vEaVCERfZO
2tnXbbBAiVbx60iJqc+dE8a5jlLAsA6AFVaCvrmWM2TXHU7ZN5pvh55geV6fb72XKAM/kchJtdhw
mBBPl94P1PAvGkA626Vmw2e+S2PaVN1QXr2pfysLw/brhcSZKvee617eaEY2+4ZGtzgut5vVISeo
0s1bObybPctzIewaZtECpH5nTO7L6rROuFjwT/O8+Gqm7wkM8jsvocMJAJE2weK9xz0iN0gFN1TC
TFMTnv/StJvQwxcYamn87kK6Rg9XBz0E/mcjJjCL7nceJ3KfjoWKlwcWGTe66xOHgD0QD/Pk8pq2
TCi2qQibbcPRgxdtFw0wOcdMdRQKGG+LDtYvSs+L7pacex0YMdN0jNY439NTmHyIebuo023f8DRk
uKNBEWGPYV0u59TO7MMmwRMaETrRyoxpbg3zveMRRKQt/OP8AxiK9RradHmjOSn08Mzodgkzfnqb
xW3638ydyXLcSJqt36X3KAPgGBe9iUDMAyNIitMGJpES5skxOICn7w+sbuusunZv2d209SJlVcoU
RUYg3P/hnO+4Dt+VgbFC+dmWa/Cx1jif0oZ5T6lz5OOuJNCHKLl13UwfU6iIne6fkSOQodpR9w4s
qBgsFNZ6nmlKzdreIR6A8E9coaOxrrXM5t7BMt9mKcyGvOWHEc6y6S/EtpjNX2OaFFsXV5gblu62
VvHSuTA6cHHFW1xmNI7hvY2Lm9ArXtb5wNoMpCFo1L6eMQ5fdU8zgJExrWzcKyZFfWW1vClpPLwC
oWGeMPFK53g2NyGPOkprkBb0Trz1xJBEOpjeNC42qW2RFQWbsq746rHDKiaxzl0oHk27EYEcTYW/
0OuDlEA2D1nmiXN+7YL2XfVx626zbJdo2DmYSW5y2ogt+dovDrqBHTxq3GmbsUyJAStqWDLUP1sv
nq9xgSFPH/1fvqycoB66jzFdEk2gxnBADenKbXkpDcq/tJ0PE/wVpt1eux29aOPZDm20DvDEifmS
IaySsAqJZgR7YYfNp2dbNXeii7AHaQMuVpd2DfsDpgh7N2k/Y69WQRF6v6yU+9TbwpbEHB7KMiga
ACmcDvtUmxjSLTIbut0QXWrpEGBYerupYshYEDcTkRxjSZR7cZy9qJjMTWnxZ9JMbVoD0pbBf5kO
nX9lvKc8khkTwdwIHxiQNe+DRLdHk1bLbjpGPzbLgvmAqjePTWI32SMxFlvsY737G2lXv/at5lTC
UWUqchwNtoOlXQ7r1LRGEG64jmskdsRbXCi2aOa76KmRzGHSLHIDFI0rJ10uhMxbZz3fYuNpzN/8
bQfTqvKNZGMODGbimqrLlpvGsfKgTeTR9x3URLViKugDFtf6+IkcVQ2VZ4rTlOWBpVAGFnerzbD/
u+mO1dxvXS2ZdWOqIU/CUpRFFpseVzg0QN3WNdXeS9QzuwqHk8s01z6fib2dQARgeIPDUXs02j+l
IcyAKCkgL1N/CivxBS/hsffCJyIcSkSnjbcpdNQxNrXPGorbGHT68BN+kcBryShFYUEIfBMcbTJU
z57F0DxumWTkplnBJMVkzOaGoIx4q9OTQPGux4PBhpPylRkhgYIPRravR5o9ADdIDFNAFR8MuTJu
sb0R8nWrei52HgUmwuovzazTnU3mF38nLU0M7n9beK0Fc4wLmghIezt02o968pCcRe6LhOWUT1Ox
A0dw6Ol/ZGLADqsce5eYOaCoHGaMIYavsmEpkVYcFgOWUFGn2Y6ytSc8d/45eSiLdCRdDBVPQ928
GKQi+iwTsOyX6Qqzp7OaqMDgFQ5MC0ZYTnMMkqZkpCLJj411IhGHm5dioPP1SW0RMkUR2+bM1UjX
LQmggQ5jbRPNATLaQSnMee8n9HBs4qnJ1GZq/G7rE8G79n14FWiU520n2nRDzYWHVTG8cfLwkFrm
wbAb+umQ7xVruN35QdxUL21LuvBsItwjJ+dnCM/BcHV0yznxfh1d2cp3kq3ZhwfiGr2tY/NQSJPM
ShOZ6XcP6ta6wRIX7nlaU0DYhXWQSVriay1gZAjtTzFn7zAYmZpBgFxVE6cgoXzAymeqpbLBb0UA
QlRewh5K1VDCHGEifi4jy9t19Ih3rcwybIzDjYLm11Q1Granz6xhMwtpbdo3TESbSbF6ZBqx6wBD
gOYpwUJJ9Wl9AshsP6MhJowiN4+DcFjy9A4raopZpRfheRkZASmTB1SZ6lfSGcDovHo3l7RQY9ce
5ADjxlVsPUak19sMTB2uB74ON+q7l5aSbRRPfOlgZKyKPaeWvIwdrT4cNpBLWnduRf3BmKDdTEb+
ayLFhJIPpIma6rUDVGTVRaw3ovJn13BHdsiM+Unc3TSRllDXONVmc37OcHWxK8KyN0bRuI2nzwx9
AVPH8RdAyogdcrLFR/ZVWvDoE1QmQVRdtNbf49v7kObzIPqfKDTPCIklotXvw6+rIx4xy643SBwD
1+cCQGcoWYknLT5K480QM6ufiEt5WVNrNPRuidE+47BoyoYPXYuH1xotn+tGkEBTQdDJOO4ZHuzm
Lv+gaY6jniwr+4Xp8u8+v4VRD2hZ0x6xTYOhAsg3+BLqRpMzfpTGRJts1aBx4OS0vVtihUcNhqTh
OHnuyzg3xiEZqCYqP+LV7M4V/IJ9gvKeUhJSlRirByi3aj2QTqLSleyH4Uod2Hw36sQ/kugQH/qq
XGYFtCgq5+B2nawh2ZN1WGjbJxwXz1oOJMWz2F5buXYgzSq+U2+dO4OtcpT+YmMG6wiygk279wPB
zmtfGg+lz6IA2xXqfSNugmFkt8cHGiuvxzJq6CNiDPKIkMlMPkdSf+ySDKKTBb6sDQ03MKPo6hFB
fnAdzJgF7k+o+FW6D9PqOVxpSL52c5LV+2RoDtytH2ahJcc8L58cXFs7cDX1MQb+vCStrFtpaGuG
w/EZ+NSnaeYXKOL+GQuxvQp9x8Wj2WymubJOOTU047m17+bF3uziLBB+eGgnu7jM05UKjWCUkgQ7
ieN2N1SFzxFi7nxdaw6xo6ydnfXVQZpE3LHG3usGVWBjo6Cd2hl5rdak1/7W6bM4RSX3qznX8a5j
xlzoUl2chsJ7pOOEpmKcMpXa+4ENNo11FcBEhe6C1OXUM/CekKc8MWyLYNTpzqaSo7aJTaRHaSfP
kpoOR7AZDE0yX022mexL3Yvi2uEVzNwdpenyweTUSWTYrDwJNGqiEz+O1XjJEe8e4vIhky47byma
41zoJ63MrYdeUr3QbvsbnpcxGCJpcVWnLJgH7Y8kc2HrRvsMldRD3SMds8Ov3ApS+zPU6/nuwE4Y
pZETryO/JH3TJmVIX5Ecc+3kr4Wac3TF9DB49pf0ZvgVsVolktRfziFUFSMy++MI+ZKl2TBjbZqA
PUrfRUCt/W5cZziYbr30dkyMC71bD+yszDp7skaItcpJ+20+3ifX/WBnCOezkOGhVNkl8TnOS4tN
djOrYd8mdsAc6s3uZrZnaR5towIyneOrdDvXzFp7G+9SItInALxxkOX5UrnkxSoCL7htcy/eCbfD
yhSJwIughcSxeycbXVxd+u7Q2hF2zNTWqB40tkFtrfWbFEnErnDd58zKYW4BdUx0FtuE9R5sd0ds
jpNDvgyFzaDC+Iqcigst06l6VH8XGXR7NTYsGTwj3pWZ+zbIpn6R4x+znQiTsU8kp2Fgt5AYWSa5
DgpUJVA998AgRTzVvgbC07zA8xKX0HJgwUbTqzbV7hURAHps6f4mcUW7e5340tv0R65ZAgoK9S/+
lARylCv5lpOH2sy7jdC7oMkZ7IWgE/ZpHcvXUhh8OJm2rqGIu2t/ZMJs5KW/qf36E4BgtgBaYVus
KkL6gri2XgS6VY5V3OiD8bv1QuiDkNPcUXwyvOeRLruHOMn6gGVQv87DujqpHA48D/jBLbOCxUC7
aP/qlUC0gJ7lw5fM8KxmPDRayH+YRxWDPPgbunwUdUfCzniki4tgkG6GtO8OWKXOGqLKVUJmAjqi
32YLwxcY1QWYBSLjIgMkPC6Tnlg+C2w4R0A25OnWa4bFJW8co4vI8dZ45tpdGJXFQ6FMAtzy8F6g
098Pg8OgB409PUZob2kYQoKyHMxuErmq8nIC0N1oazRUxjKVz6Ez8iQwjLdj6EZdODonwLcfru/d
zNbdyZzW1FTDA7THMxG+d4mvbCWsMcEwR/buaKHf6FNWLx2T0UYe2MAn3Kam2HoK1lxRE4IOiXpD
1jPjD0IdH9puuCa4Lae4L6+VvE8gRndhR0Qtri+SMYHEMeqMAlv89ixMOOzAMMmQxUeVMGx8n1U8
gApgI1opdk6b7VQ+aoga6l9JlubnujO4HSsDG6lXU0uNwHQhWM1ESJWCYbyWGt5BR3Yi8o4Y147P
J/uxy+yX3QaJdHEwR9peo8bNoJOVXEbZ3Yq6cTs16F48HWUOLrHKKcuNQfTtinM3CljBsEzpCWJD
w3FkQ1AdCMyqULbmL7pVOSe/cYgybriM/Ek7qomYmzLJ95rv/AEeOm1AfyabGT3KCcEsB3kDfRQa
8Y80jb7gjWk7J4zrU5HeYooGABpRf6szAJaTpiN+l7q4om88e5lsD1b9NDccP8z4nkwd7XvITvVY
CvuPo6uag55+w3/2wvoFJQa7TzH22F5C7BaKn8n01irUk8Pk9x0Lk/AUhpgpmA44u2kd+h0HdLRc
4YilbCN3rrqpHQeOtKAz+L56J95WcxSvUq17mFOmjfYmLvHGuDp7trwobjQngRGJZlVxvnmmT/xU
SVTZWEJyhK62RNY5D1b2i79+Yr1mm3BcHv1hrh49le4dFAEdAL/E8M/Qre/jsqSSJjrdsZ0fR/y6
DsvMQBakG1QU8lbUH5RRJQhBeZGF6m8juv+Voc4WYcas79nmqdo4LkzdvAt76heQKiHpr7YAEIkY
h22f529pfdx1Bh4RYZcnN8DYnjqZMq0TrFdAQcwmN4WbIrzR4/aeZuiaEnJHTT8zSRCZrGMyZPt+
9MZA5285M2wlGbbItr43P7GpB1Hc+HyiowBEp7XPCXJZZ532iuTtnuUleVpj5sLvorPRo/Krsslq
6rGENLG/r0HOrYiDIVA3EfrKIcFTL5caJ56gEHToBoqO8bAytwh1jsoS4wFAA2I1gmllyZiXxe49
zlRB60ERFjdTtEatka1MoZ6LOUGUVrW/kBIA0PvozY8KTzT92NYsR/i07hn7JITwkAzDyENKaMD7
CnBTEKDsfowMbd1Cf11eLxpOdsCxzxBIx8RVkG/LAzRvChvNF7sDdXBD/qiVuXdbEtim98M2tyco
FxAHkYHCneg+GyOLA9Gfa6f8JPJ2Zc2YrEJU2MPolvvKk8fYTD486Vzb1kLiXfJWF2dbaMWRFC7E
TLP6Wc7MxlKu97ZwCXS2uYmJtMKDaUf1EZrbreqjT9WVr2xgbg0h65zl0UnwYd8Qm6bWBdqqFVaB
Gyf/MV/sfSwXDxHO53XbECE9T8PrINTiVHCPel38tmuN2EpBkqdj/WLYSNJoaQdGbzAJC5+1uQAF
7S3flHC2ccgNzVhZoxBOnkqmIxOzaM3A60S+F5NpptNFXd1S2zQOzaVtOnFK5ylajUB014OzZaoJ
IniR7VlhjheLJCt6O/mUZ2MCe6tj66IOfSfjYPDQ//RaKECDXUBMncNZhIg/rR8lH+g1VZuLuRgb
UlK1JkeOjQq7it/Ry1pgcdZEmgB4mjAplnHIZ9dIPuuq2cusGE9hnRTYdBadYPvE4ppczJ5gXuk2
r1LN70Wh6GSkb61DoW0syvIAhZlceXzNINH7DwFlMYrB4w2JHe2FHB4MW5MAYZJHjvDy4rXpW6iV
WyRpoIsScDdVc5el9UneLSuQZOLnYFeZzsbbyDyvn+VvIrqGnXSju4VtYWW5Q7w2RfzZ1jRVvYdb
LayKGalt2x+70j7pWA031CFHxkbE01B0wFUmfs6l2DedMxIoXvJJ+20QMraOp/rG5jS8Jk5/9fy2
XMV2dScnb0GDpLBt1PzVdfpX1/BWw1+C+sZkL2rMn9rMuG5U3W1iaspgLta3VV8dOz17aezswZjY
WGNQAoXmbbyeHVhRhR8+QiTibGys/5EEfUQZGXQZt5fSk3M4AV9R/bTRu/Q1HanOok4gQ7B3KVI7
LHl3zTDfqQ5D5hbJS5/F6NPjHoov0JttWkwA1Sbxw63y9JQlZFGyJVkhYJRBzIahcMofUTJn+5Gc
tAokjmcwWIQM91LW1iu7LeZmWvRFbZ1eu2ibKO+gCuuy/NNLAIGwDt4mp3qwsPcTMlj8HoRsN3FG
9WzWMBTDeYcCJzuL6I0YAuoWCCxzQxRLBRun8NHruD10/dnJgWFaEwsRjZ424ftwR6YCZfLgd+1b
bjRtQFl2bTye/ux50br88IAwx81v0c/DzkjQ8RBeoCD+j78Rw2EAbG+kM/7klYVlWr3Mc3hubAdI
tio2FFNL3/8UdtkT72V/dOLQCmSEQNYhI70zTF4nJiIde6A8viv+gn407lXkG/cwyQ86JD7E7fE7
YlDS9nTxzhLPW/soSbvIrXdUshxNArVRm+WBABx4aaTPlk/n7MlmkwEE8xNI8xD1VcuC2pNsJ1wv
gh1H6w29w9olCFRmagHcilsshvrKG3AKsls+ZbIH1uwr7Pg4ttIBAa/xImqzX5FTOZF/ZHTrfoJ3
7eDJaeKebDDMQw9ZGZOJo8NMAu5mmXO+n5tbbYXmZopassM01EkFIwgybP/MaXanHL2jetijIgEf
FNNqOM7Faft7ldl7iGqQmSrnLbRRPBTpT0Oj1mBShty3S56mBn1aqbRnMzXf9DrOqaqwIxis530J
/DoN3WdjRoepvCilIFDHftC22cTuZWim4ezyujGPVO9xWJNYxXSfJcGiqpPY9cP6CRRn6E3U4rMA
RpFlRyJ0/bOj8t+jGT2WuqU2iEOJEyErdqVaMbNtQ5hjieYxY6HWZ87NI6qLA4h3K2vvWmcAuIXJ
cMF6hosdEnOL2CcYppj1WarBTZsfWXPclE5QFHyHlx439/Gade5nVYpb6DbTpeb9K/z2Jz0Mz45V
b1rSOgwtesGivINJC2E65Bsj3lBbRfnoXFL7PTL1k2z6fIPTqWHvgpRnIPEZ6vhsuOu07MgOtnUu
QZi5eldedZjPgC0JRjZszlc+RP4S0ggvA5Re1q7sJophYcF7TAkgLbJ2ORW9Z4fli6tP7hUWGwKJ
Gj9D6BfrNrplvXpkTWyAR4TYGno5xD2sNysLDw73yZ7yycXxKe98Bo0AGjuT/TL747bJU4+mGOgu
UXpq1oDEJRiS42q8Rc17UyqAE0lmHB3gAKsa3rGbI+6zIsPYSCbx6x5ywSYiKBVaDzcrtLCVv+yX
U3O+FHXxXvRrK19Ah0Xr3e3uLI33KCxkgHb4PjZVsU7ISsgGhhSKiseLj/zAMT2cHPagJgnT1DPq
D/UmFMQ+G3YyALT21ow9cj6zf4FKOwTzyHqQ6Yi3n7BysdBJ8ms0oGNhNiyC0UY2h9pnVc5YFoWj
aEKJ11h3GgEuhIBt0DxrGy9ke6G7Bg92Te6kN4MebcqKMAJSIsy6sJDJKW4CxpbApVk2Lhhzkls+
8Max+6yfLWLYONttCMVLiROGxQ4kdr2aRCw2WcwMa/a9DZqQt6R1Py26rpWYG/15XCv0YhtXY+Ik
o+gMqYBaoBZ/iLxjKiZtbjiPQA0LWaiyZqKZJbl/qrLXNijPtuIlbAS2ZjTudz2FRcwdzOPTqoOK
SSxLbyTctYcBJE0tkZg6Xts9kJYSOMsLXlvkDFlaH7hsoldmmTTrdkIsEs4vY9OeI5fuXk2LGMd0
PgYvOmqtXpM8mPyefL5XgK/1yvJ55fzewjVkP/vxWK6tX2OVNfha2RFjIr15Beivsa1SfEf2patK
bmYmhPRrCskMbMeWxKKVjDSfz3j/OlCN56aeb402R+Xh/S65D/MyYYhp2mUwWo2+oq+jPIppSDV6
bIVD6CGyDqYvLvTI9SrrGbqho8OQQIve9Vy0Rk0MQciMnaUuJXHuPktLUxT7rJ3l7vuD2aZLlHht
NQEzvluSN8UrqswydX/0PWLU0WEmXQ2X5dMCRLnsBtaFuO5rLfoRFdUbgIZtxduamh1fLzR2buxt
G2BAhL2P2Q7x9Q3v6KtlQ5UpSMJd6wOSET1srrQPjS1If0zgzbQTilHPOmUkinupX+Mvb7+iKPJO
COptraKbi2Kkfgk+lgQun7LKKxNVuYpAvy6Vh72trexKMjzpbGqZ7LcEKC9yuWXR6/XZvPZlSxi0
yxFP2KJyT61Ffh4HunaNxvhrSZLXhLsZ7ES/az3qeanVF63otzNbmdUMDD/oPftX7+oJcU48peH0
ZTXloeWjkPvmMv3mI7yoy239qcwfuQqmVUVZ6IukOg4qPWJ9aBlE5k9C907RwGBCuoOJvEK9gM6N
QC/3DgBxSKkRco5F/Q9QyXKZBTybLQaaxuTDSjABOFL91mMrGRcBcLdBwPrD0ReMIozoll54Zxro
F0zbxh088DQuH2TdU18TyOXaoEtT3bAtnMQ8u71O0lMEiLSYy3V+n+ydO6JPwAF0dFOy3zNqno3l
R2jzo2tTNfptkO1Jt8uDiQwXlALLxajq0PHZnXh0qmgDVHKVzTRWc8lt0w74n0wWACfawE9W2UHd
hulJ0fNNMnwAA7lAUIGzZk35yjDgyW98Z21poUd2nizYjzAjUdkw05R0pz7WXqeutVeZ6EARMUWm
dkbJCkJGHEyvcY+ircjnSOJ37PMok3zzhoDfW4fUupvOOCLqqwANMf8PI+TLlvfelt2bxnDNrOsK
nzB69rwB2iT4uUo7+nBq79FJGPoSCIzGvEbbOlTs5PUGPp42X0g2Qb2sUfiSOYYbqTQXwjvnP3ku
W60DD5212EoinlF9n00p2RdCodWJSRmtPdGtsfT4G1mS6pCFtOFF2e/1HN0uZoUQksYMCIkzkiqt
XA8ZZk7WiyaLXUFbyuGFnZpitWve2hjXYeKqLgBw0O2HcoSDu0wAp2F8c5svDlIu2YIDq6Uzg8Cs
8cn21FlB7l9FSzRVg/xsHLL8oEbo4Py7567vbrZtguOd3XecWgW0ViQm+i3DwU899CXnAUOvj0pT
i4p8pSO3DdNifAK88DiVqTwSPrmqUXpVBklliQEfUQfjOVYFNJDa24xIGayi6xH4sxUOMXDD3pqx
EU3tS1dnZC3QH2YYHmMMNZZlsu2mreWmord0/Sco7ePh2yWdFd7nmKl+JfBy3EmYXUMYfh9ZOqwt
q6LIxZ1e1KBULhmATCT4CZE5C5Gj5anL6TUwNC22JO7xYgrf3WR5aHVbDyD2MxrD5dE7IXvQlhQS
ySNslukut/nuevaoQ+UwTNKyu0/sgbCzrV00BqQRqCnmgp8FDsOiTDSBn1eoX6Me2sNkdUfiv/4Y
Bc61vv8J8NneomAbgyjkAxdahXkVfh3uUMt8pszSzxHihNXwbbXTxIdjyeZJoJYJbUkSxSCew8ET
z17LjwnGu6mUOqrEjw9Rb8J3GZl12m4F28Wf72ZrvXh6xThGBcwGjXsZKQAnyBmeaHB/6jHBWAw/
IDrA6XjijTp2VV/88Gdc0ZMB/1Ua/V7kRGIZS0hvNT4JbLY0YpbDzk3cVeWkr4WrXRAHjntSBcoV
pKfwObTR8/RtisvVBF4+ybZ/IaIuqMGZrKaR1V6IRWBTDmMRaCK2zmLcRwPuJ4y01oGTyl6nM7sO
4S7vlR0PG7OxGPjg0MpDHp1KL6pj+OhppA2An8ENZzEL1ZzigVA08YJM9ccgu/JoLJ0rumRaGN94
dBquPyeJcMsm/RW3gcFIxahe2NQw+ET5/U6n+znOdfqJLOhcFZb3x47jtTVYj0pU1osjSeKIRmYE
6PioG8mMJxt1ya0QkHvh7fN3RXwQCao6NuTMnh38RJHKb6qrCRbCtcEGkb1p7o9PXWZjZeq0c1zl
aDZdVsaAKdTt+xfgSu6qRZjAcHnMV4sZ8DHGb8ktIssdM7k+qADmUmVEJbs+DHBAeRGy8t4OeIiR
Ei2zo25fmaZ96eMJsbPbZUEL9+9IlcNeSFqnVGenC/HQupmGoTMabs5mqqOMpM41BBYIHfDpvu6n
4TGL2Um5nnctzfojReZ3RHiGLiDUDdbBsIX82Jkv4rcUCbtVAZm00qN2X+kmTjrdehkqcyMY+Fym
LFxZ2R/N640Tqg+QquWtJdPowZODfijH+MHXdHmsrY7SI6wzUgPrXQd4kJgnKXY6vtFVWKb68fsX
Yt+yY2c/Whl2CZ9u+NTiMHwc++5NhHCDW3s61anXrjLcJy+Mxr6clH0aRZlbDNs25uo3zOwtNcsB
J0dmHPRpes7o1RYd8z5FXAUrz4i2rm6w3SkQ8mvTNJAbzEAvqVzysqzhPOSMHKcZFWsZH40wY+rV
KXsjyVm8TtHSUZZz8lQkDRdYmAKggISy0hzz6sKgpjwxkU0Z41WM2rONoT7Qp8beYeaiEq/QsGME
lg2VpfDL/qP8aVPtcg1zlnGlpJfI80hkRdxKDiWB28M8PhEXw2WNrG7jhtfQHsd3s+ElqL0lcnii
L0iSqbxzenJ2JOjVGpFPx6rxVnbke+dRWBpSu0QnulJHPtTk+1zWV1wl/bYd/QRzfnJIcKyQfGTg
PYpYgBD+4+/USHidZ5rtunNba+urmYwvPSXSoe4xNI5q9Z0la9ZGx8gijMDZy53pt9NNJBzRPsT4
bVi1SJl6d4xO37+o5X/ZscNNWGLh7RSK7QTmTqlIYPMVsPkyRCeHQpjm2Wb8J6dX/PNgARm+7cYe
rA4SswkRkl8eELc95gMbGm7obm1wqWto5NbcMA0+DjtiXUB4jJsU72Qjth8moqvB2uo9K4mhHYio
Zl9x8bQUfbBvtfiDqzpIk/AkIHMQ/amsmqI3YVLlWv1BzPoOKad/bufwszWB98l8XC/LsUNsLalR
zp+uTxB2yYg2HQTdONvtNvKYxSnZ0e16xiuzEuCq+0mPEc2ROQQpmxrL19/yWu3qSPzQ0gLXe40b
PzG0e5KX41NFKJvlMQYC5Mb6JdEecpAMK9QEcvv9C/asDMCpjkIOaM/GdoGGFCLRnyhkiluTjNtW
Y42ssy3ZQoC5iCxcoiTRthrZhPuHwK1O0akAz9HOdorydFbTRziHpAXlU4lR2aheB6IVcLQM66SY
socQOT+TozA8GnX6pdzK2iBq9k9WXuMfTNVDx0qvriBy6tnIlp2NOOYjMtYMUzugVqUnMPQF/Bhu
qhHOxoy7/tQVwx+NvL3H718qzdHWhhF66yLyny0+qs/Kl/ahxTXeI2T7TrNA9w5fmpLipU8VuZRi
fAeigJTXRkBk+97PxMm8l7aK1DpFEjEZ+7Lx+gfedsK9THJqRwdTlekdBuxBAV8H5SXr9vWsRg5T
6zXVwuQqobis/AiBg1pYKWMCDr0NO3TTTv6T2MV1xmjwSyThb2XQ1BpVL24tyXOWpYiGwSwXhgkl
GfyvTebpb6UHu2Acw13tU9BLHCs0VYTQCI3bsUtNqBkuoLZsIE+qr65mGWYo8/M4sA1A5XLBWqQW
b1ddSbSmoZdux4EmebZC+wFV1B1Mi3P8/n++RKtYGFhlZsSXQqYaCAzMnxYxIaVIWAjmqPiymdm7
cmz9AJnrpPWieZHoyIT+ObYFKSkLyoAR75cWdf5pdM0feuki4a8bjhMPq9wSJ41LnAsrZSM4I5jN
CdweeCW7Gtw29NkdOXslZUhkXxlIE/NWPOf9MN2dop7WPCnVIf+I4857tXgMLm7EzpJlIoAdaNwB
zhjtJP2exjE9UmI1L2RjAvoY1QE5J3+VPmm3YUId5GaJt/bKVl7aZZTNZphaL08A+aV8DPT8dy26
kiBQWR9VHJKrixARQY4HiTOaD7I2Gdt3Ecsimh/Ntc84pT22KgsrtXPsvUC/SHZt/WAjTn8Q7AlX
MUX4ri1QWMPIew1r2JPQVeIzDzEERsWYQwpCwIkaPscEsF30MdLxgyE95pKrkrQ/zkrf8NRCHv1m
xftwCW0T+2UhC5OtyvKbfk2qb8Cg3V33CYvPIozEeZyUcU7XtBni/P0bxBz+5//6/r3OoG5AIH8o
Z18/dgnZUTZHI2s5yz6XYzUd8hJAiQG/7u+/p7SYTcTyb61S+/rm2vyPZYH/L4359k2Q0P934vd/
xXznP4F3J38FfrtgJL7/8H/yvk3jb6zOKMjMv5O9oWP9F+/b/5tJxDYZ78DaTMcGXcYd2sX//m8a
f4bkPoK+XcPwfR02zX8jv92/WTi0Xf6VLsBTe+L/C/lt/iOyzAOIi7TYthfcsC0MS18QYn9hxsWu
lcsGPd+h89zhooELIE/s6MVet2FQwG08Bu4Awyya0aUgyU7RsA/PdGBoeHLAQoxbqPGjHm1B/1jj
/+uirKbaVfWuHHAOu4zey6jwLx6aYN9GPf+X1/32d0DXX1Hd5sLl+m9u1/cPAPbNcw2HF3Hhp//j
D9AYXhb2SJOJJIeskfhstXT2ukF4qOZBHIZiLDHqYQlcOUuiOKieFbyNJJgUclrLsFum1cYPaG76
zrS7I5KDmu0KkzVBPkIvgBdkRm8FVlTc0qRlWBCLz8Lh66HDVdL9FxiyfwLaLT+OB17W1CHv8o/Q
/+nHicoUxCI/0kFnoxwgPYDgTahbhXOQzQAeXSjalCq0hZ31PMV2gnMj+ol+UB3tcpb/6tX9R97t
378dhJFiCZ13PcteHp+/PB64MAqv9MbwIJWUO6cuA5BjxGRpvD6cwesUY6bdQSIjMhrnpnQuTFq9
oBUgqAxImYPJ5pz1Wd6Bi66HwQtCH6BK2yW3xGkP/+JZ+D8IW44Hq53v2gcLpBv/jIxv/BmdshPD
w0nT7Dym4i2G9s1uzn7pnKresioAdBQjUNXpcjHarHMVUv1xIW1m55SOo9p5qJ9wtmBfYFom9cHn
+ooZiiCXgF5Kt1uOn/lk//l/f+uon/8R1rd80xCXXaInbNt2OEX+CZWWmLhgGM6FB2P2WG/3s5Jb
JKE//MoGjAoVbBHRB2Unj9Kckh15cERmXmXOTIDCTt9MlK07Q/Zns2lwHxAdOWmSQn+TlSELBPam
QCGgVc7kWjBwK9I1+S7aqVuG7FpRr7vYesBgV29ts4D076lkb8fiP8g7kyW7kTPpvsu/hwwIBBBA
22+9uPOU88TkBpacMM+B8en74Eptxkp1Fx+gF6KqSioyLy4QiPjc/fh9XzPI9oP5K89gs+6cfBV3
k3jrQUGTtuARcuhbFcKCJkEnjRUjhETKrVbuMP7q0PxjvFcDwmJmCRcaQNdvsFwhmWHK3WZ2+kW5
dDd6UybuJ4I4ydFi47plTGUf7Db4RWk1Ias2fjOqAUBDQZrYa6s7Wj4qTx4axVwH3TW0CpxDDc3f
zmpaRup5AhOnH1Aepjz/KmRI6TfW2XNSLcSgAvdvTeouIigQ+TcIkcuFI49W+QLMNgGoWFIEakrq
qufURre7TWRW7zHNMxUk87xP6mJGSg92WKZwJ5a2Q4h7+NIjOzBnKtCNuQzXT5aibeCVqfdexnkT
Lw5xf7/4CloIs0pRRNuuremODcNnbZEC1uy4Fi4U3Qp9RJR9dB/ywLSP11plfzExYfEAhV2nT+Fk
0BQzttUuiLAdWPwc4eJPR7vYoIr2HAOASvnQ1fJMzWs7NjaeN44bVxvGGgJLvHcyuZMQiTE9oYlU
NMLZ3yyZy1ODy8m1wgQpjlFaZlo7v2GbXUkmE0kLb5i9csjIzwPOUztq5yfqS2uIi8fbhnlB7N7U
uYWwMbYHaVYtwXf5wzVh7Aytwda4o5XTqM5eyolqLK1NP3RwkUbUWKApJN0G7OJRjxSKe4RTZLAR
Dg0TDTpcnwCaaRxLMhWky6bo6FnzWx7Wf0JtBCtTV0UwYhJa5ZKGtuYW6EUGrBPDZfqLiAEmVCIq
8H8gJlAty3FY8SY4X6/aPNJN35Uz7UfJAzItp/2xxodLOdx2TELmivO0DxnL6dqMwXQhydbto01M
b0+V6pfJsuXGSIs3ezDxyOYlMCygHqtgGehYxfyF/yD/ZS21nDaMsUpzdPfoc05lQvNjZp4MwMDH
mjMnOzcyfcEBl5dznhuawyuHbJTRZNOWTYFY1TR9YjbRh9DoS+7E9hkHNfn2YOtZhHLaybgtlrlz
NDAWD91FFUrq+zFHdk4G2zgIn0Ac5ibwxPn0dl06ImF8swJk82GiRacPaCRVPfZl3Ix5YGwFG/r9
ONU/rJpoJvMIyG7j8FAb6bSzIeYfoC09eWYsj7pqwOJNYp8p/MKjPd/iIdt0g3+xKjgF1pBRdg5S
jsGn7x4GYiIcVXLSM3y4OGhsNFYQGvDBdN7wqNGBZw2ttwGCBce1e7O6mFUtS8CBMF9YnGP4q2Dv
p2mHy3E8Ow0wqxyk9dZpHPp3o+KGfClD9a4nj0gZ9aaBnU256FPrSRN5JQ8PEMzLJ4O6Xmi9CYEk
vJBZMF5cl3tAOgbRkg6HWJbVD6PFHRJVd1bZEloOJhSn3ve3fhM7Wx1DRxoFr0bY4W3ZRhdOTkSn
yqeqN56ELfmflf/F9at2O2TxD9Hjz0JAw0k+eRuXoe5xSVInMkFRhQGArt9TEsX6KwH8PNa1MnFD
ikePjri9dnjMHafCT2lkWys2d4aop1sTuyuFnU0LPEcvAcIpQ8ynac9ep0PoX2SA+swbOE/L+ugt
eikxFxNORSGPc9/mO0jKUEi89lCUdrC3eK+vR3jCJ8e3z/0wa9zogl4oHxT/wE+dtctTNow+icqv
OaPuTWdKIp+Wd0fu+Oa6N1A+KVqmO3rtYRCidrAEUcYg6LrWJJOFwlZj75qGX37ufYDamskbEufC
YXDqUjJLQRIT9VUBaxdfDQsMBBwnNWBcmF+vP7mFGXgvgvwy+Jg/rlumbGkIFg5TtCtehXQTzZPJ
ZnDoLLfbcV8mPibJ8UNkZbLvAqfeAusCUECXawGtpu0xrBlqek2wbxJp3A1f6SwtSQ6yBrvVKNY1
8+lVhilgHQfmr2upcojeMk8JicOqALojyTkYjgg24NQf00wRjxC8VlT7KAvXAgiNoVEfAgGGFFcv
qg8Lkl93r5Wf/bpeyjE27iUj1U2V0PJYoZKTUF8BVXWYI/EjJOyotv5ZBRxhaaqB/1LsiOspGECK
UCsh9hWgyHFf9+kOEQYEaG9+tXuavm1nfjUpa4VIpLeW9dFEwjnFbfJq92SBE8ps6avcmVUHvTBX
v8TATkKCogRcsqolwdoaJ3EDFJRwFW/z645ked9gT863rSv12Tck1AsdHGM05gZ3ElJDEW7rkDyE
jOZui5mCvfB8yBv9qqbI35jGOO2Gkvkftvl91fsCS1sIrnt2Qfcn5lNzyTlmLQIH1tJUPJURESPp
uRdX1DwsAMX5YQV4opbKE0GjblK8pdGg9rQh1sSQuHaFjWNbAUv3U3nqBgN7Ii8hyGObrqPjTqCg
rCO7vFtyJasmZkPhs9diKoBR3x5JUuJbKKT5bNYzwKnloydB/eC5yaVVzo/AVwNOSQ4WQ1zdCyf1
d3WXvONBULhsSCqmdbi7dhYjKrL7orj8h+Dldwu4D3BOQ81Q6NKXkvfsnwoyLtd7rOjYEcHiqEzE
UT0W8V5Pya4uYVqqULFb7YBPUA3G/nbhpOgkhoG61g0Fik7IjrWzagYGA7K15axoGbv0Mr3DfFru
ZtdgxB86JDBRfcnsnkzeHmCkxB1oi3xTpcmzcIiJuWVc7Rr5nRXMJQ7muZQjewFnoyurpsHlwvJs
/piEe3c9MsWd5sr24StVClDDlH5LiuIQSa0fh8I9O67/yMHsMTdyBWsfw1XupwBucsaC+E+PRIzs
y2TB6mAAG6uK0bfPcDhmOIOVgoyvKqq3VuJA66N0ibOxv3V0Q4jAZMHvoN8IrHykuif8bAD5YyVM
5D1ggXgO2WJb6xLAvgKAuGYdei7iddUY/XpkVk5Li7cvPYmxDieZ+xIM4Z0Mt47hQXKz9kShOcRA
mZqGaK1yiB4+fuiojOEQTl8YdN23Mn6DNHxKpCT7HeTAHUCINTI54LBd6AC8UysIU0OECaVFnFx3
dZvsPbJSG0KIDcNEQvA4BCh36fDwUZ05Y+xR0G6Y/TpO/WY4JJgzJb7JcckMZQLYyVQcUuFRTcGr
gU2kUW18oNN0pOoGs3F/z/uDQIJp/XRzThiFQcYtqugZMA5uWJhA0ZnTSvdttEkcG3MfsCINSLlM
wnDPBckaFE+4B11VHWi0BmE/+fMust0Iq3JAaMUAaop7hLJuF+SqJKub0cPd6IQOCOJE6zoSe2WE
JMcn+qt0fLEHcEppMkXY11WxUW1EZK4lXsYWnBIOoWBK9nt3KuHm5c23CYjzGgzLeTZDa9Es/YMp
+aReNaJi8IxjWiJiNTuKWg8s0XninJBl9YunATAZY3NvTvk5nakm7ELWg7R3D35L7i2va8RSXLBT
6Xln27VuSgTYw5gl9zPSKqxPjYuqCamXGfJ8nQ/lzH6udl+ZyR+IQT87Q6ieQYoPa9tnb1oBWzWT
yFqyTf4+C8d6J2rXOtdpPVzSsOcQbCfxi7BZsMgwMUxHQ1qPobj1eCs/hssr3lKywIuwYDyE1rdS
PHhU3nPyc5MveanitaZFaGOGzCG1MQRiBR+jZwQ4Ky4vJvJZf4WivNJ+SMismcttxNzlXIZZD+gM
wc9rxwl6ckRW1i/2LRkQBr0ldTlggPQwXlA9xGqI4+JlEaeziq2JK4fLJIeIbpHkNZzT6GyWKYb/
IoJJi+i7HiUBU11G5sVpg0M3O+7O7MnnNGOW3VV+kjE8TV58xQSj6tz5a2Tne8MzqDApG2dfKR78
mb3G1kLD73irINWKvRn56aYTwwgDLTDRRzAa6lRexoqzo5/Xv5IYCoJd3ndjPZz9TL+nzCP2Le4T
WCBjucom3PUjofvTWEu6PKuBfegc+ycnYks3xtlZQl+W8ZztBxijs0k3OlROylkSiqj43zC0Egrd
5iFQZdl631Ldd9BleXREDrI5aCp+QAMA0ISjVrkcOpOY4XVZz6t44iiOXerCCba4zSPidni8w6Uj
/N4LB+cegKB6hIO7pfzU3Zt6Ko/TVL4Jj2yxKAEkt1WR35rAutddJd5a9nBrzAfRPuOkvjErwyQV
31ivy6nbnINTiKENq/Ao9n0zTyB2MFdYM/vXxBBfR6t9GtzsyApNoN4K2TslqXOO6s7e1AOVwzM1
Z6tCk0Sc2/l1gQ789HV5qKUN2V7V3xI7Pys/6X4mc31iK2f/nJnf4EAV1Lho56YVHERhvroHKC3D
we/IyAigYQdvAPeX1BFYKluyVqbg3xiGGPcpfdTHtB+afV4gsSaFdC+I5BlHSq9ALpwYVYQGqNZa
36ogxPOMb2WL60ncWU0ObiM3/Z1NQGBkd/0o4bPh+QarTULZP7AzuBkc9pAoJGvfbq21oFnlIno2
9MLgtW2bOBJ1RNmK72riscYvqZZAFIb7deSJ8IaCvODBEvtmgM9QKsjGeOgAgqYDXU4ODjYX0Jvf
lsUxqOn54uTqPnlO8qDPpfTMZ49PsQb1SKAeFm9agAB2/JFeMZwPJ+H2QATS5hzQb2yK+XL9pQWq
eipyax+Pbf+oJutXFoJo41B9GmMsD2XliU1MHnWtU6O4TGh588ol5XSxtHWn+7A8mZFxp2ph7sJK
5Q9ROwWQ4pJ3ZFq6fGKSZpe6DW9KDk3s2WKuXxVjQ8e4BLE5Lr53wC1YR/Q7cZFx27hTcg7z4iZm
x7NrW396HseII3tiVIfr39J/QxZvhnbGjT4/ywp9FTv5z6IU7XcaKe76wBy+WV7ykyLj8d2q3GmV
aH++BPX4JLRQN80Ycik7O3tiT1C/0fD8xPmh/FAlJxOnMMc3rMZUHZN6coIkfYljnRx7w+eAZg7p
Cz1zw1kOjMC4uWC4G9WDOZvdw2DnL82k8Fc5trGjtfdGjYW14Lz8o9Nb9iuRYebak/tkaR08JXG8
8arSBsAMJCYnchzwlbbP3cTvHHVl9ZSPZvXUuNmzyHV54xCD2osQdliWzcHZBb1yvv7V9RdHZw+m
lcg9GERrVZgpUZ++vaf5gSyRptz8kkzuTVbo7i7mnLTXurb5hscA8wN6nB1ZxJzn5DhanYatgNZr
9ABOkPNYFTD29jC0Ee6BZ+nmfP0FZ3hHhDIyy2OY+dvGL2vBbopko9a9R+9QzV+1U4qLzt3q0Hdp
DzQ/hjqzQKe5Ac8zwKSS5aN3mCmNUfagRZ/cmxRWxWXPQIrfcIPQN5JD67HDmTaY4pEsgi80syGk
7O08y2zv00acKHKpRqhcxmLkZLFSvRSCE7SAEbIKrUie+HR55O6ROR51P6Wr0jahY/kTB/MagxG8
pmpbCHlSQenvnRlaUGS8YKQnwAvwYJkvQVkywvEYPTDnqTdzI21syLsW+vddjONmBUuv55nFuabq
PLrJfWtXpJMDclGHm1h55O0Q3Dy878rB4GiqCIM4x9INMN6BmRFUHgLUzFOnnepTuTbMt9ZuKrYb
nKiGrMVnH0wLPNhhpw8XuTdK3l+deMZKC12ySbNDVDR7p2cIMQAZBQDVLelUpmc+Wcnc3KO5HHEi
cEVS411hz9uEPlKtTlNO7PTQb8DgvE8UKxzYqMMeJzijM2Y+aettIyYpnXR6oB6cQLGVTHj/kTYg
ks8sPvJo+k62noYR1kUUbgWBkQ06JC7ehLclUHem8uUDeJVpMaZwbgbKNBdus06c8ofHP8JtD4Of
uF8Pc0zSLMJJZosVjcTs19j0iifmW0wi4sRddX4xH+OoRNupeAFcf5gAR8ttPYmPdnRuQ1CkdHLH
5okH+Ul1XnbOx/t6nsE3ucVp6uErA0eBCZ2fdB0Pt82sLwBoQLCL4Of1M3eGax9NI98kaEh3VrUY
lRkPl17/DuEY8mdM7Sfe6oOGuc0RLcAUEXPXZrxmb61Wv5M9e1dt0J1hVf8oHPJ5fciinhZZtfcC
utkZZLK+WBAjUrpHnVph8nAHDPrmuunz4cIInuyRJhdXRT6dV/yVYX6JhsBmgwiXLq30ZkoRvOcU
z0teMNti99+f4z7fRDC5GcP5dwG0yKeWosQsn1hcnBGsumt0IH8pCUsXJF/bs8jXmED6wW9J68jw
yCieE0ftWFuK7qmhrEPMytLCeU/umf1WdYe5u5+x4fgm1QxYNulBQVpiN+rw/1T6CVRsdegr49FQ
Ni+8BmcxvHy6Tw2EbsJv63kkL9u49R2ugfImnsYDBxIcZaYLWj74xfxaHWx+wb+si6NXid1U2D95
ODl2ADmIyeDBQ4XPIRUPBmJRfFFz9qWOi+quSWidKjjVJ5R90ZmN/x2rzBahCc/KjGXeGg4wo7B4
dPOhcRwSkjo+1D4WOUfY34G0oeC9zkYi3z1OHKa6MWTywSea16pWRBVwa9Jo7jAgd/PFyLcZEvpd
/BSnJoRI5oUtnIoyxW0Cu4O03Wwf46b4HjPq2GmHYO5kMz/NPyQ4RMpJcsAgHOwzgoJSavIjPkOB
nOYufL0m4TLwdLQ8hCc7YkyJ5ZWjBrwg3oiM9SdAN/Tjia2/PJFWz8l75ngBfGvatDIat1VLvxsr
mCBOUUSHSWQ9eyscV+GkD74dnQu1MMyWuVVsOEyx+5oKMo6PO7IKwxaqAeMhwSZ8ku1TzqDiOli2
C+Kto1Gck0HYp5I0UDWzlNZMnJLkeRrd8FTFGRrJ1H64AWts+NMHrrI3VFcfiGgT2+zSd9m7JIU7
HIlhMAMEr4rT3wtcV+3td53Wp8rZRmpG7fZcanA+CZs9L7EIA2N/alSvjxKwIiogpPZaSwiDGTJd
PPgonVHy3STGdvLbApKalRz9asD4iV9beUbL1vEeIkV9sAPne1MINuigJ9aBEf/S9vxhaVdTsrmM
kE1M886Oxx4Uko8/D1s3aB0e1V3nkWq2OQTMPHuxoKdGfzVM/4No9DEMpfhDbZ71WaFePrmUtmUJ
tD1hfm7hcpM8DiNm6adqIHTW0+ZLEgq9pjkF+ewe0IVQ0fCvP3C6JmVFIFC4YXpnE6cz2twgLui8
63Awb/KaRXCsgYD+/XdjYSf4q4ZOsTjEFiVpmlIUbi266m8qrwzT0p2qPDppu8E0xlGpH8lm8Dam
wK1e27l103QYH4Ux0fUavlYpcwpjIgVu2++mXgSNtCl5ZL/+4Qf7aw/3VRPl51Go+97SzfVZ3Ifs
1GuquqByJRAFVYCqHNrsEQBZr/I+uvRD9Zb4Uqyhsb2aGaagGJfgqtFV/odv0f4f5FmfYj2KX008
Hu5nbTnnFWtFtpWcPNKjm4FevY3ZInvSP0V4yeQJMxK4M4tEl0YMximVCuI54mxftQcRI0eG+eK1
OgFskRuNvABPdHygExKYBlpr7SO9VgGeTif1qJCdg10nkIP0Mk502XlsrATOqMKxOddMUiYwMH+4
D5ZH8PdHlB5VFH5uVc+WDhf7023Qir5GmArSU97N/kEvXJn5xYD4e3Yq9yv5L7ja7dIxzTBo/Ydv
Wi3tV5//cM/B8GL5rsT+8kn+jgrKp6taZyc6wNJ1yZ2GPNPdUs98e10SQyiua2qv2LPMWz9F3hBG
dslH+SB1xahl0SHajrukHfuzRcXZNscVsUu8H0Odf0nN9MVP2ST1HdKgqOLhXET5uzlb4VFSyNSy
WT60NPxcf5+uys5zT+8w/EfCFfX8EetR72zbvAno1z04EuNY5vTNTezRKyitktYBFKS5pTBZC4Pe
QclUvy5RQ+muWae9P25lO+xTMj7HoV9OlEP01cvs17QMnLNIY1SLtH/yLHZ0c+/QoIADNMxR04Y6
fVD0mx5FO75UjjY3ZU6xRWJyipg8jn7TUz9k4ma0YLLzAUO84KtaDf5u7uJ+w5pKRD+rLoEenYU/
yU/K9HhqgbMk9fgWdryiEqSADdMoZmY90HGoyp3iDZq53pMdpj/Z/qHfBBqcpltth5nVtJIcEeAh
OdZjjca8HgWfsITzElVknAdHwp+jWwErAqd4AprRlDHpzajVAgH87boMJ0ZyanJf7eoE7tTs8SUm
bvudOvPTnA18U7147mwUcm451MGmfF1mOpsqmp4xAeNSdHjpysQj19wTgoa8wkqlULEhw8X7eWzP
1ciaARhnE+TFknWHY53aXXie63hjGOGpL/pfngDr3wXhXepChLOkc26CS2DVzb7w/fHeZyS41mVC
qGSMyGvp+pRrXNKp6wDN8pLbXoOLzBly0a8b7ykt2ASIOxuzsdP1BHd+fd29Zkkd73tNHldbDqZw
D+XeHaJV27j2RjTYAQkbvtd5wRIwjA8xReg3hQPcIwoMOhTYkfso1iqivuDvnzv73ywzMCotdEwL
EY6XsvfptcwUIyyJjOYn5ZBs63DgtzVla1eTCAcK/E5js8TUSa9TE78ZcvuNME2+4R2fbNqoxZuK
naTpmo8JlWunPefnMItqVxJTM9mCra7fJUFQ5tpFfy4ZisESpwemibBHR+Opi+Z8NXQULCjq1FVZ
nhB9VrJofv79J/13oxh2OklrAt45hEP382t48oh6Q40vT2k2QB1u5jcrsC6iU5QPZsiHuMm54uFu
MIhFKWNdWHwbbfYdjIekj8Xtt5EDfcuHk22F8470XL/ubOR1HT1BllnKoOyd8DipT321cPnBVwb5
RJusVl8ilf6hUND7/M35puXCyhKYhVx3sQL+9aVtTIuZ1s+rU+LjU2lb8wFw1jMfjGMKM8xdoGnX
U4gPS9VHeshmfFl+VgvOFL+kHIubEZACJ0yMBFWCFNGqYTv34kkQCSMzjbebzu5TQOD3OLjqY8YW
/mTK5oP8R7y1iQO1EkbQgiMRaDdAUfBG9eMli1h1WgZeWyLhhkqHsxnCJQTZuNjI880MGmDD1pxw
JKW7zJmFux08Dkp5GoUHvj9/b7AWg/4qziGSy7JrcwjpKPIzMbohWsdCvAWNchdLCBpLItZqnHNF
tMUo0CfGyCGDlhIMzUhvDQQ8qDkNtnVBF5Oir42t/t5yKJgB/dasJGKL5nzB+JTvfHb49wC5yW3t
NHdudy7gXK9DLZ2DgijE6YTGPbJFJx22f9ggu5/3OmwTpWs6wgV7KZZG879+n4JJRF2Fsjm1Nom0
vkw2oOR/xX57nzJLxN4IqS9bQfSZbl0buTjU3Zk80ZeuLv2jGSoOVLwCxyZ7iRLKwmXQEn+saZtW
gQSI4AzIX+lsPfMgEJhx/XjnFfSEIwIrmE+HmGbTWwtsDeia5C5sJNBoxheTo8GgC4aMfmEeIck6
Gztu9bZzcQC1QXZjGFgoB5AbTAiIoM/ENA31HkTpRRtFe1OfQyradorz0xKtdE9yAl9vsr6biU8B
o/1itXW2L5fFtsCPQO7PtM/5uQeQvKnYZmHpJDj+92uB/Gxr5FpzEnNM21L86qhPO51axBCdgH+c
ajij1G7ZhGinsTvV4jl10L6UxX+Px5zUFM0fyRkhBoNCAXm4oiZtnRMRBXxor/BUJysCoACGBNaH
SRJhtPLwfMXadgO2MCPyTtAx6F/PBZRnbJrdwPGwGdQLTG7aySu2dxxHiXmaAaPKsXorZ+fWZq6w
ysdSHgu3otwL2YZB4uP1dvz7ayGWjdXvGy+uhWeaZFOApinn39aRLOjbEvW/O3XupgArcXbnFphU
NV+US4StrUf8IP6zkfMWTlONKyAk7eaFMa1oCieHYyYCEik6PYkSyK5hvTcz5H5CnJcJF/oO3l+7
SaaQQHrobDoLekhClVZD4x5IBvOfG/X/24Z0y3aWQ9v/bki/+SBr0f3ViP6vf+lfRnRb/sO3BLlQ
KTF6C7bf//KhC+cfyvLV8v73WHwU69J/+9DFP9iHY0I2qRm2caR7v/nQvX/Yji1c05Sm8GzBo/T/
/vP/fx//I/xZ3v/z9mo//f3vNu6rkfgvd6GNfxTrLs5xCTj4+vb+7Qg6z9CtyU3bJ6ZhyRH88zxx
3loFsCJEZPewhXEb1JTR5AgI+4RZ2NXOlKLiknK339tMz9BImRgLDie9Y5vYRvntAoarxM4gS5lk
m8eiFxdd3FP/4F1MBJPrICcnzXKsJMaOJyOk/dfrh5rNN0DyifBbUNqrxhpg8o9iZwn2cFMA2GBs
01/VhLM2Whx4pG3YA0e3Bo/6xsMCxNPwQ0FOC8OW6GK6ZqAdwYKFLl8vZ7zSqx4soxl2v33p/7qs
f7iMyhTW8paUgmPq58voj/DU7QJvC2CPdkeKdoYu3TLu0JCpZ3maFs1edtkxozDrjEECd2Qtn4ES
YDxYXgNAkSHtwq+nt9HYLiD82ertfbdQ4h2I6H5R//A8YjtwVsAfQOJPTU/c2O50SkZbnxMnfJiw
/1PbhS/Jam6uV9hged8OQ/nFoICNQb1NDHzUx9zpmc43xg32K+doNdhiveh+toz3tGifWLcxy3qi
Wctl3GbgOwf/Y7FRqML92FvRbaqqoz/NX1K6G/9wIOX2/rwu2oohJ83likpwZV+HJr/dkQY55Kny
InHy+5qBO2e4rTtlzaF9bcN+2MLSnO5TI8eq17QF/Gj9zZPtQ1b2FkgkBlhDze3kmM+hN7snpWMN
C2OYD7TKUTs1iehIxowOV9wVCwoAbZfKv200UlJLoeP4yN0BTIEyslWNOBN2tnWJM7vmsNkDtKCl
cWVNWJPsIHjqGVjvXH8KAUpm7XZc6Je60b9cifk36EW3L1pY8NDiQOlFkgY8fLSngRBEjk0s78Ls
bki9ncZgcVvWI+h2G29WlTLUL5JbNo/j2QArUJIgbAmQZxPFiVi0GMFAyKSqfezXeLT4AxycLjTk
vhYwK2+pGDCw7yYBh5flRZfkKTpwB8vcQz9vFgUgX7BdiU/mhGS7u60yA7N1DFyuIMS6i0Jc7Ybz
HTcsTJ0mno4ms2XchVDmlXdJHZBeGXMM7L7hRyn6e4aP/a50om+Ktzqe6rE8uxnD59m9tSwYETT0
daeL7XZbxnT2cUiAS0g/ICu53JVjIDCwzCwzkcJX0zTTvDV0Duly8r52s24OpHc4JjQWtEPTXdeQ
HA4tKedUnyjwe8TMBgyIehgY5kjlBd+GP14i5jtrgasPRuE87GqjT/cm2+I1JU7Wrd1508bETbyN
pHr6p5lqvjcDxgFphI2pMBJMb8tQoPT50yxXnwKHIhvS5CSOtTftorsFYvbgixcVQT5hQ95jaa2m
o3Y9IJTOzM4jTmPmBXpjwX+m+wdbsMcStguK5tj27GJ6RQsYrY96M3pMJlG0ijUu7e/U5t5MRueS
Xq2afWmDd6oZ7+/riuqpspcwIQYXsc22nmsCIMBsTYPaCWtOzUWkqHCI0h7kTIRlvLJ95U9xz7WC
l2p2ktF/aKuzaznIv9DytWcz7qVEZFdD565b89WRIe2xdotpfuyO02y2P0Yfwj28+wgyS2AcekTq
eDDH+6HoyjO0SJ/bhepV6mHETnT1Gb/HfKD4+95o1DPbyGKHhZNawYHtJyih8T5uvX5x/VBMU8bv
wV3cls1BifAhF928nktWPYZl3xWvir1lQaeJkvG2HyO9pxkWMwOGZlZ2jsSRZR8ZkKzqKEu3vN+s
jd83GCqqJr3gJieAa5M66fGR3IBppvugaO5qP3HPps1ry5zdTepCpIg9dZ8PRoAcQGl0SxLkrN+y
xhYrSw/GS8onnPkjKMoNKToIUBFs4QEFsHFFYQ2qb2jI/tYCbeDWju7hAxV00nBtZGQoYFgTMUgK
O4D92w5yjHwamSvy3NdIHTOvuHMKmGNl1WZ09Czb3tF+ijuq+ijnmhbN2k32cwtFpQzSSxWU4a7w
IFdk5I7XeLeeamKH5yjxnW0J3ryVeBws7KmoWkjc/odu6BqzR+ICfD2cGruwJalF6LFplz51fWem
XXlvN8Zr4hIuhbrOTRXPmpYNh20om2FkEUW9ydiCKOYc4uGwX/7RQURlC0qAsYs/UqPV1B9AH+TO
SAjEELrw/SDelW3TbFXiZUfiF6T2dShPrkq/hR4kb6FQP6y8yXZ1Rfg5iZDsHDM4kfJoodTgRlOd
exsvJToZts9EJY86YTKY2frDdYmC9hWumIQGH7bZwB+xtIKDACA0IAARH4nbFUXU8SkY9C1VPF+7
TIaHYaA7wjGcl0xEP+hfjHFvJC7Rlxa12sE54BDRZ8pNLoBnmYW8pvIGfitucCuj1T017ieX+TPF
bS3LKqD4qb+j6osMPRsMxg/3gNPzmzIHr2Yqtafye8M5ozwUAxUAc0W7XOA8/P3+w7qenP66j1M2
2zhGE0ztGUwsYshvb03GfEiFg0TlV7ccodZLPTuB3BUDcrwGKFU4xSFYnU2yI3LeWoJT/lSuWx8c
TajOKUfVpOQUaIPi4J+jfu96Fe2GaiSXWK49P7qZxENv3kOwZvyGDLr3tOLp6QnJGXubnvWoOzRe
tGLWug3xxHGjrc2B/WJtrFI9rmnPIJlCyzARHS/T+wFsr0bYS3hEhhybEQSUHhZojyZNADsz9KHA
1wpWDMY9Maew3JYA0AgHbU1aUbIwPUJ3aKOTBN+ksEmhpmzFe5HHX2HfgZbqjlEfP3rxdzP0D4bl
o7BQIN8XW/qCjnomLWeOJ/imtKlsmqa95Sy8M3DWkt6hpKUY4zsSLqemN1ZVYT5JWg0HqlZnVT6I
7zDvzrY3bKQR3sHMZtvXQl/Hq22bJ6sAdLnsk6EEBji8mMfMqiEXEh75rJuiDXYi9Tc245kFpjdi
q+USxWTwJU2MCdheRn4cfy+GEUHx9TeDS5cGEPScgE5PQfmszG3PXDdP+E5Bo0neU6PbYRR/Yq1n
9E61Th2fRIFn6D1u4JrV5+ZlTF+t9LZg7lBgby2xkrDDRKjjiw/KNcjALeXuW6Tx1Qwr2cPzPBUn
Shr2HJ6PFDwgjfA7eW+m7vZ2FOw4V6yN5HuK/A2vDIPYCDeP6kDM8nOJBQunB1mXP9zn/6bpMaPl
aMT0wGOPeD2c/X6bR2XdjALz19n3iaIZsCCK4Bt1SgBUo+knFpVvbJJRgHAjnKPpYsk4eiwE5RMO
VmzZBicPhtdaoyAwe6CPzvrDQUB8lqt8UoTLSc9bzgNIaJ8mHNU8cAM7Vn02ZG9taCctDk7X3fpQ
JbHulCcrNbiwebt1KyyN9dx9gdhprioSnJAs312Y3PvSEB+1R1lyXdOrnSIpgLgP4IrMvIEGNkp/
uKj+ZwHKt6kA4aTJRf0vxs6sSU4j/9qfiAggIYHbovbq6l1SSzeELcnsW7IlfPr/Q/m9sFoT6jcc
MTH2xMhVFCSZ53fOczhc+nKVbf6zeFBpYMQAt3zIul65l9LtnqHlvPZjezXRXM4MXxACPXEeDPwU
sfkjVdj0owpqc5GYn3n5VfQAsYfASMnuNO/KC9LdQsBsvrMDsIIxivOGQ1h7Fyj52MOKwNPDfppX
u7lPHU4ZXTXso9SfdhU48VGT4qgyYJXdJxRHzp0xSaMCHIXX9FdmpLSuTIS7Zhs7mU8jkjLQdlzk
O2z0jEGctahMfHF92tpzPZdnTLB6A6uHB9zIHm9ZFOXlxoasL9kks+Sa1/gG+rim1s/EkQncNwXE
VdJCQoduTktqFLyyX4p3LOn/gKr/3IilO8zRKNez7EBJ6PCS2UF5ZykaP2heOZJyyDY1eaADqUHz
kPv10Re7JaacugDXcPGy7HvX+UDX0+aB1gA8QnNOLfYACqcxbcp+sMZT9SxHcEz1sCRXGXzya2JZ
eZB2lA4EX31/6U46apuvBmSPXTZK+meDzGd5zwVWoD3nHeNFRgUANkVJQ8Al51iSbYs+1WE7OeVZ
Q8jHy4iLNmPskcGTvDjpJzl6D5A+7QvSKJjuzKUJF8HXN8fXJrXeHNvK0HRtYC+S2tXRFhd7xHhc
3S2ebb1aPtnXHBh8Ic8y86oHcBAEIo63YKZX2tHGd0Eqxe2Er9pp937ONMqtGu9Q2Nk3DB9E3Ma0
Pdqdf3EMQi+3AHifpl5YN4+Ae2hpStLP3mTNZzswT7pbfdmlaYW3yAbDhCfD1IT1wBSxnnVbyaT8
dpbVDekLVPaBE9wanCRUDmdvobfPLXk+BXo08B6sRrZSz0PWhB0GaVNjJPZMADmtFmdL5zY9TSPL
XGT/7JC1z0vVrcfhbDfocTmktBGHKO4npmYcNzj8bKRu5HYxna1sAnESogLX7bUPxQhcOoiXx6Za
drOCOMxP/nVYs8B/fsLluur8ujtgxOtBNvADafKkrxr4fx7wduxzM/OKgCYA3z02DO2LJGv35m3e
NxMbSyDo3CYV8KNaqHgeFz1nUlRozh2N52I/8N2NaPg7gSwcVIYPWw9BERLZseX0BfFvufq9HR1F
TRtCS8HV66gnXMqEkc4Wls0RpX9j2/Lv2oshyMmjkWNEcio2i1AwL4STow3uqL1UeqQgQD4rVUYh
4aR4K20iJ4xH1E6U485v85GmI3C4gQJWis4C4gVB6GaGKoHLEZjt+vAmEomWnnRSdaRwAoI6iTIf
xdy/0kAy7YcYicrq1Vsk4x+ewuWDk+Tzn6/8bRr07sqj1aFyCJu1FZnt1ys/rRWd3VRE56BJah58
SZiBiJRvYXAyzWBndlCgaBte9mL1N/rrcNV1oSCXtV5bA5wTHuiYpYGmv5oRk+9g5bfYI4wkkJYe
QQgXuMaZ3WCQPFuIcTrn0HCzXZmd+haM2WvDLOoWtE0759EZvjHN8feTDZK5sPPqkXH3d+LP4HuN
ZGeZnnksPaa7aobE6DZ3S0GhZ80R8NQ3rLnE2dMCaGUwBFQoOhSdVLMLDzU1H+P8s2YKxQ/UEWpT
9EwF9bK3Uuog1BpvmwPwf9N3M6MCitMEKT5RsS1uo3zHtCti6596G4BRnE9gvISMqcCG4XicgWG0
AF43nB37HeZNhkR8EEEQH8rovNUEFzSMJTXZZpiut+2ff0Rb/v74+B4jv9WiAbHpvSQFMNrMy7gB
wzbLE6pVHMbw0/hnb16Gg7GKCey6kmNIkcg2dPGClSJ7MtwSCENqyq3VfE7ooDtWg1jWQleOAevk
b2QPZmrzSxc8IU4BXVpHhVNsfjdrWnZmikA/+CIWavOv64BjOj5AFI+5JS/64N06IEhDSJKo6QXA
cbXtRrc4OEYlQ/wNPS9S6pyAdDNFD2rSqvUY38UjVFEnpz/OdBlu2eDp+yyH0uMtzeXPV/m3TQgs
FGGJwJE4UTjFvHtSCh0TrK789AIQpbjSNB/gG4z7TSkB7cwdCM8yL0dyh0t6Lfsl/WA2dXsSf3lS
A5sJdWCatkfkANDpr09qMS+SSKBDOXoHQx0r2ClCNd2PiXFVJbNVCm6wr0/9QRlib60hdvpMYfpS
1yo1VSCxUcNClOHUt38XC1M3nwgv6CdvL6zl8c/X6vfhUYCZ1LTo5bECUkjeesf+d0EPHCpEMuFf
7MK1v6QQiBsLoG8DQLCSgbvn7N7S+tVM0M7Tv8ZIr7GqbgfAV+/iTeYZ90Gq/cPNJNA78v7mdlrq
1r2MlbVPjrYcMvAOwmKdcTE7e4ySjTS74Bn88zexbgbEd9cdswcYmXWeTjXbu68SK/Q0ncjgUjIt
eWK6z56tdc+Oh+166LFucm8SH7KSt6oZjI1qFA6S2ABNVuPNsBraR1oLU0/dfGl6F3du0lIdDqss
5WzDPLOOr41tfEdHxvmFZSb3k/y0mO1jlY8mmFbzK5xJEArztZ5UvLvNFzP0Vvw+zlsAn5KmFo6C
3aR2fgDAlRZfwnW42m8ODFI21pb1iZJZFq7qAg01ZEmPuTlEKPriO3UWxNQt/lW1YOav7RUr0zPI
YH4sNlE+tttUiU/Yc1oEnv6zrwhe37ATNyMEkArkZvPAXmfB/AE/vOStHXazcyTn9TDnTAqsauxI
qWCPG1r7PC0TpyGLLc8ty2xCoghxOXtHNp3QTddUs1U5FwdE5aC0v1e1i7NH89aniWs0uBXic+3M
0HJ7XonzUL40pV72jimO3pRboVURFVs98X4/iwMFMTnb3lOT0N2XrGgMz+sBvkhaeGGJA0rmCZ7v
OQTD6CZnD4SEKrygD6Obb52W4qSXwEFGwzlSX3ZSHRGlDMHFqr6NqJ4b2KlA4uafrMHNJsndNfv5
Onc9thBoIlsbODINwdVjHwFTXj17IgXxqeIj6jS4UqfTe08CRPEqBsUijr63wOEvZakoRECOTIIJ
RX8o3myGXUVbJNdqaVHqe9d6xbcHxV7TUYVVtDlG/SnILJjldjn/u9mIEvUwei21uviGdBJ1K3vZ
xEwKuQYoqL/FxI0B1u6OFK+i5A8NDsNCT3/fUsO3T0uNjnsc1qH7/8+Ly1oX9HcPFyuZHwjHl8B5
3m8/8GmSRfDt6FKJkZSaQ5mgzMDt1k3WhZVB6HvquV2E4QTw+c+tye/KectOfWxty9QRSpXqQjPy
MS++QJuD9Q7laQt/gSb2qD5yfsIvl6TOngziRIz6DecOyDfz1NrMr/VI4KNshlXRwO6d0Z0XJx6v
x3bqj3RH4uFT0yFl0giihlojTRaEpd44BD5lJiaVQYWQET4v+lTyjr7HGv6Vmkj61ZfBMQvMeVAk
OO6hcUX7eTUFjtW6t1/3g2114J1bKrgc2D5vgyy2ozMl0AzKHtIAimXcFmGnfXGuvlIkS8Ah8O7b
SgWbwR4vXVp4jzHREKLr2XBIopOcKTAaYh+5sdghqwLvFWrcwQ1Foa5WgyMF29Rkev946dydjHF5
qqKGUc84/LiBA/J47evrRLuh/xayel3c3aLtDAVztqI+pIYJXsEcaU76fnK1LBL5si2D7WItR+sW
EpcsRIFKwM0P3/3RLD4HVvlg2vnyCgJUnBL1vQyi6XGwkz6MA+416Rj7OuMRUIXS+8VwST0l/BI5
tQRh3LEUuSljVqcrzk6rvv9rHBuNU7qATI6C8evikppVFLJluPZ3XWO9UnTY3aKeWxukJ048A5Pz
brAw9cEvpiuap32G+9c3Q36kVJoumUA8kDPGId60cjudzIx+ylmZtMrWBx7tIbz9e/XMHAEYdc1Y
zr/exr9uFTA44WVIrpFfMahosuqk216Kdnhg+iwPOfYjs5eC0zLfQ8flpe6IJTjJoB6jWT0OzeTc
jdWXAEPEWXaAYHG9Fbp9mE2UsMxtvtzyV4Wus53lw63PyxUPv/qrYWltPJfsLy4la7fQ4WHPfXNe
z799Y4tdaWXXHAlEzY170cVJMlXsyZ+x8BDVoqWXoQTD80zI1xtBjG3gJY88HB3BmrZdz1k3d2WS
gWSXPgFJgybhI5ogowIbMJJgW67iF7no4oMNj1gZYr+uDY7F3iEw2dPjMzDfbbiaGVOKTgF2SUA6
YwdhtKFwEkwvxSyseS0k7FdQCvfZHA2IgM7z7VAhLTburkV22XEffN9sEHAdpNkouRhmMu9uK70/
KR+IwooUsDSvH0RmE4eoyM3krHCHoWykS4ZbdH0tqBq/U7QQGc6Niy8VE/F49D5QyP/HjokNPAug
4CsD+roJd//ZMY1EN9cFl2+7itCUIRM7H0wSyeVu1nrX95BBkoHlJZWAW1xAKGRMkvuq9qxtsxBe
ILU2Wtho5/S7BmI5hgViL5Yk+LbiyXZbil/WL2LWbfHZj8nH00Xw2vlckj/vmJzfJEbc4sT3fGbk
wmEgtf7v//kms47IiyizuqtdgToRJcZmsqjBbugF3MzYI+IFL34uO8HcXnz28A8ceE3+CzEZwcDf
e5O+t5fkM16FR40588y20DkkP+p4se/tvH3OTIyZ8SxeAkYymLU8qA1KPoCw1g+GQZ0Nh4sGVBIS
mi1YgVh0tzf7b/Mc+LRXW/Sej92803j29mKVcObAeEuK0v7IR/ubIBy4mGt8lFas3Yy23+3ahzqt
ZmfR7Z1k7neIAMe4HCNhr5q0pjUpiwDiop9Z7MdF8ZSV4kdjkZtqxubsFfOTVAYE4jXF0usXFpmM
fYJiSDYP05OJnZnNByBjfIPMetZKBo7ZTS6+BfQcXVGK/B01yrgwEs2h13+biQls3QTbpFpSf2Ou
2aemA3Yf9PMQumbTbdKGCdqfbwiYlr95JtYbIgBAxYVY7TzvrkI0MzpnnWwuvEPa0OuT5Eq6HJa0
axO47+geUMq+m5e/aCdEmEISG0uvPjL8eq3HTIDOHmag8oS0ixw1GhQGAKXkSQygmyx3oqMMopHh
MOBoZ98gaQVnZvWEdx0GzUq+DFH22fQyea4svSdq0K/pxypMhxjXbiuh2oLcCRZ2FtrKnS0lZhcP
EZ5oBRa1NoFmQMjiZ1OU1xJJk7BA3m2LPH7xIECEbEjvinlElavAGQg73lHG3W0bQMOka2HiEhHZ
5RZR5QS7xX7pzS/gtEZMwH6Bh7SmL3epfmhLB+cqaf+OCGyfkvxN1rM6jdkbneRUt/b+D1szDGJv
J9ixkPvHKH1o/PvemSlANvyDkN8kGt6BoLVAOJavBGlfZEPhxiLtb+ZEvRSVrdhl2HTIeYCIVwbO
+SEFWbMvXa321dAdxpioQDkKtlza+2kb7BETbT4nQCb2aVrQa4zeAWLwcvu/wfkrNyYbrn264rEM
EOEAQaU+lMEukbODdZt+BatwmPaaX/Q0dPuoKw4tgexdU0UempndgAWcrnEA8biaxWdzRpLpyq9K
gLlM3Zk1AjA/ca1HLx6psU/d8dw3yzbhLbXJyroNe4cvP7svwPTczRSwqXbtYDlObI1zz6LSiBRQ
BdOg9FY0B7V15qysxyzJ+NHa+QC+md4tFom5wI0pwTOcFEmTE4fwEGC4AgxP3Z43AWiK4Qbm48zC
QjVoOPbdveU0+l7VGIjBHV7KYq9dqzoEpKx9Smk2qFeYxdpJPxIgp9e0KA4zabzNZFIT4LSOfvSG
jMyv6h7qRe1uPzAT2EuP7WVbUc20rWTxBSR6Tuwt+aQGKug61XEmWawuxBCLQx03VjtxT05YhQKZ
PRDWeWnaOEA/phy3xKPOhLzbinItAWwi1HL2+P045mdIWTQwleIvAElAZXo2aI4KiGVMQTjL5MFR
2MaJIIUpmdAtAx9qXdjAuljZH5b65yIxkNWKP7sPiA8a0RJCx1/2ttXi1Kbpym/R/MENmE5LLLFn
9zkR6LCNlPmqGQMyDiiYi237PgiQUQxcFD1K9q70egCXBu1lEzPQpm+HUDhmv2HqQ+xx9L5FenhR
aQyVkvNRa3bNEW8jjzG99gRXd+XNMGG4uNQovXPS1FmhVGeVGs75dnhm/7Ps0xKvigAwECo5Dnv5
4/bZmftCn1Ztvm/G6QqcG4RyHB/dNP/bKgxjV8HdnIYAZEiFb0jZ6ZXWVYv0Che7294uhiGnfscq
hjJBWwjV2OfMDF6gacoXGsa5cSUsaMRJSrZ7M7SorjRc+mWLrP5ka+OhStnCsrpToqjys8NVCVNl
v2ROA9ehK8o7QOQucSzUYePIGPuvzOx4YJo1AefU9cHEXtO0U31Y6CfZGEXucKbttrlZrmeZOcZt
Z0O0K9XB6HCxuJSeC2O7oMqFg8avnMoItJlI1oGBCIuahUzpoV01BvqvXa4q8Wn7fhhqRUkQVSYk
8eiGYYHmW0Uvwxy9eMEa3i/wSiCVZyF1vusjaeFp6POz7qtpU7r8E5NCzoio0hbeKlgr1ypDvDxA
ZablLp5i3ugzd2OZcTnNQcDmoZKjUyNLd6PwfXT62SG3v7v9ZA0+rJ2EwQN+9JKkYOUc6pfOtEDd
/pCaXodznppHZ6AxTUoeenhhTepYPA3zOWDMvVd426Z+mM5NztaBd2+yLROuqoi6R2Mo/304sd7V
WdUdkUNfppKr6Rq1hhzpPAc5DdmgWDBJ9vrvkb0eTXl8/lE8YCI096qnD7DKArhpBaU0bv5WtPnZ
6CVbH0sfvKB88eaG2hnaLHaEnDx0AT1jSdBW8ZdsMW4OSX+RsUGfcjBf7XXTx6c2u2RX0zS+qS5o
S7sJsNNuEXI54parQ5qyyBL11EGsyxKa4MZe2wdMDzRUn7mU/MCMSFwQUFgCIR+5VsEm3yVohT2s
l2AQypgsv43zzis1v4P9Q8JkvBdIebRnHqXREvXsdXTuggDoiRHs81q/Lk3aQxaQaMluwThwqrNL
vTjXFMD582SDuwfPRdFcM+dnU0+MwzUrXKf1d7+k0Z44VkxhkU/UkIa/sSYcQJvuT8uFg8jOIb2z
l8ebezR2OUfOFlBS10QikgmAgnagCRxZ0A4KAeKHv00b3E5eZ5w9OC0U4w3D1lTKPPwLSBhd6Eea
2F6iKDTQpXuaonL8tMIgZp/8SkTYKewFHomsZL/V5fYpQEByg2bgZWTJs+1w8mvA0MgVWNvRPmRP
/fxMQv0b+bRzbo79NsvporZT5kZEy4j6JoomUY/OuNVrVnkz0yu6O5sIkEoVg5YxMC+XmfNPX5YV
pCFWL6P5aRFP0omnjyZEElBrbXzGCIeygybfrd49KnrgBbCRaUyErQimPRMoNMXCjmGGtLRcpemy
rwI6yfJAE5SLMUqse99ganf2WED8KXW3y3P3ro0sgzaqze0QlPBTh9geKJvCfelldX0Palb5s//g
RNNlcnyqtb320yKwouQTa4dZajyqztDfeULdm4AAyoxdfD6hAFczXSClOEbjDOc+cgAvI3JEGabD
kv1Xy3TwVPXNAz/FXhCwV/G9leBQyBlRjlVg7G9JTIbIzsH6Aq+J5Lw7XLPB7ijFqmja7sVfbho/
32aEmqkXDhl1KRav2hWBhUmkWK5jnu/iMp7PNKpTb8lJq0y4txYL+1ZWn4yuGnGRWS+ZNfAG9uuH
odP31YjPxM6iR1WxUWAylTJZXjJO9uU1ydvgMMAg5eW4z4X4Wds+KEajf/bt5M7IRcRACdTOmDZX
GA7+1nU0Dds+LDVQNeKEj25D/dhdAK8yLCQqwdI7x3SF8bbBSGsXwOH5Ky9E3sqNdENcw5QXo5iD
84OCpxyKr4wCyJCDqyimpJiK3ZnzoeHu3LH0n24O1XxZXiLg51svRzmgIIFO2a6dUTmm6ETpGGEt
O/rBIyhOZFL+IY813yfBaVJ8t1jh9lTHvi30XRax2XZTTVFKw7CrsJeJrZv1PS+oTcmBffNSz5Mj
nioL9M5UfAb/fUqAH5zWg0xqW83RqWJyQ9BuUrvcQZmxTsu/mvKwOi+MwWOAYe+j9YSj3FhteP0V
IXdGSthGHXglvMVuSTtsS2LWy8mKGELdRX7vY4+GnFDr+XVFbe7t+eR6S3nx22WbC/LDxhiLUEVU
sDFqsC/gji2uXuodpFND3Zl5jBqjQQRS6cmc7wWGNU9ZYFGLGFoPScmtI/+Z1hH8uJT7ZK5a7Ag9
K39Z43IdlrXURu9T5DkSuIR3lryqHqc6euNVGId2y/3qzo+xhWNQNZN7TErO+n7jPqGOK85isxXm
ceFgNPNolnMxKXjaTUMvR0+fcxfOGumNpowe0DDlqSpwDo26BHLNcPcyUpeXONEn1QPYgZE7nXQc
U1Q6UyhpGOOpj6rPCzjli+8/qUCzdemo0Ij6qbqL5Nl9TYLMvjPn3qa5AqtmFLDlxUuXxKXm5W2C
kdNqfHKGv3iHngZimy9xJ+5qeBJX+sBLOBF/pWzUmrLlhRL7qbNpbfsMNAZonprfqmh5oIyY7r9+
sA52T2y9ce326vJOM7/BzeYU+oxgRpuws1QHnUbxbgzivxOvzy/gDFc7TPylY1B0tUabVqzG/NkW
y5rsBvs4aPetp2YlmQrrkfXwoU/Ecg5mph9Rd0Sjiq/RYXRoMDRVAfAsFV/jMciOVCrjcRujMwAP
7yjMBK/kOMJ0hgKIhOk9uxZZLu5aHHGaPw2tsFVf7dmpD6o35osQ+a6n7fcIq4uHoQY77hryKDxh
3I/FRgFLOpRJ7BL9hqljLGDkdVKkW0z/yQkgyok9KXV7Lc1ijEWtnb2UUxiwZj/gMIML0ur+U0VL
DINc8QjCYzoOCbRmo3fM56piujyTW6XmzZ13hhYRU+khePAGTokDw/xDoLCNWs4YbBuqcg7K7ysQ
QAIgcBdUW8uDYjT6+UySH/Ll51qIGCynqu/N9T8KZJOAWPOpKBweItOBLTQwILE656epy/gRwl3Q
xuJ5Et1pAf1MWyMqu+CBv6sio8ViH4lwqQogb7X6BJ4gOLUWBEiRdOYez497CvypD5PyCbyivsQt
qeaWvqNd6tck/rsXRhXeXU1S7RADRzbENO9Y8Eiz+wvUX7us711rzrbziG7tYZ65doF64wA8nRZv
iE+GSL7evh7O+YITF508tDm7Tu1dh5EOYsMU+dVMcera2nIextjLD9mALddtoLiZRn1osQXjaR+K
41z25EvtxjmTEsVC3o7HuCH12I/yDhHlUA2p/Y2NK+fqnOlCnnyLOKdGcUuFhp7fullQmD0Xx9Wy
REIlEjCQAswKc+mGdbYwj+qL5GvPgrwY+kcS00WemVN9FaU64Qp80ZQKP7GlNJ/aL3FuzYw1XLF1
8BTyovAYRs9Jfb/Ew7wvAjaERJlwGANjTHMRQx7MrefIT3cRPwnJFE5tgCibAx3E3WZOyuwhyZGG
gtk92SiI27QsH/0sL7+0zqmtLPNuMUwo3BLKhMTDUTl5DI1pDPZY3ViXcdVxnP/boLEcEwFxyIR+
nL6r3LtiMGBEAWbcLgHZAsOsppNFfvNYt73NBhSXiWJTbBD+QhALvCvsXHZXncl5fmN0XfWWt+kj
GhBNOhXsp0DBVCdqaeM6475eT7Z9qy5DxKWUiTN9MPT/X35JCZDZQrgSaOvvB9lQZ72M/Fl3ydEV
GQBxHgPcUoS9rfsLO3Bqw4XPzMRFy/HscVsZl9JdyruWKt0QHkR8ve0zG2imBGU8VFex1PuZmO1h
SuTfrQ/Y0ODg/0EK3PltsIaGTK4dnBNWBeZrq+PqPyJsVECyAxY0XDBdrVu6+ZCSnw9t03pibELl
dw/hJ4H0vmNMxKYi+DG2OBSD9gyG/zTGYOqAQMHeTeu/jYg0u2p8zOvVrMOyW0M4Y17uxhQUb5BV
EBx8BKjxkxkzYQkGtEU3idQRkWar0IgJxdGLYGgJc85Bp9Pfb0AsWzivucNZwkIbPARZS71dNtNk
bxwiMx4/uiS/uWRc11sBLYKZgk+31TtdOskNxo1OPVyCGRM0v/lh8oaf7YzYZc4NBQozBrIRZJy0
cMRXGoQWGkHhP9m31obVgZT20G59PMyb2k4hPcUmqOMMaaOqimwjveHlNmPA7U0TU7JcRpkGd222
l1VMKkLyy2dGUh/z7hJr/xOMbUnNl4HmQgPXxciwgY9YoOuJt3GLVtKthiZNdJt9fUX9TOEAUy0w
fhS0S/S0qX8g1P4u0zJ3QKgm1yYxuPjrROY/N00uFkHZtFnDTLVLHOqnsWFOUj/h2IjY+FP/XEjn
NZDxt5743ckZ+GW1uNeZOR5UJr19OjIc6ZNxZ83Ow58/3C3n/ss4CKCBa0Kl8EgRMC5+pyHHXa8q
7WfNxfb8L7gJ7a2H/hdy/CKfFD3cgCXjYlsnd3Rawiouc/f1SJatxmCiLEeP6WZ4i7pzLqYYY46p
5GxnvbuNt62ao0Jx15Y2LzmAN1C0eKXKdvmslPsc6/IZAekLWaLsA9OT+9u8xPWCNS1L5RPKuP0+
m1kNZY9cO+lLaxS0itpwvlCxcT5hFgGixmKcxE/MtmERoE3Hcf0zk+6LclfPD8dQwgvibzStmZzc
wMxOti/phv0rd6sY/WNVAIsNqrX/HMlGLGNzzc2OjkMIqYnv8gKvVxigwyx7zCjic+vxqOeM1KpT
/6zCqo3fiPtAAJ8zXp4JbGVwEhRQUFc+m/ZGhd5oe4+W95iuYfUbo5B7/KGjNHrr2580zSaX2RQf
2XLW9evXu8E3bfjJ+KE8E9Tpu7uh4tTWNUM2wy/OGYfH4I5vPj+5vEUejHBGYtpDEbDR9ZiPC3Fm
SvItZ+pJd8pHrvrfIFAQoOB3kZJ2fNdeI1C/Pjgr0wPMHw+8ImiCb6H87FF+TuEr8EGHyzLZtJ3z
LUD2KtT5IobgFmUegARJnH+lsw94ubYlRea94T+5CUboaf5RTfTkwSb/iy4uFqfE++pXzEJNY3no
DOO6WMV2GKlYVHP0E0tMvaVd2MzlBzOsNQP+/lpLyp6IgpMS5+l6d61VPs8KY6t9SbR/Uhjpr6WV
xtsCRk3uUm1CdGljapU9JtO95PgQEnR+alpv3gyr/bCuiheJfeFCyTvdONGWZrq7G+clIBZEVbj1
VePiCEm3Xto+FjvfLz7CdP2P1QOCAaMIHxyJdKTzbmmLWQkCUpvisuA1OjSJFlslB0mQqK3PHaxO
lQScIOuvEKSahyz+lMTwoD2SZGpoJeBIzcmMgCz5UDXk7S7j/JCU/TYCCw7jPZnujKGgTIjv6K4w
OTCbZxD59TYhwnWfLf73jIzNn5fE30rBuO1817Mgg3i+bZnvcxEUYrTTVPTOpW3uVYItI0I8mAFL
zF+mdAgOi832fA3eUJC+U1G6vo8S1LvDB5/jtxtkLVhzTD6AcEAhvbdvj/RXWElhe7jZMArJ0mpO
aeR+Q2kVd1Pv3cNHfODcuff6CQO7CeROc9+0a6y3dA0UD7t4XEkwHw0ef3vjr5/L83xXYt2UPKO/
PpZyoXcXT4V34aRHT1o8llcUC32IW3M62wyUNtg8zK0PuCLkv6zGvuYhqrrQU21JFSXsxSZeXgRy
VMMR4IPn6ne3Kx9PmOSFmIzy13uuGgWg/++yaTp2dnZnP8eyOsa+V14SXqTVPFAUwJbSoV5aT8ZP
x+BtbDrls7SNBnjYyAYMuOqff8yb5eqXlVU6FhgE23NZyjyOp+8uGpRFXdhTdmf5Ut6xI+BTNBFy
8DAxTtQ2R6Uk2OEngYijim2iMESsS/QhIPPuOzY6GLUidkShQYtPFYJM5WiKm5hz21bsffAbO7//
xo7wOFsDPEKD5K9fP+6sYmdJXZHfeTSMtsI9z6AkYFeSBWuyS7/uoAY8BeFkoWZzxrESkGor6iaS
GMscumE3aTbd3fI1U9Lt2o6C3DjvXmUHBhZ32rwLpFu9LFNVMUwsxq2gearBCT4bXvLJIFjKjHUf
gMSpRvdUUo+1Y/MaOhNCc7cOrm6FHpXBSt9WDkOJyEdlWn30UIrvG3isz1H+lhn2cMFQQawWQPuf
f1Kx3ue//qQBjyaPgeOA64J39es1MqNpZpO6FNzNyrwQzucdNdG9Zrjp00DzcPivaWaeTipx1v43
tiCpkP+MrfppTYPYJ77xREsLnGGaWUNpWlEYRwQjGPVIwl8FPebCu/pKVve3hd2AiRPi/QLmnFDi
lid4K5MCT35p7ybL+WAdFL9Zsz1s2fTkkR5BYWUp+vX7UTq1NqTH/UVljOv9WJ7bUVYIP/6GbO50
GG0aBRrDXWOQkk2+QZ2wH51dn6r60WzJKhvtdVgNkbevjqy2hS3ghDcAElClqyULN2wbclY4+eEj
+AR7d7d3MeV2hzIt9N43UBFqonGb25uY0RHyVg5Ej3Xls0vfwVbghz6hrD2jYKMjosh9sJN0fluH
CQHwyPrrc4DX4r1VuXfNjvJrd7zkQ38g8v8DB/LE9IGKQ732Q67mmxvUSlXUBq55506aj8PkHOyG
gzwkx7Bv+n+aIajufaN4HWQJ0s6Bu1IChm4HuKkeY96e1EqIqw4z2OqoCuz2i5ml8WECDIWVV8jQ
TJMeN6J5vo0iyuHQRxICHhPCjW4Rw20aNOxiPo0OvqAYaNamrh1IIkbyKopqQJLu522/fPCe+q1K
kQMxg0Zmbxit1kX33TatMhpvjJEt/n1PLXHDJMSfvuVGg+ER2eNA9xNquudc5wXEaY0uq/oh2flW
X4dBzQnf706iom1GMYe6L4yr6CSfdoUcAiTHOdF3V7hQsCwWGqiaGlFTx1T/OJW1tTqOlYPD12yT
Dvtv7xEji/XX28qT5+XLvBj/UB9D3lt7RRhc6dNy7nLVv3XKnbghnZ2VzPrOwcPoETKPkag4fq0P
ml/TI4idtPOXfR/g/bw9hG3qPcyVGHZ5zGEgMV1oLDBx87VvJqISneIX6C9kHvrH0aGBDllqCfB5
Fq3fPg5fAmeEzdxj11jjU57th7Vv+KcPlqb/vTZxMie74uAE/o2f6gCfMMFuX3g/ApoEn3hrPetW
crS2tXshZP3SL+Z58Ou/7cr2vlHTZ7NDDDMFzrx3nU+FYcfPnJWfs5WziT0ARjY5QfoITo1XM403
yEn2CZPP23m2sNWRR7m74q++S3r/Zz3TBqZjHL2jb/AZ6L1kvPCPUTyvlkvuT+aAgTtUMGbHPqwa
ZC+WUMzUa8VlOUges/iB6KmkYV7He9KIT/h+gkMlU+e8xPz7bfU4MGvdSCPqKQp6uUXZ5oBf0f4/
zs6jN45kjbK/KIF0kWZbleVYhqQMKWmTkCEjvfe/fk5kz+KJHIjAAG/T/bpb5TLiM/eea1UoRTug
8SOx5kgA/aOwOCzWm914mGVEyk8Zc3poh5LvF/VuIhCny6PrDY8Vx8mVC/icRBCOtJFGQit/Fu0c
lC4yWGJkoSCR1oRjpmUQO5GvzbL6zknJA8zLfjOM/V3rsWXBtPISzyhdEA2JM41qxROZYDl0vRct
je7NtqVZFtojMnq2FpE7g9iUP0f2TpmH7HBKVQKhc+Y2A5GkmpUO6Wi5zPthdHWiQ11s/ZDKoe+X
T44dVU9Z1jyFztIcMSaG9LCLT2c5PxNzYaeQnEYBGdNP4XXYYmtTh4Nl8m55I18nuGQg38ezwhaz
rjiun/WotlSWZBebhrLcovQncmYsNwVCJ1b2+9QIm72Vz+AHRx4ZW2HZtPEVdJHDT2OZ+LPcAFvZ
ndfRK3ZMSIO00m6l6hzXtT4JzZsJ38zJ8BqcN1gOWSwpRwP1EXRKxiShHW+n0T2pT2dHH4UCRCVs
9XqBrk98BidkBmFtPyQL0rRO9FuQNjHJKxgudPcJD0yBPlu5LxCFbE0D2ctI/GGPQPZkoGKzxDGE
Jqok/3VYHswI/3alA4HlqTyIogmoagmp0xF9lkNxah1OfWpZ/M71FQM6SByyugzSDzZ9xp6A1JTX
1p4+x/ygdqs2UscniHKY03thp1hKNMZuVQCGtQZ3K4lcPyC/RA5FxHD3azS4T8w+xupRohRe4hSW
ydLOh7yJxE4xfWTlgV1WPo/Rdc6hTCfePeQeXxsNFTwozobVz2eAyQcDB/Hqt4hCqMd9U4WnNnXF
PoFUU5KZKdHuHUZyDgkxQ3AsBmtPBmR/NqqHJOcGslIgAqQsNqc+kQF+6CaIWGjvZDKjifRgUqt7
KuU5KTIgjaHDh6hnmc/+yTDvO412E1VVdJ56VQrwXSIDO7uRU2IT3/tmGe5SJIfAmZ3f3GMPc1Oj
vlc24EgDIxDNqXFK8JiUTWudwMlw0Y6IC1OnvtYdMjUAW+yN3JJligg3mIwKYuzR9eSuPIQVI8UZ
qHYvFnGeU+sY5wrXKFFpxfzmgs6xH/jYiCSOmh+wt0B4uF1L2cKgdIpkfRQYsXGhoAkoY2IDoBIx
2O0M7AuohRDeQg4fkESn1fg0sxPZu7H3Pa+cMSjcutw1c9adam+58+rm3rKaETZEbDOQXFKW8k4a
ZCxvbZOpA/7dT3VuEdGIVhvdKp4eEY3HsV5egRBppzQaIKXKfWhFL/i0+91QEQADm737oOQ33pX8
MKhRkkJ0gi8nYLD8Xe5FNNhjWEbT2etJD8zMcjuJqsbK4x2cBBSTJzPyo+Basqf8BS9G7OrZQRuo
Z3+yEeLbaKCZzoXVHLDDfFBjOKqW/qvWhnNCE4xljDkqT7l68f8zQx26YtBjBibnNe9vkN7JaEMW
xCOardlI99RFlp9j+S4J84oR0s9KY94mXEF5md3cbq4DqwaPnJto/I2kffT6KrAn2R4nhGmbaVm0
LYFL55ZoCwIkKmR9Kl4zrm2EegyHSUQh3g5d9KZDUryNJmJh6fVe+tmv92j2OGBcoZze4RkpIwlb
PB2F9+g2tJp+lV+c0mq2DEDrYIprKAo6BxwXlPg0t9UOcWByNrAFe5gHkaNl+4WcqZyqBX7IAoiV
7fvK1l/Zq0vl9tssbAl0hqZL4GOzM6gopXu1mfZ/sobslLsmSzLSPj7oecx3A0K+B3odVVY4jLLf
1hXEX6OYivUW0AUnFQkxkDSFc60qCLUYZ56bnpCAtCsN1ApluZU21qzIN77pLRvBfgKwbS/1NtOT
3/SdkLVqvOJlZ71a6uYgppgOifDyK94/OF6ECH9QyzObevdDEqT5Yfdk3O0LxM1//5CQcnP8l9Z0
7kbLDxwhzdPElp04Ma5ahYCtjVPUhvnJyJZHQr62trSfGV4Rklwh7ZjIxTDcXkeS+pv9qXcgDoWy
wk3hB2W/rYpN5NrsGEoEntnHDEHDXSFG1K2aJ+4a3T9OpmXeOVHx7PRWHoQsboOWuZ/BouKiicfB
Jv+dEQtpGGl3mC0d6oX00Eqo/ZCmwo3hzC1Hi/kAoWxPeVZViKb1lyZZSHhMlLKuR3loJYSMzeN/
4rl4QhosSGQykjABvQY6ImLBhR/sS1PHu0zwaJOSmN4cN0y3tRtfm2rpgjVcfi16i9oxD4vBMhCX
dtyyI1TxGGmXImaciieLJFsbtPUOItSfrhpLHFI8fpVJP5/NDuKTkKgFSCQX2d2W0MdaVxnjHmSI
wp8pjVsULAvvTx8MJKllsbV6O7q6JdQvPc2+my7vqdbCX9hwyGIHU1uTzr37oGh+f8YwoMGGDBaT
Ps962+8OMEdmM1zmcy7ba58ZbbDOE9babC2crVQTx0bnzdL2BXw9SG5nVJZGNpNIy2SwRhoHdqdI
TnVDPpPEm9C4DYmYA6prdWfTITKXQ/63hZnHhZbF9WkoXEDlxdzsCDbqQdb4XmBzXBUW/zoSG23X
GSSON0AFkG5LbpguYzdoO3xdDMc/aB3e52fg7KXth8RIU2eYb1cA7YKEHGmYfrYwyQRWI577Iu72
pWZckYRB3S3DJii5iERk/LQ0Dcet33zxIdefet2Lt2PKjtujQgsH8btAXA9YiBnCv7+r/8c5JDCO
c/fwVTEhfXsfVEZvaJxUOk7o6WuE5Wqfpj5AOHJw+Yasp1HX0UO045bMERd1gkeWnUzEPq/JOulM
luDJYmGafojTVpzFA7q7+GEhJDns0GFMiBlJtthOMdq2f7/y99NlZkVqoKtbZFvo3GZ/H0B22Yyt
4Gw9Q2lntOHroAXHKL8KI75m9mxA9fMjYHKI/rDtnglWLYkC20aJa9KXjs7x369HqEne3zerAO3D
HoJOkG3L2+0kxEQGTaVjnmMkRwDQks8cu69RlKMGIAgDD2ep+BPzi5z9T5D5wHWoAPk5mu9aF3th
73vNkbDnjSSOz3Pi/tEEtpon0c6M0Uk40kFGO9Xx3rbz71poiUPTw3tDqQF89uRHTX622uQUIcI8
dJZIiSYkVDgypb+1Fu1zlsDUzgviCQ0fJKNe+o9DC+kiq+PrGAEnIWBt19SyDhyAEomwut06mcGB
TNq4SYh5aDgWmerxbkwc1ipaZKJSdA9GLeUWiWZDDf1ch4gHF0Iw//3hGu+WkFDZIJoaHogDw4O2
9PbLdqiMwTida2USk1I+0gIvBN3jwEB5fVhGBQCdfI1CPVN+FPsQq9L73y/j/fDZc32uOx1oABgI
5+1Gw50oMgwhkALhVj4YRNCpPUbvpq+QefEbOiHCEezsQ2yyozfsu9qpv0tDTavd4QqJhBtFZF9W
rW6euD/djHzeuITGUCNR++COfr8Y80BVeII1pGGwcH7rdNOGwgk9r/HO4Ww98wyEiDAjfbM63N0q
QQg4lYdiiRgqJ81D5Bb7IveqU+1zr4BraC+ARpep6k+T0/xAiU4ppganOdV0208/Lb+PNr7k+4in
BLUwESvTID6QRTjvv3mf6ANSfnwXsta7TaoL1Dj10hxUg1Zd/EVLz4NRnLNQ1z8xCaEI5/DR8mOX
CWcDgZYbLSHQ20khRKllpK3PLtwR84b67Kt6IKuY6qMu9IsL/HvDkPR17c0bQQh4ty4OnpNS+0yU
anl1h+JLMvs4FFEQVanr3OHICCIcT/sqaon+cjVif8ms3I2YTUTUsqJxIExZXQV0y/CeY9u+rqBl
351OQ2heCV9hjGc5gYixVWM8O/qRdU0q7YV8k7M3jlAxDRI5wtTeeSzQDqvLvYtCD72L+Wsy5+8u
KKyPxAvqrPzr7GJP7euqZ1HkDpDafz9eEcV6jwLYRByUvcLD+z61er/Hh+LTyjnjDH8XmuFc9neT
SnsvQnJmnbQKtCh8qIxyvogB0aKE8VfPyUMdm95GgoAd1XrCi5M9Wy6sJQNjwqmSjPmN5IOma62X
37yDFXdMBAEzBObMf7+DvuJ3ykbIOq+tyhplpH2rbPlHcRzYijItnB8W33sFnEmKid3czIiSegII
uulj456IxXw7+S6rB79uaDBhdwtW44aGAoNcTngNcaTEiIx/yVzet/htaZwT2BQ5yCGr2gwFRoXV
szgN6YtnVHVgK5WMFpCsYsHpUUatmiHrB2eS2h68eeccRMzUUZ/ohtDfvPPWHghgyXLmFdp0s6VR
kGU57ApQE1TcMSax+TFP4eNmTA12plLjVglyCw+Zl8p/MxB47quC1s9PZxLmPdJnWjhB2D+/KFi4
FiI8MeEyr7Y33Zs///+8fkF0Eys92om3jUQrQ4KWJ/TBHe4tpozJzoHQSCoe5m+1z2M1xHighVLb
FJJg15IdOTVx74L7DaFyswCgVAx5k6HSXpM36nUJZ4EC39k6EvNMN365eePuAc48mBqF/7/fgbF+
xG+/Ap/Nskf9ZDjQ5f/+8dVMVkj76RmQ8IGNQ4bIOCv1Tajq1qSofqCxO82WVuwqweQSqxfAScVq
kDpZZH413/ocoJGU+AnWVRdTDonoGyajtpc6jv5uRtXbk04EgvX/0k1Y4oE/cbtNjx10KyZAnouL
S5I8jKAzyN1akVVaQzcmivq3bEhml2PDlB4XOf81ik930paN6yb2xprwAE0uUfN9yPhS4PxSAtse
Jv3E0I/0QE3b5nn5w82QIg94XFVxRVxyBpECWudF8+R2oU0O4Jy4m2bSFe+8MzazA49PJhl6EQfD
ulc2OnBtb9+LCrombjLMIUgr2eC6wef1rNuVep/ccKn12xjH140F/alO7K+wQCDvJBjShqaAHBqm
vwSC8iTsKD00ftVK/FNayJDiyjiliQpEHpSGmzwjZIQaIL1NIf1TlQuAAmYDLlQ98nKaKCO65l6S
x45FlF4663H/4SU78YrVv/hQ9BorE2x4idV+ckN9Omo1MOd//4qEKmHe/IiYyrhsGhBMWO8W23OP
MHWKFudsl08oseLL4OVXhRxeAY9rW80n7bLXOw/pZUEht02V5ycv5/sUlW8g2Sxh86nprePnNIEl
M4oBqYfaqgHP4SvrPjUma6ThC8ZWSDjhvIdA7+3AXHxttDrZdXS+ipGMxK4wsd/FnQsCd5g/451B
ODEwKAIv8m2UUXrNEWRXmfFj9f+YWfG1SEb6BpcsSrsH9BB2PUb2IYwOtW6/xm7yzRzHLxKJ9IHg
r48S995/eKrRdJi2Y+VWIN+/n0DP1ODMcG+T5gkoYV3R+DGxLF0P5NYe9w4ru20IieI0h9dS4uSC
vJZkfxJcAv/+Hg37XcVCYAXFKgcyZ4EBMOHv1zI6M2GtpAJd1jVKjyD5rs4dhKf4xQ5S2y1NWAUL
pqigMjNwPo6z7CRRdcSAJdOJbNWT2YCrlpXuHVeS0VCNw+ck2RNuf151hAKOe1SJ5la7wxGjyqU1
ErpGhe/peKgOnS6+roE0GQFplWvnj4B/mq9NGKH8/m6KUdyVJNwz24v6L4179FmWbKxYjcyH5Jfp
YdmsR/ZUqdX/zGxQkFgLrDs6ZunNv+o0Izx8OTm9/uKhV7kxCPgkBLiUWa0+el7887qLnlr7s23v
GlYHXwpZ7KEejddVYLZez5mbT9tKN0cwm4jOmhRTsBSCUFDjsCSRxc+E9ihmMtra3c9pMLiXtMX/
HKeHJd6TsLbhb2l4YMyFmdD8wNAh4oporSArMufAdQxrfBOwarfPWIQ5RJ0EMh6nUBzn6YalW7pZ
7WleBmDWBRKTxs6tMNufjGtxCagpVVplyzajOZuYDt71zDIU2feFMQT52rP5bOspdzrRzfZIJEXX
EXy3KkmKxsbGUrcY8gbrRL4T0lN2haETbupmusuoVj+bmBlTT2JWo4te0gX8uN6fiTatAy9qHvVS
/4SBK/9EAiaHMCtcnH/FRm/gJFhbe0rGY2FRe2s2P4YFTuG+ajuXgoa8tw9+0e/mOWvEDiJQB4UG
C1f1///PzLhyq5Edfemf1zGOSA3v1JoFGyYFkY26GIRr0R+lGc17rTjp5LST9ai5/8VCTkVE/Cm+
uk24qNArN/whnSj8oDNbNVx/n54GUlpG+0pgwGT7TRU0R2nVwsz1z1ZVXP0SRKJuHtb6AamyT8S3
d227nIUGejWU/Ko2YBgALSw7olK9GgkY9p4cKHVXOGVb3eVLFG5JPfVOeTR8XXqd/ZZ6A8CZPnnt
sRhyjNvtDFARX6/DOOS/FXtSfUnx0+ygMsQfNsHvRgwUGYTBsU4xCMO23krE82GwFEhUYeugqKGA
9e893J7rMb/+LTm2Zx1v7b2fp9yInfkVIWYa9IrRRD/8RSMhBiAm6VBRVe3lGD6G4PiDoSZ+wdH5
J00T69tYpfQnKvqOXHcw/oB6S67sqvyTkrOyx99T4IaKgI2x0SOIegk4dT9BFnqZNP6zfYhD2bMp
bdbGmImD1sY541w22H3EBDaLu28A50Ey91xD5aJxHLYtu1D5KnXf4Kr9jEOZNHNRm8FSU6jE7AZp
zV9ruyj+G7uKsJz2yIE+r5ZSM52xNFCHrH+Vy/x3n5TNpdWdaZMtzD41geU0QVaVS1R9kz6yAtab
R6JBG0O0WGZMAu8oJEe10q/xc2oAX0KkUOwwh+4QMlXgMiOYOYZCr4uemXHNdr0irxs3q33B/U+i
gHhgOwtDqnfw+En2hqbD3y3TE0ndF5ko2kftuo+KYDr72Vc9NJItqTDJrpj5jabpp1gvq21s4sB0
mSSjCf20Xq+NbUcIwtNmJ8bk2Sr5KQ50nnVXXdd/c87da1112kcP/jvhEr83nWBdihECgMXbtpAN
Q7ZE2ciDP/mnBHrNqRoNUF9A+CO/TG4kir+MA3YKlsuksk/jo6y6X06boFcAhIIBkQNvGrmW4qR5
smvs2N5w0/MxO/77iHrvg+GVAnbhfNJNtKbrTu5/jqge97KFxopXmonsSI93NssGXEDfc1RN1UMb
kQqTfemIhcXOFeroKQlgGSEih4R7lOFyKPzcvVvafQoAdAPjEPVYodeYgjNgv/kHx5XxvmnjJ0WN
YHNa6RZt5d9HKtuP0mGlxXGlRuGRxDAxeggDEX9sR7RreMnis7XYgULLnGBwh6ACE+rwZZ9VfnPp
TTYh//4M1yPyzREKRgy0KQJkTP9vj9DO9nvc1612Xvd7hWS/F7rTQVN5OHE4EkIKdMBwxK1baCow
OaVzs1ycur0iUWBc4HUYgzUbBZ40SO8GfmDENDlGvMhLmEeH0uzI+Csu0GfTzdrDuUX5ffbMB52H
bOPWSNJKMWKZwvXXtRitWMX3yCNUGCs0xE2CiD1A/7jz06i/iyCGaHX5p7aRnTrsNaBKb9AGKXo/
ZDkzDQyb/Bo/9//8+4Na77u/PyjFwbIcnafCQLL9psBbora2ZJnIC4W2T0iIBilmGn5oeZ5dBwqh
TdUV2lHYMcXB6GKjRHxFHlUCarL5YUbynmaY+EoeYy1HZwEEevjgu2SVyA/ozWs0lKrY8Bnrs0B7
8wNj4eglfZpFl7pFI7HERB7U1nArrJg0E0tgfipL3FPW09oR5PEIXIduVRPGrag4xHGdMS7OIQGY
CJ+Tmi/SRxixOJ8WRKf3BHtnO+jKMD+YM8ODXEgKGhFhNTBdhywmnRinpV/2xUnrhcF8mAEXH9bU
6NHOnQnAhN2eBXlrVrt2PA4q3lguCWmF7fKchpDk6p4EYmcChAmPHgA7s27XwS8Txr44k1erY7Hf
e1b5mOgSqAHmIBbF3WvjNIoFPhzifvr0X0XsAiCZsm4LbDF78uEibQoTawBRqlstJfzaaNDD1rgL
kEo0RyijEOaBMwZ1ob2kIcjcMMbwlBgocU6Zd5RJEb/YJaNPPCc4dERzHjQHzFW8nEmom2+Opszz
MaOLvjEe7Wr5HUZ+uA9LuOW6tDK08P6nrCSFQknZaOIspLdhKk99xY68RpIsxvhp8it5m1rzF0qQ
5C7lppBViC0IUwm5CK2z9+1WpwQDe2HjFw+Z7G7DtvGPJXmiIJsmsV3nO4q7C5f3EBk1t5I05TWW
31a+aTP/QVtS7JP/Jpp02zaWTKocA0Fk28ottBTw1JKZmGE2Qa/MYrrb9Ru2Lpz2aiNtGfljbaK/
4Zx7rNSDilqTGHZAo/AYVxWzRHXt9fcxm9Rj2L5CIiPCCuW2ZflPVQrUQhUJ/dh9H0Ij5pUsX/j4
DrjfW9YWmX8ZY6IHJIqIHutDMFJHeurmLbBjbzLXYJSh9H+rxjFhgoW2EKWVq/Z+ozleYjxhCgvd
ZcyP/tT1Z9ht3rWf/GfDwt9u+Mlr3s2PTno/lW5Ofi4xQPZU1ruutSC9zt8zrydGF+FwIsYn/C7G
XT839madbOaD+DbPoD3UgHEY/B+VYAEBX04GhN25O3uEUWNk0VM1I3kLTXM64vpnlYlLJ8D5nCjl
7y8DqNBYOkEUovfrc+9XGMr4bq3tZeND1FV1Da61oEDhfN95yH3WxfMazuw5J79J8tMotD3TqW9J
XuggXGTB1cfJExdcueAwb2swRkVd1015vAGeiaJJDIjf1ZduWpj7W2HfzYv/M4lyCE92dSHmOwGU
a2A7Kw2VSO4qEdlA+G5C3sE4C0R/ErVVriaGie6c3B6ogxWPP0ppWRgBk+GSC/cFLIJ1Ewy+Nybe
Tco4vd8aszEGqWSEkHSKBzzWbAwHZLuOlk0opAAgyTxEi80kJr4WlXzWfSKAZVU6xzBPrKCD7NBr
KOi1AjNj1+TfGqCWN7PXG2aFkNzR1x4YXc2BCVkfmX/NKrzSL6mhf41cGycFG1g0VTvEfAwCxmIv
jTm/TM74bWwMZsZAF06r8W5tEYGELQejtQ5lkaOdb/jFCXsYkakn3maFv+tuOO3LL81i4YUnmXS7
2F6yW8bvuLy0Tdun3q7yi5zFvMMrbPrhyCqx31jDwELVRvVjieVpYFG3EbjhzuRl/Ie1NfFcbNpR
nNBNsQM0FyyaZYQUMIPyMoDYsWRU7RiI0fxZFztKc0TijuKoSf9Ckbx3Bbp47F9AnbUM6Kf1ZW6T
GvGnMQQMemgbfZ1/3Bu0XeiWP2an+5ZwDq3K6LXtZPXRhba3L2qfTAg63xzohoKErOJeeAllB3St
Ie3qpvfmrlRGr/XxqB1GkYPcdiGlhOiTV1efB0iXgr8anUbNG/Fluyz/18FfxIzkANGuCUii50xy
I7hlyAiB5xGB6dnECzWFhvKvSeA04nHyLeYDfA6QxJs5iPZ5HrGl0fLovsLUrYGBWur2RUeU+7CK
mNZ/XoZI/1phbaVZZPskU5287MM9iIB9ngCVoP6fq+y3MPvdKi1wok+6XVCVR0jYRsfAakIs9eSH
OIYZNO+xIs/3PXpDglvqfU+uCAnCahCjAS9GESs3QPtBokju26mf7vGcpdsEIeABxtWALHZmabWF
rrIZGd2g6hzLy9Te5T7Xn81kwWx71JA5eqmxJqvaUiYbWRB/UKhj2hagjAT4Bpn2X9fmdQy5ptHB
aIEXZ6+RARJLduZj7ROLEVpFvCvs9qBQR49zz9JqJWy2DVygRZSwt5X2sM0tb5M1+E/bdvlhCsO/
68OMS1i9L9+YXzJCx9doC11o3Nv5Zx5OGyRf1u+raro6UcMkSbWoYd7phwJEUZzMn9cCLxQMgTpC
mHtmq61IMgYqKHNiJTptO37+UwybGF3OOrXtwLQHusCrqM3zYbIYkmVllB5zbXjACbsXc7nrYUVe
ohoIUNbVNsHu1YsseLP1EqGG4oHWq+HezrOB7SUPvZWWzhb53m86Cp8g8SQYSxFgroC422X33hDC
3AGHvLW5Q68mX3DROlt/nse7ciRUomzt8BBNZEmuCJ9B5xNSg/MunMArEXmXRnGPokfHpGEvm7WW
doyMiXlsfIOAgeezLLgwdfsz02pnN/TcgRhffg/R/NkOXeue7SH2lZT9MiqdzVKQZK4VEcyyfgJQ
kKLAzrIjEuhqg2APAUvXmgF01nTrj8Lct5VdPxhKov9B1ft+R8gGGR8p63f+Z77VNxhhXGim78oL
w8lTmXZHUygVu1J2RvjINuhuLWDNlZwfRThU2JbhCfYgXHCGNhbfcASfiFvg3y/LfT9tNR1WLirl
F2Un8/O/O6lmjLopHogk9HM12huGemMSAEKyqVnulxJwT7n8mXq/Doid4/zVxp4zCFTnDELlUtV3
jvjhuGNOCcPkWBiYxh3HKHeyqs4jKIVNzzcLjtxPd+Cwso2dZSjXCmcgpKf9HvmPkTvAtmG3ZxGV
m3G4Esc231yIJ0fR+WTglOyvgHw9EdX9WseFcXKOBLWU94VBKonUepTWqMvTsUKyb3PUEZ39yLJp
PKLEQcTFtjf3TUgGE2NjOTINhJ6i3y3ldO+M43Qs2QEVgBC3NbGc20GLb2My6ztds+mYZsBD8fCj
1gGTFwnDCt++DR7Gy0YAkRmm6OS0xWNnQOH/9/fyXv7k86XouGlwtboueaZ/fy8OoRcCZbtznmzZ
/qigbS42E9XEth7hNM/0hmlynkOK8eIlbnq6DiJI1lur8R4QZCZHftx6YBgakviuPcWT90ET/v8Y
GvCc40YCS64SFHT1i/+foQHZSvbUdYzTVuGiXw3fscexETNCgLscm4yQTqkMnQ3onJ1CX7Xa69h3
ysJvkmjrkUA3tqEIckJkwzg+deYot0ZDtBwJw8+dgvx/8KGqD+3vro75H026J7hO8RWqscL/vGK9
8kc2YF51ySdnJtcpaPLG3xl+XW7stI/R2BdB0rzSnlIdOG1D6D3du8gK7yNz6PvREK8ELr5adNiQ
MN4sXCB5VTGBr/WlmscO9FACMZWPQekHEB2HUKnRAbc+pHCnaZ96OsktSAviNeCkrYUDN5O3gyWU
zEj7wvgGffNO7Zv//YmhiXj3kQkGQ4JjiwJViZ7//sgQW3ts65r6UvfhcrUJFyQTIvJqAjXVRL50
UARjPDqIke1MxECzFn1/0UP7sWjM+IzwPt1NPO2gL3RgdyHzCzlO21R0T6lulldvTH75igWFzFA7
Fg1mMfhijOzH0WAx+WVVobgQj3dTc3KGYdkA+RjRUoCW9FTUt+XkQS7HepMWEb1h6G9b3dAC9uLg
GYW9r3XOpSweflcjttqClnkrimI+4CoixK9nnzd2UFomYY5Hz/SGE7m514UAAqbc9zw5SMyMe9Cr
gK0I+jp03j1TnmRreOQRMgcijpqS7NwMjnOFqPNt7RS0rt+30s53zlDUpwRafKryP+RiT6jCQhRD
w73yl7C4HkOq4LOw6XLI9DzkaAuU2KPpui+rAUljtw/9WZJpatY1WQT5DT7TBobFdACnTL7rTz8m
mAT4cH3uJ+wI6pOxAGGQOdXAOx+IG3Xmx7FL3CNowT9EDT1P8pU3hiPGARdmJfF9Ptxmx/oWtsyS
88K8+DV6SsJGj+gGSFSjzVvDuqp6SY9eURW4OBKDYFM7sAeC23qXCGgN0NAWeQnDKUAVNpxG1jqc
3UXNZdqX3i0cU+WXsckuIahokxD1ygqUFJVII5QtSXTIt3jmGKN0uY/V0OZT5ICeMQJdLWaelIRA
v83o7BmMO8bCfdAizFgzJDI/iQ6yBP2ZZosWZIZ/GPT8oQ0JLLFmKiWfI3/bjg0eHEPD71H419m1
fnqar32pjeWbGAiACRP7ygdYVJr7qDWoIfMXwErObcAnGdjRo3TDp6I05Y3W4z5c2IklTmwcTD8q
cAtbD6Yxn/20vCjTWhEqT4VffUdr0eyqqCBdDQccHT/xfvnYE+tit78NfnrnMU0pOHzrUKfdfSqq
H2jOfdUHYPzv52CdA5SqUAH0i0UR4VPNhH7rDLTxCfvMjTbG1WnGCEZTZSrYPzVz6yYsxTCD5Yt/
6o0i3dtJdhsiBdKeRA/3a7HuatIt1IDizDS9Yux+qNGY8DlMJ7deoNEl2avnk9ii18NL01k+6a7p
10SG2GDicQfSudLEeJ9N3raOkviIZYYhUymbneaomjAhiHN1JHRp/FBX8JltPjizypqrcJtPjR4y
3bbZFbZ6VNwDrX1AqJoxNfDty+IC9CTjuGVPfJnThMRzm6lYrT0NMfqL2DOrQ9YXlwHo+a3U+AZo
vNkztlZz0Ie0YNrGQy0ZyvJAqC4hQ8vQeTGdH0CuVRo/OjkQWBZClJYaMHCZZTsKcm5+Iio8WZwG
F06qUaKLoF0BglqrlBX70ZFNQ5TqEG1bYx736+VHWVpF0r6uG7N6wENA8KQdJKJ/cog1MzuHQJul
/JkX09OEbhRDEn0bSk/w3aS0Xtupu1t8TqB1Njx6gM+wnuG9rtRKmu0TWH9mVCLcOb5z6Ukx3Dip
8Wj09JFGQrUez0SHqD93dWbIlI1wmUa3vKuITk5QXqG2/tojQR4zBgMsAFEIpW189HrXJxll+Vxp
/kOUkgJkTDVDZ4NRUMKAA/wWjUXGKb+KaBz+u/podwcNNbmW1CGBRA4SFqc9lCr5NFL5oI1vuAEL
BWpCPS9Oo+udu+a7w5/Apmx6thf0MfGMAZDJ0u/BJAAsh3a7r5x4CUht0LcNIdEb+kt4tnMWZBVf
eJhpw16mxW+iKOuTVFHciokzQm+uo+Faqdgyvoldoek/a44sjmM0v4wcUBTWBPEUengWEqMOYD7g
aTT3HE1f40xgepgQrTjbGZjgdhE1oUHDHDR+yCVVO7QucFUPYN0jnqWMCjgOHSDFglk58+mq8rxr
NMffIh+/SRuL7M7JCHfPsjo5zEVW7pupzQJHkvOM3fp5LvTvtWIgGpHUwQLKjFqng/1UVcQzkleC
Kc6PdrYz84V55l3NPnGHkAUtj7+P2x79hSUujro63NHdjdjL9t3MrZxkPEe+P1qIouTdAqHFrpJo
25+8orEeez1+vZHBWd4TreWMDxoTuoWwISsZXhPWlfuaCuinzULnYsoFoU+ptZt2ar8SSchePK8f
UeK1m6TC6o/dMEl/cVGPLCtYwhcud29ph8XDpJdwUFG4dm70sGTVn0HuPfDkuzlrXcQxhgyWPHL3
zNTikJQEoCvtXUWWVhCh/d7M8bBvh2a4mxmZBmuIi9b2Ozl5EbNb9spuXt3iUvhBRlICwLPoqfNT
pjQ5w4Ml/m6YVQX13AtxiBXf2/IyaF2kdPlEH2jRzZX5c6hV6VZBUWP3D3I385RaGUe7BzW+MOfP
NT7HXWyn9rciwmTlynE7u8jybTKpAxlScIHPBNGEybDx86s58Uuwu3hvEmKjNTYgsAkxoG90X5i8
ucCVLO9OQ/Vbij0kd3yOo4OmUn8iF/UuC6flgEgWXkP30hQl9FibQE7T7W8WaeNeB0RAkHRvTVd/
+j/Undly5MaWZX/lmt6hAuAYy+reh5gjGCSDZDCTyRcYmUkCjnlyTF/fCyHdaiVTndll1i9tJsnE
OQJw+HDO3mtn8bqpDbUbU21XkXVdyvxLiZudAj7XxZtcsey7/O0iIIlJ3FqETtegjMnatZ/5ZGk6
e5IqDIoP8b5xW7Ez6goqnP7FbfpjLUpyRcVAsanEHj1f6Us5OKXzQ2wJfnbydfvB6K4zNAtYSsJ5
VkzbT1WSI9Q3slcnNW+iDgmG0HtaJCzgeY+hsgmdr23dFLcwtWGAAl5lz1PtvcJ86HoxbLyaOomB
qWRZ1thpsjhoFjy7uDXBei9sKHVYjKI7U1mfSydMljBS0KkfRK76o2OGX5rUrtd6pz2MFlEbl+qK
Y8PlS3I2SsR7UndX3tovm3DDbgAD9WxaCltctx4BWztjrrC4URIdpF7tzfYg5+xGlGP7rMyhAriw
CBP7Ru/wcdLboFl7Q/pWbWvXgYDgLvTiBTgu0cTNtHWccryqyVldKEvlm8AWWw0BmRVVG7crzM1F
AFbE/VqGxb01iqcuQOxHM8kk1N569lKfXtdoC3LFfZyoVH2+UVBF+5WhfQkw8GGbV0egc49arRdL
umuf2giTWuGXeHaqtGNCUdWma/ScNFVJKg5Fl1SyJWh4NBc5Dr5t3SavGfJDR08VQcja5bjQa9Ux
MadPzRTEh6pI1xNgiSUG6XCNb/DbxQ5nJQ63mLfC2y3WntKOTYwwl1gsKtFO8DxkGTHs2MQvNadR
OR2m5PDBnSEoBpFu5FNVELE1n9Tg+JsfnlsFb4NW5UARvXGXf6DFUHH18bx3sPRtGCdiBWH0nneF
/GGuOw2U3XJA9CQeMkATzQvu6H52Ch1kV6POA+7SLcLE0xaFVzkPZgQroKytr+hHBRpRwaXPgnQ3
xtprA1A4KJgp59acL8t77pDG02oYW9dg9gWZQC2NjRV5CPQZneFG+c07HZ123bXUl0+FnVJREyOV
G0qQq9AFaYrRyC8z0AOgIHesUQ8R2RGxqHw6rpzi2hkY0sciWwdm/nIJhyW9FHNdyXkkKWNqGP2z
bWfPjj+QTmROVIL08FHrsfwtMgv5hTKnfe3ps/YEz21dn0xcgfB55ESKFt8OGiRb1cTRwO1hHE9o
e0PVnGdGEa3nCVUUGaJYxMp811OPZdPg3oqifgrFgJp2HDm4+XOlFERH2dwmEZK2et58ycTa1G8y
goWtBal5rqzpXOQFm1NDe3K05LU2Jmo7PiEVqd7Apx/7YBEGLSXQaAjxDLr4dnHTzbrNXYjSbmll
NHF+fk79m56yjVnYJ9wMGzvH6Q/lEtkjzK8CtzqObxZ7NStp594Ex6M02sZQhA50gdJFT/7aFh1/
ynqqf4K3cU40Mazc8S7AOvEw5C9B9Kuaw48nffxrNjZPhA+UHj7KAvC0YJgru+ooR52LrCfJ3tIk
HdcUFbM+GTgriqNVj/m+WnZBHzziTfpcVeIJnM4IQY4jo0q9Lc3bmN5NQok+RR9ipf2vFLQXmfX3
1RHbxE8rHM+Aesz/f3/UVxIPaCBLKl4FKxFAA2RIs7Twsqm9bExbMlBX8Yk2yZJ8uPt2jtWLornD
1zZvvsmRYhrcb2heVg4qZKgGfN3S3LUvoaOxDy7VQ673yynRwSgPXPmCmXRLsnq5tmtiuuk1oTBK
uk2B9jmOZ1OItUlVA1TWRCbW+OqmLkWxTiZw0XXWzvt/ui91R3x55vTaZ/ZCwGaMaZ+Rz0tFTzYb
Snhq6ZZVu81amA0icRClPNGhi1awBdeIpEBXhPqiNEpSh3xlQeHmnIoAWttkkQx/UXC9jMQPVxlY
mYWwFTsFcvcPBZW4ArEHZKY+TgV7IDNX0XYSwJZbasGxvl9AsR7HRWoQ+B3VKqeuikD150+LPd/J
j6+Bsp0BBtXCNGB/eFqYEyOEb0VzHMVQ7TIM0iRU3Fwkm03Y9RR4i3DD5nCAfMs+nc3+rkvC7Ln1
qZlE1FjxRXOUn/sZg9nTmIZIjjGgxONQYlh2XxtnQmI7O00dNz0o2+VwTByNlvknV9QDB6rUXKba
U1g7/qqdKV5pucZ1WGxHYrvxgsDhnIKpo5ekFp4et8dK9v7ClcO0H8w5kjFt1spznybbizaxW3y5
/Ea3qG+ZJwFTlIZBliqQkgSn347k4wfWY4QL8S8KZH838QgX5bRvQU+E8vbhUpqE11vVGDVHLQ3j
RaypceGT4rQXJb1sjxt9CM/5RgMouIUshiZ87Kp9U6uBNtqw8WMquJVHQ3iyWmbnJnZ+4aO9FIo/
3mu8doZPfR9C0kfgWyqFYcY1LzDzc5q+qfGEtKugdELFzY5Ogdvea7m51+zR/MQxtEW8dVeX8DtC
83ZsvXLbq4jsntJ1tlHRmytdNS5W2rzbBbLpKJeScBU2LIxj7EGimVNNL+y10CmYeWNU8VB3V53g
aa+dgTYXyO/L+ZvSIbS5WUaQn10tmw5xhUyBjOMvvmygK3PO2kZVki0ugLa2GlLqQthTR8BSWROu
jbD2jnU3NNDo+9fJk+VBldW+6qi8GFnw2ssU9dMcJasqnJpUrFbKnq23fdrtSBF1yv5zlNIlzQJV
7MzJoM2QEcVCUQ+Xc6u/tE0x7KKuesaCOy0JRoyPmdnUh58/jD8i7pCisjRg0LNR3v4wgvAfok4R
eX0cY1dtlF2911l+naMGWF9cC84swCUX7rbr2wPRVOEySVP7SpjezitZREh60FbV9NgFbGrhNb/n
EeAcusobXEfDUtL6XwaCwMz+FdGIODhN+O3SklVu94lJz7puByEBjNNAMa30JbSr6oaT1b0M/Qih
QvRINws2oFstLx19YbOV0UuYCKE11cdUXpVzWQDKCkVOuJtz0frnl+hvmiEEyPGUYR3CpAXj+fuV
qaoms9ddpznmg0biTE5HKbbQGVF1aha+9ljgED5ejO20r6k126B8O66G62RHQC8OU4El9pcujtKT
L5LkXLxP5t0vXuaP06qLu9YymQho6nofzeCIKG0bREJ79Evrvi0I41Som6+x4gRgNAa49MTsFkRw
0XgPNDrC0tPPSSJAUJfOoVT66fKC/uPr8J/hW3H64ylv/vVffPy1KEdSsaL2w4f/OhcZ//zX/DP/
/T3f/8S/ruVXiPDFe/vxu777IX7xn3949dK+fPfBOm8lKh/1Vo/3b41K28sf4CXO3/l/+8V/vF1+
y3ks3/752wuBXPlKNm0tv7a//fml/bd//sYFpheBYvA//vo3/vyGm5eMnz2+EOmbh3/7U28vTfvP
32Cp/k4bSLdRS+E3N2bnL8Eal6+I38GIW/7MFIUs4vIVRGdt9M/fNPG7KwRgOWZ6lPyYIflaU6jL
15zfDVef7zmAPt8RSIV++/fr++42/e/b9g/Az2Ts5G0zv54P67PNVOAYaA9R4uoOXbbvxzuVQEga
roZeJpb+wowlCrc64LTvW4RBY3UjfJhOv7OqSgy18XD+y/X68/X8/O/jz+b9uI6gto4geN7T/qVP
Rm+xsxAaaFu8stUWtGS9LkZUgvV4HeF1Bz2/bIg9xm5oAFow00//479vXMAuFr0uukf6h7+f4zS0
G+XKHf4PNITo4Vu6Mstu9D7rDmmozfBg5gmm02tS4X+xon/cr/PXaFJ4XHkDHSmHie/fO+6eyNFM
8h5F5LUrYxiOpmZ8CWJxioS9xup2aO1o5znTrzDT9KDn+/rXtZqRzfHFEjQEdXjhH7uChcLQLnvE
ypFeVktyAz6nWlaus9R9HjOzOISUGeZ7AoqZATBV838IBlpojn6tW8UpRNFANExKvbNpyXPiHOiG
443fbuWEBBHZb3CgoCptttm6fB2DxFlAU0Qh1eHzm9BNy7Qu154oT0PrNYQQU5wRPSdSm37cynZs
zu1p/mWomiej0iG2yJZP9/2V8OelxkHAtIksjRfQWW81AJxl5QgKhzmKxzwcNuNAMIgggzRss2Kj
gYU2JqQ70BrKtWbyTUQxIldkMyh9RFlFVq0Ls3TQfhkUvYxjMXsXq6w81JFbrRS2lFU95QetE/ex
553hf5U3o508V3POBkSA0e6zPfjYch3D/y9kjbxQPhEDSFqbQRMl96d04UMccDvlbdxSjCs1bo3k
nMSmuBFu/mwp98ab4lcCVsGhJ5shpffU9p5Yl479xSevz6C7Qm+JkjzdpP4wCBeZ7nzlNZKD6CCg
leuWYwWBs02AshFHalqUpPFbRPvwIamsrVDBiDMwebfCFAsy/2YWMiu7i+a970NecFkDHWJantBS
sK+HBlMHXV8O/XL4Qu1wRYsgWMJgpibP5bbK6jTpdN3KCcFIFVgZylWL2pN5ctFg7EmRVjolUwsJ
qCrO0zQl0GqZaZKMV6mkzyG/7eY0pRMR0rlpX4eBdw4EX+zaFmxFld1IAuaaNH9GVXsHNa1eFjqX
Mi+Szahz9qe2InflEF8baHMWBr6jJa+KWCrygfldnHnNTdKSDdPBHsmdO7+je+Ax09B1jG5dyvLW
PNiGPMM1Z5AD1U52QknIvYkMde2HJBs1qQFw0NK+VlZHUEr6PLRmCkPCPWe69ZlkpkM8clz5493B
AexayoKwwUjtsfmtnt2vK9t5DGL0iqoqNl2sNkJzKEk68Xuqxe8+JY/Cp4aBQpgLX/JAUGh8KhIN
JRjXYmb+BnYGO2jio3wS5rpLOjwsx6Iy1vP9nHMF6tq+VzHdHs2l9x35140qvxK9/j6G03NCUXcY
XG/RJVVPrj02ixGCohr4VfgIFyIuqTjZ5lvYYdCjqqlFGvhKnZsjePgdkx14NR4dZ6SWg4Z0Ho8l
j1851P1SJVzBcKpehMIY53TccqdE4Ju066GgPpygPbcZJZ4NB8iZxLmQwQ7AO8kBfvguFePLqVdE
hCI4ZIO1mAYwLHnV3Fyukk5BHDtK+oxwslj2cDwSj1CfiGq9siFZjgNqL6X6nqRqYxkSAE6WF9k+
TwoRKU88HL5Zwi+N9qCFRDnmRQbUn/hcuMU5s0HDvGYN3l2pGKsgACTproW70bPPGmB5LMjD+yAo
6XQvTglKIalHHWV1+YgYj6aE9NfIrxk2tX8eEpenacCLb5bRejBA3/XEffXFrhiTa9DG7CGLGDd4
/Sg5wpDa9HaZ/S5TF0kHp6noktW9hztsQSQcebpYJnMnv7JLBlNGN2IBL/vVsUaq0IoN6tAEqPYU
qpb6qlE1QYmNzoWj0yipcoASKtcBlg1EjRZRpBkFaaqX1C3NeEUDAV2DwEpmh0D38ugeeuXiMmpj
dMO7vOiIHR5xZzuDvr3o/i2HoQMOz6a1vjU4vq+SQb752GiXjjkmm8T07pLJIB2yK06l73BmC9p3
o+FyY5PDpeBo22rtBcMX9IHJijroI66dxyn2ZzQtii3BtKc4kSmKGgvFqt8zj4LQPEEwnGfjs3DK
cNVS31rNiavKR7fXYRVOtTG572VC3iDIw6FDnpzAVe0tQVxbSBgbXTL8OBN5ok4RvQRMiLdODIe1
NO9Kw6Rhz0JRVfx1oJ+fkCzvkrrQl1pmAZxOmIe8Yrqfgk+u7BFdkv2AjdVcC/nVDvU7BdR56RUM
Nb8eqID6fbngnZkpk3HgIcdmZu4BcYDVX9lD/B50vscYnOgZd98KX0KaFf7X0Y+cZWWdHSx08JhI
M2SVtaZvjET8gY179svIpT47bkbruZj8zyBqlk3k02K2G/oaHf09u902Y3MbFTqMhQGOZscaNlTB
c+YZ6y7kDtXpa99TZiXiricFUZZrt2t3FVlzKyZw6ruFvuW4wExo58AELWhwsQO+Zy5nSBQHMPnE
1gJWkQa0QCnl9KxnxLtodIyYhbqWRx/6zw7wp4cVKJk2hBydgJ0Rrx281141T3HFyVa8btkDj1Vc
ZppQl++IUvWSUwxOw7Bcm6yIXdUzzICvXuahJpuPWAxh+CH0nSKIA4rOS2q/oN4rVplenHqrN9dx
SFgykb/I6ODUFfVOdcw/nL4FzrJQL1cBhgxaZQZ/SXFNQ+Lm8rJ4QhjdLaTu3EQonSmQPEyj9V73
w1vcBecK/AxFD151TVHeIYVT535Nmryn0cjmhLDpMC9vzCC6KVo2rQA9d4XHfDy4WJx0m2ixOt+U
LXsb+su3wQjvk8S3JVN9sYhlyVYIyaI79KgShMP9lHCmLKFdyfHxj2fST8etpT1YRGtuFUKDJfee
/YG9t2eRO6PBWHphZP1RQyUFcN+NJTJHEwT71Jy9xMGbFbi3pZVOi9jADhm7IXWki2vITJqbqFd3
BiXTDuztRpve6hrocDYbl5uUlEFZVS8XXWDo0p1JpxW+pWMXacy1Og1hA9UdmKXqprNCbRtp7ZVV
uta6EtW6t2EbdI1qmq0L4BYmbrW5/KZKpVdENlKkyg0Z0ZBrv/QYQTf6DKRshh5HqOlSgQu1b413
VZkO3b4uBNAqxnE3hTgt9WRG7xcIbDkPM9SNWq5gpUOeSKJjCfppCaKLXkByCpEAlkXn3hlD/9LC
09vqlXZ2BCIj8nt2th/m7x6T0qLVQ43YBkK3I+Lw9NHLV/g/4nUPunDRshPd0sUXB0sBXlUiis+N
eyLMhyxcS1sBQn0G0kb5z2t5HLUKyU78rsnOuxtyTx48YkrUW5hQwegMeA6OVe0utUvPabEJZxTD
azsuNpx4aqpcc1dLiz6rSbmrMaVWm42Gtyx7RN0WJAJjAI9Yjpj+E1rVlsO5vwax0fW36Lf2CfPW
zsaT6I7GtOymYTxIc95mTZ9Eg6BBOpm7LkUAda0DFtyL4t4B1EY+KArrTtBeFg1FMC0Ydnm5q7ra
XQByiVeMDyLmwi5ccdvYiRcDxfbQ3kbjRI6kvgndNFtf9HJWjygiCmZDWhmHWHCRFmW+3u5Lp/eO
rau+TqnNpjAcy3OPGq50ugdJN/9chwM5pUbyKmPMViTNPcSYcIeMZjWwalphXO8yPcuJYrBKktfK
cj4JOS4dnR0FCOX7sp5ebfOgjRJnaU34hjYdOQThc27kK3oy9p99JUj7De5spz8XhIfWXthtYn1i
ubYVHMReMkqVvZZjnrM3btyt7h6TFndlatAaQ818L2ky1LrUieI2HwZJcyLsCrAITR1cD8V4470r
k8UsGSsSb9mKGjQ2zWK4H3rlYjDkI80Q93qD/UCaeDmtbNP56jHWgwUbwvu4BMwsw+DblIWk1nbu
WpYTa4zxULrpnQ89GuL7m03C+tJKtbspr2eY7o1b4xTrXonzea5pf21GlrSFhGSsOHBSO0Px5WbT
p2pmfBOrfesBN10PvUCEg+RxHNUTsACqcZJqa2Qy5VcFVNkWFF+V32QzBwdIEvngVrE3oQan0vrU
59Zb1RgLswYMDl0gAhsb3PjNciC+fWN0gFsGybLWZdhCeXq+Ot4cLPhQA/2Er2E/WI15nRruazdb
6VqeH5gpMdsX6v8jJjL2jXm/9nw5zl6KaDEGHCcwoK3TIVwHE6IUUiEkhDNrY1YsyFCi8t63CeJN
aetULbKMwGUQIqjo5Go2ey9zXd4Pcb6PRrKxFOfYo63QdldgjK9U1G1dQniIqOhWemKUq1gva9xm
hrUwy1sjCr6C6+Bu08WGZx9627lPaimSXYO6D9dlwIpJXFS/aRrxZMxqlKEjz6fXjQfhoLDXe7Wr
RgODfGsWO9lhQMj0xzTeazpZDqGJxX/otiBo0Cu56mns9F1gRRslLCybJAYsSVAA6VMUWH00nSI4
x4TopZohrdQccBKxo1p0no83hrer26fAb5hBRvNND9OVWYXfLq+nqowjD92VkaQBXdoQKSjhsEq+
JGDhUaRj8qyzqF1n+op57zFScy665mJfcG8QIMDya7K9Wd2SkIviOsJwY6IyXepOv814c8hcscSx
gfMNPBGTcU16ccfZByOKRxDrVE4RESgjyryErbvvFEB9GacLqblb28eYUoIFXhwCu8SzV6vbNmbX
W1KAWKgqM5akEhikciBB1ALC4ectE7ZR7vUIbt6waB1EUOdmLUgO8giDscSF4ZdrUjZyQIseoVnd
yKPNCXtNqCeLeRE+OiOtSOR3T0bbX89D1vUYCHqgER49gV/SwTriFuxYuELtLjQdbYfRbNgWg7kt
3fabX4/ys4kNfWFgd+NQg1A0bJU6E474St+lfanBoRjJ9JrHZXHqSt+/h0MIXrtBoep741XJM8KE
W5J52xE5YHvISQPWJWwV474u8+FQIbPoMgUYuq4g36UUK1R1DqDcbE0nKPd57iYnU0TjsiYxfRtw
HNvVJIUnFACe8li7oY4xm4yDnNtjdk9ktKuZF1jchKSOkr7d/PH5ThbNXifJc8XTU6+8AaIfINab
CfbSJui7bOOIHKVAhJ7HDQ3yNYd+B2/OPRQcssDkT0ckkO46YYxiidGLG9OKz37gR9fNHqA6cH3d
NIH8xxutKcYroxPVDVx6UlEkWvkm8b3dABJ4mQx6+VCzaVbwx64sIRCCtyjAIp3MHdSNhASJQVvp
5moQBh3dtG6e6jH4ZippH+GjXqdKeJtWevnGiUqfDRNst6gi/FZIR65G+ZgOdr00o1bjmiKwjDJa
kTFR9zsJ1utx8Nq73jbMh/LV4mE+hniBoft2+8LQgMeMQ0R4XH3AA4YpCrH2kkn7pIW7ygKpNdE3
XgCiZxRZKRECCCPrmHqQbVGB6MpeLeraeTHKGhGTeBJV8OQ5JoouFazJS4D+jnP2PuxnUX5U3TXV
C5N+ske/wbieYsSSI9rViabNRhu85EHrDG8GK8ZsmzIPhq2VHlKUqg5kdfxzafVg1XS8uTED+NNA
Htumh9gxDcnKmZJuZUx6cG1MO1rm6cKr4/TcdeXngSXhEOJYgc7MPG8LSUB0Gn/DLdud9CBr2Amf
2EHkV8Bl7we4qwt3DMg1Lxx00BoDZJo18MDAtxzJULDSiVrlGZeK1opqOSHk47TSMYbigbUfdEIT
LoeTibMCtIdyIYYzffRy3R2diFqV9Mr7wqN0MRkS7lyI2mGaMG5xSUOzdrDohMFKZ48rwp2eEiAI
PRCZSwJ8TEAnxjfk6QtRIhfI0udQ5yyUh+lJeumjCoy3ssCoWXPa8OcQUYV6Du0v9Y2O2ktrDivb
odx2ORCTYrrR++p25BUvW4Ke0duhD7CbftXW6TOHB/6M2rlj/2gNE2o6wulT2JUF7GPeU/xe+hSj
ClYU1EHheopJCL9UnEIiu1ENvbbWnK4dFlt2fkiUJ05mbsQyPvGpEJvoso3Bx46Q1bKcptlM73YC
K92bxV4EJtKKmnJDSdIIQFqMllQCLuPxUtCqXxyHA4CVZAaGfO3NFlzCxiIFudNQJLkxOLjpfZrP
pelIoGQdqCutwG2BBcumevBHZWGqm+Agap0teCC3KtWDw5BTwViYLXsHL6Sk0uRcDxmYhz6ibgis
+xSnDbfDIuq2nWgVZ1O7x+k8P+D1AZTJjdUzHuti/OYo3pGL+3cqo3LlWxQ7k1yec6cYllaTnZIG
kTtuyq2TUzruNIrIdYZHuvTIT1Z4lBHVrlw8swuOa7RvO0bIpXzoAvWaNPOmUaTRYgQ3144YUQ3O
SQ2MMyo1ryFoZ6QNCRMEc4/rDbs0mLinXxACEjWLRIlTd3sb9/X+MjQutb4kMVZDhPwXYzuhQHOV
s9PA2HEuZuDHq4BMP2rMcjsUXLI6THBlehQKLF5uQNC3pX3xKELuS2gjS707UHl899vmU62h1isz
KthxZ3yiaP+Ug+ZfsC+BO5/z+gb5dbLrliI2U8HQVw+dlr91KDq2SYM4M1Anx3ahRUc9uz592qaW
tJcuKGROD7W/sEcy0Of6kKUlT75WvlbxfEHnmoEMgFX50QNT/srsqE9e3trgrmsHUHFk+oIaR4si
obseWyNfp4U2Mh/wGfz+7mHAVTQi19ctkCiDTh09l81d3uBH1vY4p3LgHBaoi2LDBvisOvzfg0bx
JhhZCRB+LETD3bFn4d04TuvKGqBzRPK205hRFF4k3uPhcgeRlw8aHAxK8ZsONQdhuZBC5yffnII1
Nj8XssRWa/nE5bOVyp/zMLnTwgzx7L2ONvI45K4zZ2K8uGHxidylh5qQOjKp48eJPCWbXziXEv1Z
2dtTdjHH/nNWEJg013nHYdbIZ/iW05E3APvhhKF6k2suZtR5Tvh578qa+0Mfejhk1XGooYWG5OLS
7v9L72wsTWtkWg22xbQeXVITUIPoi7lQGqp2ZD9SHYeJBQaT7RqcNeaCuXoMfjheFJFtktUVlYyx
dcrVsZA/LIWty50JLAx9d8XWSGu4+zJ6oUj3lmBsdPOAQoDpTTsi2Y4+sRgTN5r814LKYTkUxmoa
5Bd4bRzzbKzCPoOlzqYnvTL2RcO1m2tExUxnlR4oLvELtpDxN00t5A0GObyQkHCRfXCYQmOwnBKx
IOJKLF0NJvalRYVdDJR7vDujSdiIt1hh2wSLBZb/axPH0A1QiGSjO+QBR7L+hf7J+Lt75ONdNMld
wH/3Uf/k5s4gM0Hm0qUMiyPifOlAjWlxx6i/HYX/nHvVjsBeNMAaNAjPHmuA1CaFgrkz8vMhIz7q
Bmj7CeCSdPzoOtP4+2AGtGxNxENIwWMMBF61sHiejJ7dmRndTMPnhiBSNur2vV4yi7XZTouBkEQC
+v+UoRTj5L/K8Od2ToiTMNZfplwkcLe41wj1fHwgPAARe+8FemBqiBHbWbjDI7mIpPvScBlwB3Fc
6/H5WHIbsv2+zNEufZxVYf9C7vJDvMv8Zm1I7/i8MEM79of+qluFiSiCeQvgpVe2Fz4ghb4LSlKw
zdxg8iN/vrKadmm1OStg3p3nbMxWR2JrA894dOM6wa7d/ypS3fybMUG3FzLc3IxCy/WBgDdIYxR9
LCUJPfSk6kTfSTiYqy6b0A1hJaUXVTD/sYzN7dFLd8aABQDcocb3IoZ7P+husP+zgfabG5M0Ly41
luOxhrVkGLs6d3e5qd/2aL5+pSn8m0cMcDHgKTR9KAc+agrpoee5BBcBHy2UaydAf1mzvSvGGFIX
yAMq3ZCmzP5LKOK7mSeAW8RdlSO9QEPYC61hbi7T158P6797ymAqmwhziG509Y95hSZ1IiVsTEZN
IoflrU4XeHVpW/kx7eYgYfOdUBrq53UlLulcNyH/50UkZPZt9PDzV2M6P87LBErQYEe7wZRpfdAU
0PwYjBzYwW4udRtz0RiE3vlSta4T/9nDiXeZiXNXPlf2vEXMvbM+JsTbtve5omah48gY7HStuRgH
8Fq995okTk+315GzaQsar7iXqIPkgJUpH+29RP6C03rBcH+/uBjCcEBIIkJBJOB8eBN9LUvsYkG0
M1UFXSbDtlbZFCdCWkDSL06EItJpqU++C61obl/bff3iGclOh7hSIdYIoMetLuM2xXyhVa22jDPB
Y5e5j5qSS9GB2RImuyjNVu6ybnO11PLmZPXgwgKDrdvPb8sPagsD6CRhSljddRMKwTw1/mW1bAan
mbLJlDtfgjBTnE6GUb5zxneWiJHfHIfWXYo7f0EJ6Fe5oj8+8VzMGWvHdIQKyP6wMLWAalqM9Yg5
POfRC+anuA+OIcVrPIIMRB5zBOfXM2C6cnqD67kr6LhQxrnqx+nZ1+Q76lga/fOOplK0ES/9ranK
nmWcn6p5Cve58FC4kxUJfQ1etOyUksUNEG6enZkqF2Pvnf36lGf45DNM2L+aGn5cW5Cx8Oz5eHl5
GD/KWWCZ56D9LbkjdoEEa5OuHxkMz4PZLkUyYbOhca6G+Bmj35lU8xVy0KwLv81vIptk/ovbbXxU
NqFqQtaCDBU6iGOih//+fttROiUGj9jlKXSFutGLrF+onOetw9ZKeYUUqmS4DZruNRicl8to+1OX
9p3S6r/Fbv8vBXHfiei2b8UsOGv+/1DNgZNAmvx/Vs09zEq2f1y9pDJ7yduX/IN87o8f/1M+Zzi/
28QEoJJymd11wX7lT/mcYf0OQ9bU2cQAup11df9Wzxm/s8MhGoGdoOXiLpjFkf9Wz9m/o8hDA4sv
lKAKd157/wfqOc/kjX23BQeOKmwMH8L3cTH8kHnBpm5wB6SY+1YlA7XqqNpdYDMsnXdJoTT83zV1
xrAYnyvzS9zPvPS6uK2I4mEUxulBFvGXFsaRx7a0V841tqripqv7c9U92lgG7ymbNRVmaNRay/C+
DyDWsmMLNnHe79m4Grca9lOOu8uphOUN9b84QEj21nlnjnMDHFx0BVutbTy0NfD5wl5omykAZ50m
9t5QKV4zDTiYqXzK7uGk7aKmKLa4a7OlNgFqySC5LssWZUXsT7vIJQUvcYl6Vo4NstOuJTj8bqI3
Uc6Vj+nFdzwBWrj4hnpXuxpc/6CJb6lvU17uA2MXYQPeDQTuzT3ftag6ArRrPd1DDXjtNYrjFW1J
lrnqmyPsNygA44a9yOsfQaeudwqCabbLGmJX8BBbonui0GoRiEiILfhjtW3S0FnGZe1vRsf8RIfw
XQMOvQxc5OKDPlB9zZzu2qdsCMcWTnOI2wf5LsBCFWKDUX5cb0jXQRCF2X3RK1GtLqQAD7/6aDlr
radUi9wBsG6ICLq3ltWYlLspg+jjQLSrmug+K+O5Je+9Od7FfOc5O/qfvLeZ7pKOIAt7XdH4drvb
S9J97RCGWqo6o+HYb6Ig3LVZ092GcyUjNM0t7LN0aRT6mv7pxm076xG93FbDF7yBLOMS7EoVZWyn
cJsGRfXJiq2dYeb+kUQUdO6ZiRo/04YTtOxsB7refilKvBcVvq+tK+kZMlnu7UKPz1Xoc7pu6BVq
FCUGkY97lZhXieamGx/l+Mrx4ldVieihDytGQyFOU1xdM1owsCY23YYcaFZnxveRatVaj/unSBnm
0XMi8jiV75DtaYNp0Xm9mhTWoTQzAiz9KVuhjaW8WKBGqCL9YHogGYyeMYyqpTh0w4NC800JyzX3
vsazxrk8Pxo0RoeJxoNmGNVa2lhMkAt4lMCdQ+GMxkEKpExjR/VKH8Ino0mTh7DHrzof12XWiCtf
tQLUUApBiAKbPt5fctQxEY0rYGDmxuEbllFbPlSaE91QtLjSdPXsMRgI6OgOIh6bG4gdJ5FkKWfd
PFzFvJa95mj3Xp79L/bOq7ltpN3WvwhTjdQALg9zEknJCpZuUJIDcmhk4NfvB/LMHluz97i+qnNz
qs4Ny5YskyIRut+11rMAM5veldL0eGt5o8HkxVrGdmjct+G3nHHjmmD7ytYa+1PoUmXiVNVOsIZm
+8fQ3xMDfCuwFg4dj3xENH7lnUN+NAV6aGZbJZ3himpI6mB+a8QgnhTS0ylpM7mSHsxHo7fXLQm6
o2BkDnjh5CaVc2jT1FpjTUajSm+0QVVHC17xJGg1ZQ81IxKA+XRUSwkRNRzu6KKlO2MX0Qhx/kCw
LIbbEYbKyi1tieHdr7AKM7INkhJqgNXlR7eqn4PcbW9VSOOh1iAtjx6iS56/OpM9HaoecLPbEZzx
22Ef9850jAv3a48Ys7GhLP6wJvSaC5fKzD8xlP/yfnj4bBT3tYlBSzkalwz96rp6cYwstcZH6629
3P3MXEtfu4mI12Ons/ezYngdI6T6rvtcY7fAXzxPYNVDUdeCOL+KGBnaFBob5Vsd4kIcKtKbgV2z
qarTq2YP4ES7qxruf5xSKjzYpm+u/dBHDgtXqZzwfrD/3HR4TvmwuJLQ2+KdKtv/XugocZbG1X7C
ZL0nOeY9Ckd7LUjm73IRP5RaDYWXQf7WHesKDAEzqFSH59gbcfdk9XKrJp8xKB+e5uswNkv9iHOF
s1qPONtgfOyocdxXYthyCmi3VXAeu8zag+v43MauudWj/Bu8a2/1gpGV+YfviMvUsSHH/kWjNXou
vkUNzFRfjcvcMqxNR7HIws61r21h2adBC8FAzH9ijil//DXLi32Bwr1//7ocCGe3ADfX2JLEIYjy
AQ4IlByhzFPuB+Yp++8/vX8tWcJo0398qwM3iuKJ4uGXnKyrPm2cY0tEiSufEztHtpJYFr3Q+PEd
aizVXvQCi27cHjyzTiAQYJ0OxE3UG9NNm9GFZXbhHsIxLd0expUyFeFJK6kMNdPqqcks9JlBUmNp
1HIhY7+4RP1UXiz8olUjiQhNKViCluYgQTnziZHYwojM4Cb3qT8Nymkfdy5FwSk1qiE1G11fleBN
mnzDXexbPWF3UgRVmoYoUhNUCPZ5Xd2wQXOX/YiX1KP/+OpbCgcretm+z7I1Swf1KKL4QOrwKFGd
j0IQaqcwbti5gY/eEqYpc5jGfcpYQUfFHj7BuMzabrzV/YydZfGpLQL7rJlJjsekTQgglqTilR6T
OuSnYdOhYlMlVy6zro0uOkFQ8pDmuu4oOmsS+yGuDe8Yj8ZXyfaAWsa2OoVctthFE9LGdVWfgHEQ
HPJLXAMEGEn6ww5OS5bUgHWG2+yryfF7R5vmcxCm7ks5JI+DNM1d2sbcl6v4GttTSRyNnpLeKKIb
YIJMYJxmS/Q52A9R1a3jiSYT1WXRTaQYhcBxWiemo3ZDMVmXybfeUsepDnpoPhae39x2hvWlMQhW
Gilp8lZ1EAWx2i9046a1uuHSt9MtHmV1VL7XXsuo7K6jVgMCNqxPg4GPzU8BqvWjOGe2AgXi6f5d
ZzoZ1UtNd4kp1lqEVocczNr0zDCHxuNEiisCtE9JbvRdMSQBdtCD6Awt5tx1PJ5aogRY3kb74hnj
Jh8zxvt9r55yAR87JU680v20OcZl+6SbnX6NNWqPRqhEm2aEhzKU/dIf403qm+LWZpf8YDjVU2YL
Z2NaxDRjUDOPYCruWOI6KA/8jeH1Vu8ndSeRiNYQads1I5ezTh58odPVttbVuFOxI44VLdiBWeu7
WqPYt6ha5zLBlqaKx19YmPQxprXakslpuXTppd0CMDOvGiRj02hO43vEzYiahV5S6BlpQbtvRHno
3eiWXlx0SlXEu6w6tGowTkMRBBw6pr0PCgceP1rCQpsUGmkQMIprs8+TicId5pBnRZx+aua7iT4b
AkaFA45h143XJVwDrElxnff3QGC5PXrmZ2j7yX5u01mPHpacOPP3lecYnzyHLiedRBRvenobQRfa
RvW8WlnA8Co2RRvgezey+DgIfOZN/MVwChbEpvySarxWOCL2apBTf65zvz//+JMxjFvhy6tdW1/S
DqU4K0FIm0rUYEFNNaMfoZmOQt6nk0cmzTRmqFRMGUXiOsQde+cam3jTugprx/tf37+RS9p/qpTa
5vevvT9kelnvGMdTkDL/2PsDzeTljVLl7u8vvf9JNjFelqY7//31dpLZgptSuf/7qb0OjULXg/rH
05R53e0nY3iMLTpVWroAlpMsDi0FS4AC4Bs2vdYvAvTbXQZrBX79g0zy/pPRIeOlde+hVwbh2g8Q
3PwAu4OtEZ3QRnMfxep7R536QtRxcOuTz6ybMdn6Y6aW7uQe3IlSLH+cUMEm43MQh8kqUXaI2hBS
AFCOd05Rh2wiGirW9bjf5kF9996GxfxpqUqMkpSjl1t4kMuSZohNFEIFqYj29oO9MPRMm7sBva0w
OuDRZXTJK7GPB3SmWrxlDdhVf6juM4KOkPhJ/cbJpe6H8zv0z6ycU2Bg1FEWvo8wrDBoBSb1057P
BSAeoccQFLawHWBh5/TpfBBCXYH9eBxZ5M1Q2NbVvyGW0Kg4qO2gU1nXFA0qZQbFR4ObZ2MICobY
I5dh0pTOmjS2g20GHmafVnDZ3cR9ZR3lLTOluRvF2Bzris1ICPYEU7DiiNfKT5iPpzXEQ2FqLs5K
hprNiDtwGU51vBmb8Vq7/sW3En2RM/J+UQUeU8cMbHyCEUpV1d1VhIGImzDn9twTpDzakPDtNVxY
y+Kb6ZRkr2cQMf+y0/2vXMcE/0G2cVQW3sCbITxLrQ53kjlxvn3/99Hs0jOLNvyNjPMP2iPZVAe6
gnQ9V1jGP/pZ+7wW5liJhF0kqrUyAjRzTJGTiBz0boTjjrB/3WPAnKrkE65Oc8VlgtodaVNwkntn
v9UXzPQvKquzFZjHl3Kk+ZSOtmGmGn6vQzIaP00w/pz2/JJjm4WTn8elAAs9xrIeQoNtQYf4MNNX
kG9RUgCV0RJyEJXhnEjNrLEspzsIs1xtOcQRHutzrUluVk3wyoXI+g2bYh4j/voiHMYdlmsCnaT3
4KP+1TL+mwJJk7eWti6IPq7BI0mnPBxwoDfC20dNXG/+/Tf/0WXz8Vkl416bgZtHFniWDH4arJpd
Xg+dNvCsUZ5uDVdDTElMFliqrJZtSm+y6uYqL6BpqWnHS3vy1c5lCyvFl0Evw+tYyms85dd6aOuL
FndbxENt10rne50gQ1ZmFm3DJF6i43V3BDLAjbabzumfjN5yb7ReWxUuYwgLHMgh8Jw1dorw0GZR
+oPd6AfdXiw9fAfnkOADcQwWMk10KitxsYGGnnyW7lFwN1Wms9L3+qjr975Rn92+8/dE9EggWPp0
dLsgBNzrtlsSJctaKQAq2nGCS33LiATXmhueqZEGRqDEpcg71G/LP1OSjd/XLmihMZsLGztsE7V3
03fjV47S5ogATiBaZcBWklocg7x6CTUi+1HPVrET7LYEMfajoAhlMoeK8znNTpKa9cnFTZt6IawX
335gtprejvoxtdS0cNOs2Xd2CzVw5sT0tLq7+Kuqmb9dD3cs7uguJfmJX25a5aLttmE3DDjhWgAV
HHBcsX19hfOruDEgggg5+7zXDnb+vWQkBZJBkOXoTLmwagx1bi0PHuIqxzeWcBy0xEpomd/Ihv2f
HjYnW+Il0TVOWryuZ9og0u3ggId0IxzDUS1XtQuNg8IRtPt0dAnqFSTustRYN8NwSAhF3qP45kv+
n+GESSsAVWV5nMpC4kFYi7raYg/ITlN6gvhX7bjKftbsZLjptP5+7GNnC5ls2OaqejIiSlC49Ni7
gB3LSvWsfXQ3E4yvYigdeZWvw9p4tvxKv9GSdCddLQC1B48nIyeymfSJYfoIwGIm11ies9OCQj/T
4/Qc+2cXCha2JOwSAWqYW0h9n0GzWVc9rKRxsq0ljB3QQ4MknSgdnEFzw7hGZTRqIOVlwrkh+xis
R35qgWll8878z6f6G/zmieJs7uVFgovZZr+0agw2bCy2OmzOw65rBn9dSI9BXmpau8SrbgyunMek
IXw24fz9VNS7tjLxAFjuFy8N7+0g/hT5g3fXNcWXybU3VLkNn+McBIPSZopqwBEVkKbo02tZYRFU
epvvcCfVCxtjwGVU2Vs7TdaBOrqCIBHlU2QviQh38mtGmmUB3Gi6Wow/ccmLg5CVOKT1NaDYejNm
oXtQwaAfa99nkjEQYJ8gLZ0xkk8LxjgV1HKQ2o7vlIT2+gA+yrRo0B3WWaCzITK6Yy1r776c0yF6
w0QkNQiP+YxSNQFINbS94S7RQbwHxrLLgxdM+eEBz+NGOFm9Zf81LSY78jZO2GKk87ATodQnxypo
7UViTc+ogkwF/Fuj0zaonB5di9w3iw7mdFlWOz0I452t09AAQ6UAKo2krklqiehBuPE9SoKGTtcO
lVzUrOo3smTI9g5LGjLYhBXjtONIjS8LHvNiT8Wbqeg6r21V7u0uX/WNNa0MG6U9LeyvXFWjLWO+
16jG7NVUGNf//RL+D6kElhHMAwOXggtxG67Rhys4nXTJqGvZvskCdqF+SgA7BjnK1WDYZX6TrcYW
gBXrwts4837bD/9ROJqf3hMW93vrfc7/QZlTstEgKqh8r0/DprcHnFldz0HmW3uuoHoKRpMlF7Ji
5U3rpveuJEOR8FhvMelynxJZ/eY++g8jiYtbg5sZ8rarz2rWh1c05R51OZ2d7dOw+GwX4/d64lzA
riaTLt96sVwK3anXuklMy+xWvbrpQD3r9bievEQdtejtN5/QP+/sSCCQ5h0Dzd3VP4qXGaMu5WVu
vq+Mol9n4XDrZvqtCHTQjuHgH7J5UEShqNIVl41MPIYB0aiGiyv9duUy0dmWRuQVT2ObU3yCTvGb
Y8icFzi/rgI8ywB04NqIIRagml+PoZgqcoutcUFcI+4Ok9+tiT7FUFfwM/hDWB/Thr23PTwNeHfX
jsYQPbB7TKN0MSuG3DAaB+K7XmevdNdfSRWfAlSXZZ8eqC/3MCiTI0lswZyliPeeCvKDAQwuzTq2
7qp96kPDPTGru2N0uWIVhAephELpFRqAU33LchyLn982i6zqksUwsR3598/of9CCPJffm4uvCVUB
qffXd0CNAQbmtC/2Lumq86iLa5rSozpNbxJ/6FaWFF6qmtJIWZGjH06kpeK1VYryxkjCN5/bYzhL
Ee6YybUjjwll3kHTw5WHIEeqWqMgp6i/vL/o/y9T/hbugQlgdj/97zLl4TV7i37VJv/8mb/QHtYf
NpAObB6e7QrhcEb8hfbQ/6AWmC/rmB89ijj/FifFH46DGD3LhYiWSIcmJ8pf6qTBNx3Iw0LHJQD5
4z8SJ3meD6ekPSudliegxHiWhSvu1wPSdLgVg4XKt41sHUph6TbrHIgS0F2c9TAN2y6qHihYgKLH
Rd3RGhJtBEzvp02RFSFqIctbafW35khvmodbgdqh5GHQ/GudG+k+sV127JZjEWNK2qsv22ltxTiC
3v9K6QecwqiROwWmYaln9b1pVC4TuZi6hCR+zogGcrpQRsFy/jVKh9sOzzm+2traVXH+FMo82elg
fo/vD2Zu7ig3DZhFU0yZhRUbq9Z6k0DhFmXflHvyT2gK4tAZfn3qJtOjfAs0OZMlugEjmAnYVz6x
Y9DX+NLcl2lS1Phq3SmWoKbwgCdzb+O4jd3C2pheZq5GyuA2BtbakBnordn37RxMSFYQTep9XWZU
kjTekR7NheHiMKznBEVpOVuza9WhKIrm9P4Qy6E5ZSbzFoUFdZHX+ZEm6+pBiL5aOHZfbwo3kIfQ
7KjTNINjRHJFFMDa9bYpD3nSaVtLv6Ffp78vU1pThlQ88jvKi2s3Dy3igBU49Z0FELQBAnls4whN
pq3mdiUz2UPXfsPl7dzFMIQdqPVSuWf90XBo5NZwuixS2x7vJlzeR8X0VwUinZOogpt9PF3ZQ13a
TFTUyhvDub+HHVBf2Xcmy/e3FXEWPyyRXfjCEnpwh8MYFGx9knWDAZwUxaa0xvI4zDfFkWlWKNJu
DzEgOKd1toSSV54T9zlmU70EVo/12yTRaMfGyom88qoYVNVhER6jSAtP7w8KG/ZcT4vbmL0Lc5Wv
HRn/u8SOt2r0GpjC5EVKw0B9JlbNyOYY6iUHr1uGG5pZ8Ip7/DbvD6lTBwe01T7UzWvL9gUzM0Pb
uZXeFUsONVrMh6HZFwBUviqtuRucZNhPFqE8qWj3bidT7NxmFM95uw3YFBADFAj6sI/RBn1zaWDd
+Zy1sl3aIpHHaCoy6lcnh6R0el9gPDwn5NcvAgsqyys63wls4qBmukyMxdi2HpiGEIdmkCTVphtY
dTZlPzxH9FKTjdlSVUbyskMSj4jDNnoXPHQF+rdvoCxLrVHLkNhQKloidlWlHTWnFMukIL9gmg7u
W+aMG1xE4mzND3kIqSys/FPVGD1bdMFmp8/kVZ8fzKoCeu9m+3jqnzmL5Ukj/kPoB6h0q+x56MuD
rekbsxMGMvl4zF3X3GlWAkAt0a9T5VJdLax15oXBISNUu3CLiFSD0pi9VqiTdWHbOILMWz1hn5CU
Qpy9QZIBRL9cJm3+SQI7NeKR/ZlVfB9UbK8zjbBYPwe35tcY6sfEKtwHhZjL3D7WbhyCdPBgeGqD
QsuLE8fXII7WdMbPQjzlMkkJ3rIq8ETnIn2MBpzfgc0GfZrQc+EN7RhesNcI2l3XhQ9q9jCWlr+u
2iTeyYmJUhubP1DoXDQxbwI1Y2dMWkozV3zkRB1cm7Lo/hJZJF0yr3DpSnwZcKouLTGVSxvCgUmZ
Nq08eO3n1E+T59OmtxAWNat6ACee7oG03tYpc+zOIqbyblfT0kRfk5I8CcK/67ASBJPDArIdS5xk
aNfojaTAIAguFGR/qj2jXTfqr65XnRu/3r9Db4Y5T2WPU0SsM9nGM16hr7NPg0Bv1nuzX+Eawb7X
4juko/GN2wwRA6NFoMOB6OXMI9mgv2otHXbQvrd4BOslcsNtmQJ2cDTv2W+671NEXqMbWe4kqrsJ
MtIro96SCiG/yGgfhrwgEZjYeoPlnwza7Pj3QvOYJSxl6WuEMFSab7YzduRSpb7p3CRlBOHNUJf1
hN+Md47EB5MlovEwHTem2S3qsnCgPCQUU+bLd7uXT8ySfEzNS8YJU5UDLaRZ9YCF8sT7jVsBQ6ip
Z1caMo2uBBZRZwFpWcE4mSR+4RKLmTKpbjkcTtIk09UKt1rE2OEx0ekHp7E+KaN5sQMLd2PAt5Rg
1TZHTSItPhUMZalIO/pB/hJxN15Y4q3lpmVr8TdDAohNaj0iy0XB8jusNyrASTj9jD8GslcZrw5O
jNjKXyPZ2MuM7GJTEOukdgwYQ/ny/slMShIwZzobhN9imad7k3aPNcvibBlP+66Bp4Cbl7Dc0gpt
GHFpOW0A+tgkUTEBYODPDWBEfaU/WCoMduhWMdQa7Qp+nNaj2ShuPU/uBA4s0TCgMHlSLu95xfQB
BEvdkzEZcI7TQLEsY+uEqTVZgpj6RG0suSH1qXZjA2K/Va3AIHI3hlXZVvuSWhC9ncDVGxDlh/JO
Shqb6Gv7pmSLqZFibNGohKx2B7xExl/NWRcakV9gVXCLwHcMn3AVx5jQc5OgkRN4d4bPHCASfwYh
NPeQRjP2SSfFMVfe9A7htnYuEegVfg9oJffuGF40336FgrPSe6oZCuJje8NX+DkUNIvKRhskNtNo
VrNksvWQUZmzCXyxLaV4qkS/rKbUOdjbeGV7NB4ajv4YYO5Y9iwjgFhxXWgsWCvctDTNHXe0z60H
m1tvPQcUsoF0S8QrX2Tla2iDoEhTA2IBr9ef2UNOJd4IpM7ny4BuQ+eZLeY41ficpwjRk7xUcYeB
TMbmphq/zW60pYis25Fu9GVDeG3tGBefN5Npkv4l65roOsQ0d9PSR3cHZgjcA6M2bRN4g6f3IzoC
QLVqC5A8aF473LinAabXmiLdiR0I97mgKcQuoDPCqG+JGHAJ6lF67AEpsSLxwUmDlCaTdWv3JGa5
LC2qbBjxujCIdOROR7Zc2nM7HgIFLWyOy9CqJrnLaIe3VWVslSSN77gGFgEojmQBXi8jfPPXA4Uy
+cHqKocaEgPVaBhlvgq8Vj9WeqofW1kY5Nd8JPLSw1SMptQe3h+m//5Tx32x3kWx9HdxAaorQ3DA
QBWlB2b4YMvol9e85MaebxwVhXYqNFtYUSxp7cZKUVgDe1H7SfQYtMOhq7VvqQcxztaeLJ1rR2Pm
3ZUM79VtHHEgbzzgnTP1nRpMd1WWmnUzkXNdZv7FcXzG46hKNPb4QOgLqeaZ4400GbpQ49Fv/KHU
tyk7DVjtd8KpzL1lhGItC+zAo1TUnjDx9Ax329DlerTamWhsgjJmtIf1wLJn9BnIYYwTR925r8jL
2YtecjoCTjirvGFcXGYAK3rL3pIcBsvu5f5OG6ejAoNjWr332rG6RWPv92UAPKCsQ3Uj625LZAwB
uyUUluXaJjS0WyduPXbvWGe8YDjAyTEYombnyg1Y+Wg2B4pj3nDkB5+VZu+FqvauDMJdw73O9GZw
aoTjIOrElWSof9OzJt8GiWBJw+/SOBmSFlyMVd/nsyWPhUY9sbKwujvNoEq8UO25L/r7pG+mi0+3
AGYyWUCfw4VSKmEiyBBuYjqwTbNV7VfBZx8mB26A3jyNznQB5oExwi/OoK/T13DWz7UW2KhN/8Ac
gI+5Itn5DTrKXQA86jGjoq4PuQlo1kuatwaQHp8KGDzcSzZY9THIyvrINqRdy2k0SSeb2fH9wTMD
tgCNHy0SP0oXLDTddT9G6uI53GkQkXDaN8MXZyZ7CeeCdB18YQa3G9W9a7UJjBSAlji6YGU1lEFP
gvuvFHpyQ+mqvUom7wFov72fQpGf65hwSD2AZLHbnoOJOrqu7/lVCmXcUw7jBd233MiiWy5FM9QC
kFYpa0mml48ckNeRvt981ebti0BGKCmO5dOM0nXVgCqRWpXfVSV1a35uPxSFileT5dsXuiuLJdfG
aO819msirOASOdZ0cFnZL5ou0pcODqQNVUUJI5KUZjuO9EXdMk5XcuKmlJSKjEHe7Cx9HBii1glx
YDF9DlIzWrZlLbepaE5pq41H1RLiKcvuLrYH/BHzQ1oMKCPNBlKwu6tM4dCYMZZnrdDuGLPGB8Jx
FC5HkqVmed+U+kibVr3HUxsBtMiWOvO+XZwyb8+i78Ax1NE24EBMTRQuMThtBOtrMFHaLWRPKq08
0gNCv8Eg6xM0sca3Krkq007fsE6GeS8O7w+OG+FEsNPXPJ04Xp3hSXJzfvGIhdpNB3iYudxVz8Cv
FPbsWRASYJAgyYkpEuj12NgbPxo+jeXQAliRgHI049inbngfANK9Ceip4hZgtM9seW6UM3PIQZet
NAONq9VZxAXjUG6zrPVPk7KJPWMw1OzAOVFgTTWAnyHlR+mN6VfygrtSbIokJYDsuI9V3lmPIyyr
Ne6lmu1B5e+tNN51rJRZsEuCH1P9aJuhCaTddU++z3Il9C1rKQrOdk6CjZbQrtyTGzjpVt7C/5PH
KXNZXmE1PLepCs9qalnR1o2zigQMgcHMXkFjXs3J9i6ZkltpZMU5DmoG9I2xnVMkMfUueCLVJzzV
xjIAP7xpRZQfy5rAL8CTmjDgSzk5m2B+K2Xr1tQv1z/Sff+3p2f/m33/F4///0toXMxOwmHy8W/j
s//z5Vv48/Ts75/5MT7z3D8g2BpMi3E9eZI6y7/GZ579h0BKdqgQc8jrvH/nT2+//QexKt2GI69D
TWXMzA/9OTwz/hBcPbH9M4gjgwIY+T9x9s/Du5/G2Q7VdKCymbjz7C6rcDF//ydRG5OEGAbRW7QG
97RENsYrLSJozA7GPcfXspNRkiozmXARbqot+tHw9x5qWgBIto4UvcCuarJtGAzlWuBVSQaDew3l
FBqqJ9c6Cr45B3GsJA63/cjcGlX9FufeEYMn2IYYaI3B4od8/M2gGqqV2wC+jotindJlVsYaBVOB
Mx0sVvDNW57njLsGylkA6+yYPs57FCBm0mohO+JoX/QwyatubFlqZmDse2keY3/AFp1oZwfyD+ZA
nC3yqUlm5IHjzCpvUREMNVo8FwfIJQvDxz6SY0NeZ5P5TR9LWKOZdT/TCeLk2oRRvnBMtq60g1zs
TPmLtrHf1FBtPSRHgPxvVB48Jo3q1z8dV9cfGsPP3ot3aeFv6eHHZ+U5Luk/wnQS98ivn9XIjMwy
oaFtQq8IN5WvO4An5j10betoINBHyJDIQzoQdc4xyemJVS01Yq5Twyq9tuxPVRTau7gdtc27zbgG
qgLSfHLYd7UG4Vek7imVx5DCm7U955fTDo914n/XYaEcZWRDMxrJj7V28Mh3dlHUmssRTgAV7FBw
1WTug+weX6EPb8rZ9HlbHCvlPYt8iJewoNnIemzUaL6Cb2nT5lgmVQUucZnHtX/yFZFVM9bClV2G
7aoc8BcRQk+cAQp+hSI9JUEBaym5orMTsa53Y9RMOxYSufSdmxqZii1fZNGcRH0gEFvoOsOJy3y3
Kk3rZegjQPrZwneDR+VWwW8MIvqv2hUfj2ObtknO1TE4qRGCf/14nFEmZeZUjIlzg84gWd4zYxUL
0i7bIaQCbAoqZ5VVIz7oymajz86jRnReNOMcnXkMaxYMeves++GF2dbDvx881v/06mYMN6YdhuWG
8UHqsyHxDSUm5I2rmdmpMdSZ+gfujebBIb+zGDQKb1a1BolIJr5Y21q0wStJhFhP7oyQN64f4JUy
8GCDjQ168B+ABiPfD6ykSYtklncXJMR1BHBJOULN6KbuBjGL8WfCcyRbDY1h6VXmPVUU3LULNiy5
ni7D9q2lRgrTw+AvDVqMbPeUh9HRYcq7GfS0htg2LM2ROied26vXrljEZr85tfRfbU0/PjvHJK00
F8oQtPrw2YVUiOhux2Vw0iycsBotjj6UGGJ18I7ycFvV/XcWTJg3dMGVb4SFKuvjv39E+iwd/nJ+
cwABOMDeSWmB5X5kVfdZ5QQ1GdUNO7uQ9TJz1CbDGpjm6Qo1rl0MDW/YEC4Tl2CIpxn3ZISPMMOa
3x3K/3wlZMpwLeOxspGPPqafbUNlcTFaxobhFRM5QcKjdaoGDKpznJQ65AFkt9LWy5k6ewrCIlsz
vNIXUnGK//u78s/jlnucS432++0Jt96vZxX8ozRK0U9416czpZJJxRUvEBrkUutSuvbrvz+d/mt8
dj4S5swcswubW7DJLfjX55MMGzLIHiiubnPDUH4nivEyUvLJWHKG35YoJ/gBGXAzm0+SR0PZj2lw
25q7Bs4QLtzqaXSis5OJU6DNlk3z+3/4Cl00dz5ubtykTx0in7++wrKkH5CpBwkSdaOBSlmQLSIw
pz3YbopfsuKsxLtiqWELe+k1gBu+jAtcvX6fY+MownOCQ2NZ9PXB0PU18/lDp8nlb17kr6lUB+mA
Znbcx/RGEUVm/fPrizRHf8ioSOkBNyoAuB4WLfrkMA438nvDBaBw1HPXUYmWTff//tQfsAM/nlr3
5qdlkYSd4EOimzazEF8lTy29YEkACx9P3p3IeDEhmlUBzdw4ZVUs2oDcSsTkutT9N5rH0v5LfcWx
/iWwvO9d1TyzcX+GNfsMAYd9hgxXDkmmFCf97+AZ/3yzDKj4kooonBgs/OZz4KdFWFpZvetL0aPC
if2o6FEKpfnYZ9qtLoxHkgwBvwK4bVAWcvxdXtz4eIbxOUFpQJDlAqjTEvDh2meU/kCHGLwCWqaM
FdPXuxRoSqCrXdS2d9ym6Y/uOfbNqnzBMbJOw/DWpQRiGWvBS6IZIBE/+2l18F3tDRTrF4PeT4TW
27F/tCUlnIY80LM5J4aQ7yr1BCn6P/7EDd6ImTRhzcl348M5qzMmH2FCjRsnDb4Mlbz3h/FosJ9C
qrwO4JLfXz9o2PtqhLrtIENiX9/4VXkx0TiVXj859L/0Y/dszcwyM9KKBVQLxnfd7WTHtyxk+t9c
195f1M9Xe9523myoNuww2CF8tJMSH2IoS4f1puyj74zjH42yCZcsOXcRwU7IrN+1Mty3oXzgbrBL
c/OxM4xLPK24Hz7pGfN7V9n2tmb8LjXz1Ae1AGjl/+5smk/UDy9z3p7YJMzx4yDX/3pscmhYULK1
YcPY7Wwh30F0NhaulzKVmtDdpgB2JYGbLVraqjKZcbptrZZEio5TWX4R+1ZlDwOozHQqGdQW2rEI
4a5yGYpnVBv+NdwyaXlonOE+aJrfEAmc95vmx9fvkqk2EOi5on98/Z7DKjJMWnzrkbOZougVE+Mb
C9zvXgtNQOoHnWcHcx6fdVdBtVayX8fGhNILIoGpyDavda4gMf8YPZ33Gts9P7bxXP2zDIHHUTR0
fadbJJliKANoCpLMnqL5+/kzbMcvLV2A8N9YX4Up1POOwaRlRHsdKH+tfZ6s+FyP1k7GzR0T7qd+
wOBZ4CFmpbJ1tfIzWG34jk36MqVRtCjiEXZfC/ypj7ESoY5GL75Mr9RUnONWPc1VDWGXXQNTbFup
P9LOu6o7QNGeiM5Ysq8ByGBQ9+3Kd60z5W67rBa3BSjbJG+egp5XTR8Dyzpseqz0oOR+K2vjs2ui
KePbY5ri1E9kRe/GCA6sZVHiTnr6VIQv7AufC6boxCPC7yzIvwVN/CIs4mNtsq/MeaQMd1VCmRWR
vG8DLgO9DMpFMWTQqbx7o2RziM4yn424KdFaR2uhQ7NEw3wIhfami+qbWsOkbRnms8+SG0szqKGO
NPzB6RVz5fOY8uEUyCf0SihW+rC3fPFfrJ3ZctxIlm1/pX8AZQ7AMb30QyBmBslgkBQpvsBEinTM
8/z1d4FV3Z1iZqWszK5ZlcyUooQIwOHDOXuvzYc28gLbQ32sauxQLgfd3Okf41p7VdpllnCiSoNk
0C55iaBKUSzEI+N2l6gEKVHU1K7EkLwojY5Y6lFmLNXZDeLzDHYV8x7nEvqFb50LNd0Fh/ao+F3Q
e++YiJ6o6PKOVFO2KjX1kWtesWoN59KMD2WvIUCgmGYInJHg/TcE+CkJA3aun5Z7gO31garqhTZm
vGLLXbfaa5/npzTG8JRwaZQXl6GjCofpjt5Avass/WG5k0My3Imh+EE+fb6HnxckL9KpL1VpP1SR
+phzt+Atbi+QSC6p6H+ET45GVjBqv6wn6qHvnqyZVyFUwGpDrEGa/dwIY/TBWtLAY99AJNurXhGx
WEab3OVtn9v0nGYMLCGYOVuPPsnQQORLcaXEaKn9ILBfEYM+8jCQhYHdJUCEvGny2WbWZ8eLbgq7
lyuCWHh+fLQ+0V7ditFBNx+dWXdVu94r3ISHBVfopBwgRHyU5nBpB97m6ujofjEyXBeCSGNp758j
CxX+OrO6J9XzKsuaXIaAFW6jLtIrQTNZW90mEbwX7VNBUAvP1mr8oX33yF9be3MQYMDQ0PTTP6MQ
+Da35Q5s+VEz7CfTiF60iHJtIeOzZWe+CLvrkFAQZo9Lnj7XkYMaPnhHlfeaOMu+UdkPvbCPeVy/
1nZMI3Kob+IJtw/GTJiF2dkBTa+6+TS78cmKStLZsVPUUcZHiaIPVMfC7zGrcbhDEt2R91HgOSse
l5HSBXnoz3l0EzmMulC76/XisQ3Z7WXuwJed8PhD6pNaCRyFXtuqKKECGVVZ+fgikfWIvMdMIB4s
ezhC+STAexlSRqytoN7wVHK+gfTCW+Fp5zZOg5WpPXAq95PQeivEsxp5yVvzglgdGsB8aIptGes/
6moJ55MbGRkYsojOXmYX4eRnO2gPdtP4Jc6Rz4lFn+Wp7Y27llyLNWoFIHqdqmiphatujnF86yus
BURBSPXiiOCVCN97L0j2oxO8mmnzhGbwkFQ0RykuG1Xwbli8xV2mq82AEXsMiZhRN/M8UjAtt2Bq
nxLZPY0TFS0E9kRIkKaweLmwCY89ED1t3XX1nuztGjhfty1sODOzfHcD+iboxiH+4M0ZiHbViWw3
5XzV9IKaiOAuUT1xN07LllruIL7z4kbNsWiSM6Dw98rjtntD/JoosSsKbrF0uf0sQHDbomqVBc2T
HZUDDyl808p6AHZ47UbFg4G2FcyetXbpS5RxTDspPKqKEt2DCopdK+VDzQu16qkFm17KTN0zVwk3
O0VKfYCH3Vdef49CyfRtzBkGf2hl6gOAD4gCu72vTSC1tnrtsXbQRP+w2vapcq3vTlidlrl+qL33
tEwxr4Qv43tYqpfG4a+ay4koKtQbH/4p34EtrFfLjyUDc6JYxm8WmN/aRh55Hi/xQLDVUN6b7Mw/
n3qQR6disZKjtX6twuSEFZwnb3CT7DFdywq45ufrHbEAJl5zUfWenTihhzEtChXxXvboodK2PY9q
PuZ29+4NrEN8YBtrXU70Aksm0PCwWNijDAlrAmFtGmpVtBjFZIiRfkhOYZByLCGxvAjR2A568hHb
PJts4EkkRv3UBIfUK0sYzO1lZulSw3TAanTIXJfZu1cfQec8Iys/AaZg2OmPNIIQ+mSCfTP0S9QO
1lWkjzsNaUlvnym9pNAkefCBy3LQtf1rVuJktnFpBjGHOkGtLukvSxYxy9HPbMFKAVhFeZdZ64FU
7ZhJ31kWZBTIOHvsU0U04aoBwdxnw8bsm4sj8nOiFzt8/tHigXyLovppmTpFbO6hur4sF2gbJkwC
O15rKz9HoE/RKl0ZeOzr6QWy8XGOvs0Nw9000pNpsoHzpo88eaFlexEDjY642qmZuxrkSydEFedp
ng5QdP1lbelrc2tNvuzJm+C6amQumFVzRGTQ21jdp4FF2pLua+3wYgc/MLg+YsQ9eZV+O+gzcRgN
sZFMaRlTo8GcpU0W46lJdvnEMlZk53JKT4UVvI6hScE4Q1SfH4JrgQXMGZqnksVuWc0+12fpIhXr
+1QnZ20Gys3wRCQqVmMKACaJkaVlP4OwA8vdPoW1+5yVV639E1QvH7aD0CoiCCmxQ5c1tc7zlN7q
2mDt9EzIldYvh4ryQxg5uwuYxMpMb+KgOoeAWVI1nfD3JVsrL3aO5G2x8xlndAXWHRkPkquf7KAY
oXhasJhKrgEWfplH+KJc0W5OhUyWRKbST01Fm5/3MGQu0Ir4pgCysbJbetikfiA+c2Hf6CzFlIbS
XtxT0sKynkCoNs3kGX3NqqIFtY6k88AuiPPt4yTVR2Fnl6kJHwEMwBxfIL2j5r2HSr8Nsmc2ndt6
2QQS57notrhtbUfQdZNtct1u/Gx4Tyr+ZBAwEVN1tCIF5aMjE6ob0XkDTkN0Sa1QYHSPEKMn1NUD
TMy+DqSOUiCBomr0VWKc4nJhedZy1RigNsd2hG6jsYH0YC20zW1t1lvTie6rScvZYWvvkSZJJmOi
W4ZH0cqHgdQPjcNaSjInzV1uSKS9liaIQ70Y8OF+zkg6Xd+hoOHJ3LvNFC8rkYG8AgOmN8yE5jIZ
h9jhqXlC2TfS57nsoN4s3f8JAVL9O5LYIoH+eraiJyQcHBgUjf9U0Hdgk+hlgm/GtYuzAZxt1K39
NFa3s+vskCuDjFtEUcvSno/e60Q3exVwlFKup6+DuUBdSXJAFvASZhpWks/9/bJNlaP2igN0H5bF
lXfubXZzMahHfaLxCgz5I3V4pdP8JzPJ9eLkW2ajvz+TW39RVXANIh2X72Y7POwv50aaxQFKFs5d
nL7Y5E/fQ8zNrXYthh9VEF5rFV817Z80Azhd4jxETnPn3ceueiu89CXjIcf05utJv/YsJrGavv6K
hO+XZNCvAucMHNfW+UbLIT0zCHW20wS4PyqNoVPmqmb46HWwUUXwaBJxxf491ZB3IMQMfPhWxPOY
gD4CfxEFrEKuLzW5ly2HWY9jzSJqMqIH3s0PkWmvnwvdpyYgN3dVW+zHNDnXMJ4J/XjwTHDnf3/z
vhiVlhIWzACaCJQhaQzSpPv15oUB2NBM5WIbzqmCRaj7k+7cIEvwcwCYcKQl54GQJCup4CNbv6kw
/vnIz9UpuFL9tHEsffYM/1CO0vOh7A1rubrX01ub3dtgoKQjoJn8pnLzp7r75xclHNJhjFjI979U
vtDhDCW8bbHVZ3WrN1TlQjrqhDvd2Vl1lLlVsQeaYXOZd58TdZv/rg7zxQP1z3uNCQFQIpVfnDZf
yoWtJ1DoZh5mAKGeMsmpRQZDts4bKI26b7Ttj7Rluii1igNwBDeB5bgAsrhaFqLWZJ8w/w7o+ud6
oGm6FmU5Wn0WzqGlW/GHBwClz2wpe4ttkHj3RHkT0ht+tAbCFeS+Ol5xPY+u2yB+x3Zdr//zsUc7
GIMczh7dMcWXFzfnlG8pdGNbzEqbwOSsFpIl6bshMScAhI3Iplha66sirejGoKv6++t/oYr+63mA
ZXIY/PQexJcvP1S105NsxZAIewVoXrthAwSJY+rWuo3et0q+G9RhoS2ws/Nu8sXxbtGOaFME6zli
9sKRF3sMHzE4H6fuDG72FJFyuTIGYFwOMj9FFp/WssWO31Q63f3951+q77/WmwAPC0kbGY6fpKX+
67PD6zqmnSXFlvDD69zQ1wBi1zHxSH5kksfy9xcz/+JV5WoOEgIhl4stK8wfRoqjByyjVOK3bjKB
WGDz1mqvUUUVBBi+Adz+bFHnojrAaSVK8jc8Jd+iofmWZtqwD6d/nh/7oEjXXV8/9Y3Xr6eBBaaV
uNI6yrWcXhjm+TxcpoHtg2ZyStdjhzkIakQd2+u4mGBnQx2pluOeFM1LWXvXZpz8ppL3V1PFL1/1
y7hM0C9UBCeILXkK4M6raFx7RKQ02ERlEt0HcfCA2PDRJoKTQy3kEZS0vxmbX3tDzFZLfi1tIWix
xp8IADjzCF1qTVRDDe0MnfG0o1H2o7WPMpTrgnUggbU8pp52+/fP+a8WBEqwKEgocluO+RW74PaJ
U4zAbbaDTnTjRkzVixMJCCxze6Gu/o0ZU6F6Y+8kf/Od//K+M14BOLMcLCqWX4dYWNZY47FObN3a
frQCBZ+rv0CTjWlcvzSifZknwBrVBcXxOY/a39Sf/7yNWPgOtGR1A30ACcq/Xr3OPVgGjjVv4+zB
cyMWwDy4bfThzVzOiBnVwL+/01+gHJ/TD51PoeNKM9BZfJ1+wihArZWzIkHuf86LW7IpbesiA+cB
lwOJIad0AveZcFKlYkIdpxNU5I3yvgSb19UGoXl7TDanZcdvEpLX9PFIpgLd67//nKxMy7v9ZaZx
aFXalid1WoHWlwcjmhoIdBPo22pyx52MraupfSNhZksf+5vm2s+BNV8Hmih9u2Fbk5tXJtwX0NAY
dYiN2cSYe+pqttkaTj/MJHhh675rS8rUcbMh0uCYesUx6EFQEFRNfN9eF+mtwvNl6SMverujxrzx
1Mrjj5b/zyo/2DqRCD3a3CC7JVXI6EOUs9NzXbqHyiJpmwjNlQIcyWp6RPx832GCbtDcTDWmkCE/
qC6me9kXOLTFaSR2aV5YoWZwN2CmhTB25RnBmvIRPMGj6+SHaryKo3xLBeswImV03emMQHmNuHqf
Lqz1WWxEAZSDsBsKalvKj8DbWNyr4kDinF9DBiKig8J7QTurAUeXFUaxCSz7MpUOLUGnOjtyxMdC
XPs6ac+2gnNZldFLUQxXWUvFbwYn6ooe1klh//C02SX1WRsRnLj6OZXUp3HkQdcJrgalp9e1G6TX
fZptLZo/N0o2pV+K+jECQ+QnpqZdF/WM86etSTV0yVxpOZUXHA2vUNy/wJCLdiAq4+0wi9EXzVjs
khwzdtzYyPaVcWLvm163cUYDGA5Q01EWcAzCDeYxZg9uDOXejbyfC96+cvrkvglN2MUYW9YdmUzr
sqGw2kQpdBAQXqvRK/UtJbX5CjEnndoSE8zIfnFtpVVxkpqifoUhw5cRGtnJSB9czSHYiCzPwRjj
w4SWubXElRaU7TlrkHWlqZO8drV5z63iyGZpHhr50tx2/feZMv0mQqiKeFsBycY8vXbzjRc59d3n
L6o2gjOdbARPHYyVYq8q27uxrfJ9bu14hxdGO7oL1b8L6tu6x3o0Fv0lE8nSerF6knRhNuCXy67i
3BE+29/8OVPS8QnvahpP3xmI+/ddUVXklxTj6f9+UW6S+JZj+4ERgKQIu5uetKatPd810xQ+ZVit
DEiEO7xcDBiOjlfx8otdzg9G5HyvZr1CVBvMm05KPEe9fjAIUNo2TfDW0MY78WWiI2moh4QnvmkE
qEWhYXWiKCw2ZqjpxJWx/9HM6iE3NbXqpwpwXhZqV6p1Mxpoes7YqqhlNn1yxPRDiAnpchlE/6Px
raM43oYTujVDeLvIqCiwDtT/kYt6K9eY7NvBnHaEQuvvU+3dWY1InolRBo5AySOH4fYcBf09RgFy
hmg6XFsyP1gaiTXubsi1m1ajrdEb4ypRzoFR2B5V0jVHkmmv+zBt+5WMxvlY8qZaIe4fq7Gzuxky
yLUxwkgV+X29MOuahVkH02w44GvyBroYTRUcK5OfiuPbRpU/8STqd7p5EkGevBmRdR47snpHTr/e
bLL30yBGGF22GjTWpSJmt2dRmMV5SVXNxTgbEXBbeNVOjuGlJcpwUwavkejZNVRbUTu7IWjxTGpD
vEH8e4xFk6+qcjwXlZXiTGifYE3CQasY7c6tNQ2ERXvdXaoR04JmeQWajtLJcCwW7XQbNhdGm3sk
3HJNcyOnFbVtIioeZY8ti6zYnEK28+7l5MwERroeRzRUKQxHXy6tAlMZ8Tar6hedzQza7FWi6Zyi
SSZTg7vLmpBiW8Wmq0xb3QfNc0jdO80b3Z2XzIS8jhqOJCSLlTp2xZb5Rq1mQeWmzPg4Xua992is
RtMbrkdeeSIpHSYlMvuK4hBVZrQWLqKQWm9JLU9mkEHhLe4Bj/K/06+dFKAvZecNDaBwl8tdJyrq
+zbKw15ax56ShL9MxxacuwWAS/jy4v/JgsrCoUa7JI4HOP9yM5iuwdDo6RPDmRix04K0tzEyQHfj
w+5cgx6zmmSwZsnaZFnPbXS6cNcIHCvaLB8+DTzeCDS5K8jd7p6zAcO3J3IEjLNHCTDsXHqAOVme
Ech1FJU42BoMOwi+OUVHxhTuVUlWYbCzze+GSniio9VDLOEXTzOvCxlQ3Fu+ZpOxYCbgx/p6vHF4
KzodDZrFY0gzoflZNK9dGbIJ1lDcpImxj5t7rcS4ZYIDIhga2JKaJ5206mny0eFkG7OkY1TWybjD
/iOjXF63PDXXKp4KR28OeOZMao1XTTPfoARzD32DA2jKBF3fdGx3PdC2KiYiQ19+Z+rY/6DStj7J
M8q3AzFtsjQrNtjc25Wk2YZqtduZqSf9UJjEjFrj6CO5UlcG26kqq+OtlzX61aSqFzPGwpDVyAyi
6VwazsswUgZjT2gSNXaoKKHiubhz7c8AuM44zdKMDjDHKDl23GHXouUSxCo+OF75M3v3TO6fm+Xu
1ijEoZXY3ifLxTqDLQ0Px2nCQyR1aEYFKlOCiFiCZHxy2Exs2i7y/EgYN51pPI2qBc5ZSbXT3Qip
fURfuktNP2qsHKShwXsAGXydD933sM5w6UkX4zYDIs+S/MYLF8MgaEkrMdpt7UXpju1f4wfA/Hap
OWNPFjw5pd9ZdY0d3gQE3CT1I1xS37ArjTIV6X8dfr+0mbx1V1nttmziQ5fjg5EmYXFSQchsqd+V
k6lvIjFT+B6gWSeNDyZKngH4/4znOT0IxsHokt2csgaFRi59F8PeGlxNuDbKcTuZTneW1MG3EoTz
ChCvYgAvHb8+uxo00NufIul4hnKZm8ybC8EwaajL9tNdUJQRxPA62IJIjQhRWVcGXlDmMIzc3gnL
w/tE+RcnMO4nc0apZ3pt4oeyzH0v4RGHnSKsRtrfu8IL94bM7/IngNvtAVo6QcVyNPaZRpp0SHIf
GL9C8xNHUQTIK2Md6y6F4UQHq5sYF5hGmBEKYkNLF/vQRC5ZP4X62mBIRgVCUnsO9U2qhhZYLB3y
0ryViciZO4WA+Ti311MJ7HwugaqoOJE3CNa62rVvi7S8l2yKNrGN0qQOcufOCTJKBZ2NySvfQSma
bupJHUlga66KctBvKtPL951DnAyFutpH9dhgO420PQvUuamNCMeflmHHMjVGFabJyauha9MwJdRP
XxUdyXQ1adKbDCAuYgfzEIrJ3gJNMB61hW1g63DMHfQg14HMMW0M6W2U0lzOggHEZP5I9XokccPw
tiBPtQdg06jUeVH0LDc2QxWLfVYqJBfSy266kXZsPcS3yRQy2sdaW1Wu0e7C7lw2Ve07iZYcZUKx
3lJRvNdreaOTfXdDpwPxeUCeqh7tTEwgeQkBW3dNIH1F/GMsM/QFxhShe3Lq7ZTmxSZKs/vew6pT
l85ATqzVXhtemtOjc8d1PkvColvPOGrljCA8ptFGgMG1E/Ta9ULn3nqFuXa8JFg1lZNdkc8abWDy
XzKSAdeJI5qlKJCddKE9E0fBYkLO8GGwo2PSGcEdtP40qYz9XDQcEuzxJ0FOwxVAi5xZp2btosrQ
606w8NNMUPg/uzjV76l8DsAP6BhE3hJ0Ha4K0f6YK6/YjdopYtvDZt48VdGM0TLKw62eu1efr0+I
QMFv5XWT89dFRSZKmNdMETrHBuOhUFV4quZx5CiSWBsUlNDL8JLtgWIRt2kviTpKkmpeNbOfNjzN
WQ3U0bP2KMus22sRh6mirq5qnTJA5gDqK+Er7JwBRHjIzJBN31rQEPREePZOQ3a31mqnZG7UrsxM
DKFxRqccmhaxCOT02rHjbNIgv+1Ck3PFWDk0KtJtOPYNhyySczvtMUt1iV2XFojXR9MJfODMOepm
SEMOU1mMRDbKDwMc9L0WJI5PC/WR5qi9joga34iQzXlpRsvLSo9aBBV65sl5p1lRk+ZJlG1W2q8J
+Nl921nMPph713luqXPxs6HpVBTqNnRezCDR/Cky0LjH6t0mPW0fK+xRLZTVubTOYcIWnTcSLnuy
pzFM8bTtvjduIQD95zdT0mBJQwSOTocRG/cD8X0C+3oblR96PQIFmZ+lYMrQwmTeey5PhABT5k2O
Z4E7HCsrSNn9GGtjMgDmFY5fSAUzftZJzoyuTF5z2SOdwS4i7KGkLVZg8V5gpCp01g1Pay2mYvKx
VXb7sE/2Qy8B7sux2FMCNZaj8rrvTpgU9wgGKHpU30FbWvfFiB7T6beUI8rvTTw85rTDH8r6J+0s
wgcqmBmT/SPxONpYTan7Dcjp3kTqk8YZuXXoUObiMwBz0FYpiP2VoysgwUNYby2LybGurZ95PWYr
QwoW5xIPTezMqS+bG4uTvtYD8wNM0W5pkFMBWZ6P9d5Z8bKIoYJQRnndW4ixO2fBDoY7Hdo6ehz9
R4x+hRl5E8UaNnf2eU4BhW3xZYu22MRydjHQOgUN+fYiNXNTafWHKXgQTmM8DCUIrg76QQeahLWa
+ExTw8hWO4/Iwa/GSW7RaIAa9/iSYUvLiQUizcBiZ3joUVLgeOT24Sv03km3QuCOPCeOtffPTxI0
zgMRVcspdef1E6G3uZBrVaTfAhNrCpRke5VnmAupekw3msQZbGN4S+dc3nfU4bosu+6gl/wYeLSa
Cq+DMpAbIlmTE7TAnWSsT20tkNfhIIzD2KHVqOSxc5AqhSVnANM+zUIhbamye+Q96kprI7WTwvNz
ZCtwwo3b2dLJLMAr3ydz917JA9GW36dZF89eViW+MY6bCWP2xXUErqUgbLaZG8f7yshv3car7qYa
bSk4wqPZO+ZriaQktm7QA5vfrIlECyqqtK5V/KD6Yi9q0tFr4NFHTRtZvor0UFT5TNlbnuq6KbH+
G+sJ7PAqg3O5pruHcmIcsRB77UZv62u1lLyFFxZ3lQ35XwlSMSA7TgB29h1YBDfQd0WcptvG5DDR
WdE5QkaSNdWt1nqPdUiOvJb4laEXm8Frsl1UNM9hMSA06sgzCZfX1syTfMO0RWso6qY9Irt1HYX2
PtcgLHe15fp2pr1lroOFdnJwaOvU8GuHYOgRtvCGhD79OJv6N9c+2lEYXVQ4kNjUXqmOR0cQynSQ
Wf2jzBlvEaLSjeuW33uSQO/sadyEMzoOis/pXW4JVB38tC1m1IKTBB0zuqBbSrKXEhu/SPl9ll5w
k8Ms0xJ6ezEs7O0IGHM/h2z/iIXkyDheOXUTr5MF/oseNvMDsJW3doBTbS283nlUZoVa0Q3vkI+Z
e4zB9IFmoBGuYOOqUZXAi7X5Z4GoHgiCZOeTDnV28Cw4bL05sQnur/Ly2p4NaOk6Vg5N2oSMsHtK
leLeybe4idAXeg7EBqdgEm3RsIRRdEJFxKxfol0GHlMGPcIOqvR0iVF3tGLaQtjtRAxLYBI/qwQl
Sji2hHKzCJckEZblojxw5QP5LpuUtd/XKjQDnUEteejj29QtXRbVKd8OcH42YQSPKHGn3M9btAbC
pOe2NGpWeYkpKJXEXxYGKc+cX0bbYL8S6d/KDBEjSJRLNJqc7ERz34x1eVX3bbjyXA4cUZ1a68bu
Ll2CQmpUkFXNDnE44TxbaVXZOg1Z8xUZrGuRphS3pq7Fq9ddZVky0luwXzGM6/x4z0kL01cErtZN
E20VJK7O6lswgRIhgBPMuCFw0vNLvTzTBwFeiVorsjn6zYKZtwsXSxaibMIGgN5oyMCHTrwZYegd
GZDfOmG82G5rrHuDqTQs2luZacSKDt8CLTKW9QLvIaY3yAKoecC9+JNCVlcX8nk0tWAVLuqNdGLW
NVPjO6osqgPLl2pMAZuXSpXVd8+Q3BVEHwk/IggtjNUo1IrYByvYr0i987niS4iWrwnp4VACg6Cg
kzMxisPYuxzDRy4LqSP0yb9+QiBGSZLeNrn1BKYXmjihjLhvaSGePOI388w+lFEaU0/R3hKieI5G
VW8IoDf3TV7Ctaor3yg1DxUMyKnBKY+m5zyZhUUmSlS7HNzr/Sc2Ypyr+QLZlvkvG+NNVqXxtmad
2rFLIuIRS6hEYrqPghJrO4Jdqj2t9SxCWMZauZZNllyUZWP6NLNkG4RZuA/BLGkzzXzCialpEjwx
9N60J+TxRy43LjG0iOM68GptR8gAtvpVEg6kU1iQY2iPJ9thb1ns6CqY7z5hBM4qM/SzHmgGCSS3
bcUsVudI1HLjOVCcvqH42nv0PIUhwl0UJD/LSWjrZIo50E/hoaS7tAJA1WziuL8vibQ6FjOTYLiY
4WxU3FcAEbYVm2G8Tzmuw+aHQwzRVWO8tSoZjqM1Bnt7oCnU2s6VM8Eaz+vaO+oiuzdkUx08lNJW
MISn0gpOsRuOu1rlp245dTg9pcLGKe6KvsdaZSq5YRsar+mc33oAlleyc8tbuzEvkgWodevubJbT
McBoR2ivi0O94DxnD+S0lNuMoKaVZpCWXcbDeTKJOKn1GxlX14aGlqKRcbqb4d8GDcgiu9fc9VTo
95mDkzYmoWUUAL+SngJH1Gqbhpk+ZWRrtXUS6tkR7jXT4ZXqxUmzoksSV/t4GFd6Wr4EboEAzPxG
diU7We2NtLvbEEhojRRtsPND5+m/sWu5f9EqdzHLoRqiW2zCEvy1P4QZV/NSnQwKvNcnfaqnbTa7
d5mDwhymUcAuxUKr6ybtkzcbzyZEjeqbpeq7VBS3S6r5XEYfsYYIVMXpDeEhG5qit7w/H3aVnaI+
e1kU042dbBsB8XNGEdh1l7lE5q6DfwDqwusezEdDFGeKSHLVEXpEHhjukUVQhRB0DJg+I2KE9YiJ
TC+il4g9wmrATYEUn/WKdBrDiJ5ydWc0zClmOL3y3328ggtKbNWV7bOIuEo8BAjU4n412O/MQAg2
Q/fSBYB4bCUWJ+ktOE5z603ovoSGPhkyCM2BdcxHm1X7Cg7syHT3vkj/FrELtWOFJGllyvRsUyOY
jPlgVG74u4aa/KtHhGvZNQiGxKHz1dZYaCSZjxRFttJET+2F1RY4NUYb9G6WhrIPeORDO00HBXeZ
gqnkPcWWYKNBdcPuyR0RqtbpjTKTfZ25p8XgMHtoBhfDxPJDEnlih3Q/FNZDsQSKEpc+98YVpexX
vMCcip5GMmRxuB5c5T6GPeprdPQMfut7+K3Hk9DY28JbomxQ2E3RXSS0m8SMn0A4vaEPPdiUUguT
OqbFXeu0H0TufA9MxO5hxjLDjrej1pgEzQ6f5mmRjJtdcvqU4ZqaXDeiwfqEHnP527kkjVNFD9pi
xUOk6ofLYmyn58xrhlXuLfrRwXoTqt4bA8/RCrdUeQ/z1F0WATy1uhsZBu9OORF6ad+iE171Bk0o
U9XHcSDgM1ZvbKv9semO0SJiDZPxqWh+cs7n+GPg4ow53Lc2OvBJJv5o2RybaVnpvbiONfcbSTEh
qR5I59zinXX+05+M9fuBswntFZqeI4FwixSG+sDH2OOKj7RrhT24GNl2R7C9AJLfJAJRrME7MnZs
IGI9ecEcn1DjDm4Ct9k20vnJWgxlXnUC+aj1EBIRjX3gWrdj6OYU0cuKG1QaGMqsYtenDy1Ss1Wa
1w/JHShSyjB98jg7/T60dB+ODfVANUEqsih8UxM8l/A7e7jOyCPQ5I/gg3qj4dAmensVtSlaTM09
jJXkLaaFO+ovYA2/tZw6AptHYLHB2NS2cZKleHJb+hSjfeidLqZ0PbGw1neddY2cSGOeTl5ybDer
1jSYePjM2sQ3Lhdtt5FpbKO8bEtpnFzeHAjuVNl8ct7lCmS6EbYHOfYX3UDPuqjbIJHfeBNmozDU
v8sx8hsNInkavKYxJ2eFtP8KAgwSykJ9tDNX0IriLCsqP6g0TM1j8eYDOBMuliZfuoB4ZbVX0VkP
SiEOFAUwh6F/+pQtcTwsaZlEjv2Mbr3Cw0+LoF82UBEbObY6G50IU3w1ZrkEnKBkrigsGKKG6Gey
AbAVgvRmGChR8nXcsUY43fHRoV1OFmUyOlUTItHmN+KkvxBgoBXT3QXLITznU1D5B7mLPfVxGEz2
vEV5QqdkiljUkhv8IZi06fsU9qbMEXDlc/+vaez/NwLl39JNfmGg/DtQyvJp/piy+q9Pt/7R/vjv
z0xU9V4svyG4J2qnu+69ni7vTZe2/5Pt+Z/84X+9f/4rvwMIu5LQXENnWV9kEfwPBca/hwmjOv73
mad/9U/9T/6p8w+PsG3dwyvsoHIBQ/J/+afwdVEj2jQ9lgjU/2UMy39IrLK6QCspdRt74v8yUvR/
4GNFeep5/FeDFNT/CDD8BZGCKJD0U0Q3piENi3940WH8YdDVHUnvgetWB2eUEYkZqf7MjWLuaCIv
/cAAO6yNOYzOqCzazR9u3vmfYo4/Ij++IgH+eW2UZGSJei4imC/O1jL2okwHFXyomd/8VFjaXpSy
TTfqU4RF/RdmpN7jGxyN0rvjZQfLPUUDOvrO4NFH4neYiy+Ks399ItSSaKFsG7ftr3cDEa0CoNFW
B5XHB/gI13Y0Pyezlf5O4PLlXf+8kBRwc2xg6y4P8dcLkbQYYDDt4XhOEeH1pL0RXdKWhIYNY7qT
ZtxHqyn9f8ydx3LcXNZlX6Wj56gALvygJ+kNvegnCIqS4M2FuTBP/y+w/u4SU2wy9EUPugZVFWWI
TOS15+y9tlV3y8GN7XbfEpTzipCIPiraINpjqFfDV2KYHACDCa0RTVTmUzXVAbp4LcyihWhc7SIs
KHhuP//ZPnpH//no3Ozef/QYltUgi7HZe/V0waERw16XOavej4Orf/AkB7khqHz8xN6JfjYwa7Og
hMKTgrygVGylB5SdNTJ8PlW0+fxhJ9LGf/8irL2CWWUK0z/5Wk7la+0opdyTg5asi4JeRdKqcjU0
yPM98fr504yP5p0DONxHCGsw907m3ZSQHOqi79tbfcNhZVKg32JfEr0zWOa0crSQ7mJMt6zkSEy/
ZxFoSbixlNNg3qkqeR7gMUVC0Ou/2s4fvjX5bKtN/EztmtxJ9mWYFd8+/8yzLvs3SdbbG0JJPEMk
fFoWp8JdItHziUCMcp847YVW4TcwRs7wf/0QW+iCyAbil1gwT36GjqqGNuVtuZ+4K1xSqWovMFF+
ZU744KvYgvXWBg9FQV0/meeKboFtV4Xcm9R2yCE17ZninfbVF/eDj5Y4uCu2K+af2iIc4/1kccxJ
cXkm7FFDG1UcnaZW1OeN8b6uBcdfzav3Ns4qZ4mmabprpdAO6RRx0cFB9INuSLH7/PV+MHmhMMzM
LRZcLBgnwy5kJOnNrC2jAkOsc6iOykh0/C2x+mKZ+GCFc9i/2KQQlZrsse+/uQFTawRB2+zBKO6d
ejqURV5j9LEBQTffEktu7dq9aJzqx+ff8I31czJM2Wf5XYXOPP4DNKNHWanXtl/t6yIGDdjaPnU0
acoHdF71VRXq8a1CA36Z2YF9BWiRk6JCYrdqpmD2wfUYMoERZ9FTUtjRHnOiHi2o02h3GZq+Dq+m
gfzBiG0PUmE+mj714TA1V15bTQjmIqqi9FFnpsrn3+uDIYtokw3DmPd+87QWwC7q9BMZl/uhtwyM
UG6+s+mA/YM9mccwxVGNwM04PYRmroW+LJ/b4rpQI0rkMT83RsgH6MCa2r2OFK0SnNs0K1TaN2qN
2g2/Tgjh4I68IOLDJ19rvrpnf7BaOkwjmrCmmD0bJ8MWVEyrp6zG+57sDxuSRIaTquPniuqrLniK
2vCL0fvh20Z9ytGQOJQ3et3vx6Kh5gavHB4YV9VwaNUQ7ZzYE18sDx/MRkS/b7ETGGH+2HPoLBGq
MzYM1X54oZV9z7Wfa2zgxavPB8882U7mhKtzzEJeTaUCTtb7yVhAjeGwOZb7ptN+jqK7REiOlT1J
nqST3Mgxmr544EffTNhYBNhJbZIyzPcPxMcHXwBQ5D6fwltXSu84QS6gi6Opv1/RAPDgKJmBgfYf
uxIpOmWheWm5TzmW7Fg86xllgbfRzL74Th8t5q5gB8Sl61ig70++FGpt39JSrdjHqScfuPmLFVze
Q4F+hSDiolvzk1AtAYM5nFVR2Eu86H5zm8cm4tzKzp8+/1E/OLHMhUEyAlnmuDKebGJJpEwvqfg4
SZ2by4zYQj2kwdqYkIGSwf9qZZitKSdjCFgVxxXGKxNxBkf+PiWKtpZZJ8tur4MDBkk++yRormN7
bLPSPG/SEqahNrZOSkAB4Apao0UaRpdlECIFaK2ELMzPX8Cfg8znqMDhmQ9k68YpMrCCZDWOVVjt
hyrSbtq6jK/0TB+uVOSmj58/ynm7CJ18ffZLugMsBoJ5dDKFiDuWJDHZAjBj5m0d0fgE3XWJf6js
Ev+wkiZqugQXSRfgKhIDJOWeFtjez4MperRjKszrllazuYAtAtpWK1NUP/l4hSSt/GENbnGbFW74
pGnQiig6RJm/iEFmXJBb1152Ghxn2crpSmuwqmxNCBT+om21dj1SUEwXMnfMn944UbXj0Ejgh+03
l2HWj/XGGb3w2SuUPCtMsi0ClnBrZ1e1d67ooAH6qiwqpRQfnGMAcJoURPo28QraefHTaCb5PR0D
61yLS/Zw4lTOA5zxFzLpxjmmDliG1zTVd7Ss9s0csQ1wKMzEYiQv7rIP/Wwb08dEkKFNzkVIZ+E1
yEPel1Hpc1yeHzgV/Z0puAijsCMywmteQ1fvXoSJBXYBU4Dvjitq03ZaxTECFYFhRsOFiDr/Hikz
dZiyJNw7tBFgGkEV7UoiB/aQMMKfmulyec0CjliZAqoohBc9JAFqZtn4FDgLbOvoBWPwfrVxOSaW
ihZNP/ceR7uL1nnfka8OSoCmT65vdF1D0GJR33StqDIXntGUGNxNhUxdz/tjFhUIHx1baT+GoANT
pkdD8RQ5mnPXuzEphKr2g+wMsfRArdjM1IpKKuFx7tg2N1XqCTjodWVT5nwTneiBGSJ4JYjPp+LW
uTAByJ7fGHacnnc2tF2qizg0qj4KUBS1SK4dF9m/UXNxjBI64iRXxt2t3zfeuWg7Kzha9aSnZJ/p
6baHB3zU3SHGXxCE1ATTzkaTXRvalR+45Q8b+dLagdx9RliD2kN79EiPi9zyGWeZTpafLK4z16GG
Rtywu8q6HpI24tx4JYGR6wfN8GVzRpcsIk+FUmC7kqT4ADzIwuwOKgdNA6T6ljyo0Rm+x3aEUlKY
02PfSUStoLiaR00r7nWMrge7buI9f7bYTohtVlrreniziPwcFtJPDd5OiwZWx6wK/20kB9m0ooyP
SAJCNnk6kiQ3lTTotOh6SNn0GlMNV0NWoCY1AnrXfc5PDdOSe7RZEa1BNwb2Az2QdWsZySZFjjAD
DV4D6cxpKra5agoGClmVzjLzJGG0qYMOT9nyV+hGcPMiv4qHRYNMjKiApCX4ph7zn9QATNRRurtF
gXfrFbSwdTRW2wiW3EWjZ/2u5j7drsqmtu+m2nW5JihjmVKZ3brUkK47XVUPnVGE37KSxOrUbc2V
5lOoQWubs7L03WPmxyOF5cDWmWlFeomE03yohNXdoPi0MVUrheog7NJfeeQX67Kp8Ktw2zgTQzer
wJN6NYyJt3FykpNosdkm1caousyaZFhFOn0o8hLAVSA6JhOuQHmlh0lzLuNZjNuSEvHNzYVWL1iN
4UxKVLnXQ2NkFz798VVq+o+03KMfVm8k51MnTNY/P3OZlkXxkvD1Fk4VZYgdovyF7jERCjLXLzrU
Kg5cVumeVW2JeLptG1JZI+UtWf2mZ1eJ6bwb2uYyJvh+Pr8nTrlxuN7cBCjgHirHGddUxpGB5LER
QH7LnCstruoX3Rjd67AvKDq3NYA1dq0pubSrQeA9KMGNZU5XLwoV+g8qsHLg5WO2sTrHhbtHSNIm
NizzMh6Ff5bG0ip3gRmgXgu1tupWWVEI/JqaQnyTDc0B6bx2j1wCplishumoI0YnlCHSlnHPZKUo
Tj8h6dNqVzoaaQZNlMxJD8ZFATCGnrIc11hjsm2V9dCHXaPIj1rl44UPfNG/CCQ5aJi7Trv3Qaxf
WuPY3SWhEEixyv4qCBF9aHmkNlaY+Lu+aLQVWwbCg8DRLhrbadcpOdQ3+pyN20/iPurHdg+pVpwn
duQ9UZWg2o5+BAaDio5suHG+I1oHvwr0Wa48qlOLgPSZlW97zFAPvqeIx2br1igRFJC3CQSv4V66
AuBoWSVw6aL2Wg2B85Rl5ktX+M4WQlKL/4AA8RvTV0iRIkKD5uymvkeBUwmbKRUSOk6Ma3ERJyBs
gmZSm0FBZ3AC53mOLcGAj7ov4055S5Jh/+JFZX6eWag7owHuMWO554iCuDDdR3YCgFQCrgGGZjdk
HCLTIOgjAyoBzdF8Ji0Umgm20O+616NfGsz4YE2jurFHPgU7WndBzzPj7NXqBhbUWB2TLm9XTW56
d6WoqMBB/A23SeuYxspvKefQYSj0+qgJzSb0wc+/O9JCl0HGDD8M9ruOS87cMGQZgYcz0S/sKIW4
iyIbKpwxhVKkm/R5v+IorNwVCxCaARiZ8RlTqrwEn5OhMBpN5yYpPPUTbUlxbtatuGnHpvyRNUaI
2aysb2t2WcKGSt9/xQOgfaO8iQyAG0K2MqJseo1dK3lICAm7VgDaUZeron4N+ENrmyiOx3rqyivO
IM5d3tE4XCG8Ejo8IC156QwLomoOzgVWdQFxeWF2HoHnxMDyKgyta4Au1QahCSbRFmJhCh8KCUlF
ESoNKywvrGywknVvj859WthpvOpq2sxoLWq1Y4+s7oi0SLdOZDGRNKXT35KO063UaI9nvjOZwyIZ
3Zpc9F5VwS7vyvhs8GbrqqqQjC/SbKSzEvmxPi4qNtBNEw39PoegsvEICXkm497vkf9Z04MTjrFc
qdKxv5kwvi4TivQPXtdmRxVV+RWIQKuDG54F5OeUSBUTNymf0WH51QbZLOsSkvojRhl+S1SvxoVJ
WKUzK5id1dTgdgV1YfkPQaTBYSVr6rIlBPehcOX4IKyKqCYvKXelNXTj0s2N4rGtyIApKb6RmkfG
C6pSRxgVG4DMXmmrJd/7XsKFLnXGESsrHM3JsOVGOpifRzsHCaEcy/LZIVO9WnMTjc+wnkKCywfU
FLU+5dHMYGMypa2YI2pE3UT8+aq5h47gPvp6nl7KhpC4oh7RkeVueY5+S93UReRdtpHotKV0XLHT
uJlvWx1xzEJ4hfVCpc+67/oy3OetBtQOM8EuRKd9VQK+3nW6oQ+4JMzgiEw0eR1Go7wOjMYMV4MT
Ny+cS8Rd3zmEXkuzcp8bBESoAyfy7Sbfqdbd6AWoj3tJUTSwzFcnyuEZacGkc4jtKqKtcmsfE2V4
QfWipz6KharbSTPxJFD2KNZXVELEOXIqdRx6IzwmQMYvtagNvuGw8s9kqiARGkOGnhpdKXL41OF0
iX/sqSWg4WB2JslB5F1XOw7BPU1aTlk0v5vKuzfCOaOqnVxisho3H6+FAro7iMjBM8vIZD4o4BNl
l11nYdI9x72qiVrvyGZFYNGSDhVhIBRLESiHQVml4jYKW8IyzEZTC0xl1UNqWClHEXIej3Ffcf+0
6VKmviGP6YiR2257ToO9JHkwrUrr2HOGXqdOGbLLWOP3rG5AJxZN54TLVjgJWQ8W+vZI9+kQY7CJ
64UZj+09Urb6PkCTPGKkonS0cLRc7jJE/9eJ29s7hnZ1yRpePYRDqrH9wNCKMdPXfkUkxuBfWE0g
jqIY0XH79N6vyroG6lLmSttHxAV95R7+4F5MfRqk51zCovh0clE1PK+WTaFTeTRzNKvsJdaQPvZm
fiPTMv+ihPPRw+broE9NlabRaWUlIN6tp24l97ndq/MASPqL1eg5/RgxoBBEXvzFRfSPW7hvANKd
b7wmWJ3TS790OwO5m8vzgmm86kyRfBOzJr9WWolNOmKofP7A+V77/t4LIpsgBp1/mVuFJ29Tq7F3
mXos9zUAfZDYga4nuLE48PyD59h40qms0GA8taZ7saGhM+BXK4sa4hhd/U0+hF9VpU8N/zQxGBtY
teYSOEkLp0yWxjB6qjsVdo0gqLjEJP6SfRp7D8bRGH4Qh4xqRzGzwfdcF9cxlazLFCqOvx49HzPe
51/6o9ED+MB8awMKOo7vayoh2XPSrC2GqpQm+XtpSPLjlKNtThJ91ZPj+e1vH+gLk36aYXg0ffXT
BwJ0aJHSi3KfNbhykHGnyEebX3xGxJl5Ljd//zguTIZtzf8A/f7++7mdi2MLHPVeM9yIG3gcZ9dN
Oycz2lUyHKO+8K0vikJ/ljrnIjEB23P8iM4/3j9yiEUfm42q9imKILsEM8fxhpYZsrQEUdkinUT3
xRT5oA717pFz5ey3HjrV4YqsMB4ZmdYZJp56OxXaPVqv6ovX+dWDToZLEVHbm+qi2msNIbIjZdcj
SRAztjT5atp/NFHefamTYicib9HVvsZE6WrkYigSjrmHg3GhDxiv1smcFRu4QXyvVWSSg781YpN7
TCMeWIUglHw+kE7zJ+Z5yzRBF0OhnEL26TIEIaJIwcZX+0pv1Rn3B2S+Sk7Wdzuae6QeZqvLCtee
vbaLDqxnW3G/Yxr53BFaK31KOaoRMhr7Ns0DctyeHKsAIizz7qcwRv/H5x/3w0FoskSzQIOZOqXY
+2Tl2kYf13thyscutC6EH8tlFiX+uvG9TTWV2V83LOb3Q8fUYxdCSnE605KR8zHFtH1gpQ5dC52D
agf88Yuh/ueC9f4x8wj9bajH/iRdCvvVnuSclZGQFRBbjrv19elRwg75+82OpRFtCCQQNoa3Mfrb
07rCzKxG0IVJzetwJLCLFTv9VQXRF2vGh/PKpbL/huqi7/X+W8HOinVnBnNo/qFxgs3YO2sRDf9k
9hIdgHBHsH2fyl26dkis1uUpti4RT+QH/v2TH4gvHvPhTzQ3rZCxMPzeMiB+e2ltQm/QNMxyH8X4
kDj2b7OuNpH+Nq99neVfDIh5XJ0cD0yuC//7aW8g+N+ehjMyj6k9IQro3JckE88mDJHPJ9PHX4j2
Oc0dDNTuya9TQ9dUA0NtD/3iTQnrnrd16gQLBMPaCwUZ4+bzB344HBDgudQr+BfnZAuxCJDTndKt
9jBCXtM8vDMLCgRk4X6x+3/87v7znJN9o/dMQOohc5Zjtv3NdjRxPtXj+MXr++jbzMwzA+QZSi9x
spC7bdMFeT8ibEnN8LtIkmJXIyk6oypQ3X3+4j76paxZzwXuDlGLdaJ28II6b5omlft2xKUKhGWr
LANsE4nc4MzGq8+fZsyf/HTssSjM0niAcnTB3k9bIZM2TmJR71u9ipiwTXXu1BoVi0Ck4jBwIytW
WeABvyBcu0RTXuTYsxI99o5VNCZz9nzgHc0umF4//2QfvnL6UQgtGEHcRd5/MLtuc1eMZkVwO26j
KY0eg9Y/tCXZY58/6KN9xgKix2rizm/85A0QImVngzZUe8Ob5FnpUTqA71k4xxpV/10ZFhU3xZk0
+sVzP/yCNrceFINz7ts8EH6b9XmaZkYBu28PHv8xz9LztI6Ajsovhu5HE4RLDgdIuns86eQxRquN
Vd2j+tMnZP6GvxUKg87nr/Cjr8JaPEcTCefPC5zRlpY3NjrSgtTGa6iljdymdQ1vqTMt9Q8GBvc2
j9O3xdngVN1ESmIuJ5zke6sZNPifebXqY5Us5Ywp+Pvv5fAIA+oX8b2njxpKGZcI/eejN9HJYkru
WVpuQ6//6rr90QvkxiYQ6rGB/rF5kshF033iR6K0nkN0qAPsP1grdwYuq3/wY3ncsykpErX7x1pm
ZcakmsHh/TmqPuOaxypDSs9lYDbTFweqD7/Wb4+ax+ZvQ9wSqVOHGlcXEpoHsM5z04hE4mYI9p//
UB8NcrQEs5gXuRvr9PsHkc860pyli62BkF50vl9sSZRTXxAGP3qKb+u2yw+EJOu0e68XvrRjHZlE
MdtFItk+RYG2/utvwuqPkEVHVU355WQ1MiGqpzSjOOAENtnOAsLo1BK3/flT/thkIEnRiGddYCbN
Cq/370vL3RDoe9Hui8ajA0kHs9x0hWq7RROJ+m7CSfrFu/vziURR8uZYImCGIrd4/0RudrLzNKhq
Jpj6hW7ZmGDKe83qXjqYG59/uz9WdItnofeGGQsIEVjv+2ehTm36psg47FBjOYx+UfzIrUKRCNwM
l6NIsht3Au3+Dx6KsMHguCgc1qb3D8U4ZqiJOKF9B6Chtoc12V/Gwu4bC+wMFXPDKO7fnvj/wHHw
/6FNgN0HS8as0f6/ewO+lR3egPVL0/6Pb132gr4//iA4lT/x354AYf2LoznqKI8lWrBC/x9PgND/
RfUCQqNLBQM7COP7v4NTNcF/w2kbyT8ebf6/872ymR/8v/6n5vxLYAvAY0DUlmlTzLf/Jjr15PrP
FZtrF+cKbipsvRyw5uXxt+UPeblKkU4Eez3Vfionuu+UILtUVs1qP5G3uMP4Y68sjBX4kKozn4T3
L2bdW0bUf453//4I2CI4RMGAZL88+QhKKzIL6UmwTyugQmVnrVKDmz2yi5s0LpGO4sWatuwENCK5
oGAiVfDyrmUVvET0HyGF0DisblKSor3Guq9Quq5AiWJqxr6Ld3tpAP0VPaZXNXO8EkkLxCaKO0M/
EMJNdAQ4WSoJHQCdZKpNHGXyUkXFYaic5yENH5ISdxrxESRRW8V9Bk3BwVBrD1CE4uxXKCZitnGW
ozN4cZDXLBzb6ZbCt3pikoDNgVpalhFxAQPEKbBKalEb2Q0aYmdtvY6tK0m24wEoAmWc3Ok5OnSr
e4JQcQ90/E4OwxEXNjWuxrwvkgxdgpv/irTuaIq6XdRThbNVb+89+qW5sO7HEJEYopx4obfyV28b
dMlH8pjjejN53g8YLMnmtwlw9e9f6p2/Y965Tn9AUg6o3DBqiSs/WTeD3E2bkGj1veiSV7vW1y0d
CF4Y+qakzRTdBYnpeNjRQrr1x6AmHF2//fwznCSDMojgFNscTFBu2bN69mRpG4yh6yNslgeSJ569
OB8pB7k/B9e7JcccxkE2gRAJvLVIkFK0dRWuw0DOnD5UBnE3XZgKeMjsByxm0JZTANHQaD4GdMfX
g08qGWiBLZsG8TvZfTyhcYyzSt/Itgch1zjLuo4w/JXeQ9yFyIUqDPDIaLFkJ/R+owmpXkuXLNWb
R9/IgqWfBasWR/U4tucc1c7yugA14vHnqym88Uz3piBxYuVbnLe/eFPvTwhv022e8hTaWFcQU568
KceLQ72vihCIURtcTO2BhpVYSix9S5eNilRU8y7jrIo/An//HEOQDCN6miZYlR4j3e+2eQQ2U1jq
0EqQ3kkAlIYm6mwBjTHWzBAY2PW4Ij03BW1dbOfgICcQ9aL1z0ejoZurH+16xsgUxZOrRQVkBZ5c
uiLdxvTMYe2Hgy4e20JhhdXQ7VwLzk/rZmjiL17HidhzHjhcqFh+OdVyPUBY+n4BpJOLd9whiCmx
cMHCtcIh2PAR589sWYBlbeX1COflS4pP5JAk9LlJ+wIMRp7F5z/Nmxnk3USazx1C2Da1NBbEU0Cy
3hach5C77JO4anadwveJkJ71oRBQ8AqP7JBCS899fzG6eBRTxY9Vrgo1hMsucVmjYOyHqXyRmpMj
YA/J4QLM5ChThz6ghUgWNdA3NHpXn39wugrza3r/0ZEAzxUBwTUYXOfJaxwK24do7aYHWcPHI3tx
6XRVsNYtnExB6EWrforOpYqjba5nv6ZwuEW6F60RtCBzoGNfGVBgtWnVGdm4iagxOeSRbbtg7djS
O+jeMuZKtZyiiuHhDQCTaOAbA1HYU4peb4JxnGhE7EL0wfGvcn9BatUlqn+5CAWvseH6tNQ6QjOz
b8KQIxG5KYCfBliEAjeQqBYPL/3Twk3XlZpuKzsu16nJNVu14PE5Uz2kAiuzCuSiEFm6EjZtUvYp
4EUFiBagBeeWG6B/nZIWmo28BeIwbEij03SEFiJbN6Hsln5f/nL6Wq2sOgDBaFtb4WnbTDPOprBM
dqaYCMcJwVRDbSoXYoiNhQ7Ld8FtNSJRsQT3NhAkENKBDmx+Whv99dqvQBIaQwNOZvimC09dyb5b
xJ6V06cEvFv2Z8JdIsmEG+OoX2IEBVPIaBl7dX0T9y+GKb2VOWCGLeekHVfTxx39+UU6BN5ZbRE5
quuC0Lt8riVF47EpimmHh6pccZTmnDw5ycYMQa4A6p0SfhJwjcFqsNQlCtrsjF7GvFjAQgvBjqSI
SrdOnR4mX+ybEOxJaereQqEHwRM8hgsZJKy4CeIbxkS6qqS5CxKIZJ1pbzw1zACaktD2qSczxHfX
fUUYGkC/8t/Qmqps/ZUPlEagZFXAhwu7c5aewsUcjAWTiChm6oxcJ1y93bsudzDfA9YBNHXROwls
CmQSwnYH8BMaUqSou+6H6rVUmrWJImHwFO0BjS8iH/7KZgSMS3kyIswCdhDkKHhSAW0L/Xao2alH
G1IUA2wZoe4rooQUcDh/GglJqywm6bMHMdPHhrENWmc9BUB9ak+KbRAV66gisc9S/lNQ9xUMk5u6
F90yBx//nJUKonGsLz34r7WKLjOMWoeRXMWpkd8dUdHhN0OktIl3l/XaY4twb4tqs1iWo3Gn0ZTf
1D3EsEl6kINDUitbDidEhAC/kRr7Ji71uMXvp88a7yl0TKi51otfdRWII/lr8GRKISo8R0MLuhPL
/iF6brMCcmmEeg+9+nIVIVNfkE4kD3VGzqQAmDK91ixhe4XmdieCJRbaK693zPNBGodQtcMhq9Nd
npDSMHb2t7aK0k3XvmZ6Um78JDsMYeESSg6V0h6yJzOivlHUsL3VyFGH0JvzhEIC6i4AsfnYwcgh
wHgl1pORAXmdX/aEkFpvpjnLQDyUho0quoQsbctDiP8aklr8qhM3hdKoLte5oYpNWnQO49EALxIk
xjaZXGOdtvdF2MbrdEZso/4tQByBcU5MdJDIIIJ4GeplucZfC261z5ftCFhnk5Pgt6za3F5qo8vc
0cSi7LNHHgJWoSYwqwrT89LQv6XSFQi1awoQBhp/WdhrbODwJuex1zkeqTipdoz820SiPzE6PtGY
t78KuBdgPBBZeaN16dqJgU4TpXSQOh17RQErySrXDYL0dRK1RKCFW91F5t0iL+QPWxjx1hOUqQYd
15qNYy1stK9O3BMkB3lk6IfvHQjk4c7KizkWN5x2Ifr0pVnoK7PE76VPGCKGmZPbWe1BN1uDhNfg
3nQCAGtmdlZ0idhnbbxMpioEewOgdoLxMqT9BrLpY4Cv7pC3z+A5/aXysfEnun9ll+kTPUixjqSv
L03N+G4Y+RXkAG9llNGVjKOGNUPmHL46Fx07Jw7W8L1HI5NoLiBUb29kRrV1zbB3OqpIAd2RtNTu
JxRtiLhHEgT7GpDEfCgRc7CQPkfwuW18raLyUhkk6dmVtWnIBn8bJblEmG/3l6Xb0d6p2mXdzOHm
5HRVgAeWXgBwN+hltS7Rm824O4YQaDviPgad0p9nT8/IRpZvPzyiL5vxYdaIVTtOgyVy5/Y6KHwE
czNGdD6AVHRZerd96qsEhnNE9kea98wL1ru4+56ZPpifHiNGylutSUBcdpxzVlHK9j/pOvji3oBg
EPbsq3HPuVtuEi2Th/hs4vC3KRz/JVZZs6rmbRNBs72IbO8emi9JgL6YMC6aaxNY3YqJFywJsEHK
Kzj62kCoLCcqLvp4TLmu7LswX3to4hcupKttyatZuBPHQGm535Q7oiAO0HYpogbJJnARl9ngh+ha
cTCDnUFYnHJGdpEI1nZTzaJQn/BIejEiH7bRlAP3C2dcVMHL9mJCpDuoSr5EOBpXPrwaGdwH86Ak
lBGIBzYEmE9qVUKfwrqnrfkf9zXvhaSqOyctdnk+Md5JTUGPPaxtQaAtOs8ydX4N+ehtg6ozFk3R
7JARRUcX+l2ZGXj+WkIY04rxYReoc8GTceY4UuAZNj5q3509BjsIWTud/OKk5evUoUtseCeQeWoQ
ARGaPGpQjVa2zJx12qtHH7LRiqDWTSjD+tigZNXLmouC+IEUjNmbF9/UlHNLcUAHD4P9AHrRXUH8
dSG8NebWbjnAJNIFQuW1JI5l46pzJKfEWJKXoEXrDFrNqgHG44BZgshPCGyuDHD61ZOeMPhDndeU
NjZIsPqhrXO5Ym5QECDgl4DjlStAVmndeW42aJ1hXq6tztxRUiDsrvOvReK5K9tBdWF30zGkc89H
FsPaES3jrf4VMHoX6aiOmNViNMr6zRu4jFWWDaZOgvU04pxaEYfE4PW6n2n2rCt6mXLq7lRqHHun
PZZw9BbtAEhEScoB/cWIgiVU2l0yKvesrfX7BtvI2kjwyvf4lFfyNpp/e5Ui7YmsxmZy+j8nQc5i
RXAm2mAkafXEtaVpi2XARg6FGmMsWQ/7xNIPXO02dj+wWKqSvNZ8gRa0Q1gWswq54rlw81vFZr8k
pQ7hL8rs2qJf6CECWHiq79aUNAG7cBPqNXUZOVbPmiD6Jb8B+1WX3wRuQyzcREKNzZphxc9Gxs+X
NelzXUE+zJ3GPwdqK5dBecT6Wh2IUt0FFsXWDFbgsg4aGDgDAk+sC+uYgOLgHgB1e6jNbDw0quNn
JjVuq+MxR4Va/ETFifFZ4azJw6Y9EDD9IFOAWNIlBQwt5i/YWFblHIg2eKhYdg4uxMQr+IILPmkC
oi++64hr3po1pyfMqMGFfUGEluI/oOtmTfnMAbKW4OWNbV/Cr0ZGsq+ryjrijoEY6FSHaJabDmGi
YzCxnl0RTEtpT9woDdET95NuYjfob32wUjI56xqdo6as3JUcSWE0TMLu+7DCT5P2D8xlf5dF+vkk
zPsx80MaRZzAi8Esj9X8Tw6JexsIvMDHi6K9jDZxCdcmVUpCvhunbTzCLDfz4JxvD4UzbOqjOcAU
t7uYeRBocgUKt79EwA2TH4fCHf1hay2HsD8L0OkfK8UKytHI21Lw0NeGqz0nXWuh+7b7peFPzq1r
ZLe2Oe5ystLvBTT7xSjjfOn1tjMTiwGd0Z3ctEV0RUJwuaPSdz6Vnndkpq0LKUnLQvu6QI/q7FTo
bjMSfCGC5UdPG+orv4UQ69jtnZ0n9kFTGgBn2z0OTfrNByq35CYAkdlikeRb+DtdJ6/CbrXDmGdU
KKbye1zE8QYxP/QB4e6Jcl3nSMVXHj/zAS9QsSICGCCfrvmbyCZGM54ePC30lnUktlVKrnPTJjog
P3CjjmrXvjnBItfZJAGkbYQTACk0nWhVjCSRufm87GIz2gkDVXiZDpDe7OFXorvuimo+gryFQr3G
bpt5SztLyqVwa7jqtnc94OXZCQKxCVgkdXoadS5DvnvGxbxYYN9bh71zbZrBj8qZfCSoWnSE5hev
bKCEdNqsy9GUUIrqgZKDXoyrADYftZ7zyLWjrZJevw5jvF2Rm1pnFDgcUiuWJNmbS78cYR2hfJyJ
qHuFiWsBnKO7qGLhrf2OIMo4taudRTl3HbTGwnJCugQiijb21s6nnq38AS6/uupATxI+3MtNMegd
PK8buMvqii65m1CpGyfzOtX623BsyIxBF79DsRhtyzHtllRQKpTKb3XEhVFsO6safpL3Yk4NRaW+
y1d5Nv3CbtFcpTNHDxUq/HGsqVNOJOl/EXYey3EjWRT9IkTAJcwWrgyLXhRFbRCiyIZ3CY+vnwPO
psVWSLtpTbdYrEJlvndt3DrHKl4uVV4olMzEz11SHUmgTm+qWK9xgIjmSBbTLtx3ikdFHb66jqmf
m3Srr80aI0cVpwQkbdK61qTzs+GqUprZunLc/EavxHI0OvfbHKvLhSeVYuyOBNNq0yKby/l2zrP7
uGS6LeY2CyR1CdfH2Nn4hWIEWsSOfsEmY54b54WjekJ/SSr04mxETZc2hRIk3SP3h/agd2Y4Tc6F
29a3SeQ6k6yrRBbWyy2t5yDtWTQGbSLn/Wmb3PypLH+yzc5BVlk/DLJI/XbJ8MJ0LAkF4VBuRmOC
ahOqvJ8Wdusc0mLleqm0aKlt/arB9HXQ5PDkVAlDiWQe0ThgWW1bN8CKQ5w7RM4+8z8u9fBSlzyP
bmGgyHZlSHUZJg0qNoyOn7m2JP6jjogsfIR0KjijB8Cd0VvdhMkwvSV7oi7wGUJy0X+36cEsjYqq
6cHR/JY0uWMlx8tiM1L3m5vRY8b0sF5htM1unYQ/cGbzhIKJkvvYjJKmFeGc56zORZMGGcnR0QzO
HnJiVpy254kzeqvWC+BCfspmgDoqJkKzxAvXD7S5LbSzHjAwUn2AEeBgF8sWKGZme93qfGWwF+QN
s2L0xXCtVmN30XMN0K5bLjQp6aeMoCNyofnOGpnBVKGILaQsTj3qizKHVtzLg6rNSVAk1MRiu7N9
yVZ2SHKHVMAyvTeY3VjLdIP70yKPfEDM0SXJXQE0Q7NpQ7W5bex+LIo3Nht7CUKaYFAk3smkuqk3
92BtF00xjNs9KswG6hHvee9WYLWjE+1yUKY+DuH6ASSjOHLeku1VmCnflK3lburZEsfxOhZaeXB2
R+JiT91RJjEfnCoKH3fDnmTR/Pz4J0sbCXwfyChZYj7aopd380p4WFmO7DA1FoAiv6VSdvUyd9ah
9E6VuugBuUa0NFD8pEyDDFIylSuxRnGsRPbKhD5OLE59rWCOLYagGmwKASv3a7pyWGb1QwxfcED+
yYy2eba5n4O7oa7uevJ26fHKsrX1ViyhV5z1TZSYLkmZSWRZMS+/pl0CEYzP19Y9KgsTSOeyNQqO
N5Iji7AhNc/bQTtG/5T5jQdCao6PLUtlCJ0GH59hGSR2TieVcbDc1fTnVkgKnePAAdMO6Q0zg9Qp
z8KULwUmVpI3p9VzrrkMeyLNl2GVQa27OgvGnHgklxYHMZo/JvlECgex2/oe8yBQ7pdZ+a0UdL1U
qAuZtN1L33H0atrPxfo2mQTiUXbCAowdUJB7FJWsGPhlTfcqFnMgq1E7mtIgIW/MCIkb7eXwzyRN
OlIqNj+01xHLiaDIWScwgPrHonNOSbHxJVXTgOjQmfqWOPVmU8IGgLV+YGATCpHGVJWTS5WwpyYO
4UeWjvCGikAVaxK0CwdL1ikYaxNoAkjjyN6kEsqyzMNhSg6j6taBRWjgn+HWX7njHbLWkawBumk2
tIvzAWn/i7Mja4B6t3ipzrqzuEHbKoAP6xxlfcenoYIOFT224z//zP8ShUStCIKnOLLQ57nuJ4C3
Mmx9yMlgP8cUOni57IA52U/IFKe5p9SUA+IGD+2OflhcwEVRJ5dlxmn355cBkfofmNmijFezMcMi
Ffok2ZttRRvbqijP9UhTZl2RR4y0fRCN7lnp8pKr2Lxjq7it2sr+i1DkU5TTx9uu77EakLUqzu3P
TMFYxpWDLbY8Z43xtctpQaee0p8N+kTtoevCqVcszn/9B1wX8dFd3AZc0jLsJPkl8SMeLtB5pdSj
VOuvio70wjVToj+/P9p/2B0bezsJd9CHugYU/+ljimVOzcc4leduENbJmoBsmCckbrCD7Q4MOHzZ
dS7kka5zsJqlOqauIAY2t8nPb9+ccT39+RV96iL8/9vG+W1BDpjIkz4rR+sWq1SzEkhg8Jh4LqPo
1dwXnjl0wGxNf8UY1RwrrQtZK8aLkBt5UxMY5ZY7BVmg52Vz22tFPTWKxsMnKyKZK/yhDW0wc7EA
ORfDXxjp3z1kiN1cErAI8UOAwkP4r++XKIWTmEZanolZ3a8RsCxa7sMyZ9sGIf1R6AlN4rPdXZtJ
ff+Xt0vddS2fmBQX1ZOJuFJHbvvZ2DCsFad7N9ZU1293TV5HtHzAbOPa8WQN2KUN9GfNWagkIAOW
mfsEUVxXa/PTnlB1aNXiu/xaRNCbL1j/08BMa9vvRUNWZhlMSHcOVrzpQTa6jCD14q1DK0OVnC+P
uiVLbQOx0EuvZXfjNNQReZh0srPDQiAsiSddMLftUnTa4Bv2zrwXObu86WOYfoe/UXwWOAMFbw7o
BQ5jV5MeDEB2XidHK5wmNN1uPDiU7rmXnA1Rq4QedDQ9WesrIciPcgaOmjr9R57M23Fxp+dOrNeb
QarArkDzFbfqg9VaD1rL3WGZ1eIteXGKy+qBq3f0hLJgE18GD6katPvIbzoX6l1hUAo/0ComU2bo
wSgOkKBASDOjbg92Qr4tLEAR30zafG1r6MJTBU+zhVfZVFu+NmX6o7PEg1PwBRpy/tNkIIdv4v5f
9itxs0xIoOxlaVSS+6bmkZo9wlTTlKGCGy8aR1hQ18oCmrzaY0cr4zbRP6TlJkUz1l2lV1yplXa1
TRtfhNS8L0lx9EjA1YN4kdwh+cvGAOFN2GeDLKfvp8qVR1d28qxlyTPhrBtahupdKkVG/2QaWQuz
79jS2kZ9pe0p5svK15A4jpxkbwlrQXQ6jVNNY4csHbTVaOPxgyPMtIYc6Ta5Nc0frZLXIWvLKW3G
W3ez6yBB4+IpMc9iPZcPEiNjoxhjmLXzehiE87oB3wECqWdtSaA08tlnUNVBJUc3WOP8pszuXXYj
Emw1Eruua8vxZ/iRZM6+I5CEeh0IX0LNcdDL0owU0Qx7msGr3X8fTXc9EAJAYcRofqH76ELGq+oo
SljnbhIkVJTgm8Xf7cqXReGBspUpOy3wNwWcnU2Ogq/a81HfqGdwWYaKigChuT73i/q6waj26TZ5
qqHU0ZQxEWU2y5QpF8ILErpmetg+8ocKMKafqmG9EY74t5Pb+M33nlxpNDiouFVEDL+eOk1hdg22
6pphSqMNWgF/U5KHrlUqHkFu1Dx+rWqfUDnFQ9ogz2TTJjtJtBb638L59N+9FrRKhGPiYWDI/nQC
NursqJltgQZRXeMhn/Y4EAaGQqWPOLROBMWMrzLNvi6bduLIP2TJSetTERirdWj7zvVZJz3RKfNh
l/EkKsnNyzhcFIf7aJVevDAJuno+/e1N3F/Y58NzT+ATux9nF9b9+iaWSZEnGaqhc6Pft8inopg2
l8gkZdkfZgY1AKTInm+71W1DtYD/Wui39Vr3659P8d/MCkThIWkixU3scuNPmqbBKgmh0MfyPCwT
daQxHC7dWQk++fZRL8xnRs5X2pnu2oxvuMJknsT15rs9khNqiqhE4IAz5jQkh+pNl8UFXrL5yyil
//eaw3e/ezro/YSxNz+9V2IkAwIBe3XOlOmc2SPjSkFMoLqfLWgzinENssG8J6X/pEvt+2BK6AGN
lI5+pDKlJwHvQqOLn2qFHfZrboTEDF3BgNA5xqiEcMwbyUwMVXCXQaM8MWsVNchH8x9wLsNPNgb8
TFHlXx+B3/xeiJDc3fWJaQCJ3K/PQMofAaNU9dlI0xcVvdczkhzhmel2HkgFxApeR4sKj0OP0hhb
b1WRPCHx2Y8y/AtLV5r+ms5N0Oc5rQ25tZMe1D1iYbx2G/lTs/tbfQLlFUSu0MJC9wfq+JADxrm4
0AAQUgPh03UdKNp23ON1fXvnLZq8J3ZGM1AcQEUkQJ+UM3B43aY63U7VIu0I6UfUlDokCBE9YL2K
oBzGij5ovrgGsHIzsJmGbgdepOZT0FEHTasT2NGIK60BzsuNooEzf9XGrYehWffb51Y3s69jrPn8
n0VgkgURmYq4QIWKQHfjL+XWTwHhskGZt/1Nn6otxDMHKDCndVTN3j5iOR5ys4Whc452NbeREetT
OMnhtRwbElLysTvWnXic54J9EVuNTzh+0MQwi/Y6E9qjO4GrNTddz8SwcoVFSmb7RtPtJTW0Q6GX
/06vDb69Gdq41cw82mgs2AznXFEIeFQNeM9WFKFS2MCGC/XQ9IihSERFNReTAoQIZBAXX5BWE5Gr
AFQmDcbBRe3NSHPqVyumXW000DzYjXYRFK7RBWiTWua7ndnhlSf4nTy0NCBT5N6w8bwRlGD7GqVk
RUZA659Ph4+j/NdTirnSIhUCCS5op7B+fUL7eXNckw/iPMFOEzdeXcRMi2Q/UBvA8BCVRvpuVHDD
KdGV0pagmJI0c5WHyptmVOqOQrXRSOgYBb0UsmTJcbb5bDNAz1g1n8s4JbrBnKJhAv6u6Uv48y/w
YWH79RdAHb33xxs65xu1CL/+AjQoMd01sO99qGE+JJyL2WKp5h9LLUOn1qHOCZpwdGDVrPX+8sP3
s/PzDyexEoGsge6UVN1PP9xsC6mPUCPaIpJg1kwo6B4cbdCVcC3cu7IrETFkidca7gHKNNCI23ik
XuUL3rjjtlA4z8n7lxe1f2SfXhSR/ShYd00dSrJPH6lekXbCw9mecx0FDBzkyyTA/eGyly9NBbvc
tIgSiA18pz+XUZOJLrhhBstpnBo68sUKJhbhhqqE/P7za0PY/ZsXZwpESg5XOgngn6wHpDeOZeHy
4pKu8YvWZOnLyRuL7QE+ojHRPyV0XasT+oTE6LndeX5mah4gkRGmVOyrNHmw+6T6fHCE0SNUHd9b
Cq78qeofXIPlwoZCiHrJsCIGaO/WmmHMG1kxPmXfqxKygLIZwiHBq21qT71O0fPAJBMjL1R+/aLv
PbG19BgQ435adpUBVsDIXPvHtaPTaWtNutYGAMUsBayJQbvpFQuYSd8zyGTOxCfKYK8HC8ClLB1K
k1fkWnPDEKyb8JwraPwieUm64tVm/qABJQX0nRWnIX8akn7jVG47j9wV+udIF/ES0oN8Zox3ITFT
VIq83TJqe0nEFihAq9s1VYurjcwwvIopUcygjjItar+aE3gcST3Zkj/WtG+xMk2INEr1hmBcXOom
ycCrab72oImsAVMNq5q7HIL25lxadwplJoBkeyuMTcsMk70u3kHgZevLdV5o4Kpp3wdbal9ZDuu0
QeoFQoDkZguq5koDjAcpo4aV6J1FCxYUAQU++KEDbJgHLmT3ZIIVFkmk5Q9b+62b5gjC76IbtCrm
X7c+2Oshhzj3uKNm+XNvPNfUgSrIx0m5X/vcS+zHxnlU0hvBHEdCbrwdt6r1Bt6ztbxZ2xEV4kr+
TLKHgHoKDHCJOzkmdmT/V2xW6JV0GaV4wL+PuO85zeGIm3fMN0GTfOuW1728ogBia62nwn5R1MsW
G95wIuU4WPcKvvFtKvLQyt8aXMmGOFncXFn1Khrqcvk1SakKWhvssJNepb6uAPAyD9bhzoT9NVo7
3AhEoG3Dt4zMN2CyShRHtvCrKfH2P3KtJ01qhBu9VRUNN84I1dWRK4C4gCpAbhS2hoxJuIH+ZfUd
TU86kSToJ58PuXOKtbNKfOKrI1+L4SmRSbDNb91Cg84VsA2owTPRIV6tvNrxyYb3srJvlvJPP6yB
QedGMdHYJr+7vOhNuXXZ9u30rkq/aQgB9z80uAr0lhGA+mfJ7D9xa3TF2bZeU4tpKueRUiiA9XLa
PuM9iMF8NAG95yWLWCVy6qj5qhrtsbAeS4VlWX1jbsPNT0m6lyu3trp46MMZz2FnUdazcHsl9YRg
xsbrnvimDYT7cRk3aUsj3UowHqdsRaVIQeEnn9uKcs09zfqPBgW8RcqVQuk7iB2tJ5rnmHlAyJGn
W4/2+lhC2HfyvabnOu3JX9OfVvDrGZmgoLLkEYne/hQuxkmRV1vK+NwhhqXonXdPHTkdutGL2RXL
/OtYv7sEFhPDN3ZXNQFRNn4AOHvCtDKGBC5LvJHUj0neVLH5kwTQQF3ZC3Zz0t/fhuQhL18TlFIt
upl1Qsish0lJjyFvB+WScHDfcn7pdTn2y4F2Pas3ibRCSXLXGM9dDcMTP2ndt4EfvT7u/6FGkQDp
Hr62vhb6o55/dee3Vl6h8K/yO2V6s/K7xDgoDPq1PNTilmw5m5BHo6YQ9rXnM655L/nryAxEhXnT
GtLPltNkvHbivpqkr6D8jdm98+KVzFX8hXTALXU0rEPAXsmwYIRuMRwb7cYxKTvnvJD8a/tbnXAg
kdboOXjeeDFviRCNb0iz5bJm7qs0qu4+ascH6dAcZ5rhiiEqHKVi+G16GCbjPs+s+SAUuTdUaitS
w4xpNOfmmNfe7yY+n5hKxDSnnYzH5AHRW34SZn1Rber68g75hdnlHGPV+GrN1Lj31UxZp+YGC2Ak
NV/f9Vb9PmjUehM4zLVtu0Gao7eZ0hE14kxBqL7mz6rxrO2VhQatSXSY8QvLOT6Haz4MkZbcz8RX
RWoiWpqqF3zBuDpiYaZHmVbPsit+0q3VhCiQi4/aUZlVh64Ay3GHwWNw1JHKWd0RHdQ1oCWRRrQg
Vkg0MNrHxFEXauAo3AXziMYnTvyObNLDCLvnZR0rm0FSGSP0W4K1yzc5fKyqJrxuWb99NPguxpBG
q2tePnRNIxLUWTeoSVRi+xCbD22s6+dcpVaqzceoZHHzpcXmqLESNjM/wzIZHeSyPg29eMsSpJvd
QCBdpXCu6Up7yBlboriuTHSshHguAw76ynoTFs+9Vkiu2I4uc8e9t7fusYbHu6qKTPf6dTbOfdqd
2rwefbZAmpdtStDrhAqlXDzrBgz6OFRh21UZ5H7h5b0mwm7VpytpFHepndyliDspJ0wlaJ/NP2WE
wFsTqgF3QXHBPBFntGnj7eSSYCxGdqcj/RVUexIrMjKoUifZ1D3iR9uiIVnbSy9qLRSZQbuTMiLj
K67IIM4DXgeuF0kEaqrRYT6ZX3rFvJm1rSbgbaF/tatD1MRamKSKE9qdcd0aLBuyZTTh9Fh9Rstz
T+WYl5iKFdaTJA+rbrGL43ngu46ZZzxbFv3oQ01CaDwNJxdRYT0s2bHIQEL29z/VOYU/Xo7MEp6E
+baPRR/oPJaeNpMzqZFSuprbF+Q8tExOlGeqo4LUTcnveksup4puXXIel4NoUfUo4/Leif7sTqmD
h5yBBXoMLDxl4qiy5LutSsRAnN+F3iEfKpnF4qY+9V2FfKuvrvUZ1WjilKhRdb5MYqaNcL4bdnLL
BhSu53RfdFgPWbQAF4Y1QjuMoNxa/EHlR0IsnoydNl824mqH1CI51EU3TdpKHLXGQmIh08TMMU93
ZHYxuCAT6O8Jm2iIBciPXTQgeb/vxA4N0VomnwZ73VBcrfLs1PugMuSt363U07PVgUnqdCBVFjJq
pSrs81Q693pJExzIH9qUSj9QRE23HWXttBtup0pm0MJEL3N76k+dvd8ONuanuVQecR/g3dBQN0J9
RZTGXSGoK7BwwhZu51p05AVS21os7t/MT78BG2i0wX9No9Nuuv20jNQKXU2F23TnbSbREHjE47Ag
uo40ysCoh0A3xsxva/JapaU3f8E6Pv72z1sHEkkdsAmvr/55DyPVYkiqtO0+XE+zxpWqyPYYk4wV
qCwdUMCPSDU0X9XSO7s0jh3BnV6Oidtz3UMylV2Yx/aLjl4avwvnvDYXq2eK7l4RdM2g2LkkgqBM
KqFfKRu5UTWeU3J5kQtaik8QAyee7b5YS/Y9xnHCx/G36IzfbZrQFVhKOOhweH1mj3oI8WqtFn7D
ob+2F0KVV8V8V+y2oaldiUlLtn9sL8LST22mrH/ZnIz/frqc1hYgnoXB0VQ/041LNS4qoZqcBQup
i639JL/FuSmC/Wz2Go0ZpDS3S++wtzt0SXgmFh2lpeuONJug6lHC1zOJr4v4jqILHWcu32PXoWOW
Q5H/CBpL1CtZt6UeSIrbGsyYXt0nwaqIu4rGS3vl1KIguTqr1TWEyBmFzIPl9g3t5xwLg6UyfON6
6RCVkGj6l1ge8d+9EZxiL61RyWrDj7i/Pf8iwsgsJA0QcTL+G4p5FFGXT/PcHDK9/yn6ZywqKOPV
ZolUGYddh1geYWNMuKh7sfIpJIADjl4bMLvvJFLmUEAyKlATbuKGgw7zsK7oDBM5MczG0PON2r+t
s/ZU53mUsiCTqau7uM/y94/3qi7cK0GYIut7xwZhm/e23d+4Ma4hI+dSmNWgFB1cuMRzNMrmn6Gh
Qz2Z9Poc8/2bCr15ysvMeGi5KStHnOWKgnBTdXpdc7FnvQI7OTErBmnPZDjWwZ/38N9ws+D7dN4Y
e2Lh7vD69e10Rk1tzR7YJ8aOkAjrHzfPnYOp3MdNMRzW2HqFD1r9ToceaUd2ycbRIiXdUqZdlNEt
Yui/POBi58v/fYCQtoSOAM4BIYEOMPDp+IrbfqQEwOnOfM0HX9Gsn3C4XahpSJg5OSK4tZgC84Hi
+ullcbm9lQJDA9mEF1fQKDHkP+XE2s5IYfoOYusjadC2r/DmSi7PzESPOK+IOUVNdcJznVvwiHqC
nupenxKC5Yu6R7/JiOIw/tCXeIDEoxLLFBRB5daLanxdYPn9Wmuedh3KPBjDeay6wW9nso6Ijp/r
EwmiS1Dx1kZlTNy6PeHbHyIaqtPjnz/B/39En98vMmjwKWs2Bv7P5Gw+Oht0X9WfhZNlB3xlaww4
b60vRREf3X69GaeuOhgbGvgkUQO9WOcDAw4iUExopVtl13EKBgPT/lEgjIlqog4aOnn+2pdsDoRv
rxGAYTjttfTbpuJiEs9CZusxT7sDWbUPsaGlR611fihNfB43ZixKjHWIqX0T2r+MhnGspX7sJnZU
LRYK1fAIrru5MSO9Ux8GyFiDiPog2Zz3D/T44+vpVMTpyrU8KFJ5qRlWuxbPCz3BNEFabOCqzv2g
51toZ10VzgsjaWVp/FGvHZHiUhDssBvDNExBN3HLIKMf8EIbKVQwDjknSN3kPVV2x7J6pk8KeWMF
e9kV6VPCqt4TI4yvknPRru0X4BqdXknlJ01JqB2Tlz3k+Ebp8+/IGzx3YgKm+Oouaa2RUXT9Vo75
Tb+bIqYOWMPIKYTdPQx5unW7yQ8m1nCP4P4gV2aLSagLUCbrt8Dy0aII6G8H72uXHreOcgUT48xI
+B4tDADk9ooZi4D4xUHDFbt4PHbAB7ir8nRD3BLLd1YSeO86Aw5tdSBkMlFAUYY9IJv3KKFeFaU5
MRDLAVbCDrhAmJ1r8J3EZA6csfMs7XU29+15zMxgdfCHxBOYVm8D3o5IO/06sb/16kw2+Tq+zCOb
QKkWbGuNSFkTkW3NmjL7ebVPikMwQcgF2qYyGPcrWaUKwkogeUOkGcn8dXmb0i4Gk/Nazll9Lsig
aDkkgrzJZmD1PUpV7S6xuuaeBKoPOzw1h7JUZQgd6kSEjJ8MxF/YN1AGjs12w1OA5xc4gTOPZUcr
vhRjOZMG5XYROZuY/3L7mGXJRTdH5WEUAzhovUEOb/ap0lAQfwxLOvqCSHWKJ50k3ahU1wsPfKSt
mEhiQta1bVyiXli210P+eRoaRr8cXLTi7r6FJTiU7bk9fHjrarf/YczrY8FbQCU6tQKFMx/thgZT
o4fcyuiIV6+pI0gPwoSZLE2TadQwgthg4OyUQVxqfNkilwtgFswCmXEmUyeKL2QAq2J9aQx8I64o
vzYj2RnKPL8SAGGcykR51MAc/+9i/TB6LhQa2NJ4M2av04djrhPRTATH8zCMbFmGg2vEEccx1c+6
UNJgGNiDzJIhrcL0E1sscSkCCYHXyVusZ1VPz401v5Uudh1pPsZR32mvBlv9xSrlGyDuAEV0W5jt
vW3WLZKJyY2MpQwcAxbDmOpnu66vC0CqAnreSuerAah3WSnp0lbIGly0T2OtnRo0a0pucqjyzUyG
gNoKX6Ecsn7TpBJYq76GdGw+6YBlvNa672/jrsFfWE0/VlM7T/2Lkhsk7/ek5Wudv2TmlSDbPqGJ
KOpt40J0AiLGFkTBrtKAzGHDz2fDupCVl6dhk001Xp8ZJ6k/xb23JtMYjemGiraYAigcYDSoBlK4
b3qUGOpSnLGa4BZa9nOOhSrM+lX32nJFopjHJ9Fo5FjspmBDjFNAOQFEAdjbtNkrvRMobzUjYwhQ
0NwOU0DOEqXN4Lgp+lcUKxLUSl4T/s0rNWd2rLG9l5mr3sp9tqF4465f2yGwJl71FkeZAqqAg2C4
q938up7ZBF0y+8MKiJViMeFb5Nkc25pKl4REZnYo7W7UvpO8DaSoxTzbRnLuEQEcWESJ++cLUtjW
l8UF/QbSM/KZGVNhEGbrv3WGG8Q1SiBG+TRpdhnmQHab0xMeT1YxCFp8oNgs3s/a8ZjpTFrEmPmN
2fC5rgjDkDk34Wohs8iL27T6oujVHLZ7DkFe2d9mSamJSHGItvXFNg9rsyzBBKC/GDZgssaKlfZJ
wpx21wOLBKqpn7Z5QcHBnf1/B2NT6b5I+t3kEZaEIR5K/g6MqvaJJLBL3sT/0A0DEKttuo9XgBod
kd7N6gfMQCNCP/3TEX4NN4AXWLM6/HoUKgZOQm1Lt4LFoCuQq4VbF82EkOPGz9lL9jCr1KvyIG42
DJ4Bgwm99Pru7IqvEPCPOKW5kObSiBqJNUmmCcBeahwHUd3iJT4Qn/+txOx8dIXZBlWFqPTSJ2WD
KqhgTt09WXG3XlqnvaC0no4WQc2Zk0gCzFCM1HUV4FLBF1VUUbubfQxBx5q2FaGjK2AG7jaG2k5E
lQ2DsRrHL8hKMTkBbc59kBVd6We5cdQHJqvWAo0wFUx+xKzrQBFbEmK982eCjD1jYOmYBoTdcU6/
BQnfPP8IXGUjvrd5khAEggMKQen7VtMEMjnO/t5ve9S/wG0YDD3zslPL54LiikiWRev3dYEHWL45
y2p5Rc3VNRmc2BgINmwJ6oXaPb5yqHHYxZ2fOyqmawWoMHQknvtBQ48+ksC7y6ArvkyVigxL8gBT
42HeD1kW2lU2oWgJ8jnD6utmd6adPNIYEaOivYay1sKP18rZ+ELFEH2xzpoch5SEFtUhzGXbTlqt
AF70BHnYsepz+I2sqiBJVaU+GDplJzFjhmuU+AwbmLfaEZEcHPTUTFE40HCHL7v/NN/Ah6jtaWbQ
QQjkh0RAHFGtdKk2N74XsFNn0isoa29sdHWDw5UGVDWwvvgF0Ig/J8DFonDh/HgqFic/WMPUY0tn
v57ch3qmdCkW1euStj9T3DF+AhuSLZjUMsznA0s0BgcbcL2b3iUBO+qkHwUkULYnZei8xEFfSUQQ
kNXiHeFhHXaZ/jr0FbjXjq19LILr1r7T2TQcE1Ao2lqSEpXNddvLzTP2c29JyY4py4Oc1ze2rCgW
EAJy264pLgOnkD3hVirf2BnAdB6V20xCNs196gb6Ih+UER1Ahlqz4LCoGFdDs91dsnvygiK0w1Js
X01XUY8K/5vWBJCg+gd+ry6sY+VAXQVR2/vw2myMXKP8hqsZ7cVM3kjGchivN2oyD4Ga61+zUuWe
y3lNIut+CLRgy4R8yNLNBkSCh6NCA9pPykZcgnL44EvzMS0DLlXb5nODpAS/ldb7B6xXYwcFt49o
L2pCgQSAHgFb8xUKA/KJU0QKpgZu3Puqrn6qFb/y7tmjGJKhcc+CSFHThxkciW+61b2aUYSzxsq1
IsrZG1cMH4tahHGbrX4C8aK3Nuz9DidOjcm4l18I0RPMx06zRxHDx8zK17pfn1UYPE59jasRmkXH
vwk92Pb0zc9kzlAuKbONjkX+IouwErqndv8KM7GWAqzKUgVvqF/dill2BwaIpAEKVSmIXNoIscRL
PXD1KDXG8VWOB0yZzE4G4vekze4TctNcUImyQLMvOAf6BecTfSaQ1JpbnbBO3Yw1MD9j7z9VpzZn
GdcPXDTQ6AVHmaJVp6nWrrXFZhorsKm7Sf0T+95pMJuCx6p6FytPplyT50JlfUtrfnFFV5eoVbNT
u6DyVwVO5G2f5IgkYXqIv+U5vTdkStQu5Eg7N0ArnbaPlfxmrU63D5uvJ7GZeUOVHnIqE1JC1Xzh
xHWoJf0LOwr275SPT2ND/vO2p3/W2bMcG/u67oAACT6xXSX3L/hjr+0dtLYbz7LQX8E06Skbzes6
nn5OLfSHy7Dguzkfjz6gwemUhHU2/8oR5q8GWIfdcXw3wvgiB7yoQtnvgcQ84tu6xxI0EiECo5Yo
MN+9hQ11k0+1uzDztKgYnQm//p9/nf/AD2DaJtJ1sAcy8SkP+aSdz4Xuqgyv09nEJuXNov2yTovq
dwP3ziiwmEt7r0Ga/W3tqJoxeSQXfATmQrnENqyemHAl/eU1qTvA8MtCzYtyBCs1MLFLjvv+Gfzr
Pc76WCPES5/PuTFhhJlrlMA1uhwildR8e6+T6b6V7SPY53osm/pFZcx05vTZHLLvNbvbwcHlYQlT
Br3NplRqqoJSEp8b2slBx+SZJdiOurK/UrTuwSjawzDENjNW/72KAbVd6ArCGFkFWptve7PREOCk
OB4lTu4aP5DHUrRvCpPGLlQM/UGrYSkWBQNOp3AuAq87ZN5GLtyDij9pK9TUN0wkVeo8cG+g3e7T
5rqvmGI+AJKiwlTT9GMIEz6ThWEMxhiMY7tFdAvyN4/zcSk7X5jQdejTJtz8SURV0XK2K5YsXPWg
vFC5bBwbpkVSLcijuF72H5bv4wShIaO/EXpQUHOOaHXPcYHeG9DsWpX+jnKHg3frznpzLCisodSt
5yvOcSJSDkZ6Nq8x/GpA7uoFyfBD1fZMVvMcGBzmLFpzuZvISNB2qUDbJNEVAicBSTt/0/lYnyU1
2DzA1AGm/sfcmTW5bWxb+q+cOO9wYEok0HHveSDBmaxiDVJJekFUSSXM85AAfv39IPvetko+Urv7
pSMccsiyiiAIZu7ce61v8W948G/1iYUbBy1iGZqeQ4qomgQuYBw4zqk7W7qJA+Mj+wF3zLCL6f9z
+tzNJSsn31q6Fb2PBZY3tvQC7UHSnxlOXq83BF9hUpbjF1yCl2I0zXuWspAsVql8encWtgMCGQnA
fLWm+2AoR2hw9K84xn8whTiE9B63aURR3Ywsq5jSvi1zg85sG/YIH8/7AUm3NgXriVCnYzukDzNa
YaPm3nrL9gI9hOYELLl6aXnK0Xzqct1vlBx8MdyVpNGudJlTADoRE0pdflRMoGfKQQAAGXUYGiEr
Dd9jR9oZOSQnqx+CXyx8xlv5L4G4OsnchoC66bAAvukK2lXrKZl7i4lNp+WG42sozGMjGR4ns3cF
udRwKEMbMM/LrNvZtoqAPra8l3TI3v9iifjhYpbmJIREXSfFQzftN1ozJlZA0hxvPEb6dJ2Ii1q1
DWLvwp7fcxzzeAihfTR8A7+ND6OBjpqm4f1zgOdMaffLdNgfWqaOLSzd8UgoBtNF5vf3K1YV9I4p
TW08uhyQ2zj2ro4lc5Qgvbeaw37epEXirqNy8jNnbjENe/c/vyPWD/sSV2B/+3yA3WGDetOWL7qe
qCSWkePUOjaVm2A+7+KRmXC3t5q5cBXgOI3qPVPIed3YjFeb+Aq1aak2ECORd1ysmto7zmbxyc77
YB+pmaXP1VnsTccPjOHcj56xGVLxHKUDxjsBXLumdqvoI3CcpSdid95HCa6Cydouww561rtCIo3A
Wpqq4jbG4If0AgLez9/8NyHddxsGbx5vjrmwMf9iJKNZkU4OHG++dpYgOOBEDe1SWfYJsyykyd4e
4vd9oBkCa3947uvpEmqjtxP0rgc3cnyTsuisTdnh24X9LdLpJf7clC2Dhf/4jm76r//4PP6vz2U1
UYFH3b/Q+/HPT/+Xf/uDvvu57b++/ZDwtfSfu+fvfrMpurib7nr4DvevbZ91367hj//z//QP//H6
7ac8TtXrf/7z+UseF36M5TX+3P2APLV1Vu9/T019ev3GS82fu+b5r//uH7hU3fhtgQwSb7GsQFiV
//kPEKvdf/7Tc39jwAmeD2ihuQRAo2H8A5eq/7Zk3ENLRTMLz5T2DNfy37hU6zcb9CpQV2xczLBc
MML/fSuuvz9W3EU+Hm7NH7//M+ry+28ehG2D2mmZhmGuYy16K9ylG44HH+nfdurJQ1UWamMVa9qp
xuMr5mHdWJP6xRDuB+OljddScD848ArTNJY3/ucKCYxjhvV2ltvccDEs19kJ2vwEUsxiH2NWxDHE
uro1JqbSDM9CMw8m0tlfTD7Mt6NArgJOLbsBYRM4QN9mYk9qrvFuuZIRgkd7JzA3XU9yXOEkJ436
Y91ntK9sxUQ2mzi000So/DCfLoTN3VNEZuAcVyrqw70LYRKiAqFntcss+VpIduker+SUYS2wqDot
yeBCQYb70xP3F5/d21nu8g741DyDMpewh7fTN+XIAjKTdLcZo7B14QQ4fUqOnpv6YSqKjZ3Wn4tS
9L+4cW+LGGy6Fh+fh3MURQs17vefXqAG5qIziJ/OY6Bj0WHYzy/RyU6c/hfvz3j7EQmdt8bL8Pl4
i9vyzUvB7NSwUVre1rlUs3EzLkrITJTNuexoPBOSe98X+rzvOR8QwGlqHDS99oA8AHtHFPh9ZoU3
NlnIP7/t1ptEbZdaQreg3rBZ/h7f8Oa6vFiIRLr0Uns7bw+gjGhwi/winP7a5zBVEYrZY5IfulA8
mn2Z74rWWJUkOBLKq/Nk2Zl10fr4pS1hySKxLn0vtgqMmdltLOrHMLEombraOuY0zG+ywLgWw1dq
LRA0o/ml0QGElLxGG5aLXJDxu2WX59wtPhhRzsE15jEmbdNdJwJuTF4V9UbUhUVE2DhuukLsABDj
1VePOl+AnTuiRWwKDu5eMUY3cZWd9LJDVu54JVrnGe1h2WxVYu+qpsCqp/SHzLQXS+sivqzdHWkK
fBhC7t3a1vC911uvz284Z4Ir60P3aKdz4geUpJlncvBX793B28SBajZZyFvvHXSKUc0cteEntkZS
+qlJb2xo2lcmJzdESULrS821HdDBoLi7DYiUdtNqm072B1IytpZZ22tLZaWPwRbypqCHxgdUXsxU
/1RHS1tD6E9lhroa5dfcMAxPwbhc9KHdR8iGVk2YfEWASqZxEH2ZaUB2yHm+FJILKx2oevztsa1P
Se0FK5r00y6MxmQjInvpJTdb7BtqU9v6VzUW9IEibllIXqgxck8n0g/Xg9lRTNbzcyhj4qgJwlo7
eWQdghIqmlD2lwz3Ays1HJCGDqMXe82BsX3KwIy7IUiv8vU4OZQoF9aLye02E7sk6VFTgpQQOX6s
vgm3fQVNBSkYfmjdaTcuVvI9CDGql2RCv+Xs+mbSLjBJ7VWSDe8MgfAXGbWPeF0DFWQlD0OcnmW2
iK5Y+u9LJkzucPAsMDdR6XwWldD2jPnQZutqW7gQQaG8n6L+atst6KaciQ5YnXHDodqRzKfCFsB9
ZZUPpY1rZdCYZcR4824LDUnXSG5xmJ5yq9I4Qbxj1uBrDK7aQh1YVOcNQBrHH1sHrZ1IXT8MG3AU
kX2UYudYkNf4d0HfcKfX4WPn2NFhatLZbzvSmL89Z5bhcW9isG4FFv4j6yH0ZhcPg3NAs3e2yDSC
dDY/9EM8bqUtwBnrrtpqWr7lYM83smaMmKUDImQ0I3ygvJdWDdGxaclRZjKbH9xCwkqJN4p050D2
4ckAeGEBiDvrSn+Ht+XrGIrkJl3kqWPa5Cjo1b1BA2kri/p5ttW80SFMrbp09L0ijW5U0GUHxkSc
o3s5XMZ2a7nxSEOulRsnRelbZDLbx0rNu3QcL3kQtOBfcTPxwd3T4OOIzaMKXtAoQIvLUWTHIUA4
LfkSHDKdU2QSHco5hvRDpI5feXF+pcn/NSyQS7P5rTxkO732MUG8+hB1odpZPPdrctI+0tAZXx2k
2FYGic0IyvZCf2BGmB4cpxkcpxuK8KPdrtX0vitHd29H+Hp7s48uZg3xJQvKR9ULawO3nEWIEWaY
AMEAlC5BoUTmaiCKk3tYbWlg137kmNiB4OaYE9rT3iJgudfMU1lm8d5ITotAbS1odNx0YrEy95zX
W8FctrP0iwhn4IMQtkLNBq6hiXjjGnUDpsi3Q717mk3wZWOfb0Or8JiiEfJcxBlIXpLkobZUn2an
qOH7QCHKFU0ru57ik1jaxWZbJzuzE8NK89THbFmcc80rGMFDQbKajN60/atQrLeb/Le9xkUwBhfD
wt745uSalwVL3NCJraEXTwh5j7TEnNPUmtJvQ5rNLzYt9nhw//4ujxeEXgVRcBKc9JszoR2Rx9kX
I07A2GhuhGh2VWeVW8hB5yyi1ffzLfWHYox3CYLDAVwtbN6j86YkxPleD6A2BPxMT+ztlIlooMZm
6yYVEG9PAwqZDnsOh2wQsToR68DIb1hXafZSGKP+SFrxViYILoqBjpOlWy967zQ8fx7tSYOwePRU
GwZK8mYs1WOkwQVrvHD783fxFx+VQznL9SM7Mshe+L4ySsOpQAOTO9s5lNewpK8HSaYC3nytRscm
FxgpFOUL2JuJVe7nr/1jqaTz2iQBcR7gkPFW2BaazPergsaFtGP3nI3S2VgtCExowuHfL8t4Mui3
ItDUddv+9mH+qcNZaznwWKdztmYX0Ltwc7XuGFtaNUNOd3DOJDtdGjPP3oeB9z5oNYDeAJmRA4dA
ozsN9YcpH1Ruff35LfihHcxDBAeC7EggEwaUi6Xv8qfrggglB9FZcmsH6i7UdBJB5mIX9nHr93m7
CWWXrOpWiHM0vJsgva3H1htWrhMbvkyc7Bjq469u1dtWz7dLkjzSJCdBtxFvLklVelVwJ+W2iB3D
jwa6tZMMtnlqF3u30TEk4HU/62jGsPzlH0RDIxAbMopEO7e5mZX5q06YWJ7CP7cbmH0hgNQlF4RQ
jnPm93epTQiASFQeQM0DmmsXr62HXSu4TZRb7OdUrOqwCDZm1XWbhmbm7xVZKbz7MJsftDHzHgtS
pRdNLfNQs76RhIzjfR7eMxSxiO4rPzC/t30EOOMGbQjcUeHelhTUTDXccB1rIvJ1WdwZFaZWZ7Tv
8klpEPZFiTlu/AgQl+Z9hoYo7MdjWTX2jbGsPkX+LiiEOAWp5qK28RSoRqy1GsEEfLPkBQmbvimD
MV0QvKtZZ+TgDUEAYrY5ABqd7hiOsp+be+Bb6hoGCVy0TEdtVZWAJmq+NOX8pKkgW+dW2KzMsL8L
2AEXbTvkRCf8FBAqs9cq7QhEjtBuwaQ8itM7b8ZvpGc5pqMZKTqmm/dxSQkFO/V1VBNQ4B6xoFZx
MxYKgsy6j0PQ37eN836Yy/lBRe0rkppiA4zkk0jCCpAfIKm1VT07bMk3jQO7LRnYNKui07mH8Qq9
7spIgFvrALzXZoLZSNlSoNqpgN2Fdk3KMRMQ264SGHC0dcsBk3ddNb7b10gy2szaef1L4obHIC/1
c687T5DIQHDSIoXviyXENkFgqoqpfBykYEPIAUGB4gubDL5+H3RF/8gp0IYZB3SLCQXYrpgnx622
TaTgQZchT4/LIALtSranqEMIoCu16aPUgqTAjWJ4VB5hqd1XfYhNI8SwbacCu0wU74b70ehzoNC+
Ia1rYaW/zEiAPvHj1wA7PT1YYhm/tVi+/xqMpVR6obR4Z7bNeIOgSz3YRvCF02wVOfFn2QAE16Iv
8aCna1Ol3TUyVHIMek6ZLv32FG/QEyrUL73Z5Lf9VEC4xzDrIxrqL1Utb4nwi7fBHNxPnmY/tlGD
lQiRyKoHqLVBcWefs7At1tUg/Mp22kt0cO3au3iQgTU3uNLmd25xNdhxsOuMcSH0ZtOG+TEvb+Wx
b6OA24EMeg6mvrgypcekhH1O1n3+KXRHTjtU8EJkz64bMzIqFCDY5ZdyOjSg/V7a9Kql9vRSd3YA
/0sH2hlDuE+iUxrG93pn6NuSPFGrz0mdDTPFEaypT0pLv5JRvxaTQnhgM2jVg/gwTN1hrLWJ81b1
OOOmuov6Ds9Ego+vjR5IK6lutAlFGj8Wedi8HQf271SM5A0svzRVNdwvShehl/OpqodzYMwOS5NE
yKJF+gfL4QYwDhopNYdur1d9jTnPYm1qM3fv9LAoRNZFhw4m7XUITQawCRFeOj3+lTNH+pEGdnQr
QveZ0IT4MMMCWGt65dzi/+BoquQ7rcEoOVlWcW+NAIM0vcw2XSLSG3c07nJbfcrpQPtBmKqTDooH
GbBztcJ2XLmpPq+TaIrvUPsRrcSUwzQfGX4kV7Myj11iqS3ndGBi0M99rQ6KG6JanEPrau9ImRN+
zT29WPMU74zJancEAtiLmIUCxXDTj7H1GLBVlLDXPoP4uB06c1P17vh55EGIIHUBtunq21Q1LmZ6
xMNZi6KqElVxgjP+xy9ObNNTDvt0U4Oy9ZjvJfVofJCN8RyPqLD1vntMiqn0jV5MG0fbRSApmY/X
5i1ohFtbC4K9sLxrWfALmxP6xoBXDlCtMABX6aPSvhRjkCKqd/fj6AgsVsbDEEbJHYMNtACwN9dR
PLe3ddgBuC2fosboP7SBjmSnDMI7uvr1Lk718DR3ErqCB2lOltFT10TiXet10w3coI+Qb8U7NvHi
phpe0QK/DLgcXlmAOEtPX+vYo7OfP5kC90wqk69uovEZ7UWVRQ+agKIZ2g4yEQt/ImarXRKE7wmh
0BG+lumhHd34NjOYWwZlwF9r9YuexKQP1uF4hz7lqkxbnHqB9G8Cq+gWMdGOSDHWjC2KfdVpZ0uS
noJetXoItL0t0+oiEcX7HD802g70sIQ7IRwzPej8cKQYe6VLBDGDBa3yThkHp6HlaCvnd2fYyTah
jjg6rSZtd80EZ33WvCcvaeujF1XeFmasPYf2IRYOFls+yKOr1zfEp09PUWufS/zKeuklr+AOgahz
YY1J8BXBBtFpduObhoHjqZudL8Q5L8goO74fAXWvp7jtrwLh0EHM9k5PdGsFL3Hl2VF4HiKzhrH+
wPHDO83SupdDr69m2KOHVBniLiRzaIWA1PmcpER+9HZ0aXlWmF8wbcvtLF6VWPJPZd9sGzPKKsBN
HKuTRu/wtdX7aAYWq8gy2jMbnU+Dkuyh+tAbsEJcpjy6md7ZXrrVVYzMwDNuzGqKN+DuY39QmXmp
C7UOnAIRvuhwHQ40Cqbc8ROOHHfga6t1mcZ+0M7FLdr0EzZAKPJJnt14lYogIa8QsZBnsmsCie4m
/pAabvJKtsxOV3Z1aRO0SXPLHi/c1nw/OlT19aDJR1nrl7qxXsg1ST6zpAYBhVFaxqc4PtXw6q85
yqcjPHU0kF525wnI6iKnn5J4jQ+OOf1kUQxs7+2gcW7BdGZbmAbwPqq5u6CcjH1aoNGeBn65zqqs
QIqI69WaC2Pvxm66iev6YuWJumie/kkMRs2cXVTHytLuawnzlGKsPTc5zpZGc/wy7jiDp3p16txm
V8uh3jthJtdFgsw97kV1Ke0aWapHaB/RBB8iESRnyIzGJW+wmhW29iHLaMYBk4Mm4inok1FuXzuA
1TsJmxeKqPPB4SU/qTL6lA5p8akdnE+lE073fRnde6EmDkNloZOX4ztlZOFBsZamKJyxr0v1MdS8
V2HaFiur0ezDuPY2dqaV6OHmbBeW69zUyo+uU7zmjm7ceup9MrryGAZawnhaXcrFv8He+CkNpdop
FyCuXWhE3LjdXdLEmv9traLdM15EET2Z3TxsHLakg5jIDtFqsnkmeWyhsT6Wms4OEwoo7ARlSVEk
F2Bvvkc3DwaPeWp13kUQAfNsY2r7vNtj6VI+Q8MRLYe+qnPRvOio4VOK5jtNiwuCNGwHVw68mTo0
PuLhtQ5GQxUbzuR4NYiW92WBuy/02LLzML6JUIftBgrp0AtcXw34sCYrA8csu/FG6zduQPOFjSkR
bgRuhvknyqaImJPAeM27E6goMoUKRyG0cFwf9rO7NYpg6yR58wj3UvObpiT3wEK7in4qPvRO12Mv
oImUj3BaREd9GeVK20d5F21MZLJBbCcnN+33KrKts75Q+NMrxNdpreBim2MH2DlZBEJ117ABA1Ng
5AnIPzD2UYjWUEw6ToVI6iviYsKDPYPWKecBAHWdyUPqjieq1mlfp4CFIy18kiCzfSUZxbTpDMqC
TjqShNZk+TMQ6pPZsu3lNIBzcvYNIoMZROx91mlg08yQxbCl0tExaVTy0BCEY9RztdUCDSsqOu3z
wAlrlSP6TFwxnaPuhVIRbpaGSCIrivoYOam5qYva+SS9B3N0+wciD645+txrG4w3BkwN9lknxyaW
uqx8yYM3hcmtJl26sb1a6VM+cFhJ1R5TbLxhM479VIPZZlGUvmu7+dAU81NR68WHNvtUssmuR1Tu
ZwLh3FsIOXRsy6h90c2EkCmDDmzWGPiykYK34ZhflEgmJO95B/o36O6gwyyheTPYFc9GiIpvfjZA
hFmmpq7ltBuVoYgYiq210QJFj2J8Ir1qHsHsVVtPe6/PJCU0cpQrYQG20uGjATQz4U+AnlY1ytCJ
lCOjkM0Gwai3aFOLoDi7nTxE7uxuZ1Ep1Hv1czsw0msn66mdTffiIPx4SIk/O4nxaC8zCNMsrEOf
JgwuNONRyor/NLKcDsE8bnQ9OMRFpd0AEqjXNbIpuPFeth9qRbhFRR9qbqc7RtLMCZLukkAAw88V
WljmjMdsysrtaHMxU6d7K5l42oG9D89ISGdQZu0mSg3jkXxIYu3UZCBmsNHdd7U8eiKw4HhZX7Cz
xadIevTtReSCvXXiTbsMMhz8X5IUrtVYNv21SK6IC9VtFn0ZuvYzupjptoKGtbL4zrNlKnWolfXB
0npikVI6xHZnTRwp8dO6Y3/OEuNDMUUWYOrmoV+MM/lYJgeq/AsxIcZqgK9/cXtUV43TPQMKx8ww
QUTSa4wT9PAtlqZWR7RzAq9WX/acU5w7Zb3L08646XpiRfa1U1s3MGyju1pkeydPD8nsVl+gbdfN
LSJL625mJrpu1GaoEuRGkQGl3UAA1ZmxceI0RJIEZK/TWExHffnOFJU7+pJGRg4f4K6dPjdxncLI
nCB69l2yjsY7aBjwQ1Ada7Zvwun+DMr9JfTcbTx59Xv03lioW4FRRZ+Pqpvvi5ICrayGzxacwioy
2wO7G/p/bGiG7d27ZdycAgaE2wIMgza01llTzSkKemyWcxwcVGhvkOU3rFBOcVZQjKCGMf0A8YbN
z8jOqh61W7Yt+E1tTqnhdTdx49w1Gfz8KJ6SnUgYWLX53O077Ee+LeJ7R1t8wOwPhzKOUOxyYt6n
sIj5mmufGzDFvqkZsDYhvE5dK48kFGVbZTPHa5RmbUcZ3jclhBWd/9zxUK+agNJh3nR0UsgvmX1G
FZwD4nyDBXs8eSz/+HDSdD+1rK6kXq9zou7uUAp+Ih+s3KaMwXejjBCx2kQbFeBJYdTb5TJm6WOT
yCvtZCoEXkM3uEhCOD2bg3GORtSxacw3OE2b0q+nCDlnxUA77qDhacp9CVOYH3ZaEJGUkZYmypff
fQhsb9RKs7sL4+Zz5LYdfJplQBml8U5NTI5wqpGiVG7dCdccKSPs5pW5buOSSdXyDWdNQjYUEOJg
a+W2/mpAudh+6/rrLagMMFYKgnZsrVQFu96I9C+tyQvMWXdthfG56eqrCKGdA0rYQzcghZGMvK1I
sYN5cXh0ChaQAidQX5t0heOcc55InxKJIS/Xo2mTBgj36kj3NsS6b791Tkyz2WlyDk/EGKUlhW6k
DdmBkRqoVc/sdoXEr8jERfgFOPPe64br0JIk+RWO3TaUkl+QEdA4iS8AeUbgubse+0Lr9e06SphO
pfSHEuqcFQIrwrmKdFunJmycqfrIqnQomkQ/Ku+dO+bZbjSDTwSap6vGsEY+Cj4jDmDjBkp8iVqY
UxyofqSN2dzMh4E0PPLSXtOkzR+AyEmYFN2MUjtEUHKxq+hYka4amwWcLWq2TRMh9Q4zR+yNiLJ7
mXx1Ew2suU+anXlqmBPSiEnNXVNHDiKq+XPWdIv7613htvlaCyUmvKFkOtN2cJZMZ0vuck/chhvQ
8cvnzVg3NchXo3sZq2eaGg7GwMijlIm9LcQ95qUlgXbj1NxHgXzozfGM0dq96zxytUogwPDMXArA
TMu2ttVwFipHjiOi+FTb7mPo5TunMRr+97MqveK2ofDrnMQ3a8EZzfU4MIg59I3OaHwjcXax29un
4ujo0JUmp20I+JXHqnGng5t7vsIjxNMj6CLo3a3hKoVTCdjcJCAyizA1dg1OJa80mREwjCI0A+0q
U0JMU5F1HGMCKyzzMZ16c49pmFhCSbwPHCiDugPb5MDZf19WON4RtmeB0O9Vjga+ca5jUjpXmNQH
L2aQHicg8dJcXGQVcWgHg7c2rRYfjRd5RLKSrTbnjreRS3QEYZwRnp1xXmctuTom7bN1PdHLnGrL
PHTZCDSa3Agc4PUtrQWm7Yhkc57YQyQe8rwuDhhI4BdaFT5w7DgM8j8EgUjuhNrPVj0dZDz8su3+
oyIEMRKSHqJd0KF4b5U0GpJeJw9USAzQgCLEGvHLZhZNXPN929efzCkcWUQkTWIT4aU2ulxa8SVw
+o+NRbSfm8KxdEJ6raTamXs8KGeQKbpP8ApTHj25xWIYH/AtTX6Z9TCNCHg517oEKqrn78M5n59d
L9JQ7EbEFWSqWyHsgZIIhW0iCgyEjI7qun0NNZcYD5hXTOA5hcYxqbWIbUP2etMhJxMLKZy4d8ZE
NFVsKY/SHFRUyLo7N83eVs7XOeeU4xIztdj1xC6ccMzpzm0S0UZw6vBKwxFkYRXjGbUD9g206BNx
XgdFMlGGbGNlOZq34S1h1TK1D1qcvU6SgqUYWTxVjzUROwbuyzgnKqan6p8Zrg6Fsx6b5NTHcnjX
EyyNiD0CKFOOwS5X3QeOa499A1JKcMDkD8wCM/ek6UdvKvqDV1eYF2lRI7Imr2QgDEePeJQIPPKn
kC3ACbQvqMr1m1CpU4JyeF/2j1DetlqG+VIoyhun0Fh2s2Dxcm09ctHMzJv2dNeoBBUqghRf+k7p
kKdUFHpwGvX5qSyqxGfI/KHXOTty2Ti34uZrQaTUZtDhdzPo0IP6ZDSZfbLM4s5qhp1NCAaa7HUF
+vG8BIb6GW5Z+p/eJiiyF6XLey0c5MbEcOWnWX/uiR/ddl3cbwNKOw6i9EnJYQ0lihJJME5PjbeK
ZzqWvxg1vZXMCt1jcgJnllmTcCjZv+8ed06PBiEKo11mpdZOUff0kXHVB+cGbjUYzxJYKdC9DG/n
vW3N5e7/5vWZl7pYIDBz6Ms48E+jrrmepMmxFfXOMNv7MZzuGnoEpTubRzGUIGRCcePSoAc9gzZ/
bEB1/N0rWMZHhJMjGrQ4lL8ddprMcsqwpWmjJ1ZxMAGvaEHOg9/Hr1Mj0+1EhVKBDGRJpmzQMnH/
iwv4YeLJBRgouiGOMjkhsOT7W5A0GnojKlwMVfSJUbTsvHLAmaqGj3bGymokTbLDbfMQ5hJUL8hy
D5MIGZrp1iYYDkKkexVZnv/qo/lhvsZ1AZG2EG5aDkPSt+IwiyO2VXfxLpEiOyTy4k7yZMKPv3Ym
7qkM9dcWcPCZlMueL31obgeFff8Xd+cvrwJaNOEJHFxR0X1/dwboUZMNr2Q3hpICnMWSqEAqC27N
LhQPfWtSsyWbYefQZj+18y82hR9G4cu002Do5HIU1623NyHSozzIHNQSXmd2N5h+a8hQoCxhsTW5
u9Y1lDtgId2tcquHX7z1H76bvLZp4K9gRo1G7+3MlXuhwqYYee3aRRpXqWe6a/tyEQ11TJ23gh1W
DtOWpjqyExonP399869fHyW3gQwAu9UbGQA8emMcxznZ1clTGxlgE8qquB+sapcb5ZPSOOFlQf++
E4n1YCFfAxt5JqiuvRr0tXDmmZ+NBK2aMNqXErgBRk5OWkEwaVvOCj+/1r/6mLhXJuxZgZhUvHlW
Qw/TXTcaXKpLdFI9uCsGJ9M97jgAdZmfJoxo44L9cDJe/v4rW4zpJY+nQO38ZjDuag65w7HHgFIy
iA2su2ieFl4apVIVzUgAGeBuKwx1vmWTVPnzF0cky+P/3RCcZ2RZOdBysnziefj+68HCWkUku6c7
DWIXGRTdkTHRusqwe9N9a/iekJfHZFfbV+ldUo0Cs6SFQ0PYe4IN4BoZerc2JfkRZH5DUJTwd2Ik
emlzdklNNSp5wwG7R+ZGuNfUwQnsmIn5bek+Ud/0m4YifFeL4TwP49mesEKpLNjgpOFsg0IuT+Ag
KPt1KtzkHTnEpVDlgWRmznQZzC2pF3fQ54qzFb8bOdtdvrFbEsLBNmlDipcx0xfpKnVtconZu+eJ
i2F9+VU7llvNcsvtFBuHzuA82BZIrqqBFnuc2+2mWjwyZf0Fw4N5jHNGuaX91JkZDbZg3tTErQLj
yPbfIk+zVjxVQ/3OarlrgaYOoe29wjq5NAZIavhaHsF56ACPehRah5gDJL+L7qg5cmv2bthUiVQn
566H7qclIQrm5fYCx1RBz7hYcw0/mFS4xw60rlyYpn2AOj2uySPysl1KCuGmy4wentrAeNKA3FZj
7MXuPNJVNZPk6NXx1WxGi+nBYvZbBAnM99FXlPJubCgTK9pxzKXMQ51ND6TKdKtW774i9yt9p1Kv
nCvxX0yU+qrghBp7cj/HfbyXRQXTQ78wu822Bl8SRN71PilBJsSiIUkzWulJI8+zbZQMR1daUl0j
m9WX/lpwTqAmc96kZ07Y5Y6Z0xdbV6BGDJncu2NTH9KBjnCbTOs0wpE/qQSS0mBYB897gUUHC73V
T84iBk5DhMeFOR6sLDsFCihP4KHKaMLG3dnlxDynSj7WXlQek0Ccx7mj6io4eI9EoPkoG/3czN4z
KTI6OKVe+LUbscLZYUJw5aLb6LAclRYVLzqCbdqjmiW1k6hz8hLN6YkstE03mQmqmSUuLYG8l7cP
ec/PkuGsHq2RSJ5e3EuZHWw9qzYm7XYvhNaYWoAH0ymA9O455raN2k+kdlDtKnmINf1GhaTXwmMy
QYRp/cGo241UeG2tvrHOAaGGkG28e2T9dK6XqwKVnXMIo/1jurR5w1D8Qgtn/MWKbi+rhEtwBDlN
b4VFLg+Sa8mMb2wGwL7tVAFtizp0zJYQAQDhHqgF9MnBrRVQFLdR9aui4i/WKzzd1JxsqfaiWvh+
vRoBUzYTwo2do5NbEnvEYjvzS7cIwEFJdr4xJtG6pP/fjtDfS2s8uXlwnDldbEue0HVSKgjDuPX9
ucUtWYdetPm2pv4tt9D/iw/oO0PR7rW8ec5f27eWov9/zUJ8YP/eLLTGdtQ8Z/84PWdx/lx0z8Vf
WIb4CX9YhgzxG+RkkIa0APnaG+zKv1uG0BT+huXCxfyDY4zzNn/yP5Yhak4eEKxBuuOauiP5s/9t
GWKnwyLj2pYUf8ctRNbH2yeR0RonHg+14aJq+yGOC12FNUg6CftIunQCoyi6LcgaUBvFo5euLn1q
TP/F3JktuW2s2fqJsAOJIQHccp7JImuQ6gZhlSTMQGIenr4/lE/vbcvddpybE+emwpJtiQQJ5D+s
9a0z1a63hor3FFtBz3LB4eyYEHmNdbqP/Eg8B631gNYSfINNYC0SXHlVHOg7M+mNRyI8yuZm+FIN
DzMhxYehFcCeLErfSqH5K+qBQ6uzF7Vte4DaWTcbryZ5IB+n0zCK5Dpk2Y8SQM3CQd20CIIkOyHu
z06Qkbq1PqYIeljSboULlcQJevtmGQpFbTre0Js/m3Icrq5Mg0Of1+FSs4ifj+Ph3sUQYitQS4u4
sYLHHJ22S0ZnP8VZcR2QZoWsKJ5t1r7bzIUebNde/KTKOD932bQvirIjgTnX1xOcrpckbna+Q5BG
G8PRjjWdZOuwegKMWWxZzFcwYEr/zCaZaPose60qlwZ9hjm3jE/euOBXT1fJNi/ZQzZQy548FY5L
yxqNfRAZBzYY/WPMzOZqlQJX84CBcOg4X4okI00uEHsNTskXHuwLTD4JT+5Q7J0pvo9V2f00GpjB
bMjpYLL2NG0ot1+8KHnkTpFgDJv/ImkCAsZUvStd/7lv4vbs1UO5L+jv96SAJW+TseCw2MEuMb7Z
mnaWmmMf66bVANUi5pFj2ZyMdCxOVtlDbyFOgzWQOMCGWbRZz1nSQ7/OSMtaEer6rk8m2HFTXV38
1XcZeHLNyoL9vx3Ke6xz8dk0a8vAmrMcxxT9QdQ3S752rInr8TfI3NRVwlxKVTAZjcx6geOouoGK
3jAHxSfgW7iwXU4UPOHuyXAQbeSzbjiyJm8dAA3bDGRQy37S7uTF/PSIqX0kAbTQMSFroEyijygq
V2XaPnVD5m87bYZAxWjsNVhGs7WbEMoyHxA+Ul+5k/6hWY/IYhwWphpUoxEbyDSV2ybS3/M0Lfco
/vnQNbYhafbgiHmzM/VeElh4lvG+TjN5r+viI/JAiOsyHl9FKThY82xLa+ockBGC0kx7UPm52Z+H
HAt8HKRsXVjDUWk9mOaovR/if6kUZJlMucymWjgxmtueA8wrQCQJw2EXzuJ6wBftVzSL9Wd0go7y
X/Nq2tqfhO3JrxUpAou6Ej3V6BKeTXj2AzaYangCd5wf0Fi6r7GmfuuJu5xqX83mVVKQ1aTvKkcr
MBP1sHai9mkSefHo8+hm9jLYJd6okeEbaod0Fl12RHyRCTmMmzrThltrmtMOGTFBMaE+3Kqpzvdm
2cVLS03mooin+KmqzOyQDoSPMKYQh9byx5ULFlpmlXigxamuWAyPqRf5qAeaAv8cdjaLyTZCRD18
dGE4EqzQXjqgA0+5Zx5kabCYLiW29tHCF0+5u4QuYWLjZnicdLB+0iS+9XVRrjIn/pLEMcABT10K
OZNAArYdlBHgEtsnQELO3huN7EbBSfhVn14R+f+IHY1phV0w56wIUhhGm4g7+zXBhPlstmgUjMRd
a2k47UYj36F2GZeku9+nEueQh958bfUkOAvT+uaWtQtWwILekALXc7vWYTinB2j5dOQiRfwaOYZa
GkXev3Te8MZ2b1jypYYwbAyvYAU6lrSuc4Pozd6UbpkkJX4ZN7l7m+Kg3IMf5GE0/97nD2WY3YWN
4O//2X9+f0STYsdCcSz893/qzbimrBpq/GJRpy06rYFlUxCu+vmnf/6HMM9jgAw1W55//7X425jX
zqCokGX6DK5zngNVjivCh8hUJhRjadRRfVStFlE+Oh+179503xq3DTbJSw3W9fL5T0OV23PGKxFr
jffRaqN9Zo30kYp0PRlZzB8QIGmw6LNkQ8As0+yIVQOMiyfdzRvylVUDM7QwH/XY+nukyFsgVCzV
oibZm3plfZkTk4P8EMSTtleJ2VQgLtozi40UFSfZJPAbUXHm+QMLVncy5xPQc4ovsOXTo1NM1SEc
cTH1Jb3KBNVuP0LeJEFwME55dUC3E++gGRVLy02eVFrRpql2r2qoX+hx5uE30AaHP3gi23vgGXTz
uIO2oZzR8Q5cRzsjMkohutHDoliqqnWujaaPi9Csxa5mA1nFjn40OOJRkXugIluQBMl4MTwa15GZ
23pQWnl3inxr9hxODh/e1dL9++evOEDGRas7zqbN27dGOLSoXYyI0kw2EtPjC1C36IUNfiSBlZk8
ytahL8VN0/s3fCzNEfyERRqIDTXQ8cq3yiIzApPpJmLldTVkGG+agCSByQvcQ8CkbcsjWOzLOP0Z
d5J7uUzFbdAcGG5Vxg5cGwGRJ2hystLqrtVAnoPmhto9qztcgj7napupJ54i5hZ46kP6HUvwTO9u
ZaS6G0So8mh14skY5ICC9GJiuBX0WR2ADeBQoYZICUfYx7zbelK1/aoQ7pFk53xrEt+61nVc7aY+
XUsFT4OmMjozmCvY2wzd2or0YN/RUm7dkCDVYYzOrkKLhtNLkaVVxbeQUKfG0AiXltkrO3P3XVbh
u1NZ1d3/2YhxeFIWwos8bSJuF1cBpcQB7DLaOOVTVZ8cWG3LBnEBmR1WdYpags3iUnqbRit1fFeZ
+NA+MARUr4PL+0yYCiRtit47BuKFFTF5sVyukpF420nV2iF3WI5XSHCRbLi/S2gjELuHsVRPn4La
T+afqOJkwwzMXycW4uOaK3GSgnBDFHYhGTVZuu/bgsDCrtqNpSMXLXIQi+B2oGdhtEKzUrLuVtlO
xaW/nbR0Vbfjl4iUG2bM0Uyo3tlWj3KxIRPPKFrzNog5HiPyYYq54rtAxDfhHPyt8ZvDCAduPXRI
DPwgtnf1LENI+GMuZNbp/WAdsxS/Iq8pXqORISDOMNx9R6pyxEb+lJPFXJRue9XHUeySM8J29tAy
cV+l5/5WcDsv+slDopebw9cuZiGn8L3Q806LydOrg0GKZ5PDWvUqe2+LbHzOA+/ZEL67VLPSIABt
c//80WbdTx3871ENaQXXHQ+G1ISOwCr/jkFLY8U6AQqCh7sum3rYpW7/LXTjXYDB+RoMSP9q4R2D
kFy3MMi+F8TWHTQDIzEI4+TKRhMvUKmvuoQZJJOyfK9NvrXOpn58lzEMCZhnp7bn4/oUzBoJcCKD
jU7lkWsWCvecICziazOz7zBMalmbIcyP9Ick9BuflROyGvaDyxAwNYgTVQGu54dqJhbKTaNdbctn
3OOTKdNrD1lOwyMyw3uEwBYsait3qbJfwnHY6nklvsz68KIZpr3Mk2+xrhm78GvNJKooreBWOEm8
8tKg2VTwO9wuIdGyjXBD1PJnZOXnVtdYFqeEABhFdGgm/8NvWu9kTfrW50G8b2mfyRFCjMYRji8p
b9yjJ8ncSaqx3jDcN9iaNeQ7RGWPobSO9roOadhf5NVUved6/FVICN1ZBbfQsA315rQx01OobgIR
wxJ6IpDOUt3VKCA518XILVwma5E55pbtaU3m2xtlZX/Ma0RbUzvxmE4kJXfPSKGMyBVqm54ll8/6
DhMs9k8ZEAr+7x8p/lWEKSrFw52yWY2s8YYwlOo0Cgn9QS+SERp+zfh3GQPqvdQ4Ffx+wiHs4MP1
DKOGvAMNVKs1byuCYb50ot3GjTOeZz1/M3gMMcgh2fBVREiX7aD7bWCfm+vRtDSM5Kh6EBlDL+ra
ke07p2JVg0yUaEefHKNIll5rulBXNEjpUuPOUFctBjYpk2Rae7o2PPo6na79nBs2RMG6McPk3Av1
hp2TmDPno8qM9r0uwbGXeNl2AKoKsiE2YizRSKMMBeuiPSOaGy4zO7ONGMQGjnHB2QIgCl3JpqWo
ghI8RY8Jvi9jkai4BC1gGcNPWIuHB1i22gbPOPBXqwPb6fj3PNKAy3CA7VXX2GwOhjmasAswb0XV
1bdiKpYOumTVP3eoB/aJkXc7w0i+zLPdhZ4H3YZtozt0e6g53/WqSV8B8QJDS4cj+u3glRbvC4NM
/26ntXEMAhgRQ3NP7To5aKhwf//BuEZbtAVrRVUV3SMdim3ShMmhxPIBB5KHSjGEVzfM9X1SV+FV
ulcRTtqB8kIcA/Gj5LgGfGOenRTsnJFbr72Y856taifNyVzVZoQ36IcfyumcDRJzCO6Pdam70y1R
eX0oDPWOfdu9pCGOnnbs7mQk8T5NWAKoBJfsiuPbAFDNZFxxaIVx6/y47hcVispjT3xSU9XugdFq
QjYzpgJlGPbZ0xtcqhadXq9wOBGIMjlhd8hQ93qekZ36lB3dRC+y6uwk36YENS6cPArv7RytRrOv
s6oP0EdQ1Nw+f6Q+c0EvYDJA2a+dQgakSuuHh6qEsYgHdJEuJALMFelNQi3owF6ynZ8OsCs2Ad3h
yigFyGYD6nduG5Rhte7ulFf1O2X7pL3GE9xwsU5hOLzXllgRc94tMSNnKwqz4AIVE4mbDvW2gyIq
VHPKCUiFDmCtHIRAF191J+TZzg5zW3bySkg9mnthCJIsdTNZNPrO6tpiPwFAzOrRvgiwAUS3ui2U
gYh4ZNCM1Kn+yXJQyadt6Gwn06Qo1PITRCNmCiSAngerf2rKrDwwnLSv+B+XfmE55yIkJrYrS3zN
AV03LMivEApB3mWgXy1mzHsrBuImUiItmxCsU56D3WpDbEd+DWAOwuwetUC+dsl+XgUa1WeWdagU
k7TfDIWClB3LYdt7TrBukwy48gBRLUHBc8uhm6suKi90YN5t0FHJoOw/ID8vT6CNypMFopBXSUqy
SS4XKltrxbPbOdpI4/C9XTO7cXZJIsMb8UWso3RT7UvkJajeEce6QhZ36et3qwucQyrFdWwiuQib
qLtCiEJKLOjHQOufp8SLd17KhVd5Ul8MnLkLkTG4NdJGHPpQ5bcKZoKf65BJM917NVPEPYYCkA6V
pNjJBv1C7HdfZN8grinHbGN1qbohxkoBxtvZXSKAXeFW65CDmhgIgHzjE6TAS6122FrWFB7H6E6k
T36FoJ0v0LqbG6SSs9+dZ6g2IV8Laraj9HnHHNrsVrM67De2CRMDFMGWTOyzNoiOlt8AWub34y0v
WmNBbQzClin0whlia51iNtq2nQ33zhOo8ohMj5zw4Q4kUQAw6Tclvgn2PE27Lplab0fQ0MfCUWjq
bKxVxUCnYqKOdaW2KqcAZwVYkFkJw5YobPcdptZtnKSXkkcPemLDuWckQAkrYxgTjC9NTSKcGLKT
AaYX0K1dXkg9JFUhmPxdAf/+Rh2oC2ebjqV265qpebHddAV5VdwdrW5faj/cTzlrNj0L+FWS3+zs
J7pu/VTGg7wblS325F7SM2L/vBthjok4pUVAosGJg9zsuwZ9FfwhIvTIRxuVwJcWLpRgPNHtkVLr
KRFSP4P/ArQf1e5pDDPjkjg6/TogFLcFuZalpXXh4X6Ni2o4Q5H5ykc84UBUz3EjxRtgS3DIhrnI
zSI4ZX5rXxyz+1LFyFi0srcPMfIYDErRKZH4i7243iqvLFD2zGsVk0CATjsYZD5ejNBdKKcsrp8/
ikmuayrqU1DY06o3XbybJZMmxxHAIafhpJcFTpUW0XUx9cat4dOVoonPYG7VQofV/54qzHaZrrxT
WHvBgy/R4/P3OxJ0G92UHGbGa+Bqm9QTyVGbKnMLIEVfodF7uC6Xb2AKqNGghXZ9sxL55nPvrgqz
UJsYF+wiKD30x/bwQqPsvuogUDINmRBn/7BtHBf3autcurHINjKzmMy6WrEoGzFcQDJugk74+9px
Z4NvH+5zMHuDl3tvgzaxrQp75F42LrpadzqMmFG3Z3X03arzezbG1cWdob2FtNhfUCYc4TAxwtFn
oLSHXtkpuWPt0ICYOcpxJRuiqaz7YEt00Z5wGQXxkMtg1Sx6M4eOr/Q1g+bzbFpH3Gp0zJUJKamd
ND8W1o/iM9MiqtaiY0+oeUlx7B2Y7gZ4on2ddxvXL7+Wgz+eMyFO02DMvXKvlqbN2uvzh1GTtZz2
l9BvsicidwmZbsWbV3rYr4LeebDeH4H76+LDy9iNDcfGk8M72jJwwVnRLSnR+3Ud0sXF5tc6TZIN
FTSG0Q7qtSyrc0/hgQ42t9ddXzfbtEhS/CnLnqDdez8G26DqSX7ugLo45poYjm41AHh8DmR1z2Xi
rLooKs6cOhfm4PIrSDwq5GksnhJWQ2BU2blHYnoR2IOG+hgWfvQUw9MFz2OBU2pBpXvOHsWW0Rnd
bGmZ7h0L0yhpMGnMUM+MCeaKQCzQ/HHDOBFW7FFLjJ9M0gE4Mebd6OPQr6FLn/12QvlrGtiLchu8
8DjQq0BOWFpo/g8YF3cIaKqj5aJrbvqK3SG2mEuuwXr2jHEz1vU9si3rAJnlOQmMiw7M5cCK0L/W
YfJepeUJga1+BkGQHmL2ZFFi2ienMsDjEIC88qFKcEDZxQW+VHMSQHtcPUE0leCALyEl3oKedTQm
dLVN58gKgSnpgJ2TYWXjNQcs6vNuoSwezI6B5CSEf7NlXfIglw9mZeXDYQnf6/exDeNvQ06eb+f3
+lGpNn7qiKVhylwGBB5N1rp00agOYGTXJl3lWQn3UOtvuS7GC2eXUVjmsQ/C7BjPuJfsbnixebJH
HD1em07boXa7JenAwamk+nrNUV2yjoZYEn4lN37cZXMfxQjtogrspjUARJQFMaPOOH7pHBobj7kO
8QgncEnYCMpLNOivmYjfu6h/JFVLZKWOenjMNWa1ebXvNHzwvnes+xjBY/9GpG69bGIGIWlWR9dQ
A+AGxQqRd9Zs3FKLDnhadngEx0dW7zoEM2udUJJQkEMehwp6fGtsosJIN1nOLaw35nIaGLqplCNu
9It3KyQOYQrKdjm4vbcmHvu3qSWULZq+VZh6D6WhLWXLIqrWQqTn2yGOqNkYgizsNipBEIPmSbrx
JH0S4EifN0cvO3Y8hBps3TKvIJjj36FBqzwOqPpShqQNtOGLoU01IwxxzYP2ra9kcRo7hy2P3WAq
8r5JKvqGkpldAqh/1MD1zg0bcNVgxDc12T2zg/aVpET/4OWkMeUuoKS4p/Og/mVSgWztovUM6nOz
u+GxeSQpLGaFZWjvykytnKSG29qJ7Pr5o9aTt3kAX3j0+UirOoauk70OOh7jyM2qZSKIQsM6Pz2Q
XQVHr2l30oserLKML8Kpc56MsbfjrjO/RA51QNgvAxV29y6ibmjCiX02qybegvVomXCxMWh+ZuPU
H3sYQYvWYAo/ptbJtL36xgc0gEPCxs3rrVaGKDMKyEJD2JBtxjw4FtPUP1WtX51UkwaLvoLXkjYA
a7voJnqAnqERf/ftpAThW4tjUgpjxZexpiqr3nudhPLIsH9EMceasPvwgpMQwkI9wQAf9GjDvEPb
ZxVCgqap0n0pXErm4qRR6lzrQPvSlB6mNa2b1sVgjJy1DSle5dJAmjxHuiiu+XnKUFx0kcHIp9oH
vmlv7NitVwMPrk3oQJWwpIalj783sC167W9oLsJ9YE7GCkVoRqFuduB3xG+k1ve3yKrFsuv6W40k
J9QZv7Y1tgQtm95cZe+xeC3zgaRkW9JCSYLmVyNdWZNazVZ25PYGeXdPpip4adRwddwg2Y8N4R/Y
oK0zyuAA5hcgwYpJxNkTzpsVTwmTYMPgqWpMy4SBmFTD2bK1/jzp+sLTw5K5IGOKvjTXlcbWEFwa
t8eovQBfDS+N4Z98FwgEHLqD79jw5PNRLv2QnMnG1Tnt+eIcecJuozJwL12KNaeKFcjoukexBaxR
bc0W0SWdF+V42JIDF+KL7ss31qy7gfhggkgl8ggA9V3Qxove0/PXlKTuzraOzITiQxoU66xTH405
qSM+hHLz/1aO8P+v0oC9/j8rDR5t+huageh/0Bnw//8fnYFh/QvdLMp9AxWtoc8czv/WGXj/Qk3A
MAqWEDJWw/23zkD8y7Rnns0sTjAFSEaUc/+RGUgbWR1CQoGATsJa/r/RGvyiowRrieTGhUhqoyRF
dfOrwDetA8OI2Ojse79eR3gDVpVFRBqqKOfKzB4TkRhflHTuvUdh3JqQcdPhgf0w1sZgOemddxjc
AttVBVvDrOu9QYrWXIMv/fyfYucM40+Cws8XOwsJkZsCFQUowlX+oyAbJyKzjqJu9m71It1BXzPX
jtbxKGEOq0cTIfCnjWNznhW3zg3ITrI6/FdKqp3dvPhskcM6lDt2A8Vq7GDFV7mlztSNT0EfXVCb
VY/hn0CWn1l4/1FBzi8a9bYBG8V2HakjNvnlRQed6xVJm+9FEb01dEQbs6PgVl76xbONY99GJK4O
LFCgCqq1PcFH6936HpB8+ocv6f9AMv20iPznlcBfseloUK4gaZkly5Iv3B8vXzT0lH8ImfZNUWKM
1nR3y7SVyYpX3dkMlW9aRT8amEm5JGE5XHYW/q6wGyUmjSpnyUl9i6kMXm1g8KREFe708gz7PlgU
hXdhpmzhsKu+N5ysi4SIkBpj4UIBZ9rWyLZSN7R3GHZASQhM/sEB0ry7deeAhCG0nv7+zf4F+Ew6
ANELEvAM0nVEtyCB//hmhcymxOmSfh9BCjGb/JnpY7B3ubRLCj/vUGepvS5IICKJYzm2pAX3W7JA
vSvL6fa5mmgGhT5uE6eOT3//0sxfrTzzS5MSlZBwBbe++8s3whnowc0RLaeYSKMd/dkwXA07xqfl
TpNFtavIGdri92RKXoDid2MC8l7XiClQeBY2MIqxOJpAQzexBcABJbb3WLzTOtkbaibmjiOSD+xR
wRpGFJ+xCA5h4xkn1yy/qjKH/9NIiSXTSY5xl+yqAHBuKDxrMen2dOa+i36Xrf2v/OO/SoF5yzzK
Zqk23zw4s7/cuYljFWXdy25fQjPYWc64skIdCGegCHas7V3hzIFPM0gSdeU1s6bvkTASbG+WtbUj
2a9UK98GN9QXlRIYwXMx7fQ+/hYiydrTIapNTpGdY9Y8MJi2sCamYu812KVMZkEqj6N15yeknWrV
W8ssYl15WG1VVIq14ULBkToh3wKroINj/0BD5FEAT53ODhtqD5EhxaoqtK+VlX1D4Sk3feIwjJ7J
rhUZL47KvgV9Rc3PA39bR9XWHKoIJa8FbuvumJEAAgFyhsElQt6Ku2DGclUZoLK6abatYl4yDW9m
XN3KgNhKQQbgItbHZKuQWa1IhX0jsQFxTiK95afAsLZruCCSsZzQ8IziJ3+awEawU1upeGqWLajX
g52G665zyA2aSmvlVymG6Cm8IBJekDeFfseHIaC77ndlJrQ6szmdXOWNOX2vSwnENJGQh51dHFVz
9+8GF+k/ecOg7XIjvQinZKjX+HMAtntATsniSW/rVeKBBGUZqu/lPshgPLpuk60aVrO8XoPJf57s
hfPMc7eLjXtEfiSaIJCX85+EspihbflbhKpjOY1ozhij851vaI8GyijV+UQjtrS6rSUveT5nXQp9
n9t19VSn8U25Cifa/FLiDhRDX0feckyKx4CvGWuyeh2TjambxkZQAdN1JYji2aTpBDJASpr/gmpj
xOQ+Qmahp+vZIdu0tYvYINuxk3JfauTXCEsd9DItFyh1TbYQhOq1vsV9OI50YpgaRcEOlHyRGm/R
KrZaGq+239eK74adBT/7fPpJ2HO+QZONiRsDaqy0H5/sU7bN7tZwsK5ZNjbegSO018dyY+YPm4HB
Tmjxt2Swlp498qXumrOHiXcLsREFHovmbZNqM0/zTe/0aQOcpF3qmZ+sDS+hmuZFNWF07jvzC66Z
gu1vBLpaEshUlDwzNipnFYN/zzlGI9oPPijctxqLDmOmvPL0DheTFf5uJA5cHeZczjqqMrp2LYf4
Hw6rWX/5J/MAzHALziKoQQ58JJK/iHGbFsFdOvn+XnZIUozePzHNat57I3NXtdAWPNMXtj94+yjK
sp1VYQMrxaUlxgMv6DDsNKMgrjodjwkAh6OS0Q85r1odwh9+r4L/16ebmM/NP52rvFR8DrijoHhC
jf/F5yAqjlJrirR93eMKy8NuUeqhv+uj7Bro3EiFtKc1rvEWTmp0dHuScGtlr6peARvTWU7UxGbv
dbu5WEFQLtuqpPn2fvz9qfMXN8Z8QSkbUTYbEgHfr6HfWRkjok4qXqX71o3ei0rIuhpRTK7M1Egw
tJvlBbjG3raRO0fESjM0xMo+2JyLaPDXCPKnLbA+ZmAKBihADn/79y/Rmg++Xy6ka3IldYvYFonS
9s9ndiQQSNEkefshJFtM6QkL/qC6Ca1qNl2YXMglhTEUaVcWJQdTrw9JE9+CJn7PiuTCUneplLOh
T3skcXThIYJTumvfOOjcBWFucW1+UVIeSmz4fRzA2Aly1uilT8GSLRndl8vQw8MF3mBcGWn9FmMF
qUR3jMf0puXhU0PCXxRxS2o1c+go/1KkxvvfX4K/1mjScPm6UzUKyn8yTP58CfwhlLU/+t7e6aO3
0WI8OfKk16R3gHz/VW/4hV5m74lLQ0s0XGwzCE5HcWa9dVD6xFvQtW+EASFSd09EV5OnbTKu5BlM
TuKkIH4RtgUkdWFJFFaRzXexcCpCx5R9ImbrS2NrPyRTXOQFI6saB1wCXud/cHZ+OtN+/aBtbmrK
MjJaqOX//C710PZ8+FT+XhCPCK7G3vs+p1Kl0tNsmWcHwc1chmAS81voQm3BbLxqB3kGG/Lcj+s2
9Yn8ZusLQYTPUTeXQUPrEjfZhY/+yqBjVptFuwHgNsAEIjTHgNmLSplSMBAoDB08Nxx2M0pvVar9
EBaTjsFErER80NEmMs4emJs61WastIfHBbDzYtvH5XlsyZsug48oDT8MPfwwE/B3tjOlyzLu3v7+
yyD/3O9QsEswtw7uU9yvjMB/vUye3gUdex4mMU7zZoVoeAKDIyb4rvwCKUrwoZMxSf1HvqFSLFaV
uSStNlqYsrtHE8Jntj2AwCoUIPZ6htlVXu1tent+5GTipw4GZF0F6Yb4zgi9wcjchVslG1sUn17z
ZoaEN5Lsq6eI54ApMac2xveaNbHUSIRS6QVRGJ8B27qFVREZ3GCdCvPThKsOaiBXcwrzV0Sr+wCZ
0xJN+E3FOhMmN35Ho8LYL34IeBXLqNB3dpv+tPuawLmSGrDeZzEuqCz6kKVec0obX2x5+/vL+9d7
jcaMo5GNEg2a6bpznf4Hf6/jBSJMyhrISRYYLBNddy822VJFRfIyOE/GNEBPd0lciHKcMZ8HtNlQ
ILEneeR1RXJMZ7DZ1wx1FiAGloAdi1XtNMHKUsERAc1L00z2hno6O4zsO3zbukirH84hcyQHiXKE
ATxrqyXyUXsVuDSkVjb+QyP0efr86V7jXfLI1ynkeOgTTffndylMM1O9HqJtEt5rEE3BXrODH1bh
xLuowAfv4eAtMt084Na6DVP3PPYFFeWgpdvoMA3K3moAtQ6Jq3MDcSYvNTeDZ5al4dn12Vz1/U4n
jO1ZuL52pyRCCyX/wRv0lwPW0fH68iawVlAP/NowhX7h6UHO0VUO5Ji0qfszKTq5DO8QzdqXChjh
JtHq8z98PTh1uDS/XDq+HvPwRuf68U9/vnR51amprwZtb7aFu5V5DNORmPrSsSwiHniCUH6Pxhp1
4bQFO8o5SYhAVM2x03m8IsJ8zqiUxcoYkUt81u2+XrHIMe1dMMr71ISbYZy8rdYBC9HMbgbtZwhq
op7Z8zGNU/B5KbldBZkU9fSMkt45ADHDD1n12dkrmCrTKKItCjYFe8MFR0W3bkINVcsYaJsQUSyO
ygmNBP8KaM/Ed/jEPhsWr4XoMU+i57jN+UK0iEacGEdcEDNLjgxtw2AHtEqlpjMteomhNwljj1W3
1+5YjCiEQByOKvWtnQryF+GjMI0THZxonS7d4exVZcsfBKdFQLBfaX6K0zPVooVu6tl59PBP5c44
zQNjiSLnYzRSmEHFtAFFDrpU4KgM7DfwrNauVhbCfLYXzeRFSCzh3D+zbwrhdpgV81vQQ9J6g6gE
wxWh30Zrf8Rx9KzXZOqAI6sXIjBA+UeMcDWZ08cRwsXYuFwULfuhIYHDht3N3Q5a9XOMXxsrrb7q
hrbOtcBayhhECxiMfE0icYe3piVhQ+u+y0ZF22x+s1aKxLsROTaGeBzWoe6HUGJK3jefYqGCJ0tD
bjJz0pM5A70CfjeMybGOODEi71sLAm2XNPIlJ4mbo53jpQiJD+QZ3J1ZDk5WtM/JxthULKVWyZic
BcT+LdZ3awfJPyPx1/mKmZeL4DSK/h9kbKwAKJHSfbCy/EMbZxaRnr7alTatWy/NNmFuSsbd8DFL
H4WyK9KWdNR8oRoRXeqp/ihG6gOL2XdZwHVxRe/vIiZki3lRcWk9ssH1YEeXEpz1KnmWHYovq2x+
FDNwqOysBhHLjMNriUloJegzpGS4IWlfMvnEfjbbNEjJqjnFAlnYNcNBQjJtKc5NXr5kBg3oEm0o
iFKnN7Dhgs8IsR4ZJc67do7DGd3k2Lp9fUKV4W61Rv8+NM24JteVJRpJkJObkG4YIC91jDnoK2dw
jjRPLT/nW//F0nnsRq5kW/SLCNAzOM0kk+nl7SRQdauK3rsgv/4tqt9EQKNxVVKKjDhm77UpvZhA
ICtJrNEP7M2wGgvRMUZEx9nwKkZa8mHFxnIo4/LFc2noatxHiN3yEidTdgBLlb4tooPNSu7mCMlL
jPF5GBHxmX4w1J8zkSiv/jIh7WkI9duGaoUGvZC28ASu4l1352yPMA06Zc+CBsocJRmLiGNlDx+9
cDfInL7lasjp2Oj74dxvmqrFVr9iNFuEwddfqS1+p0j7d5XLEhW2YMGin6vVGzwwn3n/XCXCPC8W
5ned3Eq2QiIomIH0dROizOexbQyEXrpcdtgW9mWSJ/wD2/rCjU+9ve3IuQYvcu0OzGFQprf3EaNS
sKSLE+Uty72Z5NZJY9nR1Xr4vzc9Jz5OL6w0SJYVwMnIxrfMkkNWzl8z2lXisTk3Oot7PTVffKNI
yUMEhAXA4uat7V3U8pOi/aDVzAibsmGtVINkSfJuT35GdfPTv0mRJnfywPmJivTLa3Kyps0CyEJ/
0ZksHGPGvxE0yp+/6miZ8SUGRfQDDif7jj/7GgwKKW2NsQGl1nTL3Zl0eCzdQ/Pu54ZJ4Cyd8FQ3
L2mSlViSMUlbjf9oQ6VL52Z9oupCN5YiYc1iEGrIFrpexx5arExKIaTBMvuUiC3wFfILk0AZsr7W
wDiOR9snND3P2sPPTTBDI0r9SpxdBFBEemZNOOp41buxfu0rPA+Y8269+i7mangb4ohOf9pNDVMB
DMfWqXbIzrFo0AC9Vy0LPOj/l2ayn5d65owT5tFoUkYRBRL/AoR7NiJhpwyQtw4Jz1r7RK73mCDy
iimOcvXAd3q5dwsJpz6T7QFh66Pj4xToJoB1jW09t6Ze3f0RRbpgWA2Jz3/KXflcqPgP5d01Tqrk
7jABPA8mPm4eJgdRN+LdKf7UVwhEP+SzvrGwf9WxF8ZJEx8n6RWBXp1mX0Kfk+j9HI1YUAtyGPWQ
+EgaW6HVkZ8o5porISx253sBl4kIVEnDMo53QzpOOAtynDob5pWwogFr08mpG47wGqdOnyR7tfru
k2a+THDXof5QGS/bOMTqH/wFhOva2TicW4NXK4dt1qr5UVn4Ax2L/3TJ1AGTmwgBcvEJt9GEo+Cy
lupXDlz5GSm43iTPNYt4HFL0X11nhkSCIyPNiBgYvdgKJu7IHamwMgRFMp7jQeAb8nQQcKJ5L06j
xhYF0s0fb+F5mpF27lwzdYJiLElo1YgiHwEl2HmpXomBenDj12ks/bMlWYHHWfFSuMWfQn80CXc8
2VPlB9LxqsPadm+cygW6DgtuOZCfaMGQSLR4JUhuQafNtbGbi85k0MlWoq5XdrIdggqWItfWzCh5
IcnvZm+We2uF/OZNZbJLepxFk2n97+TMFDveOPlblysczBUnqEIlHbAAxdijZTBDdQMwkfyDwnIJ
CWpG8U6huxvIBChEXl2Yve1thY4MKyS2VSLjhT4Jknc64serWOyNmjMKXdOIJIvc7mbMPyfM9vW8
gndu2aSMRW3uCgvtWOsFhZG2+74b//t5+l0JC9WMszMrVRwfHjy1FNk4NTf60xRm4hbJygeoO2Vy
j3MMZnNeHdwpcV4nOl8sG81ZYZhfN7M8Wt7yiOztKrPO2swYDcttlFBJcsm4bIHzyQwaXmPs3BQD
bclluc/78iob2Z0LYXBWO6rjQyw24BWYRlTPl3L5NrvKejNc+ZgMrjzmpvZaJIwgPQg2Nnw3xFGs
Zh4Kve7BsTMlb/M4Jp2AxG4JCK3WmiVqigY1zOKGcZ0xCYfwHALHnvcceVyJDKaDlgUx1G1wqpXd
Ihf2eeDVrL+3VW6d2GCT5ZOv14bTMsTOWwVz2f9Ts/+5dFYXgtFkHN1pWmBug/DF5DJxGvHoEYMC
zpzzt66MnZmlSaCZOLrivrzJdEBUn63w7xbggZmhAClvto6MXIdRh/JsbbBhA5CdnG3wLbp/XYz5
nDTrGv1M4luNriMTjL0dCOj5NL1JOQi23Orf1Hv6aTWEw/nl8e+5DWTIModm5iLc6lBxydmAGt96
J8Rt+R427Me8WIzWFElPFADYOwRI+cFcT02ciauXpxVW2xULhMGkIR4Yfda6VlNnrXs7prfDUsaO
qEBa5fH8t4OhndP2UV/iIsgaQYx0t7LUK103KLV5OIwL8IB8FGje+cQy28R4gHw56xErNNXXiBkk
TXs+7IbUjVJLr43jv1mm19GKqTQ4fKihe8FBKPauqt1wARWKTBCfksTh3bUIAFoAKoVmQhKeLBN6
c8sM18Xh1OXJX1hFWgDzDscult2DS1kGbHMlIUMvLjwTJEZUi7yb6C+KOQ88E7xhq2lcxT4iC8fx
5jNNyrF1YLe2PrM2ph1Ez/B9Tq5+sZASXUuviqQGpmwjBAVG/QigygHbZrmXjzkVlO3O/GbaY/Ji
f3HYNSRPWllF+Wv9l8tJUG0hic6L5uqWC/Zj+1B6SX6dFOxN9HFJ0e0l9pCAmfoRKWFNM9UymcsY
LBhzjWx7wguzFG8M5besSF7jIYtyd4QvbUPhNvKmDFbXedCn8YSnraAYxauZjpM4ZKi42LCNr5X0
85tjssv2FX7aNWWuPhsPev4I0ggB3ATUq3VZe2hy+W0xTYQPyKrTTIZIprET9CIUBVGU3fJgqe9+
TTmabcpoH5tG0Fey23PsA/WX8RtnmB1Nm2xqLFkypZ4CVspgbKNYgIZfcKJt97/he3BqAKPj/qYq
bwMJtycq2hih2351IYjmvGN6+6GKXp7pndgSUjPvgH/eULPgtt9E3pg5ieFRX8DD0qAbuGEVaMGd
2l7bllWaiXT7MHi6dmDkFPqOwlcHHsiocbr6DlWNlo+vQ58loQ1EPnKKfwRkGGe7ip+p3XmKXDwY
3T994pRqW2Y+vq3/zl31orG3hKuL9pWNvP4hYhY4rIPEYUB4FcYGKW/AcGKjB4gCfQhtGhsXk8QK
MS/Bz3gF6mBGYF9/dXtHRDp8N5KqVGQ4D7Nd+hfL0v8kq/mgRjTMi6iPul/eRk/0IXFkMJu18cAY
oQjrCbBLNy4YR0HkR46JZG+d/raWjA99RdiaaY3fbNDmyBrmibQ1o79SS3caTNF4wjitrz5uHsX6
pmwlUHdElz/lywJ4GTf6kF0GjlUy5djTCS3Oz1V+ZnsoIr8rPKaTGTPNgmD1Zv63uQD4vYfXDKYK
D7sfbdIn5GwUsQgdNh8kiSxGftO4Oh52pm34N7S3US60F+bADu+399sudP/RGGXoaAzShMx90pSH
L6+Xnz/7tsWI/2VQR+cBse/qJCQAVUhTf5ivCAcv0DHZHoJf4WhzWzypxbY0I6DmzKbH+1oW/yCX
e429+gK9i8PK7UEMdrj0W/LKp4oqvEnDWtO+2qrrLlla3Bu5xrdpMSgFW98M2y3U2yELlQ3wZeUa
N12q6gTZPFRh4gSYSLNWEMvO6vM3Qgq4vjRAEbXw/y0WijxvzM+phv19zgkkchC9xm2V7Fdt9aJp
/pP1dO6piVkBYjKO3d9VJYzraBnXivMSQq5KDovdfY0tQHALpzAMU+2tS1oifyoItc7Qf7Mh5AUY
cFR1AAFC0ZuvQz7hzjDNB3Zz7YvCeCPibKdG/ROCBSVOxnop8QioRFTKDzSJa6+n8X4GW10P//kt
JKm2a5I7tkF4m0XxVadGTXED3Ge78UaOpp3TUQiklUOgR41QmDeAaab24G7vnJ2zudvEn1ZmODs/
Xoyr7rCM6O3y72zFJbQBjYSBzGKQlA9sQ2DKH53KiJAaE/CnLWXQzLy2oAjga+S43uhEJ2hEUdmU
VlBQFOxg9F911l7HyS2eLVtNtzKJfEH7oE/JISkh29coOlm8okNo+bEinWHSHiHC+2x5URrT0Zj0
v+ZGKZ8mJHq5bCLlOHKvz91z37Caw/H8lpWo7+xsfrekqyB9IQrCSHmeEub4uJxktAyfhSL6yUpE
hbWQvpvoxBID18n25t/NtHxl5reFoidKFYqdBvWrkF9ES8ePbVFZ+xmIgkZPTFfZVPe+5a+3vOrM
xOtPoup2nZjNB68ka+WnJBlpGaldjSRMbPmp8q0MaHCILONGIBiKs+Ya6eHnDcFmL8KfL2tPI40d
i1TXmf4AylzJQEP/gsJY3v1seSvWb2+rT43SeBR2a0RT3LScIgymmgJVoFySU7vc/xfC2tgzV9Z4
rnv+WDbuoFAfkGeUiZoPXjPP0Ug258+TrSY2MuxEbihjW9SLrKLtfLxplLMHncJy/zPpYBSt9jJF
eE6tOuxMgjL3A6ORYAY0fOil91u65Ri0JltwfSVjfUim/5KKasdpm4i4GzodLWGb7MOpLal957gm
wiPVX4Q/tie0S3OYLmaUwBk4+2zSt72vYJFCod0Fy2hul+8QiOK5V5eyabJLNfZUtB25gPU0nKSH
gCmbEc3+DNpWi215n4Hqj3PrULkAm8yNgCB9GMtCwQREmfb9o634n/CI1jeIZ5zqnvm6DtbzMrnv
habKB91pPmfZNUEn29e6dSg/tdo+tnW8bjEAoAal/0ZuThahwSTckqkW3LdPfwvQgVJJJJdm478k
MnZqtU0qzextzepjifCY3ta+lqm4zK3q0G5gjPyBX7srJ31SZmFjJB96bpkvxnItBswOg1UcnZ7g
zdga2lushmQXP8WNvd5MhyJ9QbO8qwSPN7ud3UgkAJLkLrDIHAqXBsxePdkFAXXgh32POrh2R3pF
MhzwXnd7zfOqh//9tWV1VjpI4YpgEBbgaOxGBjdaLLGcmpzuPsRYlZkKDvg4nKWYQoJd6f23uVry
EoPoClRm3PncfXhifFRIjvod6unvbGOk9y0T4UT6Q4iK+ewQOnbpW0yRpcUMNX9itikPdq9O6xoT
j4zIt2JTkbpxBlOSwV0N5J3IncBZrzGk/KfRukivAuABUdwrkjokVwi7Wl19GdnZWuVyaJUVGdgP
j7VJErBsmfCC37UyKS5KvYMBmo/G1P+zMdKSxmGeHTW7oRxT0l4oa7R19qMUx3TsbvCYcY4APGRH
nV7dStGm2wkOutEsdG54b+91YGMS8MXBFEueKhvk9ta3hd7C4L6WBJGL1YhGgxo/xsw7c2PZhtPd
0oE4nUoO+qXFBG4QGwSzd2RuCiAYNPVrK1Pn1Lvd/aeLWLvxaSgU3gmHp4AYomI3Ocup3SrSmSxT
1HW0AAB9CWuo7/jXI+KkMOv7TRz8dAaLzvM6+esX2VnOocX9i4uW49GxLRE1NjThcpijlSEDHfUa
GarWUWreB9qbqTLma5cGYPfB0Sf1e8yOegf96A9OOCA4JiigH3SZSo+r73zBidmSEOmXJiHtiz/r
b66PjUBlThUWFeWxZ+rPRqeBua/1gjMj4++XOIjrv39+WQ/+osNxjytjfVq00jnOEDQqU2+h5Ffj
3mecuE9LrEKWoE6eyC8KtGr47N0Gsk8/PS3bENDz0JlrneKGWv3dbJx6GDLntgaIgPUGf4zrzSQF
NMc2SQtQElmYw+Xbz4B2g8bzatYhDFh8Ai/3fpHM17r702GG3PXuMD7Y1ivkxSyyU5PogDXXmPMQ
Fdq0VAZx+WlNixUREU82sI/zYMI+Tdo0Xd7COQs259/Quno4aYwxGselM/Os/ljGJD5PgHh6q7Of
uE2PFon2h1hROeojRcZkjQ/sif7MYmhuDOFBNiDUm1FncZrFoehiA5V87h6TzjYi1CEEIiah22ld
aKUWVte+qvbjQr3w0/cOjJ92g62JEAvflppolVHazXQTW0GQGulwBFFE3TgggJBFsJRohrTCrb7s
Gp37uPSSjDlSAUTD+gi2p5Y5360ziBDBzcVLbe9hyrNfqGHe47Zx9/hV0z3EAnVSlXMi3tTcL/r0
msQMzJeib6N1Ma/5drKQCrvuah3l27Z2WmvWAr5HM+k7K/IoMoq92MedZHb5wR/yxx8x3M94Fhli
eczAaIFuRE6FLMDaAZU09m7rP+AMWna+j5kReGUk/YoYs4x5V22J9epYK/KU6hH48rHIFvuUdYiV
UDNeB1pStCBELrtkkEg6Jp8kxU0y3xwJlJc7ykvFKkC7IqJOuN4VC9o8f4vTRp3tzv1uPBJVfQ45
9QJxAnwjgIwbqBUvlBEkv+d8IMOAUSalcQs3QLU+FIviHrN1mxzSVdMK2aDKI345xHURRCKD0rvo
Dz/q2rjKjD3x6NZe71qdSlAxzhG0yhnOBW3kn6PaIlSGpQrs5hPZVwoNdTPuf8jmaYHyq+FsC5U3
rU+GO7+kvt59zhmWVRwZ5WFd0v5zBeS0c7Um51+KN3pIm8K9sr3DvKyMsNz4X9KA9Jynso3sNv7m
rHUOjJT8/eDoFfvBKbt6RlCR6TLMbUJbCSGgBr2v2cjTZJqlyGLI/BaUwYt5Y3irXbzR/IXzXu5i
zYqfaH6QsMKLufZry5h7shlQjbI8+5N/QJ3orh0uxkSTjyUztG89GZ6GYUw+c6+D5iRY5CJAP/Aa
rTvWe02o0UXtRyLIAxJDeuqL+rNbPQ032bQNY+bpVki82smAImFaeiNqOetuLUgalFnt0Uxe9XX6
ZSSAwRmaHthBiNuAOo8fuz2QriOfvGa5+pMG7Eum5cU16ZVWLQLXUt5i7msPzE4ly8cVp0sAOuG3
x1rgcXRgytXDNF0c+w/bYgUstj/H4HSfYlU8174oPmL7VJIc/uaDGLOKAd2zRDrk9CVa0/xTd26r
188sbVCB1chF7Nm0DllmmU8SOty+E1ZF6BcgjzpfZtjV/L8JQWM7UmLuVeI9Dk7lHcguGgKHkdbF
276YYt65GXktvIAqmHBX5a7xXpkdkqDYPFrzcsdZvYP4zgIPbSlu1bAo9P8caFQI5BjVTdRjzLZd
qDFQLnOjYdLQga8fFYVeyviCWR35CdvA3Sjt35U90wbC4A3JvP+9OiqGVMP/6iY6bL9OXUbuPRr6
6rteZutA6Wydlnj61avksYmNHLbDxgKhAyc8Iaw7DYHi0DP13EJUlkmR79qt0CpkF61G/9KPiJWH
lehbn4gBO8UtXuNF3ZOo965XOpEr/RZIkgvUJiCHfoYG3CqRQrVNBByuYP1LXyEU5DXOS0+0OGWM
1IxIjkLSIaLJYMHmFZ8uHcP/N/gz3F6UBuwOyJtKLP1KvC3h88Imn80i+2ZBxpvwdZ8ge4Rssmso
+l5FB1xHIr476NTtQZNQRPg5iIuOFNm6sFM6/+dpLgkQmZL/FFqnSGSg+7fhYF8xU0hsEzptKbWw
if2vvhTtg5voJ9t5zBVHeY82IsjS3Gb5wycVk18QuxwFxoQKZa3cP2Tyfjj1VviNUxg30PHiePn9
k1ST0AwXriYPZk/l46zM9tb8MWk6lnFZcl9sUr/cBHumytgwDUWrhfOWZbCu2jPy6wQn8oSpaKBQ
6RNQdYPye2KBzZZFnf+26vPveVLNfZq0gOxp/oI1rKStKDArR9+3qjzFeebBOmzQ2Zvo0bOGwqsY
ZgB5xmszZ38aH3M0VIz52BbJFygiWn2GO+s8jtdlsL4Rqw6nUrgXHsgbQ/lXlQ8EjevmFDZ1eRIM
kC9Wv5lWFgUkiCSTdELQ63oxTz3R9clC5nI7iKizdH7OGXM6M2LNcbQn2OqHca2fKe/si6x/seV3
b07b4UTO6juRCajLCZDaKfbgZU+8sojZYwM5Ki6to3I+WB3JsjL+Zlr9NHlbmhmEypCuRUTSNO9L
izZKI3aBzQqPMSzwO791GrlIy7eDkvpZZHFY0sM3LIoKz8+u4DbacBin+RBrW9qsYKTQUO0xUqVL
t6XPUG8tgxKZPd9nipTOXr8wnxEE+ruf95ig8hSLPs2lpe1XcznRrq6XnygjrUSeopr4YxP9r5uA
XZkQb9lo51W8oZvt92KtfzMbK4+W6eRhJvJ0n+DWjEdyCKCgsY6vNScYJAhg9KYn0dYmJMOYbCtN
IhFpMNek2ub0LbACoTMaCclAvt2LyOO+C0p035EHvkWCN63YJ3bSfqlSk8/fkDw+mv0HfPu7YUiT
dT7GYN0hYUgVZHogk93pKIMxn9BeTcV5xLovSJGyTGJLnObiWfUv0ydX9Wesu0wxfgGrd9HjZl2I
p5Izit4vG0c+Qr5Dh47VHIxuD5/usWy5Z0iYawhXfTIM8YFe48swGxlm7mZsKb+hHF1jM20jcjBE
VCYeoAtLaZcxY6rhCqClrnQSYOWvKl3KqJQCMXYj39jW0YL0yABmFvmgTQiUY0fSh4pwaBNVQe6J
/FRJwRNavPSGy4LWNqsH6ZEoxnOzdwcZNf72TSDw7Z2iYzA90pv79heudYPZjrHtNFHveYGGUHln
yO2xm9CgVzVJDNkYqBShOBMkyErzRenLayHVwwIObjHZfxQm036PCLbE9VKGxyu7o4VuvM//xFlG
p206mwfeD5t0+k9YHfvRFFgo+Z5NY8fYjZ/GuSdJEbr86DNx7Rrvu0m52aHDPa8GiX0V4UMsuqNN
dlDJBFln3OwQ0Shw7VC4LKul29L/m/xBO2srPdq0BXNplkmpYxLPJHS27CYJTj/nIbysv5ZBDlWM
IyKs9fxZT3INiYLxKTwx4zIyElheE1NdRwGuZafMBjAOSTp7rkrzP3C27mFNHYcXe75tfu+ztbhe
4GmDhxGdOwi6BzyWg9tsyM+Z/Tu2E5hRnvUwFLA44HgygrXoTgowvTtpDmB5aEAT5FTHcVifhrVu
z87AVE/VkuVhplUPjeZSlrKtpSwltCxbJ7ZzrHYijMuvADcDOLzOPWZIqvXr/FhACqz0asfRa0Fi
H5lB866Sp+bOu1ENOkNNkwUulIt4qVk3KcZBsZd8zZR6J2zRN8LUVUj+aneY1uIuRxV1CNCPP/4C
+JYG4W48cUDpsezQmbfwqFJBLmE9DAeilvYQTsO0dIjz0TF4KywrJm/QkqqL6YphV03uFephEk1Q
Qx3DWqIWZeFuyRYi1smP7wXtcO2x4WMRx7SkI/d84VYM65OnN/DctwO8ROq9ZxaD1KquvSipvfdm
sGiViaz1s+SRx2w5enieEm1Jr524d5upZi6ZmQ4bVBZGWEU0X9QgSbqk+YPrkZM2j7yfhtDyHZEg
805AQN3hffRxGOXYI/DzEjJdQ9+afyld/063ERkF070FJrKQrvOAg+69dJwpqEWhMbAhPVDh/ecK
ZWsvLJRaNRzmg43Zejbtr8Zx7AOEBweoTjzsp+EH5iPtPSg/UspKF1BsjQLbqpYIjvohE/oSaG5/
7hrRhusoIAro3b1AYnHUX6acPdtqGIeV9OS4x6fkjuQHCMXoyssxbNcxAnVmT+1hqIYjXX+8sy1+
Ra3AxwIBCXkAIyrgr1Zoa7YZUHPsPN+fPuUGLDNe+HN4Xz4xg0ZOgIK//qqLhGm/bCij0iVUo8W2
kWCdYNUbLWjssSZ9iOVT44cFeuSzPprHaVis089Tjat0eJydv1AQ3ScIaruhP2i+hdRpYzdmgId2
gqyQLTndDZxO/ytMYJOegSIQHBTXKhX2TuibU8hbj5zE68EdvV81iWR9K//Clo3/p1lYsBywAKP+
+Sm3bLKkCJTN40AlzOFV+ZoBxtlXM+l8bL5Cx1L/0qKeT7nDma9p5FyW4xQZphPfVs0MBmN2g3zz
JKLvDtduaPjN+4TShCuQ37To1Y9dp5nB5itoD0QiA2x0FfEO8GLeW41KNBMNQZHD7O701NOiKYmZ
l21il20ZVPUE98WQJrRsfuqb2roxkXL3tc3RWTHsCL0swjVaPcBpOyw1kUYVIfX7LqmMLRUEfBqp
E/FCdd6B3IOrAvhu0UQDj3Yj/OObXNxOQKRx76tIyXEyBd5bBlWDpLTX+NMfRHGQA/MBgVQnHEH6
8CEzc2zRu2II47jOJoZoFGN46jYvukn4KGiG8aIbgLNGkxsnjbEvEYJIU5bspum30DjIuGictrbO
hdRRERJTuZcrw6pMLMne0nJx7Lpt83CcC2O3EJlG8giT9abVi6u5GeByN3stdJO1RtFvm9pCD/vN
lJoTELFnUMDthenjPMMSKOIP6RbFTTalA9C1c0JnqI3A2LafcS3iPfvWCi88MZHbaxKXJR9ATOuq
MxK6OY1x8XXmOT06iW4L5fBnRsH1kiBrdknrxuy4tBy5WKKSiGIYJcqi4f00O+5LXGaFa1lHmYz/
5EJKg2OiApWGv29r9NFGo/TI6asv+GMmdtakOgJKoEChAjIEMCvoDdO8b5eRErxG2hYv8lxPr10m
6EgXY2BL5S5AnusTiaPX3oq9Oye0jraGay0ToEhaIJZm72iIx5HtmBUCjXaCJNH03k2vlqPbYYeE
wTIdksX7nkT7i+rGOsHXxNDFuDh1uuzQWusnmqskGloib2s1vAB+qMJZ8xhG9Wt8ld0TkZ+kwhgd
vDeFjjUzk1szu0NkFP1N5KUZQPNirlqJB9y9f0wkHn0Jstx1GHC3a/JvYsIU1Zn5Z0kBiUkCNsMZ
Dgf7jcP2vVzZcrHPGaVsqk37qaVLd2bGgZl5mdiEMwOw3wh/lWcq3L27OUELixIYsGZMyF31q1tt
56R09mWjbx7LfEmfBpCx3YxFVnU1UWVVOsJvUv/00nNo8dDuVMzi+XPCXkztRLvibwOgIa8oD0Oz
tOS5sRp8Q9qKs2j7MoPVD4eSudfqfkwaOlYUx0yQK1+Fno3dXdeG+haXbnVrRh0Wl8ftbi7LgfHq
oUunP5QVG5aXpa4ft95VtfaXXTXFtbbLG8eVx0KpuUtSGVneTkdvFmZo2KQbywXOVIUhCLw9JHl9
mQzCzXfdthB1XGJHvNm+mWAwAmSsKI0a66FBIHlu4Dc9ZOqJbJv4vuiODCf4eWh2oWz0Q31mQBKf
NUMyXSAPMekIRZmYji5LdbfbQ1tMzpmtB2cUK9wDP+TPT1pc3eywGm5OMG5TROBF/Mg3wL4RPQbZ
1XYihpmsPAxnYwSXAZQOVFYsvxphat+eB+4F6pq9HxaSkhsdEiFonj51KdbKib5V1gWJd+I/dx2Z
eiOEYE5is75Y3JPW/VrLRLswB76TvjheujoZwkmxFOq3S9S1U3bKVc+aNfc+zBkTjFs8rLlhv1Wo
3/buSlKuycB1L5keHRtQ5a07Agu0OOUp16NqbsaD45N27Y+0VmuTq5M/j/2zTdyBzoHaUT10mTOd
pFq/TFPzDppgWxMShbVewaHnOx+o6LWbcOky6zsV/miG1jpjNSpn49A6xjVPumOZWurFIK1wV8xA
+lPFVjrtUIQUTItM+oITtXr3OYGdLMpg3E4dALnjYRh7UsuRTCsdQA+F466zFYP5wgLL6XT+A9aZ
5xVg+9F3xK+YiGhE5GNy0bX40Umb+px01gMnHPZvZO0LavSaFEfurr1tEYVcoHRA2F145waZtdbb
/5bOnp7XiajSsavOgCcYuW5ffNYouIMvJlOw0eYpsn3l7YmtGjYGOnFzKH88sxXoooT+2l880i8F
c6QXv0VIQUR7dZpcX15qx4hkPmOENLHu2p4zQwfymHfISANV9+QbcXJbRL/uLc9uXlZD+yfc4dhs
CwRP6DO50m5MVCtDROReZGFbCJRAoe4nB32wn1a3Jdb940RjvY+dVtJSeNozK8sd7lf/4ACDZjNQ
WQ953pCqLWOFomPA58hLiOoEpF0rQDBuixvWb+6VPXPPnTh30PjINietRnvsc8CLs4WzJW0T++7N
LEONTRMvRvwvNuOH4zzZSB3Nvjl49eDckrmnd3X708Sg4i/u67PrZ+Nfhv2XyfTa38hpgfjXR1H0
+d+lX99Z8qDgyenvmxkxBCgmKxiyHLacQbKBMl3FxwnQmZmYlWnm92zA9mIYtxs7UrGFVKieuxpg
gE6YJRYSq7KN9zxnZqBEaQdEF9OT6RIteWN+rIo9Y9dUWwzk4nJjId5TS/2xDtxDaxG7UZ0DzOsz
7/knuAOH0GPmTvGraSA/pA+p7trSXZOlG69Vu+KEVPPJdQVaWR2WlZbWR79rSBcqyYhyUPmQ5YHG
3OrF72LLDbKKnM0H+Ga6IhpbenYrWPRavE2cYnbmFtHWx2YqLUAaJVuCOlrX3mA86sEULvIFM9Iy
t/syVzXtPY6aLMOaiXLvS5rrfPHWR5ioyDji4R8izCHsc/vqj4t3t2DyIfpjO7YyPg0q2Zp4RsSO
fU2wGAJeggcu2qzxu0tWxoeY1UsNy/Sboom2tcjeah9DTqsKTp0JBwdedI8lqTz2daJfZxKjaXiS
CntJIvZrjQRTA5xOgnj2DkY0AU5kz1cB1jtgLAsqrnqDVcqSfFbkaC/jg+HVV0TE3XXyqwj1cb73
cItcM5sHuoq3nGTfqS/MSOsQDKH3bRqIiJp1+NaXv7ZaPQqfeApVLHxCWGMURg37CxSyhEZkbk9a
gjLIPeie8i4b7kqu1gENMIkGBovyfOiq56HQ744JTC+TGvzfkQhQU/k2xI++u/AeITi1SmQKS7n3
qdSjbJra9wQnzS4+mFVFALAEv+T0OLJqZdVgUfliTByEDHDiaDGt9zzRb8Wi+VAo8vkD/cQVR74K
SFFi3yRGL8Djuu70+v8oO7PduJFsa79Ko+/ZYJAMDsDpvsiBOUmp2bJ9Q8i2xHkMzk9/Pqr6AC3J
v/V3oVCAq1TKTCYZsWPvtb5VJxfuOnKC4Z6gUh/g7HCo5FwijSZplAv5fQiBDIQaXo+ht6sjgWYr
RLnWqe9gqJUuaQ1jy+ozWAiT8/je4JbfjESy7qwzVgbkj03Rrjqu+y6t0geDZJad3uYrm/r1ujT1
4qgr8zHVJ/sIsgSBVcV4e1elrcaG5jxmqNuOQV9zvpsStZdj8TwTFULVQuCYMrPp2GvueIxHUx3l
Q2QHz4XkaFOZMtzFVuruwHIiUBm+VLbb4Q/gCbXymYG885XxnnXqcM8ySKckpi2iYj7XkGY/xFIY
0rZL/9soSxcfjWkbhiXhF9ic399a3Xj2W6u3Z+3gqswANGe3qPZ0NiI5LD5MRtJOEha3ar5T+ZBt
zNQ6lQanhj977n5nVkSFBokIx6trGfY7+zNRGbqO1hwzyiLGstDTHBvPWCxQDONyQfU3SaJuoWLQ
BFQ6uoh0FheBCfLD0KKfYdvJy6HuGJdFhD1LfRPVwZlpWHXPbJ3N1jL7g9IJJU0Gi9ghl0FM11vm
puwZbf75s4iFMPPOPShhP9IDFQKpjPHOzQ7Tp9bUSHp471kxpV+CZIdruI4H8qqrDIMcYNVHMuQz
lLSW+OqxZDAFIA2O2qwaL8KB/KRP3tNvHI3SsHEUm7oOGOc9jKjsg97D4xSBUmUomVTXDJS4BWPS
XF469zomfPsiAphddPNlWLXfe6iMO30swg3HTaAtiZZAWsm0T7yW4oPzH/KUCeCRTdxlcXrv/I9q
ZfAEOdFRii/ZgGOiHuVJC7Pp3FHc7iuhjg7MuRMoK2JISsv72o2fARJ+931ZgijRxXHtkk309hGo
ZsJOZi+Pj1Fw1RAD9yUciMSBrMnZduppfVMt5EhK52pks7G/ixHUqLPgEgCtgJyJ5+QzssQHAziX
xWJsxLXBMIT07+1bsqopGuesj485QR57tsYZDnsUHLM2/+mOVBAT6Z8okpvrbiCdAu+/uTbyvKUk
RYT053vHXF7s7f0sdJNIZpBhhk2b5N2biU09Zb6ImyIowfyVyj11xeRtitm0L9qw+4p8CTbrMkBz
LZvRSFxAZSl1/cLjpHtM6+Qow14hkb3opRNc11UU3ilrbLaGgyoK8MFwh9onR/FusXmbxiHGaLob
M7LbWXtI/exuYocrTifHb2qqbacJ45XVo/ArWZ8Sh2N+w6aEb6arLxPOf3++AGKJS/1wAVyJi1qX
3K7v41SJLGfKYQ7ImehYJVZL8ACNTFYp6LdBIf2+SHcQNOEvzgnRIpe1Q3qP03N0+yzYFcjbh7dC
pqsLxMuEP8jy8vbGiNmYHbebkqMVF+a3UqZ+FLrkHMRu8EUF51TTMa2nSPZnvLi4COZy1jGoJvRa
HL3dZCPRcUIWM9Mo9RhpHOWGAkFpgHuS8PZ1yT65BWiQn42w2P75Mlq/uY9oREnPMQ3TAyv1fo03
q55hRpUePepd/NcnxyI/qmcetDV0Ua0XZQpHDr8PJzK67OSulRZUAtuQPvttvJtzy/QtDScgkKOD
qOovMm3zO85+LGOSCfaYgqofm/Sq3S5DGYi4017qzHtazUp2VUF3CZnJS0hsYxcNX2oy3ynukEtd
BKXI/JImyUZ5GCM4E0H0ZXqv9TcsguXP3jhpE8WOmKBK9UtVqxj+XHdd+uvPF8l4f5E8gP0Yzx2w
fJYJsuhddK8eph7jQdS8JVj0DcXmg17MP/MRqreM0s5H9Rv6YqEQzWX2o02sHjqU4Pmjr7Fq+/mU
ajAf4zQ0l+hjZy3o7kL9tDeRrtM35qA2w75KvNFb57nlWyVdUwfnqUrxNpZlqX1i4X+HwXPt5QPx
ZVPL6RZ/vd8NmZI3GeGdeOlj08BuqT/EBke7kNrxqleXjSrJExlLZo2V5h3qEN5oSP0IL+6TRdV+
f2nBLYI9NsRSXmBRek/ViDSvB4ceTweyXroLqWHol0N1bTa0XIbKhcTbO+NeJxuhb17zcmm5xXiu
jHDMN6/jh3Igw0shZ8hwS7DfWifOXREey/w+7urxQkzz1mw0sa4cCJwlbZRtym7sGx1Ade7DyQh6
n5PgRThXwaGBip5O0ls3tYEMzaADa0RuvCb/DEF2yhTIsi9hhKSXnYYrzgb1joOy2+JwhIGqitOr
+Qfcm9wTVXIOMAzt6aAgv9bwLMXkt2yVaT5w4AMtr48/QRVVkPSHR22OKn+ovZcQWqoplwBsxSaX
NbGLBNDu9llD2FhbEwG0jtzI+K/JFHwRNuRLyZ7/m1tCmIlH73+aD1l60UGivI3Rer4KxmSvWz74
DfJx+9Zb04mAf02HrjMpBibNiE9j3XOkRWr8Gs+qpRCQXeI0nKRIv7q2uBig5lJJjScHn4bpFjde
m0tfLGitPz+pH25sF6gjdbMF3RFvhu6+W84g67SIE5l3hGid905L/8vUhbPm1cVx1nA8yKPVh4AS
gc9jUxwO7dSg65NFtvvzW1mIoW83KN6KdECKEhrKOOt9BcMMdU5mp7YPyBXytR4uKhTDsk9yxE8U
Fc2uBU7PfDvcGCXJIXo1tNACYFY5aVnSmiD7IuPQ+RCPj1iFiVw00RiF4mcJtJgchML1zXqlefSg
zTn7GoOfn40A0xQBxeVcXFllGHyyWfzu6tomNQf9LIC4rP9vNzqU32ElalSvUfy9VWF94vDvBAoq
eczgUSFH6mjA4J4N6fxb6Q7cySG0+/H850tr6R9KMQCuy26FqgK8h2W/eyNlZNCtcwznAChqDx4S
tjO8+hEn+d6OOTw0WmX7NKaSyCuuksL+YVYb5PilH6SugSAmto6j1H5UtfOLOU4KC3qhFsUxhty2
Fds4SB/+UgQzfqTB9YuH3yI4EbkqN3CaSaTQOSQSkYaXdfMzgS13Q9nzMzNaA3Up9kXiHZ9f7Qxe
094PFmE5bLIXeeLl+7xT37u8QOvbNvGpbtfFLGrGmpnjT1n4A0Veid2umw5Z1O/JGVmkPW2+1bQR
vYB7Rfdf26umumwWB01P/Ani4OyIwJeAtlma+4ItygOu3+bmTZ9U+458h7M9mX74Ksevo3vWdIDs
TfBAHD16hxzUTmNlv2gU6Dhi09EnghG1E2PgvjWpP3JEADb9FTofq3Ccf7wONUYYkoz2wwedAdHZ
bBpE4webBL91ZjfkRsdfwaXAcw8FAg6Ogpuk0FjfyZxy8F4wuP4qVDQd+sIIcP/gmDDj+TLFsFXR
HobVkO4dB5G+uxgtu0aJw+Q9Z4OglGqjfdDhah8WD127QPp40xsOC/SxvAyH1GQvyZpHM0NdWI1G
eJkJrJFltNPz+K4htOM4Bgai4SoQW3APyOaGyiZDLsNDuBRuAAnVySXClEh5sBBtWJwZl9+EVrXT
Q2tGKRp4Rzu6zUzIiHbueRg4mpcAtoyzJFjVDjRKHfO4NEDQk+q5VXbabswhujRNxpc07eQuK+oD
XrUF84mPVW9KkjUJatvbsr+uqQPBYKDxigv8p/o0DD4CKgb2jXZ61RQFZTmtjdoE+00Iz86GJDN2
FOo16DvoILLa5COuUyvDRdlEL3gBMoI+M/gG9sTIsxzXsBsyWoEzLT0V3ixZfXfF8BLGzwn1LUlp
HWqSMqa+We78anR9b66K/SRvp9EF12VibKe8I7bQuorb8Dblg3/L2ubKHu17e9bHXR3eNnV+0Zhl
c0wHIziYZsXmCNwUN35v0xWP3ebRxkm9UwWqxexL6qAf1AQASzpPO6Yoq2SBuKiUXFzhdv1ah1uy
oQUSngZrw6zr2xg7cGYClG2z2T2SBhP4xPEirKtcEljc8S7HKbzz0uimLVzQWQaPljFoj214H1cR
qr6geU5pV+31q8maYUiOZncrzaa7hb9TrqmNI3Twjb4O1RzcoEHYe6Nl7AP6uDga9eJKTgrAF8aK
M9Z53q9JxyDkiJU7Bzst29VMwOJWTzYaIknuHSR9wPaWWICeDAhDIdiLmB4ZwasK7B4/6XTZCxcR
29R6e1t8z4vHkeQUnNxoE8my+tJqCTM314bCRfjdqhTD06vSmlQ7mtwMfdbJguBosUU3pMRfQBZZ
VeYj9MzmxiSj0F2kdcOso9PkZCI9cF6MIdFucuUTXd4xHN+EISOryR26I4ll7apxFKWKFzA6Mp/7
srQvEHrCqDO9Q5spAF2QLQanp8JhVH2MmMrjbKdAS/WcGQdon2RqHnplmA+owVHKe8OjN2pEC2JE
lE3MGs54Gr3j8IDKfRVMRnpXeZxBZlNsYixsu8HWq32uUeVBshlWUzaDjqYjtyXw8QJGF1Q8Sptt
3dmYqeik0Do4ezOiycZCkMI11xndFJ3OCl560KNGaKOSG9EL3Ud3CEDYDAyMJ9J68Ew+QR/AR9i7
D4lBjAHi+/qXJOopJlHSG+AqyJ4hsIc9yTeklqwzEiOpLuM9MxXNJ8nY2c6tclYTA0s90MhLIkIp
r0jOmWdQOzR8HnsEVSCGvbVLwvSrPh3ZNIvYRDJZNZFLhev4CjcaPFWJyw8MnqrzbWpW5CUJssHk
7EARJdHLR8akD0DAQg9xOerkyhr3iS6OmPvdcxl+gkNcQOfvKhrD8JaWjMvm+xFPHkPKMJBTeVhu
MspbY07XmeW9UGg1c47K3CKuEQWgth9NZwOVLj9MaXij8K5czz2O4SonN6lg0Y618d61AkXRM5vr
ROVnWzF6i4KxWTGzwjQYKj7nUp2HMRYDXNsvhNAiuVuc9Ri4EBtkoP5m2XqwHRK0YhEYlMxYWtdK
PGhl14D+nF3SIxHBviJeOJ76Y+4xshzQsnWEoWzkIiTv7Lo/aX1BdKQ08A27N3pMiBmuqfjSDJI7
GzTT0bUcHFWu/S2oWijckytP+lhvVOKBYUjlukNxhLB1y1G+8ptBYAohO69q8rWmsmjP4O8+Ft3M
twbAwlQPeiiNrRWdHW7yo97LB8h20c3U1MQUkqiteNzWWQVN0Ums8pAT1R3Z9+7oEeHQQutqcmBb
7dDdJRapCwxo8jWnp2E9MslfG5a6GwCgQVw2zgPQrV3Xz590X+RSYL3pvtiw8OkMSipWemLecqz7
D1pfq7WtaTuZewgRKSCnNNVXO+o3QV3CCCFAdAvLdN6V2XiDP6LbEw7tou5jv22A5wTtYWgwpEk5
Hzz5IgSzx1qnA5BhDNlkIEtclYodtqJwJaeA9TyOMEsfOX64iABLzJ64SYaw2ohWFzdGlx1y8itO
xqKW9pAlegt9qShDHdO3jsYndU4FKPcJg8HutSrjMUIijnFrHbYcqSRNjorNZcX3/MMttXpHHMAu
jzPzk1OW9aGtyXVD7iE96eg07t631BPk+iCcdPcwNqbxPXDQ7Od8KEHHZx+qmHFqmT0GonXXjttP
K90ZUTvMxrUB2mQNAgSBu0eUvM0MvjXw3lQuTa3R2756wjDqiIMRvXjB48TnMNvkPCa4CKG+cWwL
Y8SzaOU6STqG7chbi17muuqa7w7PnZ+I6NbTgBk1Gj404s9uargyuBkZjljgH70GDEfhGBAJPCiM
gXH4c1EvFn7f+1vKW7orumkZ2L7edXyVqD3iL1ld8PmVO0uhlmqZ2pPeOd5MU0YUY2/RFGJDz1A/
Hdw2evzzO7Df9/GWrsiywJECgWYYtfnbmxpbVmPSDw+PTeL5mDi8Hdrtn7Yx4bHSOLhnibFHofGM
/rvi8MXceB7o0nTRXB3yimS9Yd8PXysaRXsUP+sgndBGGum11YUR1gqB8NDuH1Ht0bDV4cO5sdBQ
n1RgfWQtbrQpCQgGgctXpJa4xTgPctwpSeTspxvRJ4RPMwBivlZ7Z88jWzExBsbDVJpru9KYfFXj
N3eRepumibjSfsjy7K4p+mFjLnbnOLtsyYMaAqkRhzRhOmywICoGZLBrn0OyaamUoIrVs/mSLQrD
tkDBBanP3dbZTVfAt46nfv3na/4BhLxcc4mPnEMyXzqNoLfXPLeaACXHiFFeX4h6/SkVTspmDCUk
zTodQNaD9CYgDZFzLkDEb+IxAt5ZG4UPkfoYapUDwSP4QUWMjqhwy786CkvYSfhcXv91A6p//Q9/
/llWUxOHUfvuj/+6L3P+/p83ASlv/49/7Z7L81P+rP74Q5fxT4qu8qV9/1NvfjOv/u93t3lqn978
YVu0cTvddM/NdPussGW8vgs+x/KT/7//8W/Pr7/lfqqe//n3p195XGyw7Tfxz/ZjdMrykP6/o1ce
n1X7t3Onnv52/1yE4VPz9Pvf8O/wFeH9wzTpoXqG6S7fNeXF/4WvyH+4iHY85qUuvscFP16UTRv9
8++a+w9GY8uqQJvfoVe0cGP/L33F+4fQWS1oWpPc4HEuEf9N+sqyvrxZfxbUs6t79I1cXZfuuyav
48BSDN1BHtwFYKD68rJu++8aDElgRPQxVFVt5qZiBXXU1/+4bP++x/4Gne66jItW/fPvH9e+d6+9
bBv/sZ0mfU0wlNajqRt7Ikn0+MGEMbqJLKQvnYV/KDK/ewv2LgohUTG2/mSc9NvP7lmEkrDsWYxT
3r4+p88xURmaPuIIQOGSmQ4x5GqgjRrRkh4HsYnitNiGatQ/WwA+tHKYLDs2sxkydAz6du+wrl6I
p82ieXIodATjyGTXg2N1lzhFDuOk/WJjvIoihcyWmL+8kWfVgGzhaf/rOX/zmL/5Cj6+D0ko0JLE
YuiMxF57X//xFXSE46IWmNyDbk/3ykue+zn9ZYwDJ0ZPNF8XApyXL/GnIdH2HSKTiglHa2TO/Z/v
hY99Q5dBtW6xkUubuYz77oJMwwgMPoqDA6ndKJz1xNhCEeiASyBepB9NGzoKrEtB4BqJ68FLMBtf
5rQoMKdVoLEIHF9laL5I3CuwTGTIu4MArYNVufZVrLo9PQh9i+5eQxLc10eG+RfEUtpHkSQAtSJl
rnIGsqtmdNQn3/XHQRkfjRvMtCyH2QO149vbLIwLZOkTJCDXTcQV3jLQqjekBULI4V+vSFeEvdTi
0AY/FZKw9VQFwQUtKOKE7XRLv51+uCBvd3aKvdcCGWKYGQBaaI9hipbQYcJG1GxWYLL576e/TMk4
cbBLOcDSbeddxZu7cWLHRhEeAfINflTRDu+5rHFNmonR2V+W0ajvelg2WgahuQnJV+hM8HTPuPrz
HeJ90A3wVlxhCioVxo4QUt9exq7QCOtM2vAotaNZxgSN1MXl0DFkSHAGL8sDxIF1aykNRSmACuZB
9gpIF2Jyxz6glUavTqTZZkCUtQ+Oc4qLyuRndTKXVUjDtLFwJ2NmE2qTZ50GwCGcAT6OEZoeRZwz
YIddzmxlv6nqG9Y9d2f1iX6KA84hBEDRq27sS1ppRKa2w1ZbxNJ5/dVCaHoUPQg5fbi24oU6bAV/
OT3TNTb/H1izUDssYz5BdmxSJvUezzlmF9uGFpz8lMY9g0d1iQxZP9turtZOF8AUIkV07WiJs43c
3sKTNt/m/GONs2kvwVFxV/GkOshFR77iDYoLuifnTJm/yImaNnFpP2XYuHwJFqMXhUR4FDkrW2ku
oLb5MZhBNSRExa0mJ8cAZBn5qcEUlNFsN/PRj4VZrQY7e6Idh5ayzZwDgioMpHo7fTIt+7BMIwfy
XDrepkNQEbvh2y++krYH0Vzah8Bt9fWEfnCT1uTYkdVsXVHJSw5EGUZ6QllAXwyf3HfyQ7HmLq1/
1khUIchoGJy8fX3DLrJe1TR+Uu4x3+3l10kv7kTYFTvbwXmVIe5m6mHtpry9gTDvYqvKQ77z6dqd
kexW5q0RGhOIeZ5dwrvvvFjg3Uz1X4medes6rM41uUokhdEjlGWc+3kFudCsw3RVc8+0Y0H72E3X
bSrPceO85DIYsCGg95QggEc4TSAV1kYgrzWV7tm/aeE6ZGQZWogcryGDM0j0qzgXtBhQqWtMasEN
PnKwsDYlnbb16DDXLlDJo9DaZCWzwspzbmRzlalMbZw7NPn7Oowh07eOcwD+BFrjouqi8dzI524q
vyFn/lFbg9wEam54XNztHAap7wTbIu8Cv7S9EB8Q0kQvaQi0aLv0Ae3eDbFLZ1UCoSit7hngybxE
tjKNwKqFQjHYEuK61XLRcourBPUmBauhO0Bbmmd+O4lm0Spu8mOpd/gtELnViskziKHEFZ2PZ7Xd
obHeEI5yZpiJtSBgoko1DjmYkePWWe7jLC9BVvZsrjXYLbPsSU1uh7WsfpLeAhOiDIBzVXeaJFbb
GRXu2+BOxnjkO5S7Pe6rlTEGJGEHd/42zOZhn4Lz2Iz6sC+BS0bN1wzJ2DGT4lyNvIBbLxrmnsBF
2nlpH0wbEcldaAqEf/BMzqmnPYBQ+BLEU4NVc4iYvsJddszkChbZLnSrp7SEkdHOVCdez/Yn2L8W
mXtq0NYxAzyz9qKxnwx318EEPseivaICIkVIGBdldao6dsnAzLzbbsRuZ4/FnRsvInC0tOsqA+Q1
EpjtlsnOzvqDVRntZe9kvzja74bGbmHZ9rRiSlIhq4bhed4wL59iDlXBuHaRku6UE1+JvAcj6GLA
yev8gMejOcz0vBFOYuDwcO6t+/kuGxKPCFP3KwQ1atSzxtFn5VZacBTO92TwB1cNMBnDydeamRjk
VqwtTR4SXPXEMI3fJeinTW88yNyrrmRF6weapE+uPGd/BetQxOLWiZvYR+ucHDDdw/FFzcez2nJP
GNxs8J9Kwe8vRYuMNwjS/dQhqHBLF9ODYkeds/jamZr82puB3s0pzCI5QCnQLJrF+qiPpHxhpU77
Petmd9GVAewFfrIyaojDzbgoxqtdNdXbRDpbjV93jNvxqRPEW1SWKA+T+xCEw1VjMUjHX+kc25c5
GPVj3IuVGfSUhVmNCBFN8d6aElQ8wTeSNBP6d4296yv9zhbynBTVg5ApLtS8eJCZiFZaRi/F5FyI
AzpCi53ZI+gPoAoAgYwg85PAVg9FiQ3LaFhC+tHmxp7MYT9aOv83Xi8IsgmUkGzaWUb6S7kkcw0T
rkpatat6Kl50GcW+oSffFxTjOoOHvanwPmwYixDHu+h+7RLebD2iZqHPHBkNcg+3BU8y1tueAQ8E
Ip+5Av2dlCfW7bB4L+dv0oDvx6VzQLN1U0+Nvh0HE7aM0VwWTnidQvA/OIRENdFI0CotdYbb4IlE
7NmXOrigxGbo6TABRIYfZlCcuOFGTZ3D3rHP0Wk2LssfUU6mCDX3rgMXeSjK6sdQafpKakSVRDk4
wcYIEDJFY7u2YvrmuaZfOW1HTE2UB1v8CpyGLCaqVboQnWzLp88H1TG6ZCjYHEBnGHkybZ26M1ZW
lspVq9cvdvlt0GzQGoubFUtg53c53AvbaLZqwpXaD7jXMU7ax5pWchVcawv2aAxg/fLErkpVJCt6
Ieh9sO4st9hQ1RWAARBeOfAhv8yf+gjmBTAgRUpXCKVfdpHhl4GJBotY9KpSCD4S60vaEdaLU/ei
gGWKKUNsxrQjvTrUNjY0kZ1ttv1KTRNWEFx/Mnd9smxCoqL0CxdBN3Bem00Cw42j0RiRNR3p11bz
PDYXYTrs9B7bIFb7Kwvlz26oSM+Gyo+HjnWxnu2a2kcT+MblxtHyX0l7VTdWuTUaKXc2QFxYZw0s
AD90hDxCQC7GIgMjAtW5Qk8bRACHi0mrcEw6fkTud+GJgNmlc9XAhfKBiVRwuBpOC8mXYDJxLoQG
+JPZibHdFbaPsn6VihJUVOad6ejzfUl4cjot2NKw2BTy4kqUlIQRzSwmMUvGtVA+fvhIy2EXkauw
HSd136FgwHERMTEWN24Zj9Ay5U0tFbqVONRJ3oru+ezaMU/AR+VotWDxMjhRcBX0Gi55R++daJ09
wk0XNmNeU7Gl4Nls8HyaFVUHmd+a+jz6chjZVytulD5gitAHFfhxrX3OJvlIhxgiacJUtAltYudm
b1tv06HHO7rs3DguxclFb0wN8qPtzbsKLPe2COerIUK/30Xcc2z5vjTK7wpD8Kop8BZ6jtasCTX0
HbthuJrCtMswPOgqBzc9ZdA025idbCK05c8l/sdDIDg6QIdkUpJ46OjvTxtF2c19UQoqLWldI333
zkJfhINaduHOxpF+++wXNbAEreqObRio1VCEV5VImB59AUtl+SO4uCPLwjcCs3DqIjbeeLN5eF2v
s5BkLQp8b4uvzsAjnHoAwDVgKlabYPgFHaOCMf9kaLCckN40WPhM5FQYJicXk7PtuybDoFmKMAHH
O3R6eWPoVbbpm2Y8ET3ac97UG/eztNffv6AndASihF267/q5HhP8lI3IO5TeQkY0U7Zmyz66HZ2c
CRfpenTnT2ZkHyUyy4ckn4YamW4CKte3JbJqTQwfghK50qpmT0bayevk/TCjHegaWAPGBDXbKqcb
U1Nr0U4BUMbyLslD7zOxDmaBjxcclrDFKZF6nUnzu3Pi2DlJDmsD63JHLCL9o9FPcK9DbR0BFzcw
27UCD1reGS5ImfqlTaF0dnakbdsEDWiYNmcKJ2SIkHCSDCOpO1OYDvzOgxdpj0zHt6EdA+erLNZJ
UesbDCSYAFR7jp2bMDHLGy8TR66+y0bA9BK/DtM7DBqNyrn6MFxOfQ5dTNh64Ic6cgNNatdFz/jQ
tQYw4jAMDlJPyRSoO7hryCatEZw7st/vvaN2A3Vw0qh9YlY7BhX4jZPgiRZavjNGTt7dPD4szJJm
zB+KrEEGHKdf0tYgmjEtueHg8qMOadcO68TWTYDetSGjaM/++bqMty5BishD6Kcw6boGoIVk11pB
s8t3kSPOmCDtDc9KuMZUDZTMs25sziM7JbHaZ2V/XZS1ARyC8Nohqx6JRrC2jjYjDYjbtdlT7JS9
0Rxw4J5Fi/eB3oIbSFIDSKZwuja/oBe871wN3xZoiE6A4KKaz9d9MGc7BCmXLV73dW9PkDYRETp8
QnJgSkbsYNnZhKFCeJ4OFMklVNdS3je398KVJpJ9CQ7Rb5yOfSZkcZBVdlRW2/l2Ol7bMO62ppVa
mK1gT6IougD8cd2q8qvFXr8l0LSDwp5cpWTauAzxz1UTEQrg8QXN3nWXQNYx2+4UAXVa5XoPXTkX
31UycuXOfCXFWRBUtEorVFCl3cJDe6mXZgnP773Q8+lUMDjB2DmB2My8EWk3YQJjadnrpM6pjJbV
nEzd1q9656rj0FlU9DwUwSc+00p8aZ13tmI328Ej3GZN12yrIcKPuNSVU8LzFlZO4mcxhiQpuFnT
YpeE3m0zylWI0meNBYOVskWVkPeXDcFCXUS3owzxA8cJ6YRJeVG6QL1jL0h3ujAP+PYSdHilPOY6
wRmCiNUNsAGXfEkaW0l6McTjtbPUM27rNadKaTjVQJHo2YhihoIHuuCKHgldAw0uZydB0VACFoho
fBolOPtcZsHEvyZJ9hVLse0nDR5okjONwpM7R4XxWuuSehtbIQYA6EsT0gEy6otD1voMlq7juvG2
g06dXAzIaCrN3KquLQ9pohGIAsOCxigFmi2v68Sbdq8n1wqZ99bTsns9Vwk2AXuvUgJ1GPqfApJh
t1YR3+uZMOFkEeHC0S5fRzIsDuRdjMlJ1hgNU1JDSbmor0rLajbjEP7IE9e4CHpt5elmAaODtm7J
SLLGQbjLaRwcdPAZm5mJLLq2ZIPt62AplEYa6cjb0cgghkVjvi8XKHNnwaCZUuuQqQHSl+AAaS1U
SqqCrVA5ZuO+VtuM4MH16NWT//pNk0PENCxJL7FrmvvWcTmtZCx+FRARgzhNaHAP+OM8CoIM+MTj
a68IkiGbv83oGZngWs7iS0UanU8usLkF9GEV+0RedzFNCPwFANhJLMRMNBakrbS/upjRXMcZYevV
8YM7MM6bhFc/BnjDcy0otziw7V3iROuJw9HOpKzsjLE6jLF8dFEvXqaB/a3pE4z+7bh3PZoO1aRO
EZjV/TAAeWjNZMeycJ0s8TWvLbayhheaF/ZeqwaWxlrdqF5eFnaqdsHk0AxpIJf1ZIwFXXodBuzD
Jn2lrQIssEhWHnKFTXHi/jv2Tc2BBAfzih4Y0DkvFKvG06FfFvqX140CG5zf6uBjLeANG0IakLFF
hXcqLluRvAwNH34WL63d3DLEGw+K0dS+N0FHE3fIGVulJ5FCILNH4vbA2T+MYV4TdxJFmwzW/xiX
wJFrxA6Frm0ZHvsmbspDCD/KoQeOcVmxkoTac68RzTSHw89A9MY5MjK438siWPOTbhxEPtpwehrz
eNcx0d7IqdCBjdaPTeabToZyhGNeiGD2YI0WcUfIl7Cd4LwrBw6jUeNtQp2FNyfOluCRKyVc6Njz
cCEqqmE7QPCgeTdSiCeJkI4YAay2LeinPbLt59pRxyJadqHGvcoLZA9/nebD+JRN7YLOyIBYcHXb
6EnNQEVcK6Uydlzi3VPLb+i/+q1agCyVBHIuLkKn+GUib2aliy8GJHixS2qCxhNDPE56oWKHlJKY
1g50+b1mhT88DWq+lyAHzsIBwVbFJmaWqVpzosNxV2F1U8OgdgYJpSuWitRX3cF0AokYliN3kSom
wDzry4q1By8PUS6mYmCKQqqcHd7lAwGnbWfo6xSkQ0ns8SFFkrxbqnktNrfe3E1rvYK+3gSxTchA
vEb2NcOJFl8j8OjbkWTxlS1KbWVUDjlUGm27dAq5pemsYjowVr0y8dDKin2MHtBycBbZADss8eAh
KqWfSvGEKXyxDg7nwIp5hYLj5lRDQkhN+xvVL2e67C4nTItdrnTWDCnWTQt2r2hmDkvLUcKmLCwa
45kUTIVtBRGrPYdwRVuLLyWfz2GsG2gpugdrmPnAzWBdg849A/zEFix3arYhTLtasR6UVSPhB8+X
t1heUg5eOKMY2mneElmx9CcaIN+HVsu3IyexJBiMXVvw80Feie3r1cW5vC1jz/TJhnARD5PF0dpF
tS+q7WCTghp394RekevmsrRHerSFBTfDk8FOnIhTnXGyJanuznBjnb35fgq6y4yjVMYJfhMP0TYu
42M4jycBAxOIB7Iy6Bq/5gS8bvVEhM0D/flfcURDRuLHgUu0yv6XvTPZjhRbs/QTcdehh6lhhjXq
JZfk0oSllh4O3aF5+vrQrVoVLr/pnjnPQcSKQbjLZMDhb/b+dsPhNomj9MRP1WEIzckCmvD6Tpm4
S8kp3SCn/gGcMUAmdg35U2zbsj/5i35jAtCCWUvmYYJeEi4dgs8rl4wCvYVl6fcZiwUFxXSWxqUy
0zWXiy/YiC+LYrxjVJRsRlER5FzZD0q6kq9wn0bQipQGk1NU7p3qhmiNEUTDKvYeyuiN9Zpi+94i
ka6TlgxtZk95/Z7bMF4tj0BanG7zgGGJamZTt/WzBlOtdGmgqxQcX8NYs9ROlFxc0jJ/noiQIJ/J
L/qzIU7f3QoeuZCmh7bSP0aD+zb0YieBZxKp2J2NIJeR4jafKOUjIHtTabwjywfTAY99s5hkDRRA
YPFIralFEtBFqT903M8rGH8DOHbYuA2lcpvB04m6Z8d0H/T1T015dolM8YiVQm5SaAhRjbO5cW5c
w7z2pXyW+XzXGDWcnmEnsEAPB6c1Lpg0gSYbCqowFJYmsYFG2TwvEsRGjRiZZIDurWFwBpM5hhKf
LjnhPD4D5NbyLsa52OjYVdDTJmdWbeBPXaJgBLwReFl3n1GHpNQSRlK9r/8UVwVtMmnsAkubuIxn
/5ZgqLOs1O/WO4pqdQzMlJReSzH6YMVK88nZ1j/ZZjqEohFQCk32gl8XnDfh48Ro23kSCqWTHZPh
meplQvfW3S4TUVhV3/TbWTtkSVdj2F3XLp1Hnp/on6E0HWt4vBv4h5uxDHOpAC7p05kUxbO+Zgwv
WnRhJd2jzf2JN+PJAjO/l9XMBmFVKSIiJkzdenexwkVkieYYTja6VfL7kmoz+qjN7ChLONCwzsEa
I8TOYGpszeMHh8qHq1F/jBW0tJHApH///1rXT/jmFCTXsSZQIq7moFIFvN2+Wv/KkYql4bjNrfpH
3Dbs1Xr4np0QO0h604aWfpWDMdgpC0TRfTbmp2I2QHqhCl7BLTp+rjNR+BdTDfS99s3rnGnXRepr
B128drSsdMB2RqB5dGNliUNhB0XAQ9EQ2JO3A2Z8w9PWbriffrIojzlzioe2YJPBQEqdo/M7pD1o
Jt8lBtRnOavBHt1Vo/NC1Hu8AzCzcq/Jqo2Z1Ok1tfWA2QIHFbrE1qaASQoKUDrxdu9oQCSiiXO3
c1AhA27yD/kErnVEXO01zblXzdNV0V9mjpafo94k/CGtz73BFrxRiJNMtIGUDlOXp1Rm14UcHj2/
bg9rUuGU0kpp8ceUj59Nr9+j4g2WpUqPjYnI13JdLbAGmOUustWgMxUA7HWbyXb0LS0bKA4l2rum
S/ghot+UQJXics1BxfnF77MRU7wK+D1aKwsUqcyVG5RMD2vbfnI48c/9FEV3EcnnUjvLqUMOX9O+
uqPURQexKX3VAOvL+sABExvUw3ReLHkGDLENU01GbBEi/9KLo+uC+R0BKO1FbM1VQIWXblTr3WA4
Hc+/OiFyt49GJIH4pelTU07xLfSVg9YRMgUlnJbD4ed5w6Vm0zXZrXHjsdYPx7EGrH1ZN4+SEu3S
zDhT5YfeVcbZzNwCs1L5OBpzyqpEDIfYYokrcMcEdZKRJ+N7F95QqnPHHd4lGM5dBYE/t0WC3YZl
JBqD89kkI+urlnKN6tOvNQ5BNbNri7ltRy4l+n9wtFHebmPfEMwazb2D/La2fdRKMJiDiEHiNise
Rqq3nSkyICB+HGo92QKewlqWg+XnpX5o5xrfCxmPls+3kLnG+aSrBMZ+1e+IiHR5qLClAKXDfms4
1JDgHSIuaCv0/NgW0Vs3kxEHvYI0CrD5dR8NAcTqNCBuCbREiQJVE9dGpU5mjNod6FAWeA6HXtbY
pJkuRIWMOo10j3sV0xuMRneOApX6F9IG0dm72VtPbwildH6JYv9FNwrKs8rFtpoJ70l5gD1BX2Sh
a+SkVU3cDx2WpP20ML4syKlJLHLSvQ55s5W6zYWR8bvq6z4pYot6JuaGwLsBsKReXwyDT4jVaBFS
k5JSkSwICHOteYhBOu5cpyoDXTOBxjPaDAX/DlmA8NaaDzOMuN6GyQ5nB7vi7Oz7QX8Bb97vezn9
zNeHI7M1djdV0e8QdhNGWJyTKgk+3jiVk+zZTTRX0lYKki/b/sKqKK8sO5ToOQ2ryfcZcEqMSnaP
Yj6cmyHdebmBHNjI2egi1K5dHtnaHcIW5BigO+oX3aelkB3LuJKEhsXTP6JMnpymv6aMhcMKtGEr
c2ApBKqkJ8KwDfY1eb1jc30ackWIN9DDIFYJLS8kMNfTTklq37AnBF5R7PPSoW+NkPcsPuJJgzc6
IydiQ/sNLiZt42B6R++KMLF/NZlaxA4n63jT8NVuKLK3MTW5VXePRl4+VbX/1hbxx0DWTppPQZWa
W3dhbOahzogd2KeDj/rgrM43A5uRUMT1odY1YAaeYMPLh5YyiWDDwGuaCMMMo0WGNqBPKyVWhPE/
3g+iRSW7UxrkgiAzPY64pYlCbvKcOruMPQgSE+E+WGapGeYtrc9J68ePZGouVZfvmck8kYuJ4jOh
PJiT+yRp7oU7XhXVsrdavAk6+EpLhoa+5vm4dx3xDsLoVg0Hz4S9AElVmXaLen5bAoSLYK78e4Vc
q6HbJZO+tzL9Pi55ueMffKui9MjCMGe4l0bk4Q60ovnOTglwMqLuKFL9ceosL+gr95jV/gbuFq6T
9RnsyKjYYr/67M3ho8/bD5oTFLglMnvDAAiEswNFswCBph9EAVM5qy5TE/ykn/1s8U1wYupQn1hP
9N5MAjradIaM0Y7MkoPfeFMw9owTZMIAQdcRB+iLvjMau8bBmt8Q11zsWkTiQadPj20Kh9YgWH7b
uhways41EklrZ68XrL6wIB8GmeahkaEwqez69WvTBQIrLahjzNgnjCMZf8yTxXqps/HlOUvKFB82
rAYyoTQfsxKtrl9Pyc5hoxQazD54JgrGlUa7bWJsQkq4h7xiAyN5vBC+ehwJaiY1CT8Xx5V5wIe3
7QwcVJNhdEGYCoiXOoGw9yMxQV7f3Ufa9K6RhbXthtrYZg7ASw/VrML9QD4dN3FZso9iYEkh2EOM
9HUC1AkqmJhOzLFz3/f1O6X9Z0x3sdU13H7qYTDhG80JRYvkzkOk5AbSmVhAR9apEyVGFk3+kOvc
xyZloLFjk2DS9sZHjn9KPVpBM22h3S4XUykTSLduvG/kE/Vvyz2l+Scf83HBGULlGRS9DbBUsCBV
UwNp2s+fjL77YUvMednM8MtEpGhOGKAyiedEpU4YuNhitpgAK9wG1qauI24Tx1MHSzz0zJ964NWB
DWPzrLU11D2EbFYa06Ovr/1rqRjVprN11PyIme2mWF9uA6WbCQB1a3ZY8dqaZlRH8N3oTegl7lWq
mGhkhR72CQWon9s66OYk47SU4KSYRWAK4+3dw1RoRjCSFZuv0Z2DlfvpM3mSjUMkk8GGS40NaUrZ
dKg8/20pCE9MIg0ryFROh3akMWnb+t8Tv6/ZHzHSSNEy19/ZwHkwX8WvM64m6pq0RbIOPc3UVsgq
Q+AI7WJn25eeBv3VbOUR3RA+Aeu6Yl7vw3KtfTWc6dK6sZfWDqaU8MaBOaDsgJSlDohMf6nJna7y
M0KlkhPvDIvYj5dZGbTVzQUag377tRiz9eWdiFgcDN1pGRx1nKKcF3IGJHg24jIAyxnUjQeDdiE6
U8nlJAw0BEMEScxI6QBL+2KgJUDatBwXzCJ7uMigVnkxs9BncVmDYV6p2V/b4nhNq1CWN4b8med5
ehSj8WJnslyDaCDTtXxzfhw/MIU22IKlZtilpAqsmsPYjIZjpVdyYxMzuPUTmk171MgK83WK4sRx
QOZBgK2JKWhYtZ+n3a0umCdWGcEJ9aKcjRXFO6fk9eDqZOQgVz5DE+IfbM25MRwW9MnTxFWDt8jB
0mMG7frhwk7HISA94wSYm5HAJOURHOBZZQ7YRofule3Q41hX55bJIvPPu0X9N2M6RTFPpG3Zhum7
yLl+XVHZViSRMRfJabCh2SJhurCUu8H7UW7dnzWkhaQ7CO7dzcLtkqfjdewkLuxS6oqpan/6cb6t
9ellnXxYxz9/Nm9VkP26I8R6sarcHEzfzGDWldY/VLiO3kIjiRbW5pr7c9Cx5Wg/cok2z3VfRl/c
DEN5gpxCphtcunw/AvYkng8j5yi5nP51PCxvqTbQ4xFILShU5pIEqLKgKVDtuVO9qhZY1dCNd0nH
gqYjeX6wnXIbaxQBVePsWCXGmx/jR5Z3P3kj47G9y/BCFNmK7KghnvlD9CrS6L6Dy6wN0eVgjEe3
d55FU1yNVntltGy6IddPNGL9cO615FE53rnQ+zM4/JdJLE7EFoTqszSz26KeD5H2s8wezcHeast8
Yu8Rru/SIlOEKgQNg2yUYnvNhK4WWVSdyx33BVjY6djiaOyMg/Sx6TTNURgOYWu+9xdp+NeW9Psl
MVy20baL7hcC0q+XpOsbXXPWCsuK2/2okPXUKEQxqVa1SYIRnA5Tz690O/qRkN4djfqLyy01SR8K
DvtEXWMmmFFa2Pm51xSXRkRSg8eI31Vgx6ciOiedVWyULD97g1QgkV8KpjZpYu5mHc9n2nT2BjHs
Fbenk0JZFsAyzQLHXHIb+cm93ryqpnShBfsfCq8Ymurbfkmfa7NeNrEoQ866lBi57IJ80HfaK+Y/
84eu+itDggaYsS+7Z3Wsndorjy4EacJjNs+XsZhPNu+7fooO63+nS7/3RHrm8ZQ6bJJSTgCTtz7b
pLsFOM+m7GZGKggEhgjdD06VbodJtDqo5F3B0aZQHqHCLnuNlD8nVYBS1+HQ+AHH8SyC1DgXrwXp
Mn9+nv7DOtpcKV5fHgoH5ei3dfSStig09ZmLN5BowWqapzoVl41EAZF5JIysMRU+gkGyqg+ZzvCy
nURoTc3tnz+Isf6g73eRh27Z4fl2bWR2v95FZF827dBY6anto8/M3ImkOXSRuV//6SvzerT0A7ET
P4vis0AfGDASxvdv+hes0naG1d5Ky3iL+gVHn3sOLw4L2/D058/4OwuJDYIFSUr3OCEt+4tV84/D
R0sHp5NZlJ1aq4mu8F3cwrBWB6LdXuxuvm68Ot+Z1J9IJZGny3xAVBTXnzWCIIrRltTCtFtYrbEu
cXR0mANgim5RTzF+/s2sLW8IRWKW16ihvnbcVRf/bEgTLYvmuqaJ2TBgRu5l5Xem4BTQRjfA+35J
p7rQJkcoqSXjX5ie+POWvA2cYeqYJIZWDCWgnumaq8rowRO040EOY8iMCP96Jcl/LvK/KFSs728R
X6DiwCxjrN+Vo+urSP0fX1apzXI9NMoT1XxPP17flrJ5UWIORss3bz0DTGRRt1sw73LbFY5NJ540
W4JXONGczAkKkTwi7GXxUdrGFr/kuId1tmCIo85I5/gVgWyy08w15dEk/3JEQwvRYdznyxp7h/x9
tmhBxi4qjyw2TnqCW7/p8fVOpBhu4X9DE5T2obSZhWCYr9LFAa30JJHgXpVCvA0TQwqnqeZwwDxN
ZEh0LUcV5E3hnCp2hH++u37z+ECjcUC2YXEDpojX6dujaGMsX+y2qU+AtZElZ/Ed8bwTDt/kiBZj
ILYClGPRu/6mIF+GKUj5l5eruZ7U/3wG10+ANMX2TcjcmHa/ybfr2fBjPFj1qYLWvx3FBHqLyhd6
hNhVUw4MsQ/bvKG3KOMnzLbazsjNM2fxoZaiM9n2vr5lhkEUzrC8z07yDsBoDlQVxTfZpV462Xnp
OmUwRBDZJ/9h8p4rm7cpusi1/7dKeqArLNhJyGT1RWIoq6cGEawkuYzoGfZVDG+JtYwMS2w113n4
8wX4/Yblt/d4ciADmdDavn3/bdvkfWUn8mSwA11fd0c7a66XpTdorHnRNHo//ejN+W/l1qqy+fat
u0J3TGv1VoHdWlVK/3hQvMyxS8XTggwePtg8slEYKh2iiJuecMISuacf7Dp/wbRPiNXSyGNqaSxo
3HJmyZQ+9e1s/tuI87+mxv+eqZH7/r82Ne5e/humRv6G/2tqNOx/6ci00VnploB69/89jd6/MDoC
r/RNJpdYnn7xNMLZgo/Mkwi80V39jv/P06jr/xICaJTvE2WAbks4/xNP42/YUx9cg2XSssM9RAP2
/ZTOowg7WVW1pwhE30Z2rs4WZWF10Pv0SaQl2yhVGPlooSTHK2SjAO23XfkI0PR1ywoiohMO//g+
r/996/9itfteC/ChDL4rzJ5g34DkfnsSCd8w9MZ02pPR57shjv1gmCLWe4uEyd556d6PiZuyZ5/c
MPuh6OT9nz/Al8/s10eSkwCZHtfN0AHFfHt3uUQeceaZy0kzlbVfWgrECjvPEiGohOOAW2kwniKR
jBfknqKqnnvWq+idtbI4ReV83k7DR+z68pTnAkmxOmbJYiA+X+PgOxdWDpIc0SzdpqtbceiSZvpL
Uf4fXiaOa9isYJyVFPwbf2GUIpFEk4qTFZHdZ8FXI+nEvJk8gjWcznSR0HfOQQn7iuCzM99An/zn
73C9R78da5hlETMh7xa8UL5fxEF3NSOKBuPUgEsQCWk4OkpDbZpeG1Kq6dJT0O8sCePZevNydQlB
vSZOEeR102XXplMw6ews6jgLQZds5w4ZUELIlfP+lw/6+93m4tijSqGb9fD1fnvr6Q5oHKQd5sn2
mgvHACswR/qFr6xLgziCYAY4szEbSWenaSpcAyj+UioxX/7tu8K6jArVM3n9WnyMX18Bropc0Zq5
c2rdw0Q7w7g2v21JC8zyuT/PALhajZPsOsw/YMpMxO2TzzBrbPbVNOlbWWrjSgtDpFv3P5ce0Ew2
1s+jpj6hO5G7YExnNnuUtXYfwoxmQxe6ftksAyF+U1PjAvK3xmquS2yWa3Y0HBT8/v3Qq+OgrdMq
gwK1WBABNMpCG1s77THrBqZqjTUhw2D6RV0QQlSq9q4hzmIP9yDBZHfgmx4cZ9aIN9uYrZguZzk0
aMPmkNGvz4RHER07lG1gTKbGwp2RAqvxQmsqGKA+mk3nnnScI8HOKDZoXvcjmXzE63bb1gGBqn32
PYr/LL6tvkbFLqz2PHUuB2/Ze6UwgmGo2d25A27HNtQR9hEvSHppnLoOXem9qZR/Zhqp3KZFs4V7
VWBayrxdlTvzfm5lESD/mo/21L9TX1uBNlE56+oFWCVeSTwOVzEF8N7ng2ejZp8TgRQHGjank0vO
TaC3I8OpyWVPDofXns7nzviJgtXcls743rMR6W0Es3YtSKn+W1/OK+S3u8pz6VbgO/gY8siM+vWu
EjKq1CSj5hT56cBUJP3ppxVR4pn2Ng94bAlDB7fCPHwhqpgoYc5amYhN1s3Jti5BGSUdKRxGkwDV
ct4UG0yEP/2yc0yWbDboMCcGMZSWMHmKvttWVDm8G9IsnGMy7yAdXXvFY62b7bEb20+hZeAp1yuU
8TTuxD7Cr8cGuUuce5hd7pbQwUAphMWyTg6kUL8NAyn1NaQug3iDzWyi5fB865n9VcPYMJ8D1wX5
U9dv7LwW3JkLkfNm+dCLCoNAH2OoAy9r1X1DhCLgqQ5OmcqwCFkWqDATwb70UgKSDG1Hq/HWltkL
gXLvLdB6kX14DusGo3ZRNnsmiRx9/jQJRpiFYNjXk7NhJ3eRjqkY9bKJ34RtfbEgwFONuamyOGPF
x+5ituOQoLEMo7bsUdpMZf1jJCRw42isrTqNTmauUBLG2bJnUYD3I4roEBGm6Kqj1aumq2bi75+6
mVveJOooX4gXKttywVIEgX6a9QPdDAriJULdS36CjSAimAxbBRVBiogSUvpmZujjIAY8YLyqGDew
mUl9+EhNRzAecemhFscHgP1LMArv1pEuuRqueWkhawpLZXSY09JzOzP8sEMSHk7+XVrwOdSAx920
Mpuk1vxTGNqF4rAcM06naABwpdvmxzwCFcH2jZzPaE9Tz8ZlMbSS1X6b7iYNYbTVwDUSSn+yPY4J
m7uCrLOLYigy9Bmfjs7Czc1BHLXW0h715N1eJ0TSXC+lWQGeiVjRVEO/G9TMQh6O31azItzK7PGg
eeABH6t93ZQJWzcUJDTL7FK15yX+OcuRiX7zQbt+WmzsIwP5QeXwFI/DWbzM8TYyqofYsYJMW2IA
TpzMjTKRt6GOCwfMoZvCoVZq4+JMjDWrzVnQ2ZQdXjRl79Dd8P/nur1PEs46BAjE//qnKLbSsCW5
MWB48NO1y3OzZEPjrA6SOKsIHWjph2tS+qxs+ezBa7Mah1/u5KGoqg6nFyUHxDJ4A3hbU16dO9XJ
8scycnKPUMOmQantECPLYZwvD3YOLcdFmIHJO961bvJKzl2FEW80Ty5fWI1z/W/v/vWV+Wv9RHUK
exNqheu7yI9+PXmqAePG4iXtKXc098oXfihcopI6LPCbQup1UMzltVpqrOdxTzBp1Bp7uxi9vxiS
9XVo9P1zWBBFiKqxddhM3wpJoEBeSb5ue2qTRF5IlNUZMU9BPaPr1FLpHO0UHQmKUIVuejsSZELI
E1ip5cyJtXZDuJRx8v9W3f6nL8em0zMcsBa+/VW6/aPfK3SpZNWq9uRrurexZH5Tp9GtrIjvIiYZ
uAIZJ6bUb2Q5g9jJRoQu5fbPNY/5e8Hh4xoyaDJcwLP6d9BCRkKGP1iQF7sS3Wudsz+fY4hDZqsm
cpxAhaZzspwZo/4hBmK59CpvzywhbtqZbWbvEvad9GQN1YT5sKCu0o47mNDJ4621YpYR8yhxU/rw
9wuUdcmURiFpSyDbZoDzKXAelghsXwiBgV7o75MUjSlkv78YirjOv98AnqC1gZUBxNr8zspgL1pN
MSc5pwGrft2c+v1SLRrBHfNzUnnXdtn0RMtZKQXAcF0RNaEm7So3VHu5ur0qn5RdvULkmka8S7qG
wsNYwXJclgdBXmBBfw6gmTmcUZK3ZphXca49xLhGNrHtIacocSlW7VlDiOQW5wSPL6QCx7orjOZo
kQeZlM6ybRkeI5KBnVzX/Bc5YOdZP01kmQ3qVhXIoenJGk7MXKLXE9TtU2tD5xA6f8D49Dp1MUxt
sVfkDLUxj3NnW8U2NYZ9pDr9vGTgGDeJHyKs7lnTIR8sai4YgrdzSZhsMEmPIe/URZDrcJ4zX732
s37cJEvHAsrrkeQ0lG5YbOKZRIfSZEie4YTZKbYxAYZksift62JynmfXyiFscE/NE2M138yWMEvd
U0ecYlNVy2aIF3YAS/0UlXctNu9TXtbglVNQEFGCQgy9Uh1QAxY7pUv85tiUe5e/zmuwBMrUIfZx
RO1gOBqYb76rGE3ldn5FHEwmszXqm7SOshvLfTamSm4FCLP9mIsPIpi1a3sZgZvChcqTa3tAIYMT
yQpMj/6SY+yoBJUueBSe+/WN5xmxfaZ3nPuSgvvrwrQ33uowNCHsonpOLuMi39rT+Dp0wF4X80MY
zXggfb7b6jlPs76q29D/z10Bgw7bBjquXuU+rsvQRP0TVhoRKX9+sn+bo3OYgkrCDcv5srKK1if/
H6dLpzV+yTq5QweDyhup4lSNPrzP4pVYuaNmkIDtudLkdbTN6uuxHV9j7Fk7B303D7AK0GAsFo4N
aTwOTdsijkxf+Qb+5+0hLQYQHdOxLGbDvzWoZYJP05GTOgGrXBgnUCWO1bKzzFyDKhxgtI/Q3eaU
CPZhxMDqyL7e8jj2u6BM/Z2aiT2S+Pfv/Fy7ZVtzHdeJ/5fG7LcCWl9NlnDPDTozYTnfCuhBxqNZ
1xAYF+s2K+YbKMd/27/89obiR6xzIUPQ+K3ojF8vlz7DPGTOozPqoCoslioKE4P5KtNU79MYHdAB
9X6cSWn3KIzCJfNC5K94OyMkMYCSFcKT+e7P9xBYrG+vzfX3duGHsBJ01mXHrx9KkaGosyzXT1iW
1/bJPCWTd5HgIYvjeVNjwMUw/6MjKKOJMXuV2V9vD9Ydv38GZlwrBtmkfWHl8utnyA2AryJKzBOK
kGqf2J8azxFIVRjyKYbirE9fjMQxGFW/U0nmHK6EeyyN7YTOxAcFhdkegZR2G4UeMZyhfmTCf+B3
ONfcqrtYaACCsjZViHbhynDT6UoYJ3Oc6FGGRIVActujs1jrjoC/bk5MeQ6aIVmA7Qofgx9SXnQj
Hi+EuaacplO9wAyCMc2nZyIik72jRkBbl3QbN14+GbPV56WgnPdiVJdTHs5mle0HzxuP7APOARqt
Gpu+3ze+n+5gUKOtzQgPkDI9YtHP+uamRG9Bg0GYcpmNCdxuTTumuT4h0kZqkBr5cEtQOT200XxY
jiFvYb7/cFv3Qis1dSwHyKTmmN4m4CG2bqnsoDWR/GUFUNRcjE+Nny0XhXG/ipebQtNup5msuwm1
EGu1elcZMfB0oobIdIlfYksTewgIvFkqKz9lebN1kD9vI+G/kP72JjGfbFz+RorWZHVYzmqzWP0U
5HX8o/Cpc2gEihC5FxHNqV2izrD1dUnWsGFNJJXy/BgnK/DW7Ni3pQzh+d/C0mtPRQwlWNVAd3t6
N8BA7l5xDQ49wB9cpuQzFR3pk3ZthEpqF1HES2zOrGu/S3+ACrb2hcF7tFvYkk2O8QByetlF6dSF
eYUXTKlRXEwCvkzbEGyTVmHqUe4AYkbV0FJsN/Y0HWIGkMSaIS0UnbPTIoAZo63iU+94KPGnz8VF
RypAbRHe0mKXVOhgGHc+s7u6aSsr1OwZ0FaXQwWBmkSGUUVX0RzqSKW71GmBGGsTAWzrnEXVFgEQ
w1yeWZF/a8LauJwgGMHTEK04dzRowzqSQJKojOtM9M5lVyLW5AZlV3gF1GXiywdcxGqadIf8anGG
Tcqf2kl25JFMXQAZTrcvlDlARurkdmyX8yibrYOBz8N0nB9swN4cY+w2S9R1pH7cFI3m0+GstqCv
uHmZ2/vRmR5Tk3cb6Gd+s1Tuckaop8wVb8vilMcuQfRg0evVsryfMtMLyERPEPY1wE21yN1Jew79
Or53DPJcFD8itCxRBfmEBJk3vh+3GfhatRwNF62YJbILV8rlYm2exYjfr0rKFDkiZ2SqinczouNq
I7S4rJOqPbA+bKZ6dDeK0t9rvNiOGjh47AA8w6hgN73sfAAf5LfLIeV0LZrXqicz3Bz9J5Knm/1c
2c1OLokN6UmQI7n0eZijBAQakp+Uab0Tqw4Zx2YG16l1hROPt4DXuJ8aOovFYfU4DAxZTWMdPyW4
IW1H5QfWsYeap7rviKarW/zSjU9oEgv3sGZTO/nJcDm5zgcOLYPxMy/JOL3FHY7jlSwC1dTxoZuN
N1E6GE5xOyNKRL1mkdZ5XA2crSGRwIveCmn3SfTMsXE6cF55hcJYT8r6QGAv69OKZ2E23Hw7F1p1
mMTLOFKZlBSXeEgNFqYcRnQtu3SAqYXx2rxyLRmYrgItkIlrtBzzmZ9Q4iESDNrRDGfUNEehueRN
eqgIQIczSIKAhqMBqaOMmTAxMwb0UOEHh4YUKrHE+2waK5jW0fpbQOfuW7zeNQp93Yb21KfdGVJN
XoR9hEEIfHNW32tcpS1AVeSlXn5o+/HZnPX4iPn5sZiZYOkEBeyZTxM2K9rQlUILVc/UFM522JiN
2BV7y2W2SATsuC0SJ9lXTXYvGm9nmEgJcwA/CfXJhVn2+8IkPxpstuPGgVswQBwr/IqrL9HDOekP
zItyTz9EI85KIo5ukYB+OAm+tNjqzB2AlvjOv26Ve+fPRnktQfduTOWlV4g7dI/wSGdun6PUxvCB
hnJH6pJ+ovOzdqMWUDV6136rbV3BTxlNUR+wDG7jIntFXI6808FXIme5Ulj6aIe9IUc0blk7hLhI
sN0ZWP+I6GTgVVqtkz2WGDfzkBe7UnC7E8CJe1DHxKjSfcUAdUVH3Mq4e5xG7rIF+Y2VrNVsz6kA
Un6L0tTEOkvFKxitjj6K27RUeAQmh0TTmOwK4na146zQM4+uKvZ+qf2IEtFttJjg4JrRUJ8uQwgt
Lt4pAyX96NSbklzXOkIBHmfads6YFHqNNu4pt/kQvFyOeOHOZSzuISsi5U5EUI+td5RJ+oAlAN1s
0gDbjbFIjX07bOI8H+HxTz1YAvfcbng6xoW4VcgeSI9W2ozdEcIwZ4yg0Adsa4k9a7ImWCalCemD
tfWmElCxGtEBtIJCYjqXKPHbDVzqKXB00Z9cJ7+d2nsLsfDWsYqzHs9HOcuIDDzqs7bS8KRgjfKi
qArdSnxWc7VCg5vzWUQljmLxmi7ecqhohLQa84adGA8jc6NApBor/qzKdtKvcFPzSuy8hLfpAGeu
6vwmHOuMmatXBXPDTI+Gj6hED7iR4vjs/XepuqfBWF7iaH61Zv8tXv1UdXZcyvlIRBfmUCbObWRZ
++ZHr8qJbV4kDxRdr3njQSVQGJGN2ncwIe8YvGcB6dU/yBchRkn1T4Nf3oqRD25A5S1ZD+ybFg+Z
VbNGQLQJE2EJR6/nJ2QZ+/SmPuQD+hQTl8jRG7k/coW5LEsJm/468MkOJIjUL/CVeUzNqsb0Tgh7
27I+VxbAW485par1U9RXzQ77WE7YERXxMByJ1sKOVPFb12lzrKLuXchVxOToY9jFEedaWR4pvl95
C6nLVnVvsPSxd+TAbwp3vvCr8q7KBjcg0za/w+tDJIllNicLxBRt90H1lC8aVLG71mF26zAQrj2e
NtFzSBR6RqBC7e3bTFX7tHMvSpVn6Pqo5SV2HzyUZjTtuGftc8HqoCbKajs7sRG6mnYHPS5UHZ86
GdTeTp38pirx5vjZ4yASY0PgsXcdEZFu8SZF+Y6otyviv0yjTHMtpH+ZkekIHmzqfc/9P5SdSXPb
SLpFf1FGJGZgSwKcRc2S7Q1CtmTM85y//h2wNl2ujup4u+p2lUWRYA73u/fctYfo5hD7jwujRd1Q
a3CHP2X6+vC2Oat3laUQ80N8/5SG+2M1GZuwvnIeZ0xUDD+T3kTTjxyWX6cnJUs0GNjP0ariQM1o
+wm1EEGJjzcAqfKeZJK4dN3PiJWRt9d7lLXqHTcpBuZBS/zRzzW6bCPFRkqXhD/3q7NLWqDuXBwm
nQWBiKnbzrYymzIKzkzSyqkIJn89LBxAzcbY0ypU7mtjEAwGeFKKSL+M03tDY/LeoAXYLwv3qIXD
RULUeMJb+0pwgy93FZ4TUSKMxOWyT1Xys8oonJ1mg9bKkgOEjo7fViyadSb3LYbyYM5FHkBOzw4u
sLtNp8fsfg3zozb8dIk80LHrNfjF2WjXXoA5m7V7GH4U/rTNTyTzDukXWCVWw2DmarnBcez6Ru3S
64ZlJo8rcEya5veZ/Y62TDXkUu2ECR5sCokr2lfXmcJTUVKorDsaptwwjiiA6+5qN0dGcWJ0fk28
wmx400xteS7b3iPoNT0WtZ29YWv1HUJcwUR62p9qrQ7IjZEOiRtqPFbh6DbMuB2e6hJXa6fiT9HV
38u8o4B8Ks4LaezbgVqJb1Vr0AhXGqzlSBKbsI2hgcxbShysl9kyn+O+fjWi5iRLET7YdvTdrYuO
3Dv7fje9j3F6MVsM3DA+QLd27iPLzl414Tr2ddDNi/o6aPFPzWYIOfVEYaZm3cfZB0cHFmnBLGBZ
TzEzgZdFTp/tDDGhXPe7uumyk225OzdrY2SwHMMUgo6hWCRy4eZorhQHEOZkkJJ4l6F0P+0pXO7M
Uj5ZHZa4XjTD2TVTg+Fvvula/mK6Aqhqhg5CYxjDyyGEem90rxn1bBubgWtgr8eI2JX3OfJtxl4o
uyILquO4xgZ68T41hJxig1RpnPZ1gL/a9WcDozt0j31L6fXG0G9UDw8IzMJMNsPGuO4NxaqtTsly
38n+tXOxDBbUXTPSJ5MqEvdu3Z0im3+HdlFGqKp/yXhwfIdjH/sOXgW9+1m2Tn2tYsMhczdP7F+0
ZDRrNd0ihbGRZMzoibXO4Dz0AzfvL90e+3Oha76B1Win2Wczz8mSAdrjI3uq4ABG88jg1gUFFvb8
iBVsCvfmGJdlGRTzjD1bK49KNSuUB2gAFuHAqXDBpvAG/SJM4Z9RiWXZ+caYwvUGRVJ1NOyHpkzG
Sye7o6CGg68I6WvGGXgaac8hUPSQjIhxtEBTnlIBwhG7xenkYQCKD1YBKHFr7JiIl885I3Odz1Qa
6USOF389MMT1iWlfB7d9IfEcngBlPcTRpO07xn6WBYvDiZy/zqqj5p5VbrRrxjf3B6oojwASLlpe
H1sYWB9WMm868eF6o3YXjlNGjEc94BJbtq0Wp/fWlP5kPHKewxWtlc1fcTYy+aD0OjAnxoCjnX7K
ik4X2y1TPyygX6SD39bo7o4yd80YaUf+tEaJ2VPbRGEpWQk8oTF1gJHaUlvYkcH8NhKtwCbTnZM5
vzJnexKD/N1KlwvHhBUPT9LEqySBkC5yPtsMFDEh60wZKGpNKq4Yqk0v/64d/VO2gT6LZgR1mCZc
w/jDOaOKSMPON3inaQUX6nJKmCeTGcgo9SbTwj/9+8/7p0T395/3x6SJU3pkG1PnnSJIPws5oBn9
9t9/xK3s8u87JMZ2nO3SNjEkWTfc8n/skGUam0Kka+hobs5RPOjcdsXZBnG5Uf30UnQUEkTNKsYT
SrLiMEH3v8fIIojroJ+VEqTXqOpLuepkGjmiL4ICwy4fPkrhuuQUwp07sHWxxizbPC2ivaqGey4J
6i6ugCRxnn6bzUrt/v338v7Le4e8Cc7cgLYGQmv98//4vWQYceTJwBiQpYBfn8c510/xZQ4aQI2x
zR9Lw/kUtF5upDUKcimwMSg4/qVMtWx7jhW7UbRfbdhyRy3hG3IDPiibVpsej2ZufcbpYAWi5+a3
Hkonz1UbcNwIJetVImy+cSmkRB6Wy6GouTGHkfF9mL67EbTDcbsoURwWpf+qUkWpdSbOMQl1ma5y
V2pZF+AVxKNhvx4npzNZJYFz6MoR1NvlV4qPm0u+dH1QldHV1sZkN8ckAQeT2biVrkU4BuMgbPe7
rMdbwJCI42PW7TpS7lsTy8kejpLmT1Hulw3/liGb7EQwhytJEcbMUAo/Ux0flM6W34pcMvTAEqIX
ZRQ4ZUHxHxwe4ON+61baFr3rOjFm3U+T/Czm1j42EWdQvR1QzqL14Zj0nec1nzbz+GNsLs9Kp8RO
eQnyJW1JI3cSnXwgkwsGS//+FPzzIXDJuSBBW2i+LkfBPx6CSBkzbMfsbOMaMJFuQvv47z/hr2aW
v3+BXOyttgclClM47Zt//Ay2cDwUTMlvJ7rJKr45ZkjITp3z2izvIpH7CyfTiwDYIExcEJOynj25
MDSXycWVKW4Sh6Vwrf9oyVn1VN5emJ7hisJwRLvHCzfcdOssv+Jl+A5WWLChQOqaSbnPHsYi0uB4
NDQu78rgLU2YtOGc1be163BgC19AFvXnimvJ0pb21v282ST+cnGg0ATEel1frl4JHoifXcnNMTOu
VUuN7xQy07tZAsPy6tTzXsQRNX8dFpNYZd5+qB4GIs7ojnKHMMcLm+fNOIzA7gb9p7VWUJWTRavb
HB0bjjHB3KNuxnQzbnIDq0SyPE7deICKKAJI8ZdhBcYYXdsejbiOOTN4v2L6AE6305s1Za9uWoE9
BfnWjdAova7wdtXiUOzWn6bFCwOzTsnKDhCiHLP7lvG2I61wQllGeTQ7/lfDR7PrMuNRpzQc9orz
Wpuj3OrxTDXWOgUFo2NuOrrVMLHgnemympFmKXazkV0RvgHnAZ75X3MSisR4SP7+EFEJQAkMzjTJ
4PzPe0o2lT139lahLygMcB54XmGYF2Akr6UOP0CG6PQ3haOr0LqsKtwnCwXUzkrYiLC4knfN6Noz
BE8VfshyME4FBRrH2wCKGQaM8rnFR1TqHym3CD8KW+IZVv0W97j+27oh4Gdgf8VRieeMyby/tHuH
QSSkwfIhFZ8Y++ClOcwc7I6XuNhn2pzindNAVK2bnqguUCbykR6XZYPDy2hfnAYIW8jNh6f+rpd6
xHwyrHe3l7RgbQuJVxzy2r3vCQ0FpiMg4i4y2Vf28gqXFK27iz4ce6YMGCCbb5MaCDQ3RV2EL32k
xlTbeE2hw0JHW+m8Mj9GBUrX0m2hh5DlWR01sWN/90TbB15RnWXIhM3u9HRXuWi4zlRcMjvgvgdI
xGicjaS2i5KRcjOrQcJs6/YaRa73g9UcrLTfsQZQdpk7zyy3apcpedWSsLqsYFfwLRtZQFkd7QQJ
KIkOg52/xl7Cs6U4n2WDjHaUtr/ETvFRTQx/Z2G9m1Pk7IV8m1n4rzMB51TPiIGmGrPhGjGiR0eH
ueue0ry7v71tWZE/6ROYRVNjvp+xqE80d+C1sjD/xHLxbe7AfhlDNAup3sywyVLylemBbbWQLWq9
85PRvuugxwNca3cqMQuK29k31p099nBEhcWNQxA0ar0sFEIdpjYEd40uOlI1ytqycuGxvpznmuO2
Z+TxGbY4Wf1fygKCbWB9WlWl6+CMd03BNAlTj7lOy9n/iy4whuxJm6cUkWzOfaLaVINz7Wusb2Yp
ihVVeGlzBNh6XkoCZrlCnkJqrXsfGkPu12MEpaa26VjDZbQQYYfhDFuEawEkZkZYsM/MORikC1sw
JiCtgCb5jeMNpGkwdcbNXYoPBLWsGALWmstgJeLAPv1t0hZ/tKzwhPwJERL/TinoTet1EOp24+BJ
S9N205t2BIPb+xWKFoLDGPtRK0NGQ1O7MU2E+aQA7Ef0TA867D8Qe5uDVIKva6XuAFYga5Xo9RCO
XpoKeVJb2iulrmNw80kozII7TDIzwO5lY5tDeU7rDN+VpG6wJ1a0T/L6S8598Wjkwx1JFswPsvy2
UP5xcIfoZTYqijlpQIFm4VAM4TrOqWpshi9IdnRbPpdmWp61OAPR0JnMHrca/QkAOvqXwYoAeajh
wF66Q25UZ4ZHO6K/I6pYCwQlHu9F3+ChjNEj5PIzjKzpWtw4TdwHj9n4kYVweuDdICAO0SNohLXp
nYIST7W/OmadF60/eh7vPjOLFU2JKF9pKeck2Ux+5sEpH3VY/KX3rZSygGaTX27lnTGKCWSElhu+
mT/bJKbv4EJX3PVSEjbjiozjBLQLQ76gqVL7krH/wRm9YadpzoWKudzmrRarubhSy3evpdUULKwE
O0eCs8jXgmI2tQnMwiV26qNdW+cZFDxNNH469+kxTdzPuXdZs3KC0Z6gEFjjD/asbM9QYkr+IoFm
boXGeQYO5nTpGZAAp1467nBVg3RVo1UdnDLbtxUWuczx1Ll47V0emA6Zs8ou0IF1ihxs5j8uUyJH
3eezM4ExtE6Q/sGHrL+1DH8MKrNBL6Mm9uYQzDxaan2qeJbI+w7tIcJb6RtSkg17SUPnd6lP/Ylq
O46EMw+qilBX6pL7ysxZbyo6uhZjDeScMzMPUW9yRVhoM/OvUE8A5GtOeBjz3U2Dvh03kpaJauJ8
RYrtxUvye24WPECW/paLwvSd0brWBsohojFpK6YxkYI+rBhyhGHih2zHNQYdH1C+w8fCITKfjxNe
I69jdEfdsZ6ZPNRrbX1dcm0czWRLaNDZtpTmLDNnlWEIs22lAc5rz1iZf0idAU/lpHQWkp73I/Lz
ajiR0JeHUdir4EFhq7d0zMa8nkYpMmZJtTxPQmEgtSCoOHmPz1uUyMQO5s6xjFsOx92WfHR46lRP
h+oiWRGwL1RNFYL0PaayJmPnqudagfI1ZEsHofZtGHv+jvUGgOkRs7hNlBM1/5QIk1Eyg4iDVWj7
niZRbuUZtuqETwUtThyVGb01vI4DMCKFWpvgGU1KBCALYhT6iV97+rnL4q+O2fWu6kcMszA/cWmX
Bx2T0a4YhtgfO/oO2QsHLgBo0unTlK/hSTPZK1LJeyG67zIdgJ2sqROO3BzjpuxLpiNtOD3Pf754
Hx7c3W3rVOPB67TTzN7qp4hIPsengJIMHRIqLT8dWXjfYTxZWzkDoUIevJEpWNKChATzZW8GESP7
CoCQqJjdwWBWs2PCD9a01vM7U4Uv7mKKY6v1n1yiWrIA8ZOHk+4wJAvudYNa0QVZYNtT9be1ouE+
ktVyVHHCFOnNiyxs+F7O6JyvdZiXPxdmXCC3UgIAVXSuQorIbSQ7Km8p9NL0yzLLGvwZ9uUYP8UO
+n7QV8TfXQ2zpI3aSlwTvzgzR8ofJeXHmfMVx8B/NA9GDNOCdmF7kRFGZbOSztaWcIXydL/8oOKc
CgizP6+1CIXh/uAOnW4cC0CfEVEibvCAZuOutK0OeiiOMqsiA/piQYXiwcv695nj20YM1cVocaub
Dq8xWZyrELp6JGg9btPIeIkpRMMlVFIVxLY+ZjgzihLFNlR0jlytpp+Pt59QjSiukcdjmGbDpaG6
+i//nWHO7cFqxBzMQVPy9Ah8VpeQ09zgQXFNW4f1wgyLg5umTy6Ikr2ndw3RwET4jO+wAK5rPie+
I/Qs46FYuNyqFaMuoSDAFyfEZNEpMZopN9jVme4JnhmgY3S28uaQilywZEnoo1NHoVDb6E8l7kMn
querN1/sgQhNaOXHKpyjQwxvFdw+TkStQ2Jq19er8ARTshF9mJZ4znRgsRiqIL2K8RsRmhelsSnH
lF8TIFndF0kU0KfDBSlfzrbBqe62RlIqCy2WEzMjW1b7YTC2dCxDDjX5MdgTetRmBti1ukwDR8bR
Yfooc6qPW07fuCL5vxDDMjhHDOs5hMNxurnJ4VPxffUyf6hZhYSd3COIOv4ydF+w9PAUxggdMtZO
ZkHHRT9oTzFf9dgE8OxW+rMLDpZOzGpHI/Uzz8yvGBrvNnPZVoZYPiCIUTVsFS+0xfewQbxmX9V3
iUl5MOBYcBstq5RY6+rjOrB68xegYblzCSIdueZ3VM9rgaRebtHkjiTIeIBdqjOpmF+AeD0UCZH3
Sa2Xca77Jx7xnYgrAgvmANV73XiAM706LSmYOE4zZCiNCWtUmHvtZ8Zs+GjFwMB1M9yZcsblI8I3
XSJcaNdwpu1A07AvmU1Bouem9xoxeayyAl1VozFHcLLagSNjXNDZjtheUftRFa0ImByyjqXzkWoO
EDtOX/pVmSZsG43Y4m+ElLMe5vV2/qU1YbNJ0rOqYaAZgzpTQ6wuCjnDAwduFK5EcMdLNi/TWTQ0
GIXcC9aLsQZ4l7Ny3PDGt35L97SWaqMvE2t7q6rXQlp5I0NTNNy7pwTIH/I2RnaHlcufygvznI2W
XfSh1f2bTA5/9TezZMWzZHxUmdhHWfhVplpzyOGSbjOK5XcFxx2vyd5AKyw7s22Oc2/Hu6heAxnN
gVN/EoyTDgcSuYHoScnltrUOeot5xTT7FdO9NNu8QR8PTb6SrZkxvwaiuF1Mc/HdOfpelgjrWRi/
Ga2tnkvqQ6khMYKblclMu8CcVx6QnNgUYT+BH78WprPsWounq9K0F+AEfPMn6kVX4f22jsbWPWvS
SWZF87Ak+t0kIMp67fgOfmsEi11+UVnM9TCxCQM2XDPRRHwvn9fBwQh8e70VahUDJr0dN9gFrS0E
GNaHAqtPY77QtzucloT50YSejPU/PwtyJL5m61TVe/2dnWIJrvnqgwNDItEzQhOy/aWVI43LMacv
2zmYBLSCVFMSeHkfQQDzh+MQdeWzUcSPYV78UjMwnyz9kTTQyPk5H0PPNQ63OE1PwPcXQKDBhNd6
Ww5fysSqEJrVQPWP/sqdxD5V4zPBilqvsS3y7AWhyJ6HhRPC6PVP8Hu+Tys3bXRLB5N98YTPeBN1
35SVUIWE4hW0luQ2ykwkruQhXo3hFl8CX1t+uANELscEv0H52D5aPdrZaG95DaCOJ+zyxQdO9l+D
hddV06jBGhydOHlafbeSDnC0DnVgZdwVfCHqEGDeTCNJIETMMuQUe8ksez+pGWzXavuLPfw1ILc3
czX8ajiW7sdrF0+YbwQnv8WL+Iauh+G414Djh4+3qRnrHUPR1rhjCMQbg8Rybe1vEXfxDEWrLvLv
vZ4+9SuKMGbaBA8kf6y4bWLH9cSmqGVzTjr3cDOat2y3a2fvV1FQwzVYw+Y2Hk2WtamEJ2sbJ3By
k55MS5uB+F9t2O6awbKX5Ih7Fw726tcoFV163KmKhVgvYVt1SCi+CxbnB7pzdxcPluQ+qN2LvIL4
bUVnZWTgqxBagwh4YbkUTw4NkBbg8007joggleZx6FAuqF04VUtodTSiGayZtE53GnCKUmM/HVL9
ualdsbVDpr4V9qaaGYU0x3M0Rj+zwXtJjQVQ2jJrWxHvAMfubkM2F8qRFU/cx9lOq8L6MTesqTPZ
eDQFfnHr1dQBdquErjY4PFuCQ4FeNdQaokrsIjGBhJAfVE+YjLDVN+tJ28olKfalxfY4pNQxJZhp
boGXsVpWEboskf3CkNhhehHtpAd12nisQmFAgKzz44w3JpeMBvlosOPrwu8k/Hi7ZoaTTuauLxF4
hgg+nus+DJmAqZHChsKR+hJnPb9v2Fc7ewl/GzrectF3BxSVHw5Yg8eJwpyw7o3AraDvexrUPVP0
IxnDyONKp/2lXHbaqntEy372bJBzYHawn5q6P/Tca52Ic5SgrzmIDOtbjA/H59jIzrCeMZxOXbpo
DE+ZVZ50l7gZcDW29BmAU7b86nOmmjHG55Wl+hrrxey3tvY9LRAAbmkzOfV8/3BgxmP/jSVGXddQ
HYP5lpasusmBPIinrsaSdvPK0mi447beoGu49VYsPaieOP10JrA8RlmGZ83ghE8TBI7MsuK8anGi
1ZBl3UVjUDLUn6FbaBfNRvWYAWQWbDHpmnXjII5CYSbQsI0pSPH7nxr3ZTZXJTJOtihs3j6VxgPA
qDJQRs0gIoTak3IDio3fcZwNzzBngtwJ5dp8Gfs0fB0MRjovlvDOYw8rqaG4ch6W7JQZ45k3lgTq
zP3Lyh2earUGgVY9z7HlXViTdhG6BztSiVdnzcmROljJ0GZ0V6fSdxUOHVwUAL7LlmmPSD4ELnd/
avprp2bk0rbAc8BerFdCpyELL24ZwQ+0NUCXjSn3ZUI+tCy6hzRH0KsgttcpLVzdnA4AuQkRxDg0
GDbTBxKrayJSWIGl4wAEpezDJQ8LH5x/Ao4CZN6zK7avzN57bosXavV5rSNhh1q9hQIqN1MM+a0h
qEdTnZdI/aS65mGJIyDrk8OXqA3CfCDfs9L4pgZfTUxsfQcc5b32uC4kTfsiG40auiR68QaGExrs
ig0/1n3W0ofCxDcyhOnO1FeXmcNHljZsakY1BNMivpmRgcbGKaSYkjtsnXFgNhq9ViVgXQdNB0Na
1/2/5x1kIph3gVcgoWb+OYsg6V40M81vp2TiuJ2U20Z8//d5h/6PcBXWCpMGLOANID1QE/8+7ii4
MNVT1mvch2tr54xmwPJ0N0b8onbZoDFO7ka5DshPVIM8PFL0IzyiO0QBMF3CFg3oaWKZtY2HXODy
zwv9kEwr1TuF+d+9Dpa3By6Q+f/+um+v6+8KO/gRAyCFbTukhq0/Z7dLpnXS1o1TkpjPWaqqs8tR
jgx/s1XGytdPMX/TkHIcKCD2x4+c95E9nn7If38h/wwuMyiyUPsxJFNSSXzr72/gULYz++tsnEp8
CPQwIJDSU0sT3WpPTMdr2hS7cGA8dBu8RNc0gmRY6d14l0cgx1Iy2nVLvyHJzlXU0mYseLXGYT13
cxY9rBfI+QiVy1TY92Q8wAvg9dam+cEKM8HyUiBnKO2Z/pTfy3gdTd09ZvTQZZ38X9l/759ZC35T
aq1tqACWJv98Hvupc8c8W+yTjfs+CmkF6dPlUo/5Ly4HNi7uUeyLZDxaxhp3xZGwLHJlYUo24hyc
PN/coJm6O0z3+oMpwifhmGrrwbnfeGX7oChZ2tqo6VwyIZT1WoU4qUa1t2Ljq8dOqQoWp5XqaQO4
V8p5GENPnmiv8Fuy84/J+BqTX3gQizAeC814T1EWuPZxzR7jp7TNurso9dAbhYmiNqM/zNnq3mE2
agBW2wwAje5KAdX5Jvq4BT1ut9uvZZWHmBK1U+1xx5tywzqnpsunkGkflfhVJ8a4Z8P6ZGr3PmYS
w74+XN0Q6WqZHSjVrEypV+wsiIuSwwh2qEH5I3uBTrjiNEV4GVvm1lN/hKBa7Tl9BJbSmUBzVoBx
K5NTVMcTRUWNdvTIOhL67krM3SxZMe6rDXkNRJ4SZTZ1nP8xeSfD8o9hlku+BvKa7fKh2X8miwRw
QDuZxuLcETjbMgfDYZpaIx2znJ1JQad+6sASVGle7JNSMvfmnk3rNLe4tsi33miTU5kafZt5mgAL
XGsbisNA0of0yRrqh/eC67a4pwp2pFJ7N7tjvykj+cSdwT6ka8l3Tds3Gzm851PR0qmqsAiQAc1x
7YDB9/TfRWtbZ9gIm6oWijcB7DnVli96x9iRGqqd5treoSXDA5WsAAC1kPrM58jgkEhtqusqDZBt
Gu1KR/MHo6mw4+cxNY5ddEiahv8q14Lecr5JfbYfKxUdFyl/FLZJhoL/isk+OFc2+F2z+rpiS3uX
WhEgjYBSH1vojl7xoeaBKqZVVYPV/B5JJz4uDQereptXOsfQiNZWRm2YhISwCfzOPTBYrSl3A6bw
Agv02Ndb7kPhdz2vPwASm6cwH8+z2Zan1MOLimK91UfcngIc5rZZB6XCfi1yhCGSU5fOjqrXwVtO
afLUTOn4nkTyyt0cArNeQcESDx5RiyedlBLMyW0KJPecIz5TNs2QtqPCAFNhMRw8rXLhEtKu0oZd
cpSFhlLwo+9wMbZrg0zmWLBwVPs8usVr4S4WFIJ24t1GdzU6Oq0UZJoA3zFJE427L1sTBFRaJdBE
tOVkV7Bm7TUy6VbduI20rueuyYlGriPk2zwH2/Oz6NtLaeaGHy4cEeIQxL3FjWPrwfjfikjnUCbS
5DVJ80duoKln559Zkj+arN9BrmMWLUcuXr1d55ddOhqUT3j1Ezc+dPrZeeMqzMMYjfgyuRllORU6
LtUOB85Cnzp4ynPquN/GEpBJnsU6USlmLPJI+Y32qWv5k4zyR7eIgVyycPmxwi5lVzqZ2LWrRGOm
eowr90PkyRAMhKdJb1rZpgUOv715DmSGjOx6z6gx2TYtHKaznHL8yB6frWX6WU0VYs0Qn2eBRqyP
nX7JTOO7GrTukKkF/Vu6tKcCFGfumcF8MIrxmIzmOWsRFOxSPaDpo5kRXfJRye0gnWnt6Jw2f3Ai
4Cea0A+TBWA356Hr5+mwhK04Nt4EXxZmyLGwqAKw7DfOwlzCAI96sayuta7vabg7ujB6r/O8EKDn
MaKUkrtIBzVsh2GI1EpYSR9fGxxCVX1MAIv8obgzxsYMYA1tEgur0kgn3uIsEZ0lDk90WOBHHeV4
MPTpk7JjsceVNlDhmXEO5rE3G33TSNZ3TWi/SyeTvAkudz4Pbg8zEelHfXqqaDN7cMP3IuSZ0jVa
6OohJrlWcByGSmod8xao/jyZ8bGf2k/MfSu7Bp5PQWEy43Zg/CkHoRGa355/FVdHLCFfciimXjpk
DFY8zSKSbB7JzkKhcV0DSc8lQxQVi/Jt/mJMQphAaFziM1VjtZ8LfPAZptOiRVfS532nxRdTUVqf
OOkxb5w3mOucZkma04dgQ8gvrzZ1uPc6TsRrIqN7mTURJWPLKaQE7UzFESMkgyCxnc7aLm7T5Dmn
kq5qkpzyLl2n65D7WMrcOC/mxqe49cEwafHWYkwcDbwQP9X7PaiEp1jDRURCjrBWlO7cqJKnRlL5
uKojIg3xhHAeaVKMvhZa5imi3IJZZHge6jA6NAzObpum09IArocn1ZFjwFs7PxgF76VXnUt+mz4m
MdQy8ofWrl/h2GxS/RE3BxmyVAcSvVq1VxuAEdMvYxbpHhPqi2FxpkeIjoBUsJhQ4QMSetVQ28cq
AjgYDXg88GHtcWaesIV8OYt9VIJm+Wpu36E8uPspJJBjj/KpTac72vGs5/FkGdFw7epHPjWgdYUe
hJhe9gVZosYx8d32juDUf3atnDdhmpiM1vdhCxYr86oLfRDa1o2Z3YX8l9ka5Gkqtzp07CQdTeRh
CQqGRuLXnDAOCcH+XRvV1Wszg4QDv5wEUU8XBedts4tqnxioWuc11EclsuGLQLPrqNvToXPr1Yvd
zXdLWNGFXrnOpgxF/GE66wKPBzZfSKrlqDEc0q1TkjlnydDpLS0W/erWyYfkq98iA19FzfQb2bD2
lWEFRlRWBx0/yKEX2Tu3X1qCK8PnrIFQFqmjW4jhgLyInzqa9xOWEz49ftWSRCBmYXshlZ53B2vR
np3q4IV5eM9MGFHTsX23LQGiL7RsxU0SeCYM5oEg+baLhmynak5KxOFe50bPPpb5bNoh7gTo4noR
jnekp8SsVvM9XicmnPIqounDTjhShC7HOjz9ga5Suic4MDZag5OZSb00pjdNePl2iZhp5DX9B7QC
+R62DXr4+qc4IkAp2/HCGMafRhljN3mUOU3KGVZn6rF12sIx7pNoSKmakSklJunks1QxhwAoTFmE
Rol0bxd3lMFAqlru6YJFo7KzTVdYb5k0fxuWDuck0jllfpUiyt/S8ksCIwCYY80nPOebwaQCzoqt
CdO2Vx4ZGM3DvA+hpraU2T3Oq50ydNJDSkvW2Zh+WjaYXivH4pARv2FUwdGnYW4xrh72cZwv7qxh
xWbdS7KIlMHqJk5V+hPf6wp4KP1JEfSnKZVCUK53s1tKrI8RelcfPyekH85Qx15pU5j2Ez0im5u0
6OmQtqbai7eETeu9heh8m6yQ6txDOq/uHIv2hzhGaKe9IzkbURSQqHm1Iq08OP34uzKX+YEmMHb/
2nnlHNZgH0A7zuhLL0jNMbrqx/1IsO4UZ/eZd1hEeWzracajxdfaqbGwTzqpi2lkNta5GKkBbR+p
aMMHjjnj4Oq/mwHljoyvgSlsZ+egJHrMlTf1SG/xixu9SUnX6tjuk6W76AvyIGmmjDZkenIYLsnf
ZoZ4BKH3RA82pSlWcZot3KFhSspvWt3bCCnIiTazO+bFv+SEtTTPkAbont92lVb4rqHfZ8NIrLhl
QkbNbLbDNR2wMmiXWzLCsjscCklLAzjDisQxv2OUZp1cp9wt+7rTUViqSfeddqVk7ybO7rZYeXZx
r0et42fGhSqHds+WS9Rk2KL/bIUDmtSeqHPMsks6M1GvE4a4pVqrhxYG1AvqGL64l3ZpIKNX/YNT
MJ5jZLLRHeEdKKsF6yHZNBbimZlKBJ8lmuZIvNwFA12Ou0RhEIo7dLk5fozm6oSjb9x5cfYbCjM/
V9mP3EsOsdBY0cVKWezMZ5OZDfOIilvebOzblvNb1YTEJ2261xbt1NiDxaB/zYtk3B10jvKlN7KK
987PsUpB1xHQHNpBu+AufvVC3Vg/0ofcbsdAE1e4s7QdQLRNw3zGp4HnxNBn51iEQPiK3NvyFteP
cVnt5mmVU4ngIaQyXbnL7OGXZTGMikDQHRYScZVA5GK8R4K62dpjgSt7TfL9u0KgrwrA36UKWNGm
bmEmdfHaeH/Yvt0mAuk1UjMwYv9hoBnhcMKddSNhCQZJgZ7uW6c4SxNNyhtREG8aeWIOD81CrxQt
KFs1OA48JI1tjxFiZhJ/yRPULaAt35WIN0v/v+j1/wVqsAI70Z9MyyB1+qfZttRZJWx8DWdKDR66
6nP01B7LKs+cxtcB/+eHhrM/RZWfZ33PkIqrNNMXNuFyO6ZEWzKOgVtjXP7f7GEoD+vLglPqcnP5
U3FpeauXMp2zc511HxzLvrLsYEGP9m+eZyLA16xnvSCo9RMiRvo/NDlD/jOE5oEdXklNLuCJ/6Ps
zHbjVrZs+yuFeucByWALVNVD9o2UVmdZ0gsh2TL7vgmSX18j6HPv2ZZ32VXAhoENdZlMMmLFWnOO
aTmqS/IXKXpHk9GDGJCfhdtfhYG8ZWUjLrStdg6NKkKnPLHqGMcupxghp3tj5mQC1MXbzwbm1oTI
0rlSs2g3huuim5cOB7/g7LclnufeHLSThoVzleTetWOhc/EIyLJtj76r4hBa6XXqJgly5OBhTL1r
DEIE8QTFfCsz/NrOwPCeDf4wqbgbsE0XI0luDdRTa7vizJMFSADRjzB28olr0twWPYzhJ7to6O8L
LiGjq6laewIRTq1/bdh61p76xBulKF/Uxb2eBDviz/etwr2FKV+cZx8tl1OcCW5ECe0jXpqlS3mA
xmoS/hUzFPIr1gROTpT+hoYj2n5cvtpPYj4omCFG9+xk2eGt24tmF+BLbwz5lRAPzmlV9E67/iqa
vywOt0XtDBm0Zvm1GLx7V7wSHhvPhsGQgRXrSu84T0osH9GVZ+kBYHY2cX2phOn0VDr4tTL0dHmN
lDF0h4uDTfZAgBCAEGP8HE6oT2YXhF84yL0bMwz4MWawbtqRuKBY4ibrIvI/eq1/cly4RcPYnlrK
UuaySbxNAqYPUW5GsDBsjUQDAJVopf19nJjnys3MTazZn4oJ2VFmg0mRFSGdymKXYzQNxngPRdyk
BAPMHpnBKtKoXiF9wUBl+8zU0z8rheAy51syqha1IaIc/EZ2hc4oZBtSmJpEuRiNnAzJKRmfoZTE
2zZpLapSCzWbZj7h5AS6wLCiCqklooRGpVPma3j6D8sGskxslnq+rMd9xSEt0Ib4dhxfFgJPYKIU
LB518ig0X95Wek+0beM4hKd3KBic8CpvTxiqATJE4qHkcHWEB62vGggF2Neu8C+iiDGYY2WpdjFQ
D+7zwf9cJ8waNQsgEZqxogwu3cS+ucycnSh+7ofQemgTQHnIt4Labjd+7b/2bWjcO3n7HvrHIejt
R3XOx3Bd3HChvzHc0i+FUqF0Q8zpp2AZVo6nhdcIWuLIIv5Q+80X1hz9ZEfeA2FdJ8sDDdKWOCTt
kqPO3DrTCrAE+Yj3tuSuEjYjLMv7KnsO0q3BacHviRdNDcEE3wG3MHnHfFhlLX6uPo+5T7VglcZh
zZDFurNqsnOQVu4yfOsnPUcmYtepdYjD7D4Np/CK/mTCMDT+RklLOhYAvlVp4RmxOddUxqFENKbi
fpku9j6gOiNFcDs6O3o0/p4herxuUA5FrXEDPWYT5f60y9S1TuWIbJtaIR/2XchvDhPMZJHNs0LP
i4MiiI6qBqCm3tAk8RLovnGAx4LahWMPwg7dptbuZ/oZFZMQaEYGU+Q625g+g92m4tcGCGUw9JQr
6VNv4dp5aofuUdLrYHwVERgacuIcgkQ/5L11bA35IMTDMLFIDjmSWFlfpyZFbtYNtG+C+jCP+voP
G/OvjU02OMcXwOXQzeID+3kht/sgIPYgys/43UQ8C/r1ykNrti9GFcsNmdjzoWKeMaVfcQBDVkUI
O2e8m0ACgYxc+2hoCCManbAhRkVbJzGJWWFwtFjK/TR4GQcy0OjQ//6F/+IucDx8KY7yQdnCBsT0
8+umMwwOockhljgy3WiDOAkPIk+Y67eF0d7PfQNaDJnVKiqN8k+Yul8IxOqPu6ow4F/GUx/mHW3a
2hj0UHgbGnmjTX/nB6I4dkhPwGCp0LN0BHlt76gqtm3lPf7+rf9KSeTPO0DnHOooNJjL5vyXzRd2
ooR/nAY0X6LkKGfncyqIWbN8DcB8qqGZVQixvi7Orc/F6abnoM3saxgA7V7zxp0wG+fKpLHyh9f1
d58J26DrWp6nm79Yk5K5NwfPoFIWxLPhDW/fiXbEGg59DmRvguQJib4Z14onRzRXByy6Y3zpMpO/
o82/S3LYdizvK0rbBwCurvJdAD0tEDT+/qX+Ur44HEd8j3+5fX6NDgB42IdynrST2eXJKeOkHvnW
YQ4kYk4yjmnZ0CGRNKn/8Lj9zRVi8OYYrg4r3nU/1pNpPQotDdH8pLadHc6dVYojmeTF2rDLxxA8
OMN9Y8Pluf/9+/0VkM5bBWZv6DryJNv9yFX0aS7Xro6OtEeW5tTTZ6IU7U8tqz82iZ5dVI9QPvrT
4+Aa44bsCBoMhJTtdL0jXalqP2WCcJ/eybVNYaZ3uk96KUaI5qbztpF26nVszoIOPHAmQMGZ9YcR
7S+fFy0eTg1EPQgI/Lb1odysuema1OfOmpoaym423lR9NiBTIb3NiQJECVqOx6cicvn3Fw7o6MeT
i0vaDmQ17L9Mwekb/7zQ+JVWRwKHGl0/M97OjXcVFsE3pGEKsskDN1jRfVsT1c04hzgI0m1WM3YJ
eL0UWcJ9Fz4wgYIbazDQG5nehMDdbuHiw8fvEdD2StexAPuCgSI2aKx7Q2QhOydpHhom7augfwmS
pN7GXosvl94WHJnVIPNuM8f5zg97TMgJpW1hcA5MSs1bwTVDee7lp0kn/oKcMp2eCPmEhiTIr6Rz
NiPC29BYktvIcF8xRNOitMUnL2KkgXqSKYXhFXsvOg6WwDyiv7t9l19bhGo4wxzfsYCsaOUCwmjQ
2uv+U9TTtYD08FJriOegFbwtJjmv1ffRlwGO3k5t81B4HyXC/vOcBq9dadyaemKxY+sercRsXNEY
38ZUqI+oXAiANsQu1YbP+K9Z0aocP7ZpzQcSabEsjJdWlgYtiMBRnHFi5C3z1c9o8wYTognkYfIq
fRjD9L2x02bX0Zo/6ENykXWCg6DqjyK3gbCg3GjCiR1d1Ql+THWz1LiDnX/X03Qr4zJaWeo7XYPZ
D9OlkkWieIJ7LPatE7+Zsor3DhrdssuY8Zb245g9xTMnrwpG1j5DAoSFb2wScZyDyd+QL9bscuer
k/QIV2lN0uXxrWsjlS/THOzRtpf3sk6DSziUJ+ALIgJMwp1k7GvaQHka3TJw2aR9RhbibLHdmIYO
XYKHUVMB6LQWaDExDDIqxqhaBQGhJgVaEGft45FaRzKk51WXT/U0PA0pwoXMSo+00A9z+C3O0vq+
qZvrYnJxy+YDXnQi81Y6TTbqk/GlSGcE17PLrgc5wpXZkV4lVGM8McBTR9KoRpfQF6vaLsrk0EbD
2hvaq5Eb9h92f+OXHZinkhAsh4+Vncb/WLYMdMOdzNXD82SDEUSscyXcDGcSO/660KPrTGJZ8aV9
m3qCaXVhvP9+XTC9X3QA6hWwiFsuK6sgK+TndUFyptFnmUdnsjE+tz4kbmyvB0dJ5xcbV98FT+Sp
o0Y1aqhjCJWzBZ0cKYtClMXXjSfP8L2igyel4qjCcbXlXeN1zHqwkZOpsxcR+iOl2JKzd4NCHrV1
0h5rL82OUxjdmrE/7tNkvKGRV6/aClGhTAsMkd5TnPjtuqQ9tKeVqG9s58rL3vWgxT7CebdK71pP
hp9Yra5MwD6HSsP8hOMm7BhEDsKTa4orThT9cU7s5JCZMH4CSVKkm7bET3r1WrrMloKyTw4tosQJ
8NBdWxsHx+2HczBn5+UtLv+ItucYbfMQiUarT7Ew6xMwawtTNmq4qAIdZWTxpiIkdo0Vt51tlAXt
7KH0Nm98Wmgwbk8JTWgzr4dngn6ZOPaMWN38wlA90BD01hNO1sRnYsuRQ0vmfA3WMGSNRGKNMYTy
0AKpfUlG7QtLPZoqEnBPq3aIrximTftwRnW8PPikltCRDBHRlURIK9wXJlMBTxeufLudaLWvlkPn
wjU1Z+06Q/649Sbuur4kLz7P0jOGwGwbG5u8pu6tZvF5KDptY4ULBL/TTxkixz6LLyHt3JqAPGge
OgN3gca2meNjqTMrQViBqZMMrCmSw1XhRQ8Ock9YPthigG/TALHsPTHm9sEBCtsI6wuB9k+u2c23
eNCRsSkfA9dzsNC0LVbjJjkVHX3IBjzxqp3RGGDl+TSmibOZ/MxByFUjfI2bm56p+e65IZ3+1tFo
MjcFto8Frr9wAMKK0/EP6gx9uSuYWk+24J5n1+7X0GZOXe8Yd5PHEcqMBtICxDczYbZlEspZVLsY
oMrRyOwby2RpkWCM3dGQkElmExJVHO5aBBG1fYcsUt5MWQJgP2rGda4EoWGHrZekRlRzVfNVCk9s
ktDIj9WjrmJAB4gVNDLDy8BYa2sX6qB3Qr86HtjantF7dvtebdEG8vtPZjzdIUA2gH8Z1Q3aFqYm
IwMBYCGrjqHyit7AfIDrge4tdQ9LA5uvTbvzOfPKK67RLfalm2JwsG4K53ve57dMozhdl5c2m+xz
9lr1MCTDhtZryURuYfT0ZbfLssldeyFY7d7iqc97ukjJzRgaPZmkvN9mpNmjp81N0ozx1kWBQR95
22pg1w132jt5LB8zCKYwS92HqiQ2gWOXd6P3ubEVJYb1tBnmdUmLdIWNfN7VHlu9B4JQAWSKnV+Q
TpvL8Gh2xmuqqYlRXaHxjkKHqSsZ5X1btscomy60SOa1J7V7LIvMB5E8iooQ72Ud/T8FV13HX5XE
5Hv3H+rHvpbV1ID57/7rP376PzwS/PfxW376ifa/li+H7+XmtXv96X+2RYfJ67Z/b6a7dxacH7/9
n9/5v/3iv70vv+Vhqt7/899fv8Fc3OD0bOKvHelRy5eO3/7z36Ekc6zw1YbwP4dSfXknlOqGe+D1
f/jRf6ZRCfsflk1jgeMm3U1bIUEkP8pfMf1/IFulCUxZyhCKWKl/K8qmi/jSP1jEhA241nUJp1Ph
NG3Zq69o1j+E2rB8WrYex1bBOWG5zFyImx/teq4hl/1f///X3KcPKDIXTDt7IPsgZ1EAWe7Hslxq
fkv3KdNPQiAf7vzwsAhv48AGzxYF2+YqNCcWcB/AjZpcYaVFrJx77W4G7T+Y8PFcs34IeKNrU8w3
Eg30rtKhPeRKzws2u13Z+ohwWvHi2qr+hor1gIZ7VarnNI2pPtiHGd9CGYklpIYCtQyO2GVOlphU
SaSJ0OEciL0FCvqXT+yfl+Ovb99Wx/x/DTXU2+ejdm2Gy5x1Pf0jj8VOMxTHbsuSnjDPrVFHrqQu
yNiexGPVAg6MVTepi8Nvmv1WKMNQK4N4x8BaIQkBBZBncnBVP9vjxV+k6BFGkW/dUW+pt1W53UX2
Yo8hi3lmyP7smPQCLeGhzKjIc64EIL8B1FZh1h39vNHaInJhZuwgXhgdWtgm3UfNYE6X2PFblVzS
RKAsSSih59q5JP54DiuGdxkEoHWtu1trqMG2mzn6AldAPyW+ueY+2pkOSlLll/v9JTRVm+bjJVSR
Cg6ncZ9i9cPBjqF+22q4lk9VXTy0lf9mFlS89cQcKySui6DQqoSj6j5pZeAiEkrvBj8EpQhtpe8t
Zj6tQramcNO4s+aZny0pMNZJ1Lw2GKoIuefusJARjtAO4eG3VXcuXPKLukKfD394Mz+fUpf7geeB
rgIYbO4M88NRkVQgPAZj4J/0psbmixTsKnT6Dt7mhDSlTY+OzwTe9jAkxAOuPD8A1Ikqv7iK2cJX
BTrqbTUWTBFyzKyIZzn/iPQqspK9bPscym57DEQFAuXOQq90ZUqSBiZ6YDybF4J+AEGQW/77N2X9
epNztnFoWtgAh5TG9+c6tyfBU+KSc04BTf1j4SPZ65h7BpBO1xTgGZNPJiExNmXS6NZE44m9GQWf
QweLHgTRY9R1wX7EC7IWjf6Vupw8bKNvUGFpzlU52NdOyiA2tjAa2b0jUR98zkKLQ1M3BafeLF7M
Lm6IXmnuRiaLx9xF29hgBk07AP2jg946CtBN9A5jBEQyZzBMsE1162I7Wxlp0Vmo++T3F8X+9ZPm
orikcSBjYA3+WPzXej1Z1SxVVkRCZ6DxrYvw8Mh1TrOWMTk4lXU1DL17wWrHVKfjosj6jbZbtCsj
N0B+NX8zTOLAGqsr7jvLs87TaKPTzB7dRvbn1qV2FKGTHokA5cJUQcAZwvHQsGlil0EVYSrtne2O
N7v0zSuaSDtPY9pDEJO1d1KR3QSaUKKKTeBi9iHk4Fzast145fiqO7jaKY2Sld7bw1k6lAhlmLO0
aMWdJ0t3F/mSyVCR5IfWat+R+mtou5Njmhfcdh5FVhE2cmVE+RaTsfOplVXwp87Lz6R99TS5TBmA
e7ie7RqEC3648UqL8nNG3R5BLcEW1TEfpO+wRFQMug6Nbwh2ou6jvUoQW8IlZnp9QBCynTTp1zdj
9WLjKP39Z//rKJvS1DBsz7AFmx+9zp9fV0XtHLtkQ50Yx7Dc+Crtab4aTHjcmYXDr6uQWToXHgTI
64X+ra85P7R5cS4y5y4LBJEWaAn0BHQJYNQFgRKGzVaL62RX2FO04lT99fevecnv+dcyi7DXMk32
aRZYj4cEZerPrxmltFkQRmSc/Cwx0bcOZyREt2ZdZWcUIvusbSXBHuwKi52oHLSzZRNC0pZ0bdGH
HvDbBHZ6bUjcsssH8GOvKkJx8suvoQ04SeQ8AwEdothrXnUbV6BfdocYnPoxsPxz3QJpSMYiYFCi
B2s3bbz9vQmMkf1dh/DuNgcBHuf37/vXNoFlCo5CVCe0eQ3z4/vmXCya2sr1U6DgVFIjdCqP8DXD
S1WJ38O60u1mPUYcBKoMZaKKrfv9S/iwVCyXnvmE4dOzooHpfJyU10MGjtUl2BHvI4QNr4ngN+VE
d2J0UzB5eIM1ah/Pie4WK+HCXluaOCgy0La7AlfRU0APdqN3+JSX+Yz13Wl0aA72fIvGMdu0knts
8uJkLeGOsQa8x/QHd2YlufV03qcPwpF2l3fLGJ5pTWK9QVV8XagcOItzXPHRyje8abeMjlWxoA0S
x2y2Zz52CgS3hpc5D9mQvuk9clbQssBZQkbcYY0FkmHsUHLP64wssfCoQXl5RgzCfDGBhQYpbrO4
iX9/bX8dhPDxOjqkMnYmruzHrjbBAqLOHUaVbghJPWXqvvjbl8i1zn/uRvOFbAKE+AUXLhzyaz6o
nAYBPIKiR/lexOOzVv6BqPh3rwoJlm+bBr0pQZ3988MWgdKuHXyAJwIjLrXB5VMwMMJyyG5wT00g
DjE9CLpBV9idByy5sMO0UHvACg9JWdKAqz///kItA6kPz79NWYgCm3MEYLcPz7/wytggo9g8lRZx
LboA1KNEWM7Iyd2MGrp2vfG9IZZi5zATpi2Lzrc3J8yD9EUnFxsD8I9HoL2QO0b/ITMBtsqObzCq
pMDXyrQEeP8tHbB+k88Xx8GH5CvFgT6Y6DQFfXJ6rShCaGIsbR+AOjeFLrQ/bMzil64cwhdYljYr
NPW48XHAUk66Y2vNLE5jCM1BBzNEQNO8i934m+dlL910buJMMuSZIWplM46RHnnuIsIYrOw1bPMA
LjijadwcmIIrdzvFSBIicO7mICbAA29hCyubfjGupvETR7CHNqI5QcwgroMQmC0xl4PgcSLP60/T
WuvnPXFZTCg4mHkKnFbGL9PaIWa+lvepeRJORkjHIDZmfAzHXnm+zZeqbA6t9G7NzL4to2ETKw0z
mICcYUN238m2OTJqe+11MkcISbweu9FG6NpgrPU/ac4gsYIwkRgr9F9l1Lyl9AfJnc2/WJa4s/vQ
WkkJ8nYh5+vVKamahPE7B7V0iKpNbZm7RS6Rijk5kJAZ+ID3uzhIV4tWS9a9uSPF5B6F4nOQRl9+
f4+DG+G5+nCTK5egbghOuCZl+M/PXWUlcRp1tnXq52DczKmEGtbZ+A4AqOfPgz3a58gCeAC/y8EJ
OeOQ9AhBLN495UjRfNa4cMYukbubtuCmQW28bk0eDi9ISdFRG71pF+/D8D6G/c08oF4CIYJDV1in
UpewlcPpSyiJdvEzSactNTD8NvDaPBy4KLH3XZ09LrvOCN/PbcIvhL4+z5ULiKPWHhe/VaRjrjIH
+eY4/X6RnCgnkNcO7s6jhYTDE0tnYHwtywxAFFCsVeDx6YsGvVUkp+NydDMRHuClZ+0nrgjrvG0/
445jUe6cB791Lss+UvkgeDPnRaslnpKMh7pgF09t7ZFMHX0VTMIktMf75jpsy1b/uBhBl8m+33QP
cVN/rl33oLfMsawWl/5SPhSDJAGiw1kibwwJ69Gpjn5Ndxc2+bBelgUnQOfkmgwTVV0U2sxKPGzY
M+3TtfX/sz/7valWllnTP6VhcA9A3GDYRFQObob9SGmKCQhzxJivnMgq6WVuF4DdYhxPlGfe8y7p
IGI1OILnbnkvU9fLbVlxTuZceVloy4jiASP22auTs3U0unE0o/jTQn20cA55cQU9LcOMVlQAU3gy
lplePPevZlF/6mZFJJvCA9Dj66Sw7cMCRV6uq0iy+yJ1M/BP1ZsudMpTeY40+uZodF/tcYDLPvE3
8wmYXofFw4rTN/SviNh0iMUa43u3KGnz+s9iLDFF9RejjXTi3rwry52NNeKCaaaaEfQfftyarvI2
KwNJlmaorVzEbXhaN01UQIlVngBzLBkM4RCCK8fBoDaARulZ9RUvy42ZkQzY2snVklnglzTGC8Im
KkaxpP+dmCmzlCv53BhG+YrzBAdoVXLELfFzuaZ3xMthQLOSo135n82CrrIJgCprTL7RZTnhG8+p
gVBSB7SaO1xLstxUjFu2Zb76DTUhO2SllevAJ6q1CSncmTw59p0GUGBy9A44Mi2KzieubtSuwffv
hxrhz8Ld8vT4Wy6yl8U5RILNWwo/i2kwQXWpE4jNIjQMAWyU6JfIT+pvnKjy98TWbiZGA8z+YQTy
I+BWmkdiDzbk5lDQNjPpFObTkmW8PP3xXDIZHXZVHWVqUdAPhrL5FbBxvAhbduRujUa5p42zpxpW
C9NoKBE22i2PdVrQP4Gr/4S6gDvH8fp1GBSfFy+ro+gilTHDZivCArjYZK3QJsfcD1RvXtRgNHZR
NpWKOBlXp8pF3Siy6ose4BQZEnxvLRQpD3kFsKpJsij534mmLdZQ2ej4+Ne6HSvRO9MnLU15z4Z+
LjqQ8bVjoFMcS6zgIZbdLIawZ2mfl9KwMhgW/CCVKoaTXbOjTz4MeIBBmMDJQl7lc/IlaSbsH4X5
5Ib3LVL8dTwW3wkTkCpAB+Ti21D53mpKNfjqk/U+umT3zAVrV+e+GC1u6qUHRugxnNbEu18oAoWK
9fHdB0gkDF4yI9zqWs8y2lj4rRLi5YLouY8I052y7tWdTX3vR46usET9RkkCt3PnuiSyoug2Eohp
Vej755Fl2Us1+1hO3ZPuDM+tuBpCRuV1WO4W0mEyYoDIkvLLYnNvRwTJZbaaGxhtaeT5311O5iSg
l/ulcg9aAQFLcfh7hMqhozdrMZowKjv7uRR9CDPA3LoKbNMYxIPoZr8njLLeTZ1TrHwXF1GbpKC7
qukalA125xqn8xDLlewTfW2klPJ65FOZj+OPa1R6aOtHz6en1BWnjHnaxp3+32swIegG0MkayMXr
SNMuWe28LgWxIgPFCYXw6HcPml5+XlqvmsrZlcmD3qAbbSTzvrRhzqfxSbfK5G8PKfFKsqNOXphJ
s3su0QNs66FL17oTPbAg6Sl1VhLwt2z90moYLJpMezdjcL+Kvpn66OQWaArPcMDCI89ilNchrZ0s
56jcudyganExJWcdlxEm82P3WzFi73YYN6+GFulkwgoYM0VbMU8fFEULjS5vkbgmDCTj/EAX6MIy
V26hrS144LGCszhsKwZUWk8puoC8l53Xtui2LnGRdT3sjSq/axVcOFKjSJ9zy1i/2rNFaoAv4aKm
e6nSemiSOJemmkCa8ct+HDF6fqDzDoynQQcq7IVZAAT202wVeqrd2jOWjOrq3GT9TjCwh5VT0PIG
47mQaJaqMot4O7FfvLQ6Neai3CaMmK3Uzr9RUkW4GPnM5MikLMzgJ/p9+OqJ/CsWDX8t9OpbP4cs
Z/Z7QeTdmor+cbJoEieC5ayBwCiMggGr5PDhzy9i1tpVEbsHVxX9YTRXW91yTl3FI+6hsBTFPBEe
yYrAZ7EO6TvtyXHK1pGOxkaP+0Oed1RVi4rXc3IsEfpzpx5wv+KGSazslKFqXeualFvcJNspR9Oc
grtdKYAeMmFiOcD5dvRMsJC+jcwyCMvQD9bQskwPHTYVxem1bYVOicVa5DUjddSHpQtlKSdzCHdc
01EFOAS/zc013tgr1Ydduw1vKAh2Ux8l29zh44RoxOKBdjh+GQLIULqdonRh8rhEqCdd8LnFVfAj
ZQKFK331PjoZY/LjdTQhn0Gb2pfB5pLUFbe9GkkwnXljGY9XSyCTPajdsGCaLunmGxKqrdqAIWJ/
HkVAnk2bXtdJO25MhnIcKRLoEfYtGVr86p7NgMHE0zJjtGr3GpIcFKyZc6BcMkZAuazsdDiWc4nj
2MdQEDXX7Rw8IRWlUnXx3AjWKboEKYU89Y1Es9nX1tGYv0gne8BfC9Qjn65qOlVbgVEaRjoXF202
XfK4viPd+QsOcZ+9IL7ENZbGBoU18I5NLe0LPYdhDRpSlfrmWme3AnfG87lcBk1MA/ZK61ovgkNu
ItYOMuzdhKhUjvs0BqoFqTYLtdHbAY9UXLJLcVstdpflZpnUTQTU7lq02KXyuMYaB49YKDbZqCOb
8kMSqLGTcLSMhX/0M2aXPCFLbuXSo2EI/2K1zdeuZlLRCYxy+H2xu0EbNHQNUcFMyFGFOje5YS6I
NArDxMpgFDQ3GhPSYgZ8KLBHjqiTyS8Lie/zdwAFmbz6WLtzN2CsQnlFV5lPwolZH5UM2Gllzuam
3VGmDyvpWHCYMaBIMhJX3A9YVMS9UVLl92h291CiI4UBdvX5UqZxx2IG2wo2LINt+xH+m4ZuS0Y4
BRqsdkYPw770oHagrNpHlErgCBIIgDwwTc4wCeng2vewe6cm2gbpZ+e0tzijevBrFiXZ3LQPKQSF
ddAi5psku0c88EkGAn+AE0yodWnPuIpj1IzRS12OTLgbn44wGr+05gyPdoyMrrhDcEL7F+esv3Wn
JFu5MRHnvz+ufZgdLkdZhxklgx+GCwLp54fTmi51A3u0RSQXi2qkavakdz9VzUyaesMMnNvpGzsQ
p1mAjuy/EUF4RBvZzxVC1r3n3i9GnNZq2rXXVjdLW2FQQUKhjTuKh1Q59Jxjgy5vnxe6XM++DRoY
aclusNEjYzgmuc+iESDiKD7Q/Oq3GYxne6a+xivy3bCS93EAptJO2VtRxG+/vwK26gN9OK8yLNLt
pVHhM6n9+Qq4RuBUSTSap6brKYiM5CmIBS4KrAvo/vZoCht08+TZiXinpT7ejMA9FgOMPWES8Dcz
rmczgS9ddm1Bf8kljRfDaAXD9WCXlPgFOyeLrdvtmtRZywm/ZZja5UrziUlNk+ieUxD4YVWqEhFa
rceuJJoUleWylJmzF6xDE8SH1bJYLsFzFC6fWk0key3A4JY23M8IR2rUMsm3H216p78BS1P+WOiX
xRhK1MWnRo7j8K1RFobfX8ZfPVqWCRbI0+mxWkJnsP3zZWz8pqhoD4rT0kqPaEdYQ2Cv8oGafDkG
hTEPqx4V8yYqnTV2HTwkov6eege9NK4X/4TbavrOMMI/NH+X0NsPH7GPSN1ELmmYmMU/zDDmEoJU
0ebWyUu6KyvwDLDQhP6YgLADEepnaclN3n4mzVVbhbHYJR6NtSg90IzRjxkMh1VgViny0Kk/mkT7
ZQPs1j9cv6Uf+fOLBJ0M3oSrB6f/l7iUhtw8WVSTRWvSeszplI2uPdKrY9vxR3EWdOhviItY1UAM
ySYU7t73aXtoEit4ak8PEVk/p3HGsdLWzPhr66WU8SNRmJSLYH79CGoxXELKERd/mr2rA2a62MQk
QIEr005fE1Oma8+FIQgJ01g3vkQ5B7S0Bv7lpOW41jSsnWYNK1M08uBm7KjRmHEQLUUFQVWNysu0
XBnGZ4/PeWWyVG4Jneg1ugLtcRwx37ulHf9Y07vK23LAZoHBwLHK3HjrQSRm2iZnYocpaBYDEFYI
1AP9piMrc20oBQGV0sNU6OhNj0NXnpaYbgJiKODyL5Uque2A8VRc6hG/pkTtWlnBHkbW2lJiW1y5
iMwVX1pE99TzZA7jvNmFJVPDed5OZlL8uIHDDNtUkNdfmPDi+yn07YK+K6zyGeP6l6ki9zZE6lbR
ifNU5cMgde8LLPFecNcp/ONSR/U1gSWGUd4tDrzW9bcavia4bRPhGYQlDAEwgi7Di6cP3fSHNqzx
81hfLe7Eb/sO7e9ldf9436MJSeNaBwjVkI40DZRz/XcpWMQ9czxWvvA3nUqA8lR9u0OEV+ABGvLP
rvIXJVatc2QPVBDgH2Tkf3urMw0i1cDhmTTcD615BvEp4lxNnJZmV2Y7J6zbFgZANnDflOdljqJl
+7FkhRRZuhRkq2hG12pJVuDfP3qWmp1/fPIcjw2AyZRlIuP5eekSRNh0BBWJk2asBtpqQEYp3Pok
zbdM4utdRe+UkkNHYk1AWUuXapcaBVkeqqVt0VEjQ41aQaavc+EADFJ7Hrk11w3IyQ037Wtotp+W
clWHo0E30nlcCkyRHL2KWxS7xYJcXmyNy7mmCx3SKiuIsR6mNM5+d1OWf9FVJotGwl8OtHLTM0um
r9SD0nMxSdmqNLTN5rltqSWr7e+v0d8IbS1hsDmysiP29X4RIFQJRto4MuyTGbN08j5VqNzaThFE
kB8lVoMY6T3LW/ABHO0MswH5mJygA79pVQejVBVuqVl/QqX4sLRxlp7RUldFlOLrrgLHDhwJ1JDn
e3vkRsbad0g+cDdeNT2TkPZqD5T22DbLXRjvkpHj1eJeblVnyysZoCe6wXycV0a/GW0OQxxkHgJW
bOUAoQYVshtdvdg5WtGsY90/+Mx81lnoUganK3CBhMdXgNV1q83Wja0QrmDqE6IhMkbwGy/DX+U/
CJgph3CevjZKvmlhDCevFCajsgkyTt0suzaLcaZEIgP3c/Ne9wPIqbwGlEzZ06ljZpxOj5maQsZk
eeKGLwgO4ejfqW5sj55wq02f7K4irbNmhjsqOn2oA8Fzc7QZORocwqLAF407XY2/Fy+sB4Njq1zG
kFfFmnoaVWe0WWaYi8F7aQAsSyRLwNpLuBV1dfxDWs9pYVAORCIlOP+7GeFADZhCxU31Iz5oEVhk
+LQ0NXSLbE3n0pVc5VJF4qKA4MDqzT/a5OD1qHlH7xUxL3ibkhlll443rqi+wFG/EbFxZWVE8eia
jvapmO6qIvk6k3xsdN7DkokXJfIltCxMoy5GDTC873HR3KWROpUJSsIBsIunORdTHRPmxPlSBzZS
Yl9/ciLnvaNGpEK9npJ0X9vuIWfBXwvVAkcav7IbsPJBwhlrrIhPOghlEVysl+Rd0aR8W3pUsTZd
aIQegUjf4kt6dlQqEaaJt3zMTIjeA7M1peLirBzQBebAxi9mL/SsYtrWHtkZigZfyOCCQQzQqOOq
HEDWXnWHd8kt8+9+m+fiWHbBZXHLJpAJS2m9D2X7JLSShIMioAkiTYakJknbWFUjJwWEk2nHgB3W
jIOCQz1djjmdXpbOaKtnnzK/tLEgHxPnrIUMGHvvs2WTIzYP4iEf/cuiR9NysKmSdohZgLp1/Ikq
NSwJMrRKSlKFsNILl8j25r8pO7PduJFt234RAQYZ7F4zmb16W7bsF8KSZfZ9z6+/I+j7sCUVLBwU
sLFtqVQUk4xYsdacY34vOwZqTRqMRxvB7LpJZBW4Jo4TZ88aHleKIEpDxvddd5NkT6ERkUbBZXEA
E3/om+EiY3Dp8GmxhH4dl+EW4tSwKceTJMbAb1WDHXauGq/XO23ge6sQJJ3BmlcpU846w176BALP
oO+lYxybKvm9ujGW2B524MB3nj2dMPooojin22ik6+MGEtSVPmH3vp2JOxOD7WzXPYWxJW1ah3nF
2rWqXd629bXoF/fJamuEOiaRbUnOsK6Q8ycbzUdSpDSxd2LxZGRILey8E3HhzMIY7IbOuagYCFUl
NJR41m4AcNwsmWVtrSL93alDV0C3TzeRlatmxroy/ns5/68dmEtRQ3vMpg5Y7LdbXpclLf5WwyGI
nPOxEY9XQKoXv3MzZ5tJ+3EpJLqmJXgwih+Wl/8AhDv7UUL8d+d4r59czMdpMdo/18NTpnPUQSjw
9mLA13cL0k151gI33dRNcD2o4GIFZlMS/GLbS3rEycQgjb67mPL9iuv95Co+ngP59E2MnAbOQIPo
nbdXgRGjZKaZEcLBvFTPmHUktI7pDs9g8fBA8lw0nXtuc4F1g/Cm88L8tq1oRZDSsv/kYj5Wbjwq
WFbQn1IffVDMlLYKsnbB77uSk6VX/hghJHzheFhspNBM6Gx0hjHTN/umNC5eXaFX7TfmDMixg/Gx
Tz2y30tAfOhPh8O6ev77Co11hv+2aiKwDOmybUlwrTQi394vCl89kkXP/eIbWPy6F8rf14X8q2OE
mXKnLd3W6abrWuCcAWWpUBzjgxE6OnQkI700eW0RRaCTy5kER9emyQfrDHU9HT1T4SFy0rMBb3U+
M2G8aq6JEYw4lHLqUDeV4s420NZMdlWzlxEATBQUGENANHOHhC8pri0FeojqaTk0Gs6KcvDDefZR
UDP/7qcIIkT43DpRsvcm8ttYdVgpg+ieLgBhvdHvLrG2dJxLPzSH6aZIw9/E3SHAUjxwO3s25W0q
UChoSpRTagntj7GO/GZgqCSj+k+lQuNlzJJST77nqkwWF8VZjepqSODjLVPG1hHQAFR9YvKOGEVY
5tO6sa4uBSn6eyuu/2h2glfDopRYC0vppn6FqnuzZvZ6CQtE7LnTRqYx67cqvtoGK2NwaqvkV7vY
HlUUMqtQGUbkZB9BwNArVDqmmlOWT1AC3GtI62FFuvx68KpV6mwQkR5v1ShQCgRNhE8SmWUm3j18
+Kva5OFix6VFLrqLXgECAvvIGNKdgTUDvphxz2zLyjuucPVh8pgjxt/Wtr3mKVR6+UIa8VcS6Ti/
ZrYkmhfNkLI6rbSlsTSxXIiD7lwVQf/ixvFVADIJRUSDLKIVtDZF+CVKU/toEtpGOJKsYFawfTA2
oolVVjwW7X0W6699QLdl/a3widAEDXIMHelOjaZOTT8RXF+pABIMLdxIelvTaarxSi+qgT908ZM3
tpw/4fElEYJadaBFW8jMY7T3c0AmDJMQFqq1GFaZV0OlgRTIQHTbQBTmBlBEltGXDr1jl4pLK6hU
iQ4d95U9kH+FVDgyk3sQXuWGsuS7aaX0NKHKxZI8m9S2nxYVobiOtpI45Mxbdt9oXdwWsqc9t45M
iOjeG+4+aNzd2kKq+jQ5WBQqo5GmvmP0f2x9cW/MEDEJEVh3uax/jWHEvNirvq1nCLY9yuwW+Xoc
vKwjGCz8+AXGwcefXX1pRtRtKlG3IO0EJMiFzIcjpwwGbITp+IVDa9KS1EgzBKRNPFlfZBHeZtEE
WGjUoWxk9YmjXU+Z2+5IFQfzuYwU8tBW9v3I7UkrL2Di/BXnKvPeCYMkUh4ms8gdXaSbO959RDYg
S7yiex1bk1QZzDbkZDRo/LVqW8CXLLOJBBGh+KigyTVX/o7yvCDnr3kkHpJ6uTKfpokNheCgz8SF
QvWP3i+F0BuwINhQEOh+vV0KozqvHJea7bwoWmchnV+kPsKto8um1fV9ZGhAJcm8q8LBulCssK2h
PdtXTfXMTrQFoGfCGrFOs7zVnOgSpW239aY8/QyY8FG3JNHDwV6jLfAfRpFi6YIBnQrjptLm1DoP
JjW4dQKp9v/ZOa2OfMYo5N/eDUwKxQRjlVjqesekmK776P1Ysw7/vZv8Rz1Cn8IE7cTmqyMcelcC
JAztyfohPcMoVwxss6sT/MP2oJ4ObNYO06FEddFXNeYqhOiTGrSeU+26gaPl//l6EKoKAdYJvNLH
T3TJZjy6GsryJWlr2lo/V7SQzOA3LmiD15VLBvSLg3Ei+I1Ceeoh7xfgh7dayeL67+tZi4+3T5gS
zkJcdKVt0yN8d3/GOqbTW4G7BleofdV4QVnr/0SB/uxq8W1vKWLvxALXMQTZwL79Q0MeWKsCUIxd
2IA8ZXlWBjiieHyjsOgpDhxSBgQsiW6U/jxme03r4KQvdkxwq+UTWxo3Ir4hlCdn42wOn/xGH2Vi
lrB5FHUYGg4ywXc92XHOHXu0Jue8eIXcJRan5KAaTl7nEauGRiw+VrGwfTpAvPcOq7zoxgYHpJ3u
ZQeRRcmkhrE+uurtrkAyrrImhqZ7ZMXNZ/f/P65WQm7AHmPAnebK377hbNFVCMAiOI8qAANDL8EC
+pNmIIk3BVsAqk+kLpD2NhYmYX91bHcVYYcpUiDi2v9K1NIhPxZ6Cj1LbdtBYgFVmqMX0X/SYPsP
cTwlGSJzuvEm1f17twilmTVFOswAB3A7KT8Ef6gDe6qWTXfs+GMy9huRk/6EnC4a5mlXJCpNSZBe
BvvA78k+YnA1Cc7FJEBY9MUMZ5eb07QzPQjbjIIoOUL7k/fuI+CbWhKBNhet+uBk27y9zwa65yn0
XGKn5mM72Msuc8OjFOW9qbk3Emfufh19u1XClnUv7/pWWP5aLtl0qUVYFTuhILKEQGKZzdwNET3R
3vQ4NqjWEj74aTtV7SeXLT9uABahCB4TNBNNvfOeq9cjr9cru9L+9o5pNW4tgy4RVDrlBQ/kJhU6
rZwW8LpLfcgQB5wUsC+Y5fZNJK1l27kiRFhBRZBCyOpM+RWe8UPkiOxOk7Evi6y+kPL0JytQPk0j
/arZ0NxduWDCDl0iAeWkDwzTiuvVGLBqD2ed9ktbBV+STJNIwyjYIg+7+eL8ArtLoaQOy6QI7T0j
pFmjmiG1yXMh9U3PiWec5S6109siy346Bpqrf68AiMQ/bJtkHtF0FVgrGV+sMtv/AegEIG0zLYLp
EVrzc+eMDb2iMMNl7F2vp4BYt8m3NZJxg3qVqrkpjl609xDmXlmptocIO13yZLwLzP5p6PSXqQdJ
NlsUCy0NrSZHqLhW4X8nUuQb+rrpfsGIsI/M8RcAhmM45TOhUCa5cZU86EDtTuNAiqHrxn7Z6n9i
pZccMnrko0wQTufRXsAYon6kXmnTjRw0GJHU3Gsjkmhpmlrd9DynxAw4HQnP1jx8T9ASInGdL1oX
E94N5xEi9itgV7lz9JYswwZmJOATHolMXNaPSRTLExmvqLUUftU2yNxAJr1fB9Bc5W2tjcxZAtJk
Onu5b4VHblyY7lGqJRyiIYwKAk1xmhi7hdQhgoKT28DmWJsJeRuHQ4tCuMC/v9AxkTgnN3mQ59vZ
rX22BxJr2Qd65MlHL3cxSwZudCylRw+8N64QFtLMHYk09PolAvEljYuTBrej2YXnhQP2dc9lx3Fr
0A1FmlCKRR6IIyI9OgFyoRnGbZbnqJ9ahdA08w2vu9yRVEhbc0ZMYRkuv2dk/+IM1dHoe2k18jKN
tr3D9MThttR+NT3Fi0itK3ch+Lyvlt+2jayLPDyMPqZqwHrhoSzpf6ng8MBxL4LIZA5qfE6cBuyE
I2dhmWdbwUTWv02c9KQTwEfI5iEMy9eQeVmMmlLWxuz/xf4F0MDm5EUbuFA4ua9Q3pajA6pyg2Xq
AQnJtBVqI2gT46vJTO485jyInWx1aBj1QbhtTeDb9Lwqi1BpNXtteSCN0NlXJqLfCmO4keVPvTaA
bKswbAD2I8VTWdar6icnxm9rxuy4sKOndG49i8en7dpnK5geQnpdWsuswVZguFFgtchnZMVdRN1Z
QrHp1GrPbuwnNkSChuBzWt+nLnAe17OR0WUvlDXMyNQQoXMJPU5kP/2NfKrKAt0wZLUs/pqZ+DvX
BVa33aOLE32zYgeiubrBjUkTrkFpFkuoTSEKQEd5Dzx5IXoYfLiSm9budCFnjC0RWfTaNW2I59Qq
RpFeELf+JqhpoUdcCkmr+j7Nf4QF8+D1BAS2Ehx11WxzLaEkjZATisiQlyj74sq8Yc4ONrAzrW6z
WM0pq1Ddh6T1+HHaXzfh8oKHrP0rsOvHS41g/gCJg6V5IsbDLit2PnRaKxtT68w9iLxzKoIfS1fi
0Bjm2regIue4bCDfreabNfNqlYvli9mSu6zdrrae0H3kof/dJEl0MkPIkDV5XFvc9hp9B/PSoSHb
ZCW8FKCAx9lNoyuOlCb6EOh8S0yGgcJvBl76u3V6SM+D/TWIDcRxpd6S5ipQjxnbIedsYbXTS18Z
P7XcZN1pege0bvGSLLW+ybIC4zxCorVYJw/j5xLkAYOjTRo4zWk2nSvMc8MBqmrnj4yLBIqp9Yd6
4XDUkjI9Tuok79QsaZVNJl8ujWrbZc/NQFeKbJNrIyJJl0SbhA66+xS0Vn2w6uzEmJSTIGfxFCAh
mvJqDxeHRKyW387G17xZPWCuoV/FMyAEZ1zQXktkPJZyhTnI4JxEkKnUkH/VQzuoLB2AsCfpDbA3
aETHnS3Enyb0zS/JmC+s6Va9n4DaMgqHkJiVibHnNUWS2dMaEqXmbIzc7k98hKfUls95OYPWVPem
Gpt8T8/Rxz7SXorSfV1BnWgNGbbg46W4lz5HylqxIFZdqtT7h6klm7wGwHNAlzFS9aUF6Gmrxq2Z
8K8UpLQXy9kzcIHVk/NrnfQZJNEeBE307mSyOW1FQN5ciGNdbfhOCaxO7A2ZuNvVotGr7ueYQrtG
48npFtySZJVgjoFOfiFXyl3JvC4FmtVdLZJEhibvv+In0ZFr8SzUQS6e6gQ9GCv8LZbkcOu1iFtn
M8OQoF3FAbaGde7eZNQB6yTu35u79R8FM3lIUtfBEoAAec8kWCxZE8+1hNi8Obj35V3ecENXLgHc
4ZMX0h8xwVzof0JgOvugmn9aEeCt1jAdui3Jj45JQ1Uz8MGcHMGyWkDMg+svzX0OywskF1rr1fVi
jVdZR2xmWhdqbQLm5GTVxiMg7G9jR89eTLZ9Y8V7AkJvw+k7WuFdbpnfGhQXh8YwdkPT5rukNb73
a6zx0lyVlEx/BV+995DAb1ZS/eU4EYrtQcL69+36r4IdsBkII+zdBo3fdx2EwBJpnYRBeNGxc6A9
C9HCObogZ5edzUvbA+l/Vw4ehN26A6y5l6WrP5RR+X2O7JbVIbg17fhI4lqx4aTNyYL5NQ1GCpjV
iZFFHqwjL/6kU22CvnjX+yBpysIDgP/PhA9nvK3Yq06EY+U5xaWumH3TxyQysaP966ZfApiPp4HQ
hQ0b5YsUbbepKnj2HbEX/I5ZRkyoExPlRQ8dhd62rRF7llSBMbbsWY/3Rg3GLSKsJslNa29HBRro
OnrikBK5DMcFoRobozYR2YEUS0wTIhH91sGrd5TE7sbwLv/nj0kV96h0lNGRJoq6Gf9TsUaBlwVh
ZmjnOWueSleQux4EFedBVmajdff9jD4AX9wl0UK/LYeQUGBk1RVS/t0cmpTXDWdpbPdllld+CoOI
txvJ/0BJAnf02qH1zOzpMyGIo3rxb9oHFpWt4MohZOiW9b5Xb1fWRHStPl7WmfXUhc8Ec2zVArkj
pycDA6u1X7wvhlvlhwHhCmhXSqdOkxAGamKKi7h8QHRGsTvmDlqt5AxJKD+0Q/3T8uCTGsgmlGZz
nzGkiRNJTKdDx3CxQ3J6aYmUEV4mzhfpfkrT23CECTvmFQrPIDh0A68VWoebhI0VIb72ZcbGhvok
u9TdJK8YQ5I30HQ/h5QmaupDA7WhNZrUj00eIwjBgTelwd9ZGV3SjeOOxW49+1Rne6lsTALRd1KC
oAz3I0siEYCVsQ/cIsSGO4gNne7eXxKV/0I5hkXXjxWDduV1iLgHaeKSA+Q4V5qFyhTBPBmjFkDc
mHjr0Slfx9rSDn07fXKotNWb8/ZDo92jhGA24hQTL93bhy2WnUVZHk4XVwZbPgvqygGTOBKqrfBu
qyF/rlsKaD1wMTRTDWYTOrWqY1xkORapK0zASXEnPrPKUREYhwyXrm8v1GW0TM5VYUu/1vuLXnC0
M6J2Z0b9j3YcxXlZnhGFIkEtqPaGZvpZeh5mZbjIC3kZmvPcGi2a4Mh36o3kxD3Bd8Z9OvXwJyK/
JqrRr/GE0rcOHgpHP5idTvnBVWqgmBFAHShFZ5+wRV1YuKoNTHPtmBKBrL1Cp29UgMtdTJnEIo84
QtKnDgq8Eej/5Sd9HfFh9GghfMXICTiGLhQ25rf3mBBwI2b6qF8COrd/Yfgh3MXJCZZdqveErJvW
3SQGMOmkBMXxtJ9CRqT/Xlb++yogyUMWBQr6wUBdD57GAIXk+VUjDqtkPzQjEQ4G7DDDau7/bmSq
LBGheeAMlR1QnP755Co+NDHwtKI4p10EoQCywruBHly7RGvLYLlMbv1i62EKbu0mG9qICbRHnmtY
vxDZcmRacpf3/QuoC3R7OTkkdV+/xFb1UqXL165tGdRk7l0CEqTrs/8jjwJNG1cpKMgEDlNdh670
9hPrifeYmmzQL3ZbMhn2lMU3xjsVd+aLeguEztRPWzJg7xO8GvEkUlTGHa0io38gKmRCdsD8/5N7
92Feq67KkyiTGIXywL57jrKkH7WFJhC7YEizrDX7LSHuOLd74OZefr1UQ7oJqd8Yxdq72I62ZWtd
zSNBmmWTZbtoQlYsASdZC+FQn23Sa/nwdikxHMMhMI/2lK7GFG9vGkoDzu3ZMF2cIaxOmm3RPSPJ
ek4rYNmuFe+sRoXE1RdbClw3cZXjpwi48u4qEdcTs7daMqMZa9hOmMBMshaGgxx4cTH331H255+8
mB95DbyYav6NjpV8BfrEb68YS0XJfy1cLuv4OERDFBE2fOhGsCkqYRd3z75KygCqxQyCr/xNBtPy
twfeGDHex2DHqIGJYMoYerDRFeR5+Q3G38/VGap3SpgyRft1QtmH4nUcjT+Et6JjyuzTnKU047C+
rYWW240L7Lkny+535DQqTAAWiRSR54YIoTupKstMSlIQYwr0gkJGjReNwULJntZfizi8GpasOvL6
034oEZUVyXKTOvhoe/pPuslEsXGUtNeKv4rIiy/ELPyyJAj2AoPkvx/VdZTy7lnwXMkPpQ7ggXhf
sGXSGGJj7sUFV7LflCZ9oA4XUqL9it3wTrZktpTi7AT0nIIITTq2bDzDUN5lkz7SAf7/RteeedfO
Mh97xsNoJRv6c1gO13hRl+z0hQLMTz02ECippAdGjyaSPh/uybgpSoBhi9TPQ5T4rYEGx7FI1Gp7
oou1+WIJnsqSUNGl/ZFP1mmM+Y5Ir3hz4YsBy6LdZjsYOWPjPoMCs9VbtGrNcl8DothgUuQARGce
cVh0oi+/XIrvs4TYGKhTU+SWuFt7KCjMtFDdWhOnh5TQd0KBV+hV0mFbWPEbWkEeA47P1c2Mwqjh
cDeiE+Sc4dfN+HW17K9iJFflo/8914bYiZNAxCThBPetIZ7+/el9lBDxXiDrJSmXFjmot3fS2a7o
zcSYPP1S9t1LrduPnhbc1gRu+21Ax4gW6IVeK7ZuZza2W/SDeBi7T17Oj1p/i1Edu6XloQBxPvAP
Ykgq9lgV4rLesTzWf3eV/UMLatJLK+T+mN22BMFP+yQB6I/TBcEmB+CCyNK7LEM/UdUuBxSERduo
cT6pmz6qni24E64QNh0n4A7vz1IMb6gWlrK5xJZ+14j8h4bz005mzlbaptODIx3lnENVgaxMm4ne
6wfM/jbFUde72WZsbxq89rFePRtqhfv3B2ippfbt60clxz8IZnTWtfeGG+HNjUFd3F2m3LoZ6VS2
WvWksP0lkVNUSLBiXTu9BLSA8fdWHWnx8SZp8H9oVWvuOiKfB488M0GAutfkWwHufrHsY2+75pHA
XoDOGUVDQMeFbOR5ieBYj3sd/k8emTdTER71tGOil+NVoT/HjUEhydbVMZU4RbXxZRTWc6Rg3oM0
7lxkqAE2LsPlmLL+rd5Yr5zGoCEUxAfFI328Jr5Bd5MdOtN4FqK/Xr+S4BYH6YNY2eN1hvbZfVI1
rY6St3dS0Xw812F24IBWejdBNB2m/Lk7TpfYbpDLzd0hTAxzV9ooa9v+J2qN+TCj72CYEu8HRuo5
soE9CeC4LOPwto4F67fBKSRZmL04bXCnW+HTqI/mCdEQAhaXgM5lkjtd8DxHELzpB/NxcGpLog7e
s3kHwhqMLM4XIsPnrSfIJSvc5r5Zwmg31Dmg3qn/A5h5P0eEtOkRlNFFw4aZJE+Npq4IpguxU83W
S4p6H1VXqYU/N2r47/37sRPqZPr+Zgm09sqfY7L+W2/300KKKIvwml30CR9f7sDDK+p54gRWHUnj
JEZy8MxNH4YStng7bfRh/NbG8lKzhewicDIxqZSfXNPHVwG7FUsZWkid18F9d022HdtlEE3TRRUR
Xm7eNSoytTNH7qngeVsk5QYnR0Lg1Emf8hkcPmDEPpcuR9IUs8IeRx/Hz679ZJ1d+1Nv7pfN9N9i
NM3Yin/0d2XmZNYNWzJRg8bkuld2NRnwKwO0aIU5bd0+gcgSc+qxtP7RZau9EBdyRZ6BfjPO7GI5
WJgxbDLslenNoLfWyXPI+Sp5U9JUPDDR49XI6CCmww+tnvVDq9v3Gqx5zkp4kLQQ/AKmz6+yjGwk
bGIGGhURL5yxFVejWxBwQfInA17napkPTR1qG6gN4+0ggC3Qrd1McNA+CbuSamt5d0tYuJiu8Unx
trnvelR9Hiq3/exc1rsxTxCI5vFr4moNnohmORdGrymlG2a3TWuF8sQ1opoXBocnC/fkMGlfU5b7
pR9wAEzDPkodFz+yB32/a/QD7uazzqyZE6mBHXIZq0PULlddSBFimFkGRyv9otJ1clwHxBLbhyap
4xt60oUcIDbPOTglz73i287gR8dLbvTfigLFNa6kkLEGBlcOqPMn+806k353X0zKa/xlHJtcsQ6H
/6cpNMQlTYtRcy5pK56ypUSfN3Y2JdN92E/gSMpuG1Ih46oCOUwe4VLg7tCdgNkcuj0RxYR0J0gO
rfZnOenRodd/m0sfneiTGp/t3OaHgwqQdIQkErECXCbA7W/XAWYvlDswDC+pOe/HgG6dYafXptCv
8eowvrIxt0aK/fw9ztz26E14Dmd82/w67q1Zt5Ofi/5PFdna1uit6dCwl1DmYczpqVeDMkULWKiU
TEtXsCkHowXJdod+3Hph6l0N2XiBsfCqpV1PYOx2KciYXNB5znWNI6l6pi1xL/NhAKNmzIfBciW2
LyiTrsJeSN/yIjIR60PlCW+LMaBDkRQe+uwZNeWjWdIkD0eHUVyK2ZGx6JaMClIf9N8Mkwg7sqCH
U63goA65uIZMR11jiUkGyAY0J8XiYH+PBdMFRg2DAMUs5qeluvPEJLe9WiBrkp635Ase6NBevIAT
J3C1BB2j70g6FxrRCpj7MJvkkUMzq8ADfR1bCn5LvtCuDXY9XLINUgRwBEOwlU5DHuBouVvAQPSb
l1hR44rzNBMvH45jt8VHTKVTHrDRj+gNm74+tPGY7dj2MQdW1q6GOLgXMgDG0NGjNskbHRrmgUkz
2Efyrr+6Bk29TrvFX42A2lWH0hjZPZIAfyDHHFKWe9Dk9HwfjzwACBLKUzHBxoTI10Rz4OsLw14Q
Sd+boX0EAP9LzgFAioVW8mjdRm3ybSgWczd3y2Fc4Oj/e5OQwnu3TXCelojqQCeiQUYl/t5ZSunC
4ROrNChPyAYc+nDBeOSWDbkZ/8ii4ExMs/1b4HzEiKN/0/LRJFfRtS5WjR9v/da6rv7nWwNXe5zb
VnxrvMTc4Uee/Goh6D4dAZ+2U1F9n2ezh3/gkBuk/jgNctr2JOWc5zQLv3Reesuwr6Zj8rQMHPVQ
lbS7LCqcHxifb5venL/ENOGuakaaZFfz92Ksxs0yxumtnbbanW7Xf6Zyac4qTn2fISHYzKHlXbQi
7B4n0ag3qV7OmmV1j0Na6uhvSRxYv9qMqJtEiRZi/SNWoXRnDRAC1z+yooT72U6Za6kfBd5AIzW5
rnZB2PGjHBNOUmAMbGN8FUq7osDXcvv3R5Htdjb0iEGa+iojOnFpGo3HrAzuzZi+ziyMX0TmlUdd
T7e1ZFLriuRBuBHfgyZq68gLRKp5j8QALmjR3+kZJZja9bxUL/2SiF+nuXdsGqexBs+iLCWsd6++
KSMjfBxsa7xBEvbdVdfagRu5i1PvOk/RJHiZBr5hkvWlWvCmJgRzPk1FN+E18jjglUXz5OLnH+en
9ZuMgoI66eP5KaSG+PtNY1YE35CcohPD7W+gfr7uBYjYgMRuBt9v/ohIdFq/+vebsRw85109HOkE
4nby4j646sVxmJqcbUvSJZtJUm96FT6u/ge5AoC9EN0d3tbD2GOySpI+3doTRSSy2GyMD1U6tmRk
xCUanvIyga7teprnJQPlXQymlxZSvbGN5BlrOr964O0G9peNB1o4AQtY2uKcTVoMW0wvD24Ahroh
scBI6ydjmqJTZiQbQ+NjWB2eU/pA7BoSSitL/RAUpG2jUVwBBasXL+zw/QxV+KXqjMjPOPVtky6/
JxIjOgb11RqOk1th40cOi5NSFTYVs/+mmb+4k9vtVu1hPIzdbugvI9CgY6Bgi8QJiN1Ml3jtssiF
XrobkoOeukG37frv9RDcBIPGj029cQONjIhami4k5jW7SP/eROhTSotUB3TVUFNEQTa9Gh2B5vYt
pNR9ON4XeUjlLFDPOD15aMngaIzBr+uVPZIhaWLyWe3DnLVR0XRWN6nJWnOHZ2BX4vOeRsU/zxnK
9129MRU0Q/xIC6/fL4MNrkJop1HZ7xBUmmDNSz+S8URPb7oaECSgcjaJ9JZg6g61Rkath7fnMvY9
Eb65RjdiYaOcm/lazo4/lio80rHOZcgIc+wF4wTSay8m7dXYnDWOGzCxNQALI9Dtshzuh86oNlGS
uv7ZQODgqfg6MqbDJjpNUHD2eoIw1qC8LGaFaaERNZj5vigiHjI83qKZ2+1kLNeybbFu59uOs5sg
4gLmMc5kEHm6ypFImxt9IVd5NWl6pHuCLOQk6cWnYGHf7JmzbkLbDc8xnUI9uArsxboEcufFaXJt
sANq05jdYRs+hkZKYDxgFTlnp97J633LUNwWOO3hRf4UWnKN5IpHL6y+I9/6EY76NiHydsdaPfrI
1o+lMYd7cFZbciaYmQ/T31cntBnY4xtBD+wRDx2Fr309PbSC22ParzEPo0CeZae71QfQGG1zCo3w
kLoQPBKGYgcLkVcy7uGQLDzgTL1XNlg1JbveAXGzPsGlkmZPGpzXEpVpMek7AWR5j3H9jmySn4HK
MlzSagYlzkO9Pu9jlqNH0J9xWhMaYRndrhhRsTerd25+TXS98JE0Or6nPZZh+DWr05eqsbyjFce5
v3rPcnsgcKy97/TsbkqaB2QqxV5MPWzPckvx8IsXD84Osn5tTI1DKwFpN/pyNhHA7VeoGuYE0j6j
6XGZm1uvbH6tf7uipozXshn+MNE8V0MY7geHrgcFxa02gc/EsnzOmRDv9LLdiSlGaRsm17xBxLur
r8t6OtkZcPM2eF0hW4amp37UOwAH4merEOl59S+Wo7w0bW8yxSXnsx1uV5In8MxdxwJZO2654UHu
dka6mcyMKk4lhGXR1eg0HVpHbPSNhZIZUM8G4DeGZyt7CUHtRGcvdvw8zAp//XwU5o7AyggrLi82
2GOY60lNW3DOfDk5jPF5QValdm2ia+2j8adRuGcjRSnBLAyPMZ3W0J3jyzQgDXUAbVgdtjbWwkb5
DRlkvYiZoaJT06kdlSNW2HQtI9u9qU1czCW5gptCr5/lkMx3XT5UW2sSdDtLnTXaQPSWFs9A4TaW
wm6JyEWhoRwiHemOhCV057a10q8JF/932XWKZDdzD5hSsvQkDilEQQsjF3vOiZYZlaqGyinI0OZC
uEEgCFz61Nb2a6bX2TVO472ssuHKab9OhnM/lam7t+A3uLFhH2VYhb5e5sz2UkU+Y8rqtKZ6AeDe
Z/p+lrnYrGHslT0fFkdFZloEk2kc8vwcpVDn5uYxY0NipGduY2opslBRkGeoYTzPeAzjqvZDz6Do
tEegHvSpqBe9/QJnszR3vYQ2leJ8wFAApJIJuCPHX7NAgdaL6LkFHygW2uwVqv7ULkz4Dz6sQNg/
yEmoglu8VePgUK2SUt+UGpE7ofOrS4uH2m3cbSbo/tbDfOwm+N1M73rs3Mu3NbZCI8tg0zdOiXiE
MbTUrD92072mlD+bRIy/S8M7dYqQh4DuW6HIm8xxHx2Oo9vMme9QohISnhynEUBSDz0EuIVHqE2A
6Filfx1txswE3l3n+bLDXcOuFGD+KNX/w3XzS5avpRwiYhMDZ5f+aluic7SexDNlWV/B0WTbxITD
8IxGQ/RsJf0XdvI1Q6mR1Fr2oVPUQzca0kMk3cf1YTGCWGykoK7RbUY3RsnAphE+Y8PX9Wci1R42
+Tz+dFPkb4TNHUN3Knwtah9WizsSzmMsaA42Tn+QmUBLEbAheon2vYCJ7dclvuw1vJL+/SaPjOim
lEjAVLRRl+TXneLrxgvdcSEeMon80UIjDs1U/ApSllG45s3ejGAd0vptlZhuz8Z3qk2cP1nhanvy
C2BlsaiHevJnNjqDFny2RyNFQptwYCCl4VUzTz/rJcLr5nFI4cSO48Ea9tRTD1JkBKn3vGjEGt3E
JlxOI4DWBwIB7WQU+znzx+u0ZTxfW+Q7hIRxmfzVno7YxujH+JLWv4K2XS7WTG+80sI/y/gN3759
yDRwkbjvNtNA4Kpphn6qjEsZuHvhoBLM6e2h61rxmH1CN3kaEp6kLCDPvab9VNEERUcGinudleBe
KNy63q4fW1UEX+oIMdFQySdHWcRdy6DMHp6i2Ln3phRuEBw/9PkMwdm1CrZmrYxQwnZUb+Q0HHHD
I+/MvOMY4Eqjm6J5a3RLBH+V2cr6uXS1/jsk/pEzbsxeNJDVpCwipD4HdQDjIMYSGS3urWu1d0NJ
DTUDBh+Fsk4jEJpbDvCIwQ+mztGjxFiD9BQrKZUilxdoyH+z26mi4hpqtBBYJiPU3Bu7K+wtilX9
sOjNoewN8pYMPkg57HVMMIdYkTa91KDjsTxkmqGfNT0wD4mf3JoSt5zZLXdjsPx0ekfsYtV7bxu0
i5XCrblWdfh/NJ3XcqzIsoafiAgKKMxte6eWXXI3hKSR8J4Ciqc/H73j7LtZs2epRVNZmX/+hjQk
0qmRpONqzmQeTbiGt6P3C4t5fXOfuXHrOqd+TxLX2mLRCixojKuiNQGLFu+BKVX3UQUxirKNkIkf
mR7ILzPpsbg7b8a+kwXZTuRGyV7YJ0rDWfTiZoYRH7HTilgT02BNFlsushNvvPdmsLZI/wU195RW
VAyZGFe2bWz2dMScE1m7eirMlTV746bJTBZNJdppDgd57B17xYw0l83ADm4TtMNbW1bPhmdnO3/O
juyO4ZQvHNzbp8eIsVrDjsk3boeFdpmm34mMokNXVceOzKsDVjI15rwVSxYsgq0ZQUDbjadbKoB5
DOokPiUxZrZZiul/nE17Mzf2LgaSmS+zR7j0WWRYx7TiOLB6jsS452OFJE3rdRt+IAXA6Aof8wOd
906S8pORbXqOsHcDjPB/6N3UPhJJdGjj+GsE1/b7vj0QeFlt7cIC7miya5GNuIBpXCHatHaOWYse
1kRGHk+81Fk2G2eXrXjy2weEc2SLiUZBgDdyc2g3ednhMfJthuORxPEKTDoKVmXJOZvn8tJa5ExP
+b1npWpzM5S8dfI37+vAg81nRvFGmjcUEezalNfKg7oaxt6bwrEIIgv+KXx6jxIW5ysyxMt949r/
RUsuTaQ+5OLmqtHX7Ls53U3L2QuWtoPrfT70lvWJWT+eaCbDHWskvPH8ZXzQ0ddkTvGWUMkj5o/T
/WAfYAxlp74x1g3PeBWKCWxnaW5vrOayQzQpTdgutyYiAttJNcZZt6lx9Mp/eUv4rm/j2ihBlf8n
7hUYDRbYwt1ELTem8004G4Qm9gZO8KAX6WGs070qCH9T5Grvu9S9jjFpO45sfW5cOTyiQMGWpNcs
Yd3o4CZUawvR6tFrXTxQ90UyxMcxTf/aLK93KEZYksgy2bY2XkzV0asoiwjlQFaXPwjj8T6K6mSF
KSA/RBCb2Q34mGT22rewgWTNSwRKYLLdEGQNphjxRUXdnVWz0THahqbkeon8vFq39sLofPJL/oqg
mvUGltQfOdftfuijY55b4sKuHvw+WvtzL/cyjff4sxLjOBOODnsGinTIEYflcmlyzIxLnDo6ZPPg
a5jQNQQ1QLkSG7lAFhhLkUUXLPZyk3lGO4k9qndXh3z6RV4ry4IbxqeE+rH9cAuNx9zzp1fmsAMV
veIvAo99whEnKQeFSAMluex7/GtSzYgRyGaVub1z8GV5nLwaUAnSK987Nml/SY+Ejd7r0PlId0qs
5NcoNPc+giHAA2N1y1kl5ATXyKWbnLeEKwVb7lNY06TPxkL8jcKD6yDM7lTHMHNoYjgUwSXuouPQ
pfUJJ5htJLr0qkkbjS28voiwXaO/dNc9EfaUtIITBbXlYvt9jVOyOxynMLl0vWNeisR41KTWHPLp
E9Hx/mZLA2Nqcde6OEjL4XM76banBxvmOw/vxtM4xCFulXKL0RjO7csJG0SGjVF0B1+73KOQYwU7
48hdLuJn4BRgiyY9Iy2+U36qt5citEzyokznAEciW5l9UEP8plibXnGXRuWzPbZ61dYY6oCkbXTn
eHdpB5u3rOFo0wCjn0JNDwN4wOVm04fiibUb1AGbXr20uscxMozz7LnsoM15Mw/NH04/vLXtIHZB
pklQyNh3zqLR26nD4dGQxUh+4PgSquZaB3SvQRe6q8Esih2m5LyziOcMBwtgnTi7GIYMaa8UQDHi
1TTCPW/aH+VlJNH2WAChYypxodnmw1FnGvOzxTWtn2gTTTyc+HwoWxor3EyVFHhcp8Yhs+x7R2KB
GwzxXdKgKq7wJNLz/kaEkJm4d1LNW4Zg0/qjwz3DiW8R/zvIGxp1R4TVxjW7ZwyvxcL3mcm8Uget
YBNK2qxUyrs+SoOVUaaX251mRTR/DgjvSBDGtvLlQXumXvPuqE1FJ5V5lr+H+8FS2vDQSwAVQAlL
LzNaTKNJojuziu8NWiW2sfMfcWEcCJvHqsJ+2PnPUwB/phfyKx+NKwmqjJwsH45BUH8ssRYBgOjJ
8nLu5rhbDWl9jQq7X0FY6Q9AoA9T613Rddt8+VZ2sTtIexlunMeCDfDokHAKCJcfm96OCWORWFML
j+ahDjdSVPu8ImKFLGP2A158xfQS6DXcxhIvL93zqt7yci0TfDntiKsNE2Xue4eREvOr3yKKcJvw
Mlgyi43DXPyKRR0d1uE+Vn1wGub7Ok1/Mit2H1B+fDL9fo5K7tGqtOuS74HtRbosIOL4B2OWkUcP
jOaq5KoGRAST2I1jN2xUyNYicpJ7OfWfc9ARCpearzplXe+GJowhexG7KxYOM8+bDdLaYuxgJghO
yxaV4TfEt4nXLIVEay2kBqbEfD12EW+XbnZzFDIttXBb6NcxkRhbvJLc7yCX7J1l+Mm+5ywSBvE4
fM18JoI0/oeEyQ7/eKPwux5YX4B27iCr/eX6ZmeHH1IC1cDLjUciBu/VBLkevvGdTYu0CrryfGPG
SPzuVlWx9TCrWzuqEWulFEAKvxjbaneTTOl3aW3yCX6cneAGZxUdzWd1zpv2VBQI6twZNYQzfocs
GjcsJYZNFiZ7lbCzcc3rkC6bnMl+CMZ5wi87Wv44+iBW11gVjcvCBhSioCe0FrpHMMcFHSFM1aFr
D0qM28yZUD019kPDFQiDvnvXolkA9P0gWIobDoyAsvG2dgvepZYf1qYZ6xzxHzzFcDVMhHI2ugBo
WOIQcX5wMOjAVYsOINL/aJtD7tRm2GiItP2YPt9ospXircjL/iWfhj0kEBRN85Ts8DCz0OFDYh4N
LKAY32/Ln56wCV3QIGDq+Mz1/zHw0LalNLe3bcwQQqb3puQE0Ot1HijGBEe6B12Zwe27lPpmuc+M
C8MmwH0PiK5n3QZ1L7eqF7DRBjCHo8avwPFNV0XlxtvSSqaDdtRXwxLq2JFUit4lj1c5Tprr0bUh
4XefaVpYl1KPGGMG4UvZuAfkicYml1BYZrv90CU2EXXQPEblNALEDR/4WID5eCSd1HzmceTlY+tI
+oTmOzLa927kj9WQwbaq5aOcnO+Q9dvaS9huZQMEyrGyj7J8CkMEekXdX1m7EphIuU4CIr28QfFy
gKvkxnS1S2wOaq7R3Rw/+QrjDGrSwtNw7sZyevSNICYkBMOxsnV2+G4mp+LRLUaWN92/PqF5HWQK
dPoICTaiREBmMXu/OjqaC54dIsmwbZSsJt0+B0xqFBqYlCVzRpvUHMXgc0nw2Ze291BrLwd87xkw
OLFODcapwOFZ31vHfsmczceSGNnBMvaDtZAxyCJfmcLilg/vGs2JqULUewDAW5w61r0pQClMo0d8
hPdHDD9NVdV/SUySnZU9w4UhFmDh3jij/1Tj64hsk82B5fTnuIGlBlOVURpL9GKJP6Lh/rIDi9/L
de5SHb+ncYCqxM9sRkQMN0lu7vnfmmo8bKoGRo2JP98s/qUKPkk+CRLfOvfUNjGXBlCrcBIKZP+k
yGDBdybm7Q+dl5siZKof56Y/lhnJ25H6oidtYXkkyAnm/qORwT06e/KCLDAtXlUHozUg4PHemS0M
83kuY83r0trlnT2BKMyFg3N62op1PnuPucqfh7Bnoa7fjJEY5KI9NGF7p0YNsct4H4mOrhty50cK
CpofFqy0iplZnme9LXN8eAvcOEksJMwkwMSG3yfGcq7BvKd5H0K2ShnDrzEdFNcOB4zTE+SMpRjg
4eRHUTDRFsJ4AACCyhJJZlqzYaNgVAcQFSgtNcSbfGxaagXlgZ/1vgAQdpgg/H2xMQLBFoByYxs8
VZrhv5bE6xXWD/HWcxHveRXXmCtJrBhIALBQtLrtvCl1d/E8TAnYNFG7kEYvPkCNAb8HfBr5zXws
KokMd0lgs0JMP3CmVt7EYa5s9z/JlVJnDwsvzzE4oHPtAw0H95nSDxPiA+yCjDWhUR6eN2Jbo4I8
GQUvFlkTDyAtWCbER6tEW+bqu76j9cqU+20refYm8Wm2Lt3eUr9tmWDzB2qTDewU+FjwTsVBxf2M
1R0kkG7onlXHktuMBEu2DGJLWL1YgnKM4WuIYUwl1qSfP3Ddfviowo3a/67zoj8su1U/uLY9N11o
dXdyOI0hTQ0uZ3AvOKeV9BEkdu6qixm0KB7JNoRzsnQmu9H2n3CDA/Nk0cRNgQDdmZ4dF74ANkMr
O4B6hEwEDDLFT9ILeR6wGPg4y/ckJZzq8jIa9T/D4cuWVSQ3MxG4GwX5JKPYQ7/zgEUCUEMznok0
Krrz4NgJl7N5zboqW1nhgMLGTlipfKUS+41ah+HZ6cNDU/NG1XnoPvhZy5iSees0qtQ/clchT3j7
uNbFm54nZmF6ubmukmcr/HCbNt1j0ojFjuGNezHJu1GjPmelrbXe366+sUE/FWXjrhyHZhcm4A5Z
sRg+LDvvaqKQono/BqQlnD0EpauSDveJn7Se2sVNNxqfeRWIg4wR1cdGdNaJV26IVTV2zIAh6Dam
v6Pf74o4GUlhn78MVa4dMUGpCJxHWv5kP9vxtyAAnsQXayM1FlQUK8lYm//mPeQu1WC+YrLKD0o4
uIZ8yhJBn7+w5Pnwy77CXDXcqPu6vsDu8I42t1dQ8HpHPZJ2j1idkOl2otPhZK5QxGGRCqiK0gNp
qDqXE3LzG9XOCapzNOMhHIioxNlo/LxBuTDmcD+20bDhNvHqMd3Hka3uy2UfyTT5UGQphX80ujsS
bznVNjd3BX0FHS/jnOnvSfmFXt/R1eH3fPJYDfDf8jIT2soUiiDcfpGSEVn0sY8JUFGuTfelh6UK
YBITTQUvoxdvohgLnI9imKCyRobhWF95QJqQEG7PwGkhWx/8J9efeecC48WPM5dweqhpKeRRc6YD
LByMyEhlaVMeTh6Rg8zTMjIOgT0GcE5xmgez9fFlNAjA1KG77fKYm6g2q6MbZv7aMYwTVm7VMcCh
qA88wkzrxXwJHzIQY2HszRYnZOXsclMblJlUrAw/jzc6YtYeMCaouhKGqn+dbDc+IoR+TLk6oMpr
PqpGug3sVu/iJHpqmCaZLsolaFQyr+vxVATR21g3xQ7o/aM2AUxzfOc2OGQGgHQJ0sG0YfmbiVfd
LEXTgB8eGBTmhkgjKEivg9dkWHYi7qVm3d6FsGLvMrQI6FEXbBssyNird19wkpjRkPQj9+aQe/SR
fsBieVbOGYeCcAOZD1yDr3op5eyOj34c7BB0PkpnMLdR4nxPXnTAIbHiZYREmUQ4BvTypS8rrq0C
cqrK6yP7WMjoHoc+RfGD6GyTdqekYcPgVITSepJ2znmaguqTqvndJS6RC/Uo70TtJgTuOOO6izp+
AD3yjBUn9Hhwy9DdhTYyrW7iN9LBFbiu4vFwx4gW5zxb84mnwGDFk6G11hifB42xj9xo65HPKqAS
rm4Nfh4FZ2UH1wVDZu2Bp1ExVEdceLll2xHaUkRqkIj8eV1XRGKGJJ7kQfZocrRpKINu60QoCjTc
55WHJeDUvFpIV9dBK/KLkTE8dD0/Sqnq5VZdHfuvnP16dest3DpmBh7ro1lodGGCG2YaGfX08hco
Ij+MPt3ni89Bxordb3qgcy6HonY+klhdZqEA0VI0cn7iriyz5nEr5ztgdlwXU4pbkFWtxUJYG4T/
mTUawxjTx+khifdcXlNK52eYz4tGM57g9Q7Wf74gazBgH29GPA5jcRsCJK4FzTwGW3e9CY936ewZ
Cbl5tPvZ5oTVJfmj4xan0SNTPUyffBFv+dUjxPDhCrHgtMUE4jeVtdwlCEaKgU80qkxvOwOMYgop
Rpqp2Zf9nZp6bl+piP7kanMrPDiJsRrsji1kTq/QmR60bOM9lmOyhSG6nxW7bEOcCuyodmS9QnFv
Gbjxy3nQXfRfushmB5s3ymt+smop7Eo8OHHwIQQyyp4XFzzyv6THf2/kHxyEX5uGXCi2gv5RFMCX
lWguMq0avMGdJ0e1xqb5utUSL2ekuk01zIXv7D++3bD5nZaU6iKEQpYYLN2ZCV7VWCMeUn8+ntuo
ct5vU2pO+sXG1HTYAXZQree9w7PeahRo0ELUyhoDdq4qoqP9rOnnMPMrseu4z0bqWwcJnBZw3kxJ
+ueNPKnGZiCdfMPajJF/B3G3+RdK9u0hRzoVYEdyDsiTM4aGJko/tK3z7c7dS/imuviP8CmYpf3H
7dJnH/vOens/i/jH1MTmoqNaR6bSa4+Mr7COnxwIWFHD2cY9BPgxPWGdCjrK9UniBJFB6aIIsYt/
epb3spMson14lvhirVwIliWjvqeg8/cGvEawyKGhU6f/vPgDLR5lZFgr076vOJCbNJFfcrL+6Ti6
y/sFebVmRRuU/BI6D0U9Jldt1qDhGOnrzoPyLzwW7FN+aRUFsWhIo1CmvodkQ+2X/qExG7G6McI5
JLyFQrzJqTngq/WUehhSxhx26GgbqIfXPPQfc4ISKhtkKuEWdiNcXZBMXejAuXStEepxAA+Pb8RN
+BKGpccIS+a2FjFeNz659jJZm8wO5HZfalJnoJ7Apphb959hil0qHHMX8GQohNZdi6BhlchvL++o
b1Jg3j8foxgjbnYmGG020TZBGM/QYgBD80NNI2r2bqvXhCHakPkK6odLATSptIv2fpUAym+VD/u2
SDyN96h1thrKSQvdD2M0RgsnqQBMDKfiCvDPaeN/5I26t8qB+Z84JmhAaIcR3ELL+ALtYadHlEWn
jGBf5j9hBlqTtnSqKfbIYFZqwZXsZ74f8j3FMmi3hArQQUIL4sNxMJlXJ67qXrI0h9xuMhcjw8Bm
kTiMZguH0Ni4dK4WiUrK8+rNbYZQhbXBNYSlZsyhFSPij3EWT5ZDsQ5zJVdh5Xx1uLe05sLyWa5D
LmvDUdjDNdOlGeL/uphWGm3Kd/4qOZYEluX9mmIRGPwnsk9+Cpj4KyultI0Wv5VXQBO6cYVGwf9t
GHj3NGmP7lAK0IyG5FoyhygrMGGBBObtEPPQTXS1GNWyP9JkCM1UpoAXvM4xxC4dZr4BIq8V4lLg
Bw2CIdiAm8K0X9I0wl2zMhbUahInk04uUdmLrllL1ou42FrEJJHlH7s5Po+Qdo9t8EZKAK9cKb9x
TUdQhmHnEf7seybnHUGBT23h/PD9qHUSvC6/OJK+9dyR3SXZxsyxQ4Jlbb3BficsMmskVMfw3s5o
A+oR1GkEZa40eyYT/ca27MxHOut2ZTNykpClHm8a7MAMyA30MR0vAOoMtCGrofDxamldlAp1y3/z
2SUBiLmYtlrBmQVDSU3npXSpSHiehbAKILqfgEoOFcW0z1E+955DxHpu4cOEM0Ka7HBlFPQ8y2wn
vxApdNBlOGMipzDRHPSYzx3zZe5PBxOVxAjIa9b/ppzIGABCo3xXMktQfkuTJTAPOSrlPacUpM+a
gJYoGBO3/SYpMeCXGUbhsiDGBcn+utZ5vZW1vfGX16ExmYSmJU6jb34tcZ5kE50NLF3I5QtWhY1H
zxTZEngGmslAvLmP9grNpb03i7I4MRX/hjZvC2cBn9Ax3g+h9a8KB7nv4muuYLDccJakyu7zBC/e
zoZUH3biPyZ2fnpBhvPgvBEQwkaK8Q2L8C/DGP5CTDtWmPnW8MZdWLBQhmJvepyS9sWZESkZ1Z2s
wQO9eoEJ4co1IjvkBhV2+aJdLGRI1XbOVWJW2wnxYJQBXonG/6pN/x3x/caV/L0TqgIxQ9pRIyFr
kbSSHS4c5JsUOAExqXtcwsknvXm7XJ7T7PPvhxbvPDaRnQcMXaTiGJnb0sCkzByLnVkyA4TLhFtX
xiWG7oLXPo5Wti+ro9DVo1V6X1zCxKSEis0+gV+1VVao68BXME78sXrj0lB1dVl8iZHzWVp8/SS5
gNYU8bob+ayoFPaOqU5z6Hyzqf8lhBk+VLAt8qPlDpiJcddMLJIqBObZzAXgde1XPruPMGmXtDFw
jHBODrLEKdiui5OTZg8jsPvBL5l9RweQxexxx4lMGjkUTb8yRQrQdxMGAxIrDw2ARQTQ2NNO8AZZ
2nzBMpFmpFgAOXPfapu8RbwIUFtBwFMMMNUwkqw8Rhvb0edITi1WeNR02ih+1QHvP7sjTdv/jLrl
VYpdwjv29oz5lVtOhx5Ly53jD5CJ+QiijNp1heciDUB1zCW8Hr/1vgOfhT9/YHhZu/MqaM5lZaZb
VArksTetOncD1DHekLc8mPWjl5kX6IPDytd1+FC4XCbCoeeqqyWRVHZHEqw2Zq/iNVae8aMf5h9j
k53NYYg+o/ZxdizI0m4WvdLtbX2fzUdZ/mfq5K2Dw+c6fXCdF4VWyZPoGJvA6pk7kuxVh/072eoP
RZ0+GUa0NxXdrmdzXwWyfklZpawt212RQ4llQhoxmLXpXbcgIihyEOA1ez9mdIEwrDDzWkpg7Izv
CvM1p+fPA8d4N7uAiXLE02iOy5RQVkwU04CbfqwTd5eSM2RiTrglk3qnlGnsxq57taCtcpZ8LJEq
j+AuxECmmRd7Edt/jZ2X6OVw4y9Mc2vzt2+z4aCTGrWeFfxqIyv2YYkth9T9phgRJIhxwBQkUv/N
Bt8voZb7oQAYyJZhxA+g3eK00Uqh97DuGGUvjA24SSzTbrf86Ri7L3UQ5xs/heOB+QX8a4QUpMvG
m8C+d6EkdC2I+pJa7Cbpv34e9xwwnD9IKN1M/dV3uKVHdxIbgZUUHnX72kBrWXG3/u8xjQvyY0No
j9qBu5UPgT1YuoumhvRy77vVNfR/GkNeKAqwTTKni8ID3gTOZEReB9zvvaTbEEW4y6P4GqniGtk3
zIvr691GWLhWSydioLvDTe2Of7mrScne1LDit673aLokLklPfOQhKSYZCZ5T0h/w03AFDsg1QOp6
rFMJBh1cIq96ZR/+WhFTBzuYfqttt94QF9AaIdTUPW8PLEeuk6Vr6veEZeBQKOimy657dr2YubG5
LJuvbRObYBQghWtRK72vpXjo2hCHtprELpynQvjGrtwFfXofyEhTkslGk/Nw0gr/2EqyMyjEq80k
gKkA+R8yf82WBVhqtn8ZZoU98dvGQnQpfd5cBj5TVzmUpZGLeZn/EJ+TSJyDDSbHAWcUVkhoV26G
BFXQ3/MCnoMeeKMSMcuaKPmVJcT/MQk8pj0BMQ7dMTQylEASr8uSM9KE60QowtRD7BLTGWOsAF86
5IRbUKDn3F0Uhx69exQPMEjbnavR1sHtoOueuPubljLE3N/icjFtieh8TBf8t56Xsazi2we/wOBt
RHywxHdWcN9H9pWbGsEHfCTwNhk83zBDCEYo5MeGxofNx9InJsPABMeyKLaaJycKd1i0nEurwiLn
rHDmAMTq3icf/JHQBnBbsJv4a7IOMgwvFaYZfEcRTPEByoCOH51lAK8aKl05f3vecFfnNFE3BBlz
OyjYrGq4rG1uwnU9e3fZOLXb/y87dQI4kiXtBd8bucPGoCGYgp18YtGI2/l3VNCum4iIV+RufRdV
Gey07kHF2AOUZvtmlWxmM9Wwl4+QMvkULbHIr03DtlduYFCYyN/tO9IQtemo7WBGJ28ZT6IgvSYh
fWvc3juOvsIT/L4NtOibxXoxJWIJyoQ/DgahvDZCcnarYSO/uYVjJ/i8IV+GPz8YEs4jMSAUphrQ
yU3lwexYYkQ5ncOw7FhC4MIxCL0DINvFmE3Cc0T1oyqICPaC9o7YYZQhd+QwPElvgZRnI+M8lweI
jw96/CLhl2qF1yePxfj1aGjCwVvyrB/ZIzNXV8Gd5fdPjfbPFrjzOjbmh1So9y61fkvTxP3MgHFX
LWWsZhnSJfY9fqaPtyKia4wsxfwCbQtvu+nb85dbMQSejgtkXvZ4LFvQ/K7yCcaFr4h0NsX2zwPa
9frXAht8M35IIjrmuC7V2qy5TfTPIFhKWRHfuNZr3rtx3S9X+G1C03DV1mnp/FgAeevGm39kHlyK
Wnd7GV9ZrTPmR8OpfsOoYJHKcQ7VUtOimAR18uNXsuteTOV1sEG9FZPgRofTa1fGT1bLbnRa9OWk
Gm0bbTW0vcCxJNch5jVJtQZl6kIP8m2SIagCswoRxK+V/T4nMEuIriaFuWSf0nr1Z+2yzNEFYUiw
oeVy3VoUISM/1mZ9SILe3sg2NNY2+zKPtfmF2kpejn0t7fCTiE+qRx9w1oL6ZDjtNdLJkw7r602B
ncohOtZDfT9F87MFS5XKiDNW3sXbAO1UaOKSJf+S5avJsp/B59FVKXOtl0XvkAWoWUX1fPNNbu2M
HHHnjbwD1JSJywPpy8/HSmIR2gy+tRv0yWH2tTH13N/QT7cLH432M+daB2yjbyaA6ggPnPEzys9j
zQyLiX61lrl59LPmZ9IJlkm4slC8qJOazW7a1EAMsGwD5bB97fOLXWVrkkvOViZI9+6VAPU83hSV
o5rNQy6j176GeXAbpBHnrmxSaFeGkZyqKSJOaApoeqh1lqAnhdwJkV/N6IkI6zVhlB+wJn4j4EWt
vZI3IWRJND/0rtksWDxwexo9sf3ZJwUvf6URLLaifh8AmQ+WfrIbNsfVElJBvgcwll3GsBemoyJ/
hi3L8mwD89kvZkCvPrlERPutg576AmqJHCQnvQAntveihWxVaSI6oPh0wE0nv84sWMfWbwqtz/AM
YzVm8bKTN/GmSqcnZWcR7g9LWU9puVJnfleg1tJhZB5G1B8kcZ5FvSPuHq6SYjOTAO+XtQGULofL
3NGx+KOAYOP3eps27bmC3LdO5m9ciTQ2XHkFQrc0+z7TjFwuLLJl9jV31Jp2/4jVS7zSDijJtIic
iraF1PHYLAtgOMIt9q74y6VX38JEdrKXwqBQn3qOOhdIgmBfhd16jnDS8GvF1SXXNyutRFFZTX/4
ji2G57S6JIOkP6AtVASZkHP5AlbUbZHNDjWF7TYqGk2XbnzcwCCk5Du34ce4Mul2Cm2WTMriOO27
iq5k1qAUiWwgSBIEUCb1SQigRVjMEAdgGIuG3nGi1sA6OLGzgM0pS9C7nqm6RdF/+0pzuMfBgHsy
bON3zilT9RI3/mt5yef/nn2RnAsiZBiMuMZUWBGvK71D6PCxTHbb60z/+AV3cKTmzwarB5j+oICG
QzvUPPaGm++V9WNLXA3MjM6tDSWJ9/FassBbT5qbuBHx29Tj/+DaAJx9NF6bGXEd+o8ajUf0VNrg
SVDcK3x2iyPjSb8ThXMMx7CEhmIThhY/iLAW5wwzv1VaI5yljX/v/Y+phg6bcJKICHrmox8AHr5h
evPsFnWxg+R05YjR3kcVXUlWNdQkHyjA94t90bPEDoMQYrBTsYgGIkJLccpU+wU/Ido0OXP58scR
4120/FDty++0QsxhN+ZnYdFdWrb5Q1N5FxTxnTExlgp4H75ojlFGX4RZdmRa/AU0R4uUMMblOrq/
dTExZPpVmYEo+ZG/LjvHPvk50hb834D1lqYmce7sATJ/MsbHbMhbUCHCY0Ljg/Su8s5B6cbCdpSb
pKhPQUVyKOPsvB4VbcqwdEy65FnlpXjIHe8Pu1lB26us5pQbdNAFmVus0FDQlEg11q36cMLg25g4
/V4C7yCvp48QK2P8TfC0g5JPYU/czQ33ZJ0FVuQcy4bkFR94ezV3yaWGk72yFg0RsrjN7eg4c3Fm
v4C0xRAvWQXWwwq6wmq4WWleaC6j7l146Vs3Rji2k/fb2+WvG9avrclPMHxKmzLeQUf41yHf5hAG
nyFG07aNczA2EFd+wMUa+PaVRaGnjJAeyD/cClnBFN4yzc4IEAr6Py+mkSv7QSCtgcbmB/WTGNuX
YGHE0JZhOpJsuvpaEkBF1vges//szGRCJiFs7raR1latRh/1YePEkrerPti6AnwIgOQSYm/20i3e
YN7QGiW0wswNco3EFlzBxcdqcCL2mWJ49GxwfoPwEZXU88pqH5LSQx6baep83wwrBV1749lmznrH
p+WLMfSzYrCz8mwZTnB12fquXEBjOLUEYywIH68av5nDtiWbvFfdg40zS4O/V+tG9R+t28NOYd0l
gobmI8CxtcKKCSqjg+YolFgzMiPXgpAHlvI0oNtsqq99hO+61h/ZKMqjMAJafdfpdtw+B137L8jW
SeOpIsBvrKdX0MvJrg/mD3Kmp325uCOidjk3UBa3kwu31STlNtaEO2VxdrYjrNgCotSn4IDu+rKY
zJ3iUXUg/acYbj1je6FxLuTCtwrIG1Zv4+QW6LNlqvAYU6e4UNBdxZnz4aH6tzyXRJvcro9QI5/M
cKh3TWaFW5Qk8SEPmke5vDa5gsqrlMivrePcWVNwH5tWvWud1N+x3qkuOhYx7v4iIgIrq7e1hYG8
Mbb+uSf5a8PIMLPHiYOjzKZnb+rIBOwpwC5J4nvNMhzKaHUyXXUO44pVtysyJrzaQpc2W/CPlNh7
YFtzLeVKmDOVIUSnlMH5gx1jHtyMUmW65k+Zx/FRD6YAQcD+cprXsof36yu2J/hTyh082hAy5MUt
erSNFlx7lO5XAXBQK2PeSxxaGBGxah3gkRRh2QC+pE+VJsyrMKsPNyrvRUKYyxwjmTBHK9rUQo37
0SueSKDqz6H08SLQ/W5EN7yNR3sExR2SvUnXnE/Vf5VdJzxVuW4cTIOHyEY4PaeQM9Nnu83KvWnn
w7ZHOFQ3VwOHS4pNTOQJJv3oNEMX45HyaI7oWRGG1wfs0sdQhK+In9fQoPdjkwwviGbf3EDZmzbr
4h0wLESLyDk5Enk857PV2dXKuN8LNxi2bNBKT8hDkpFElZjChatdHJ0MrlovgyWWWS5G7O9C+7/B
1AHfp1g4GwkhjFb6p7h2NvR3AujiGC9KIJwX830j1eug7fFAptLEol2ND4X4nlAfElo61ivr/xg7
s+XIkSvb/oqs3qF2wAEH0NbSQ0yIkREcc3iBsTJJzPOMr+8Flm6rMiVTXjOJVmmcggiH4/g5e6/t
si4ZV4vDLPVDLJxnMfXuWWt5w4Vscb4GNXKGvme6QivKjndkf0ZecUfKZ3sLs/FEVxDxDwfJJJ22
H8Gs6KLoqUvxXuvyqeeAt9VxswK8RiuXDKSeTx5eL+bMlh4fuwY98xT7zE708gtcUFohFcKnyqRJ
h3Cq06XYNIAZ8ePVnphRMfk8x4ygje7rwVkwHCrfDfO7IxGCi1H7fY4480xOR8hpoZ+Tykbz7ESn
vn5WRp6+ZEy7RG+sSIiJPD2lUVIPSI9S89AMOqq6qMfTRWxZOJIR5DNr02wLY+LytrXcSLWRL+65
+Doify+JEdjqRXGUWqV7cTBC74hg/vil+6qVqbsSZsYx1a/oeBiIAt06srH/zLTyKFGkRkmIAUzi
tW5Lfqt2MWwrfLAo9HrHbS92DNFrEJ8jAQVkGA0Ksh5IzeLgLjnlbZYYEAY08BSKwesc0nxUVE0M
OtihPj5ktgZaJiJ3S8DX0Tvuz6BoUYb5M1bdqX7iovAYY4kjNN6qgaMkyarnGjXEA3l2r5Y2cR+r
9NRy2fEqd3eqyj0ug3ko4aVtSSJ4YI5vHisS91YoL+HZj1QMRmiq80QMUB7MbxP5XMfGwZgX+zne
m6Cv9pKYzJWUcr4L45e5Uk/5OI1XRx+OUTq4p2phwcQpb4yG2/GcDxeJjtLLDF77nKfdlkkZxxmC
f6xc0eObictBJFJTyONCbazxvq9ssIJ+jU2q4pYyZmvPSj/PI3kNAsYiRj432dXGFHm0ALKV2dT2
4jExrqUk7VXvXmYtsi6WvdLEwvCy2sHDsGUSb0FOaLWd2ag1apVqYQoMKQUpO0vjZg8Goc7b1iSf
xRC8XzlxnF2ZPNVFRBw5SpFDVRT3NrEr64yh2IZpv70aYrrOAQwcMmZmb3Y6XOzMY1Xd55vZyq9G
qtYDh5CV8qPhxmF/IyldiS5tR47r/c1qWcWUkETvWemjYSbDpe+8rDOtk9Mal3SgIPu4PYOhRqc2
QOIsM8Ka/EWUTPaFvSZ67cnUmSeNs/yetOKTM2Tvf+zO5RbdiNgPy0G7MYIXxu+xlys23qlAzB2K
F1P4JZEe3bdxZC2OvHXsvygXbeNr7fKOd519aZYMuyGFW2Ebu8mCiIYKGReahQdylPW6ajjUkJFN
bR0TEacVxY25LAcuTrFGjZlsNoM7O20ZpCyfr7DK5Ux9IN+X5Y4pdOSh+t/0NZd0yopNFIpuA/Nl
VfOObe0M4UExhraXh5a70a3xjZPbrovqChkeDRsyOUnJ0y2cBFX7jiP2XhLbc0hGZ5emYCTzaRr3
WDNTSaOZ4dbvouLZrJDdjA19sLJET1QAwUUYSQhBNkT7NouebQWwIx/WZh30JxQWKFXNYjvb5z+u
U5g9Vn581kU0rHoUcxPHzzHsIyINzXwrMGIOU2htjNBCKDqJ7xl/6oGi72D3qQfy5lPr5sReC8Yn
6ZJbPdPSghHVrSrmemkFKJnV/c3S3Dc1AGgScYPIhKMWW05719kOKLr8WtcxWIQKAYFL9aqVy4cY
XELN3Jyh28rpb1Xh0iuBVLaGF3nMYvIGfFnihewhp1vJWdEKwDPKdxqEJpn8Hw0CQiepd9wjX5HP
MEyP6GO7c3uVKXYoG51B4SMq9uOT788EXAD0pvwAyLH0KwxMLKDbeUA8hDM2mtmUuEFKxGLVhVAC
6saWdmoiWSau9jpW6jMeZIAO4jVLQU2EkSxXPtHqBo9MTkY06pEXc0pjJF7hLGeFEqZD0QAlTmL8
xwvF2ZO/u3Js5Iy8dFGPT1GhKKJ1d6eHDadF2qsSHu56SOP3dABCU2kdW4fOhLWr3ffIwCLA8xSy
NWG9rP/2WbTZC1X4y9gk7xz+UT5PdCJGJv/ldG/ZWvmF6aizsSTBtLElrqwShDgArNdOYL1YSnvK
3LS8i/TGWBv5FN1JHmNeH3Uv6FIufVAjQavVvInp8O5jW2N8RMm0goJFxySxNZa33ESadsdDujyk
Y5BtMdPYuGMyAIYMLD1RBBB64/qM4nDJM+enxyRtZCpK9r02PmmQd2ALIWNNqB2r/IktNtyMMzwj
UcUegQoDgZ+IL0KN7A9/p5mAgTSstKwP3cZPG5uHtG7cLYvjwS3EtHdm/XORiU/oF5M9B881M21r
j3P4UGe+Tg1mxMe0yb8tUvB8gtLGIxLKDqWT7ri7wA2XM0VuPYypjQjPeuwCTqVu6Yy0iVOQCLE8
gW9++O0v//X3//mvb+N/B2/F7Q8mW/P3/+Hf34pyqqMgbH/6598v0beaG/i9/fi2//uyH7/p795b
cfeavTX/8Yueioz//fwly6v5vx/Lb//Hq9u8tq8//GNLr6qd7ru3enp4a7q0/XgJ/B3LV/7/fvIv
bx8/Be3D299+e/2eRQRGN20dfWt/+8enDt//9puOScAWCz+eq/XHxVp+yT++YvlD//bbQ/Ta/fvv
eXtt2uVnyL86VGjKtNDa4IWH/je8/fEZ8VcBVQ4Cp23CbF4SInJqx/Bvvxl/tQxTCUHitevCY11e
QlN0y6c0/a9w6FAkQqO1oUBaQNH/34v74Z385zv7l7zLbmwAbcNPXrh1/4Tw2Zx+XamW12VA4jNg
Rv/ItatY/Q7T18Bz0duuhro8523ymC2w2Xmp3ygAn/ya4T6oKACcSL88NRnnVBe3YZ5mPJxky+Wt
eg+t9i3u5XdTL3NERhhm9ajeBVcywdqdT6G7dWOx+dOl/sdf88OrX2jWP716pEg455SBxsn8+Ov+
hBAcp3Aaupq4iK6c0CkFoX7WzBzOzmA/9PgFCbfCGuVY08VxsAS2HbqfwJCnMEMhFGj1/ahl7tbK
gvcp6HFnh/zFUZFjRZjELs+oU0XeNY8kwj6aEcondq/XEI1hnZycEg8GPa/4F1jEf3lDQO8uYSaW
C89eB+D24xvCtJcchn4OPZ7+Fzq9HN7mXwBEf2QZ8p5//ArMOqwkIkOX1fXnNA6e3I7BHxkizmvd
HcJ/9EeWbDHbVJyJ/YTRmUp+8Vbp/+aX6rZFKqgjbMY/P8eEy9oOoDpOoWeCSbQalNFD3+99LSnI
iHbOwuG9oYNLnCZTrrBHhd864i1vLLGfu/ybqvX6fnI4isvQ4rHaa7v/vJZ0Y8Gm/rCYcP8KIaVy
dCIF4DT/eFkIiAkQfAWRlzKfYaalfzJhzV38GT3H6LYPfvI4mK57IF0BmYpCTkxiyc3XKg+4QXZd
vPF1Sn5xkth77hZ5ZLgKRTdKz5mhNUe27JkcEJGCHXZILOpn/xgkREhJQu62TGQRHOUSvmLuSGQP
DN+SMv7S95RXRPgR34Pr/JwsHyybzPK2wttaURzST9FuiRnuy7r/bjKufakTPm8VKckUfXoqc/S/
pvzUmRqoxjI5uF0WXjv3BT+5uWunLIHNVCe7KCPHLnLQGvkuaJnO7sRmkv5jIRJAJIXfYGwnD7zH
Ub9CT5PvSowZjJDw/phjaXs185K1JuvpyJ76rVHZ8zgDB6ulD9iuzr9pIydqV4yQJOfmztG4ay2X
+O9kyVEFKXQWBN15fSHTL6LxvdzHrTTps3bpsbEJWyKO7LRjhmtijYUClpEZwcSg0xfgrttpXRWs
9cFpHvzYefVr6dwcwIu7WmfO7qMRcqPG3ukTBglKvP44t9pLMSX5rWJwa3HHk5H8QBaNcY3r18Zu
rSurYdfAw5y0yj83kj6f5j52sAs5cJPPBLcTTZTq70C0GOtclRYpjOiepqE5/Gpl/uueYFjk55jc
uLpOrbes3D9tc1jke7svrRgYgf85bCQdRFprc6rOipkcg23dM8vpFA0MB4Ksg+GgY0MsJw9UPYdR
wFTjfs76Z/IypDc34BA+Vl/damiwxrY762jNCroKtPXK5lYIuJ4a9GtZNt2FY6HWpMUFeS7y+xmA
PKax7mjq+XNU0NntfVrBqYt5EpaouVaI8S92MPo7jFW0egun2JTjrHH4rh60aRbnit+x6sPB2DK5
mACGDwAoneFC9A3Wm9hEljhBs6sTWnd5c6qdQr841TRcpvI51vFMtQDzaAnrWM0c/ZKrwULoaIeH
HKUbEz3NX3NmxHxlFUemUdW2jSg+iYH7Sg/qWeHFOPYTUW9YYc9DZeqb3ubMwHKaD7ypMFj8fLG9
qqNJtvJdaWsoMlPjvgp5jAzyMGWavEtTsel9eudBwCGum9MAG/H4PZxdeYo5ngClGhumn25wGXoD
db9CFRgt436R1RGdDhx4WVMgY26aT12Og0XkO2hA8tSMZu8l/a2PQ7Lm4ljS6ey32A/qT4NukkAX
YUO1tH43Bcm5XnDB5fDE2VJ7EUs+oy7UQQlSWIaqZ3LVdMNZdEZ5F5IT9YtlKX/MKlueIxQMpk3e
swHAF5T5j8tSaSWOjDKJsEOw1tI4vLq5kutiEM5eSsyRykCM44DCWFUW/TOYk8zMOf5Rf7ZHf9zX
I9SUsnVCCCiTfgwG62sfML+y5opetY7oQ/EFqTmeBT2zPQ5ZJChT9G5Xk+n1aADXNfB8jHdGR18W
y5Y/B0wa6scW8sHFeZcyVXc6xJAoN5YjbvJg4ZFZcY5kjmSB+GstsG6qLJrdSAMAwVwMdcYSj2Xp
3DlhkBwys7O3eQEsMFgwS0MbFXvLwB8ThaO1dfW2ZTsN9h0Rckc5g7Uyh+RiZkOLRxZAUDHEz6js
oit5nyd3oiuFmUUe3WjxRJHJFLqKkMjcN49hV16Crnus7EHugy5iDNJF7+FAV7kYLEG30bjv6KYj
VMusM1FTa9AJ2aGxqoODHOeU5pW2airnAIoB6IqWncC/oXGYMrzvWl2fQpPOR93FL1pnDexnLNsM
uZ0HHuqFIJ91Zlvq+nEqQyYKXL0n37YXWUTz41mFbkJibPYyB+Q6YMjytzUoY0+hldsKqr5NDcUv
Lotia2j8mMLICTwN80OYMZ13jeCOASDN2ZQxlW2V4qq74ydaXKgAgB50baFQBebHGSXUOaZLsemr
mFfEKeVXa9ZYyqcfH/LSYdVapAjoBtPgn4KSh5jeldmNiVeHRXqJidcyGCSvsi4A48aEZ4vvbCIm
TWHFYnM9CecWONHCJ03t0wLO06MGN5EFbTQm9nYlptK9z4JDG8J6dIZC3fRAo6NKgizKxrPu83hl
9MgFTWCjBFPm7LTQHy6x4fgefKunuYv946TIjrd42j3Uk/MEUK3cVAgcPd9GkSZBcGxHU0DIDRlm
2PJlAAF/qgQiHT1S5S0WK9x9J9Pwi3Msg+kgdIfMJde+DFl9YRAUXqkp7KNA7b/VmkictEFnupzz
KtFVp3uVNrSdap/iQ1XhpfabLUTw7tajvNmEorlUnVMTvkKhGGnC3si4/QN6MVTyTAqif8utcTPU
C8xyYC05en/JWzK+B3CxHoj//NwSkrlKI1GDyJuZtbQ8Ecx6Fte5avYo8Fv2qhJqKJrDi27hzhBK
jTuTiDF0v4Yi/JZWRh8AxkwVMSl158stbY57BenmmocFeKQkJtI5TabPbKnJDCQxD68M1WMwhBFc
BncuT5Zi0uemRb8vIMwfYm2+x2L2+zRW0VGzgQe4et+t81L+Xo4yfsz7L7N1003TOIEGRbpEZbQx
xK+yLf7toqSfRiqTSa6M+nlRIhtoNasOEk9x/J+bvj0ZQ/o0WXV91Jg+ZnNOemve4UAzpI0RqU7a
y+zo++UxJ0LrCw14TIxa+tqLsOTqt8fJBuCmQK30XWIc5hSkyxCX9naM7PYXpGlnqYv/eUuRtIaj
zET3aC7ZVySH/IT8b6U2671N7WZqn5ysQmRS4eHrOjxaWijSY2Gbr6oLtihc6HCGqOtaZ+zgz0mD
Bk7xu4jT7NI71yYo36RZIDcMegLjGaGMiEDArRkIz5zCyxahR5vg/Wyn/ZiOnyufuAg1NY03lWa4
1oOoXktHxdw79GE6pP5cOkhsYqyAXQ8F+1GnrnbIAaTVbXjexAbMd3qgcmB5OZYRPOHbrC2bT4px
Ixk2i5N3WMtQ1056AuPashmdC0e/a5gJnPwohIM0MdXojCR9ChQwQMMfoO+FYi/TrnyaxzHac3J9
EHjixq7qOVjT3gzadLiLBX1vs38beJVm3zdeq6UFRR2i69DI70ur2BFTbyHmbTJvWOgMDLBzBEKE
aKaG1dJwgkfckHH+i8e6/WOe2fJYNyXnT9NyHcPlnV0O3X+qNvPegTQdCyBYVN97tJdio6XdpsIi
fHUrGqBWeou0LDsUy87S5aWxEbVfrSPhjDfEr+lBsLcSuUYnGr/FMpwo7uH01GSzhuWq9tG7+kD0
jrR66WIO7atbuvGRiaO7TckMx/HJUwOgY7zrLVGsB6BcNxv73FiUVEMZebwFiYNrABG1R//Vus1p
fZ2c1D2xBW0xcUVfMq9YBktLYg5NRciboOGcwnxRjXHQ/EdQZMzqjebBFKTxBJke7eLxBV93ty3g
4NBmH2/RZNZ7V5r5OtPaYk2LJ1pHC6jjYzlhlOVvD+DpzMHOSHNYl72dPBQ64pi4Nm6dUAmPl5rW
eYonUSu7PTrbxRkyGZ5UVJgzwuWCOdqOgfDXpg/lzshjgjnK+FOtmclpbG6BjN5nZ9rFWRyd/ZiB
dFmHj5GDDNfxn9vhYJgxfB9fwWMVlXkMxpQtAhfXus6jb4XSmnUXZ6GHXV6cPlKEYNnn526u8Ofz
jD1nyGBoLB6yztm7Bbdu75bZU5Iav0t5r2Me9sKBldckebPtCDhYq9audmUYrUpBOlGVTekup1GB
h37o7pI2eB1EOG6ES4I6z959XFL0x3lEGvTAUCSs0cNa9cDORKg6ekDwCMvDgRoaTQ/F6j4q/NcE
SOQhjDK5QchOSE2P4g0Hbzsm/cnt+pePb5EVoESh42joos9cuHqXxLpHzb8181jtG9Np92Ycn8ky
Zx62bChT0CyCtQR9jrtpR7jwURmfSiMk0zpMtkTnDRsMKf2mUjArk3h4rXL7bWwotzD2T16sIYZP
lHvS52Ihfz6YFTgZYukOjD3BQlRVdI9JpP7F/fgjxf8fd6OlyAK26NTZP0fQOXOHhqsBSUf+0dpc
lzK+hcX8ret/0RT61zMmd72DIIXiCET9z8FxhiCEra6dmAmzRp8vh0z//Rc7y7/WXpxdCeByLZ3p
jJDLn/qnjcXBDWPTp4u5t/tmjelk8sQ7x/Y8NMAfCmNaa5McaQBFu9TG2m2YFbgPRJ5KyPf//FqM
f21H8VpspUyDa0qU5U91IELVeTAX4AMAGXc1u+0jqfbdOUoZ/YwI16AIUGyntZ6sAAiTqBHBRw+a
Rr+VTD3thAGXlsbekF2JfjHPLpMiWb2rRQBlVXI/tyAZ2F0Z0iGlwiZNKiTtkAvNq+Iua7rbf/5z
for9+2OVWNQhNA1th9Dany5tb2lyNKqBFzTBJIHxtAT9bexANtdEMsqu8Dkj91hgGO3wPZYlQ1Yn
OqOJeJBUPzu90fYlXh3o6NN0jHWGsDUp60F4mOOE/JKZTlHClFhrO21XTlOIRpkBvhv66oDODKlb
hpRR9RXElASnWxrP0cbUxUKuC66FUjeZiDd6i4Q7aBmh9n77zSKX6C6zmteud8MDMSozGg3jPbXI
Ge9REmwQEz+bvph3o0jPLnCbRGSX1BTAyrv2k4/q6BSVxluKWItpfINtUIL45pH9i1vwI+TpnxXO
x9U16c+TukSrnObpT4slrGprYNNcImaQi4VhfZMiPySR0O5HVBZS6zQm5uivgd4RzgAZWMQ2DKz5
IOMB8TC28CLhu2aOGzkvl7SfYGb3YiClRTUXnuFXivCo17r6rKXb3C1gMRZA4mWvk7pVqreqz0Hs
lUIeDOMd1Do0nYnO3hxCtY/K2t87RmRAlJT2XTHB32yteYNOFb50XT92g4KxCJnIC9Es9SU5Dv95
/X10oH66Qkw44I3pxNpxvvq5d5rXTV6DY/UwTPdbhdd48rNPPbqNFUJkxKhNoDwGX84W0LO/fUcX
bh+CWYq7tIXWHpO+G4yy9371sn4qrZfiVDBzIdBOmbZh4UP9cc/Jm05PQs5YXtsF08nuekCakWbt
yjmcGBX65q4Qw67rUbP5APqqbmYrmmv0vFmGQTQX2yTnopeM3HLb2Bg2Ehkz73mEAeCAJo0VyQ/r
fcBtsonSTm1zO+m3WXkDsQHSsSmtC2EczkaTGsyeCVFoglj0aOf1bbSn/mZOdYAs4nPZBe6nOY3e
B23iATVGL2GUWHBZfJZDtAgtwQ5eYWt4ehACU7Hz9DL6jCwWm4BWpcfUWSwQMmBjjSJtT3O3b/ah
MjvSUPjw8V8fH6jO6Zb0OPH90jZQGjlkWpqJCb9Oh+ZrGoxIZV9DV22aiEO5ZWV/+qCp1sGDQznG
QFqNa/ghGP8ie/4Mka2cpxVPFu2sAqJKdOBirP1+X3XTuHHoTTbwsUo9ck8qDa31AC08dcwSxQtq
1Sksbp1CWOK3HNkCi+2rrCRzefrHFvKMPluXHG+8BJCEqAoG+B2lvTJ1ap+INnPVCBRABrprNP20
WbLHTGHc8mMD0diCNWjwURvd8LVWQf0wOWgQg8lA4OQP2GxFtffTITkNMvte6MExNPov5Hogvo1F
xkKtg6sRprdltry33aE+host0yFEx7Uewpa1BNVdewnAbq6hxQBjrsmuQOf7CcuStrYqExUKKRY2
0BhANlyP1sELIwA1U2baXuBk300/ba6YTGqu5/g1b1HxF06J3y2m7UCliGsrguibipNtZMVdUNF7
6iPrKLCSMRpb1N6zptgoFy7fKm7oDNQ0gksSxSFPDIRcL+nxAI/q2rXPpgSBWFn5mRxDPEgUyNg/
UZtxrvRmYT2Kyv9iEze1DrK25qjdzd4CYoNvNCMYtKHSFkz7z35Nngfhmvf+OGOTK9GO+zrwMNPH
JBkvdJE5/B6Exn2t+wQyV9HNzn0YPbbCItPC/Q+wkcWtytGFmhJlUmZvHOy3a2UDsk9667WyfeMc
mkiJGodCVUdUGOhfyAiQZ7I6Hwur5hp2fKArOtGKGZfU4haRSw2QtY3sW+fCxSQBYuaZqJxjY0sP
suKua9rosbSH5Fq4TBNqxyOYgcavE2jYKOLvQUP2QBB34gYJtlgZynmbozrZgqFudirMIT4U077q
491AyA5ryHFuIq6/RaYxH03jO9reAjl5UZC3iy5XGYTi0TrQOWBe6BWHF6C1ax3fMGGKAp9uUL+Q
C9KTewb9tPR5G1Xg45Kzqi/hCC+7CZvJa4YyWIvM0wzZn9BTJEi87kKzr6Hj2P0ujgTaS8PAQhaP
OzX0pyhZgp7x6BHe1czb0Iju4lJ/LBJTuzTcEkerKfEXRCraWPma3KWFf5Yjk3egq2sqM05DNF9o
HzG3gQULHSmQRwTC+9qcMlxRyGkZGe1kZj1B3UKIV/fTbkojxN3cHmtaGP6ZSM59bRhsTuRfWQl+
SQvyKnSgXT434TVqzARdiGh5LSxRPCCnSU++QNdmVoPr5Xc9tld+xsiAofKHpsIXODh8ZWqYmkf/
2LkCBbCav/IecZdwFtDlhADYFq8FSMYt5nqiaNTB8afhVFsVpc7HzpJ0BaQU0nOizDSxgJJAZ07D
u9Jh3U9F8NUAqehhbP7OvahtGxefGl2k5gove92XTXbWgg7WvT3sW6EZWDas7gI2y0xLvia2cDOl
Sbura6kdOLpu3cKKD7PNVamVJ5FiY+IGSgldBDUVCg7cDerMI+mrIXI09XXzrbUTEM0oKDfJqKEl
BhbQZOk1M+P7wXfr+zbQHy0dyK81ovQiayy8Q7yH7L1Boj+lKjxZUY+1yH33sXXuhpZaJFDVucJ4
uo7pBE1Bpl3nwlC4NcPLKAx3h5ixB5AWMRZR6vOgEm7+FsMRYhR8yhNYg8QvvQqc2w6vj9r0eNBX
CAjGHV0dE7+IJPnIba71sptMzpm4mBLQeZreybQqTxQ0u9muizsdLsHGmCx1A2WxCkXmPGWNWa7l
eJW675y1RsiLzxt1yQPrqJQm9ngHMuKj6fgPmvOG3326JbO5zfSKcBJHfC6lPE8NltyinMsFsxKe
eFx9byv7vRJhDh3dLL8MJWESo0numKvLPfRsgTREM0997r+6mXVsUG094McGLk4gUTKH6jO1LPY7
YW1bI3F36H3Cx6Yi2SzXOgHpfOaNTkigPtfJbBxshgvbcJm9zLN71QMoQii55l1GtRZVcXIf2RW2
jWa6pKRKUYxwlLBm+YnRdwBxLHjjaVmCnmjBjvcTgijsNCtdhUSkmxHihOAbfHr9aaAhtyn8DDGX
VjwvwFM2wdD0HJ7kd4yIMYvuyFVdwtPoz1hhc+Js7G8Mh3CEvDV2YYrMN54c8CUJ3qt29MuN2RsP
qXwJU6a5uUXPQ2VmukU1yklizN9F0YE2RALLJJJzmQxOeh19QkX66GuRPEBZegiGPqPUIFKhTWys
NqirhoyDgKaSo2XP1cmsd/Q685UiEug66A3sjopTIHkacZL6j1FU3pKxGI9iVA9VIjFFu662CumZ
JFOifTFozdPuC+PR/Io/NivCxuNWHoExtCG3Y/7a0au4l3pyDWYuuF8GSD98JHRJToM/QHW/UmGq
dm6lT0edEww6Sg1pZTdtVQijWhWAXHzVfQ6KdDzqVvQZ3TAtKCRk3ybaHqHdPYeQkG9zmX0y2/Ld
7ofkPhPllRhiQSjnVB5m7FZYhCasQ+i6GJnEnmuK37UsRiiZ1NWXuVPfzZmOZW/m2l08Twcc5VRs
wn/hgazWeaZvUqH0vVU4CotASDxHD7fEnmYqx+VD2tEUgrB4pJr+bKdmdpiMjDadwyh0GMTejqR7
DmiaAkaEn+3k7TvAO/2CFnILDqbC+SDIZ7LUmzNNYj859c2Acnpl37wGSBVRHKaIpI1FYj1Ywy7Q
tfd2sLs7fe4PH7pVw8a2Z+dWsXeU+2YEM4kZdtg/VngdGhBzOx61ybVWvQOIt5v2CZh2z7Y8dPfN
707lCnjCV99NnSOziBYm9mgTUqJp29jdRU1jHfu+NPd+MQ4bzDqebo/+HQvCGxrbRSEXPnf6lJxS
8S12B0astn1P9MuDH2m5l7lWtR1lQmijFJee0ULdGMZDlN0AmVyMRpO7tOt30TCo00BIZjWIgTdW
ulsjcBMMxpKQhCVCrSEVhrQk/TtMaAMgOcWSZoG40DWQyEwfuUJ4BdZz5J559mGPQGDGlA0gbTmk
e73cjyqFToMbTiZKHgBXH8y+1DzSix/ynEd1jcp/i+AdqfcCx8aKQmZZZNwljv6iw4Nc26ORIruE
QThMkeWZhWBfs5vuWCnnVZatsemcGZIYuQXbMPBvM1isw4jNvE0K6z4X6StwFjwxtnaPPfjmaN1X
Aonn5xB3SJ/YwRbuAQ/vKA/3nYwdGOnsxUXSJZ5f9Twmg/Y0qsK++RkYSgzBvTfapbUK6bzfB4N4
h734JRgZ9GWxle/6In3D0e1+MZG5rVC9k/gRM/xs6uaFKxVscKW125q7GWcyhP2uHONLgROJJj5S
WRXRbO8N3DEqNaO7ESaJCGV0cscQoep8FWMh75NlvpR3AZAZ4oGwZrJYsykw99E4vYoKRAaV07fW
n9nmCg1hZts/83B65qwDg0xhOzf75GE5Nh8m7M4o7F5dujNHeiu7JKfxXmAJhOBU73pGrgw9rZB1
WZOrO5LJB0IbsgqH1WomJ6hFiY34dbQvfley/43R2WhBGLlU+webxNgNA4VgZ2MGdRLm34EIIHFY
2nApDP2hc2JsTgTRbdoG+A1sU5+TkERW42fnSt313TJodOp05yIzkNignWJqrxzBF7/NEhCMn8Xv
CMYpEhJLEdx46SC7DcaJ4D5z8HjnVYaFxk3E0W16DCm+vwGx6rIiLXb0zPUxq5Zqq0uODgm+yo0K
HGJ7BrQRTV+dndQ3Nk0lPUJJ/FPQJt0lGAtE92yIsS6ma18HjwZGrRN0kN2cG1//eLAjKZ602D50
hj7sA3gfH+oOovtAICyTGMwlClN9EHofO1TWhi4i4ABSWr1r80g9AmWxtxa0O2jlEXFL5IYCGKIv
AstnN2vV9Gw1BqjksMNtBe/YN0aMMZMsN0HPs6UhmBTBunS2WjAgLYqag1Bj59nSN25Rt0rIrwAT
P9gnUSp8ysFTnyb2lYiOhdwGgFt3A/ksTLze1vAICaZ+mIO3qEl5oqIr2MpyQoLMU3zLNcNYK3po
XSnyjcZ8msI2PQVmQspdEJ5rZJL7gV1+RciccSbmfJULsz8bwW0G/ns35+4Bh8qIndKBCsRxFT6R
9jQm2DsokF1ZfWo72lq+Lw5DuNjzzKjaqKoqlgY2qm6mkpSd6bs9Yt+OS6oBp4sLr0pNL0Ztcj+i
edjGMv88aglxnjnNzd7IpguPxQVcUnDexbnFkDa8G4X43e7ys+uPw3seVpyjk4AZSy7up9z/mlKe
m3bbPrBsjq1AYJ6kTnWdJOaAApz6ehCyR6FR7BGv47oQODvjYUQcjx9H54D4v8yd13LkVrZtvwgK
bGDDvaZDeibJJJnFFwTJYsF7j68/A9Tp26qSWop+uXEeVFEiKw3cNmvNOSbo5d5wm7mXS35xXKQD
wQQFjjQje2LExUzYTtGltizYBRHdHdUqZrFHXuyjlJxfgo9IP6xMba3XlGc8wURb6GOGW7zqgNYm
zWOmiU/E3pE1oLlQGXxHFHVN3d9y79nIOJiG8KujPqkfyhQNLtoc/NlRe7EnLzgmFoCjqC7f7bCo
N6g+TOyt7AlTg4D50Kq/Sy72IhKBtqjs0dlJdAqrqtDQtqUF8MVNKDz/LpDLknXK0tFJAfRkfKJe
2rpISngkkLHslVSYCwFo4r61iY8xJ7sGHB8Hl6wmp0o6gNu//mbE8buWMg99/ZH4NnlhPnuepJ3X
LNikdQCB0mT1oqm7HJuJBkXSlc0ImhUP0XNBku3S1ss9qnRzk3ethwSG+mDH3w42Q+DS0fBu2E1t
YZDhj0QK65D7wwfDvuKO5B/vU7M9D84gz7LJ5NmHnEcPTfCFEznRCZnqJ4mRLFWTdm9FyGWBSeCy
HJz2NZnL4ATVkGbKDErcmpetGlTIGB45yc1AD2esX6aUcTTBdbrTib+5ErlJbAkjAq5S/teUW9Qs
8cHoxMFTRpIVjXrCxtWlbz2sswMjwDw2Tfd1HNcnhg0qNaQtNY2qrkzkXQ9AnaYHRetOBpW3lan7
zXKw8+GCPZneLmYP+oNrsLv2C7t+2DVUKBcoCgF4Csd5GIDjoQL9IUXQbYaYnqBeIWMyLL05ENlb
PGJUGnZU6IC8+GPxGNip2BYOIbd+HV0HgqSf9JD43sz0iU+j5picw5xBQevT84hEdkEmRb3WeZhW
kdJVbhwq756Gewzfz7DpfGmehvmPqberTY2/aJEiiBuDvUqaB4Z25MuRksv9QO7jEm4oLFwQAG4m
49fGH8JdUA/9ObbKva8GSCZiYDS0Q5xd6OcPPQ3YdTiQS5LW/knWGr1Of16NGLVEbWyOZwfsO5Id
i9Ynw9UqSCtnH89RGQPoJlhyVEgwNtunLnZeKq0wd8zQ0cWLC3vZjrVb4IRex6WWPfVWkbuB4sDX
YDGgVc3IUsJiEyqoEBFffVE859NJrf5bpMDC7L16ARdC2Za0wacaeWlBo3rXpsq9r6jDQ+zpr2qu
pa+99L4ZYV6/ciw3kxh5IOiljzQ4lZfRIQUYG/Osrqo4RgBdSYWZzK49cfINDEeaIm5Yh7pVhldl
E7RGcUojUjaoHFpLymUlyUKEJsVqccjCJr+Wikn326hffD7yiM/cwtujPPSJUexlJ8otCqhXK236
UxnWp5oO+LpqO7HVUaZz2zbZLocoheGuDLapiOAXF3gb0Y9jx/G9ZKMzrt3da8T3bkhLil9DB1pb
OlAHNtDAqE5yD/iISTnUqj3BfOolCA96nLMyoj5UxRcBvxUDsf5uluqp6BSL3SE8XWnXGg9aCvUF
AOqSfldxcpTapeMbfZI/hn7CWvZdhoBuA16K4nlwROSVnE0/EusIy5ZTT9ldBvUw0MYC+aIQ9+bI
msLpJHujxnKRr8n7EEBm1FrilADeW3ljDSS+nMRZVYMV+dsbPa/ie+ohOBe7Vmza3qINlXbxdOi0
SFI7aQOX+CWUBm2zNmqThFFMisUiL8pN7+fRQTNRl6l5XkE/ohLXtZJEHxzYtpGYH0qASp8ui8E0
ZbEK61r4jJb+gHDROYzto9XX5ZE7m8A0H4py3QOTmAB7N7G6G0I6cb2NxsDuZfhAoDRl4sn8Xrai
Oox2eNYo9RzIFaLOpyooa/AATEBkPjN8Q34tj+gixxf4+xyrip7BMDFhTUgycfraQeFsbGaUPQFP
LyXNmqWGCdrNS1IiA1nL3W2MNZ6QyaA/Pxtmkej12Z1pYFRVilkVgjV5zpSDcZnrzoY0TiQqXj3i
fYznK7lNMqN41Cy+WA7EEDhetp0SJi4rC/Md7Qpqh5RGOg0XZF2nF1H6w/0UUSwHjHJyYCFdYsGC
sRpYo5t1Hu8gsarb0POf4c2AWieDxNUYhSApm28EpgaPGlwVxbxEVvQDcpfy6MfpSxE6bwZx7D/m
WBdhmp9Fl73n3Sell+wMv8t46uv2W+U047muAuPJzIOXyUH9PTYEmQRsRA8q18gtczYVoNEIaUBf
fBNd/sL+w/VRi995kjm/qtANt5BsKfKKR2pPxo4m5jalDbLvlO84KeOrI+DiERGhoivBTpdlunOR
/KcrnrdN+uIuUUrtzg8yxDzg11tjhE2DLDNX2+YaIMHHZ/AWloO42XbvFi05nD5LKEWLujUS6/qg
UNw7mPQell4ZQjl1BmbVqTFeYeRutHrDGr99lj3bTYLYT+OYXFTUhGPzHCHE5lZ3KI+PyVtglGfq
yJx3Ke7QPerHtEUsr/YGIKRq1RJ26JZWCFVB1Y/MrDriF1Qe3kC1JC7ldJd34xWB55mEi3SbpXEP
LQHGoUO9VlA4N8mmXtVW2t2xnsPQqLZupzZwDKbOOwWdegEvHaHazD3k8MWTRbFsO5XVrlAMEloS
/+Zb+klXgGWUtg//OU5hLQAXtn1qM7ZRr3TAphQpnHuRZsqGIYDSqSouRt1RMQ3KU+5PxOwBo9m1
7Go12TtvRRNvvZHSqpN52xQa5TrtpeFaLAUxXTd4wuP4DNeSHNIaDPtCta5f7cD/ysf21+azP3rP
/rPV7f+uRQ11w3+2qC3ekvAvLGq85n8tasL4DUuGgfMFuZdKFuX/s6gJ+dssk7BUXZMI+1QUHf9r
UVNszGvsjjEkAGKwcbf926Jm/2ZjDsYKg9/HRrViGf+NRe3Ld/Pv3rIN9NUxDRXNCIIAy1DFrFz5
g2ykqVVFsaEZ7GyhXOsmZQeQrA16psZguHnW3nKWga2lKmywH/qSCLa8BZn+h1N2+f3j/mg1+6XD
zbdA9cZJQAKg49njwH7+FhFI1L7y0f/j41wI6HR1Xv2wqI2lGDgjA9EtSmsvBeuv4eOkyqNT/gOU
u6cTux3SZvP338fRf5bpfX0hi6qEAzBfs1BHYCz842kJdEGmsGlgSFA74mMok7aTiSpZAG4GRGhE
olkTzvHU4Ftf5FPygw7hXQHq20JYr5rdXieyVWEbJpx684olek3G7zKAaFNb3U2tWZfARmMDsk5z
fasEPhEjCKiMdl2ICVhXMUdXknczPUnan1reLnPLWJUIlhW1uqhjfAnD8QrzHPoB+wLtPtZJYw9Y
HGCIHTvNdZRxq9s+AECgjxrL7NR7UFq5dbRNAlw2T5oDBUHy5Jr4GEAwcrzgoDlXdLzwyclRqDbh
dBERQdbextHbNcVjBHXamnrRviNOJlTGczBiJIPUcWfOm41ahzA6gzLpL9oZIPu03qQUIwq1OWdD
tSFR5s7sBpf66NTstTzct569pm+xbP12IwX++lQuBrP7NgChDVvnvjnShHumUJSQfhdmL7kDRrwt
jorzFKbqMUrFtxCGgSijbay2cPztkHwvVmS6vhrfMtA8bQ39p7DOjQZ1obkfCNisALXR0tsEREZW
BDogOBIaduFO3NuJf+crHeijcmvl47qIPIK0JCNsG78PBuYczOsnAhVwfq3KydzRqd36K4uMdwds
ksyKJcELd8QPAsGFIFhk6Rp4VmYtYd4g5dfvUEws/QjqLbF9AcThTuyEd2yJi5/yt6501v4ICqm/
H9nTDpKIY9a4TU550aNd+NpwXnpk4hX9KNbPq8rEd+7d88aLIbrPbCiKpBIAs8L1oC5RHHEWpYtm
gIuCJL1QtIsXeGtK5VSI4EhCwzKjk8eWGuwXFQXW5Y0kWwLItL3w+mDdDTTcofYFvnLO2ifVsdcF
vWw6AezupdlhQPLhryKNMd8M42gxCwfoqB3lqZh97qq/DCFJyw5yLEC4lqQEmd7H3OxByq8EIvVA
LCnRgO5A4W7aoIhmTMaMM6NgLYyNiaLE06aVqpabXBirkXA/zT62BUnUBqRzDsaxSAZQP+SkblN/
G/t7Tc8+fKjtSkAKi1DcqQe8YJYITH3B/TrugUDBYCu5rqFOj7fV2ODkLKAdFUFprBsEBgp2iRl7
eaCOMravQZcCglXPxBxd4XbkiwQtyTTxvk5Nd7qsCuoRzhZ0CAhflVMpWVqspI3JnrhdNPbR3rBJ
r5tw4m0H23VGuv5lULwLodvIvsA+THJaxTXYh8QkgzQOSCB0KvyySvieDrq2wnYEA1XEa/IGwfiT
z9kAtbTtQsXH41z9aQRspV+LOURRTHNYc1UlVIhJuIoUktwQs1csbRneKfOaxj2xc61VHK1WPFYN
H+g5bKNjjAfhrLYgC7wGnEXbg2hQgq+VqRo4qIrIEgZ/Pe/OQ5NuHJItCjtY0RqMITwAWAxC4D/J
cQjkfVWRKKDjMIjRpNCBnvtSvnaA9cN52Hx9T0rXYLYxJwJIvBlpyiAbnPq+XdboR+uUhnfeJz++
ftkKdgItXE88hYSmOw1tM/a/KlIojC4+/zTwQD4kVB4iEbG9HnadjlLF7zWSF7i4dRPgN2bg4x3t
IpdLm4ibKWxvXyNohX6JsI50TTjQ96zcWwUVLWx8BJ9ObPa6hiJQ+y2G/8lmns0LQ4HtB5Rrm/B9
6ooTnREoRAynBuuvBQk175PJycqHndB7V+KN+nqN5kQ/5peQbD5APSKAu8yWxOjekpiNZD0Qn5Cn
fGiXnIiF5pxiJkwj9u3sHgsWbtyOJTGTQTnjkxQVT2+xZ49JbyrX7suCV0ZZfSNw9pJE2H7YFnGC
BGFBCmCvfmIVqnE06jySNQQUE11IavzEUdVTfaSkzmfY7L+tEhuiB88ik5gMw4CPHQNv8xmJ8NSH
fHVMJu8kS0Pimph+wie/YTWtsMFObVCG4UfLpkGXAB8nm+CFkvPiZzbzJORO3GlsuWiuIEztWUt4
1Fgba09P+Xtvd/XiknhwMAATQweOOKA4mImXxUM6avAtOr7UovKjTel0977m09GGmofmv18ZCpTf
vAEEBr6OenxfnGSF9GmaWkpffIyBWZ7wofkgVe08pfZZ6+fr2NXFJnYtFYr0OLa3SRnu2ZYo2yhS
PpUe7+IARb+/hBb3l2b67zy3wGkgYEQ1z3aqBD/EPJY4nnkUERA3+v1TlDgbMIn1ijwJ5ZMfk4eQ
a5s0DH9YlqHQN1bQY1BmJ3NIXzhYMH2HsZO0LiaPYjdnr2Q9upbOLG8E47BSwNyDZ5sykrxnngFK
Mz/jfKdvg13sdW1YkvxRMN7lGDQGch5HdvrBBDU4hm0VJJwbjy2QYY4PesD1qG2mlGlcshpjvDAY
HDOfo/HYbYI9Xs3HjtXz3LFdUjUUEp5zsBJKvinxm8UA34rW05benL0oBgHNl1EhT5iC20HfJ6Z2
+rpcYLdQKQztzbxYdkW0KYsVqhoezufh0Ebw5L3qZoM8wcp9s7Wz041EiUUM0mL0fyi+3KgQfSau
CDkd1o5G+A+Ge/rEZbD3Osn+7VCgDLTTRnKZbRCiRLM72b2jdi9qjNSh9n8Yki0aoevvagVwVnK0
eRm+a3UN2LWU9z6V4cA2PiKQfiv/vnEBOX/KlN/S0EdFB46AIDY6gtF9gS9tQa/yPmoseyFI11Zq
YiPQbMJw9iHexj9AXZMfP3XE3oXR2lKfy764huMKvht6yIy7LSxxbgY9b0DYyC16q4LmAo32NrO2
/KS4FUBYGH53iiThJ+SEKgDyOF/lN4S9i57pYDlo3G30VEAFCWPnm+GuZ/BiAZIDGsg5qvQWdazT
tSGlq3igI4kGco4NFw0nUkbirhtokWfwbqOIe7Xnp6Pp0Xbq8nzbm+JEtQ3JFNklMG7Rxccd+bO6
A4+eRyZJjq2Cjomq2vews59QZp2ntrxB0/3RZvpcEt0ZWnHr++LDmR+7ib4vPgLBzDuPO0Xs4Kfv
KcVnbtZKdSnnC/Q16g2TtesMDq4AvIxr/BZQxWXaPBny0WutTxjFR9vh7gAbftOQ7po1tfYe9yMt
Neq/hqLhWKBjsFwhHn4LO/5pVecHQ4VD5RdM7hYhVUiYknfUXvtgrQCD/f0FSsQYF0Bho3gk26WN
eVg0OQVdXoTm7cfXX7Kw3pfEyATkgvDsuIZ1AHfQLiyuXToEuxz3gxeztIiUkwoaZz1/ixGzqwU1
c6HIxywZ3+OZm0uz9+YgTYJlnD0peb3O2mbz9X0zbs5I4n90GpUe3EjPi8OThQtT7WWy9Pu0q4jX
zFnWedzLoa/dp1Z1I06Z0zbP/Ymk9VGzrVxlncfT6XA6xAhxQvH6eF9kSN0soiwqZqxFU2lHthpn
WEvKVpvoqgeCsiejauTbpL6U9aNBfrzFE2rVjNhNvGhHQSuoO6fzEz/yzHmSmWv+YigKDqqvE3c1
ABBL6yMwhjdNos7g/aROAzVs0xEhYs2h82aR6DbCsC4OeZlpkp4tJlnyBuNLTicBwQrGYtzz5055
UMEpUr7AJ0BmRMoHgHzux4/BoprVWExxZDA+FozzuHO8xww+ZzZPH8LjDRU49RMO8iXo/JjsmugN
ZjdZxzoiMD8yWAIIgwR37VvAHF33ic0p5afUXxg+4+7kNelF6XmqNO55RaCbjUmPw7u6tefVYl3U
+VJ1rkHAjdUNuJP74AUccYFOmHewdgjZhm2X+FclogPTjPR1gnBaGWVjrXpOQAaZb1J9l+ZhssRp
eNKK4dGMTap9afIe2x8yxQDUDzw+3WCFS6GEh8K5WeACE/uBTd8+j5snCbwtQe3ajA1KEcEVcQzu
yYzQcbQYCRuLpSarYwlG0dZds1E3MAcuHYF1kygfTM38IGCDZ86KlnoBwkuGTzJiDJznK7pgNQNo
dqKErrLfFCwy4gkroPpalv2iSSNs+tk0++mgKvXb3jeBdhbfRjLn0xTWBTpIG8sC5u15/i2zhpzG
cacT1k5+Hn0JdpdovEZu67/fxMt5j/5TacNh9fzlQbEd8th+3cMrZtmkkNwhJA/+St5HI/szr1eY
XVTNBb9LxwkuyDKbb+W52qFbPET0BVdhfmC/8GpCiCczgEErhao4x4dYzNi1yowNdOxIHXvh6QSm
DflN7UHOAe8OTIZso4p+zKaK1mjZr0pvSZn9fR7gO0Z1lqjepz5YZ+uEkOqF2aBRA59hMXz/+8MX
sIr+dPyGhqPCtB0b44BFEemPNYzIVlUgCpQc5riDRWynS82GeFxFwZZ0dIqrtGS9qyLqWz2wEAcK
yPomcqeRKw9Y7+jlnKKYAqXiVQ+0RQcIbNbOpM7ZJZTgR255pXBCyvvfhIYYIR8eeP3vC1whKRil
5WuavVtbIcMrGsQfXwu6jl3kon91cue5S5wrhdmBLbo/0LnN9vKiWoCWM3iOy7JM+R4KvSVTuwcy
GK9hlO9KTH2/rwOhlgIPq5nkMvuaW6jcvm5Vw7BZrarLMNA/G5XNK1X7cFnNGzzd8Pckv0CGpCHK
7FbrXEpiZl3dTlmURilZ3yUY0dG8UiVwsPrUSLKb4mJjcsZc2PGS+nFKc2YSrvGo2devUfhrUqpN
6SLnpEVKVJR/9zUYf204q4HpOT+APHTDeVE9zz9kyb5bPk5rVj20EXjftLoVKu43sAtFxi8dpvM6
TY+EK4OFs+1rVTmcb1tiAlmRxVD8/rT8fyvf/lTk/U+ksv+LNV4TodqMCfvD0/UnDtniLfPjN2Xx
iU+ozfyf6r3/fv2/mGT2bxYlw9mCh0Pmizz2LyaZ8ZuACAamSQL1UB1qrf8q+IrfqL06GoJLW4fi
RM3x3xVf/bfZ/c2veJWhm3Mx8r+Akumzn+qPw6IBGF3j6/EF+SrUkn8eFkYw0AG9aeE2orxgDn3w
ax/No1yT11156bVJ58yWljSjikoiI71R0tXOMKOY6wKikul4uyhqXZ/4Gb/HHJISsYjjpjKzZxQ0
SLJRGqX+3vKnpdBx6yUXv1eODEb/gO75olr9dCS4xXAX6gxynDPM/T8fCVOWQ9HdFK6ef2v14g3Z
7FnvtM9cTmeyXk6CfF6lvUd8szX4YizJdsF7yTwZkrEVz+jFjW55jHP8HKZlEbhN1aziJrsK9oSJ
xm6gvBqttzLM+h9cb2K2Rv3y3WfjFIIyaYNA/dUROhaglvzKE+4gW1p+rZv5uAtKVjQ+aUbIRo2m
3Fi+tg2wNhXUnxOD+l/j6p2/78bGDdTiH4reX6X+X78SM6ZAqc2IRdXy59OJMNeMatFrbtt2B2V0
ADdXm5kpFSbnjn31wLRfJTvTYOAOljju15iklT5x//Bo/UUzYIb2/enUaATZq9z23KvmL4ZACskR
CxlUyfj5ARRXm8Fu4P5AUyk7RsjuKdplQttmfX6NGmzbdeNqSe+Cd4VtORHXwn4D1yUr5m1gNHQn
tYIFjH8aEkqt/FCpcU1wGp3EQ6pbrQc2KF30vUFqFHJf//3R/NpIMCw6OGzRpTQdUxW/evdIqlaG
AaWlq4UTHCKc1F2zCtpq7WA5nO+8WOt3qiX+6f76Gd7HwIPxViKm0ZDSsa39Isb9oa8j6bCmBefX
JeUVMu4PL0wPaL3zzp2fb0GVvPQfTVJohA4GnkA5sy3hy5YbFhRbmZlrFWMTC6iHvz8df+o3fX0v
MDyz6drSYQv+fJM5c7erQa/kVpQrGjwN86VsPR+lcrBXAjj9gLEn299XPUWOOFmLf3JKa/N9/PN9
zqmBUSORXdmqps2X7A+nZqhbflpNJj6Lzs0qZ6M4/pZk8H1bwXZXgj1kgUvplOvaUqBllQ9OlV57
cBQdfmVY2qvJy9n7NwvfrDABLjI9eZBJe1Aqf/8PZ+svr6LF48jwzyVTf2GTIa0ZrR7nujuObO06
Hd5c9ew5Bfjs/LkOwlOWIyKO06tvlDNTYQN2IFHqiyRIJ2/lqx23bllwYZvgH76a9ucBDKu5Zkqu
pIqY6Fc6ZBJpqENVQPV65Z/IFJjAhmMb+2zS5uBUBxuGKhmsCL6KDdrih/k26wNlZ0qeZd3fxxdz
GvZanD98pWbE9ffeL5+zEdlqf6CjfeuL7C6vtMXfn9Evr/avF98gu4hbwLF4Rn5ZFDupOgoH/f/X
4GJ4ynFiZLBHZW8O1jL0+8eBoCxIGs/Ijj6lZb6OJrpsMhd6/wKJ9Gw5VwJBHmWQP7PlpN5aEM+o
nudJLwfrafUkBvjlsgzka9ymz0Ht+IuXoEK2q8Ya2aLDuo2/+YRb9KDfbfn694f359GGi2KQLqzr
ji5wZP18a4e9agV+ZxAkymmui96NIcdxv2CPKjZGReG5dmvFO/79p/6Cn2SwsQ2LDq5DGxsXE2CT
nz+2iIoIfI3uuGqxtIx3FaB2FI03z6JIkidYw+CBqsaTTZSskr+0NUjinjKQqL63EXkOjhV8m/6J
+yNAK/zFgw4WkyUC6ykSeX+ZSKBolACpudb6pMxYNHCENGps+q/xNmxIpWtQVgfleh4VszF7SCQl
aQI0d7LRIMDM1RkAleq5r8U2Krmt7fjDTg557cHDoOk89twByjhC7jbTZK0GQCNpkKCLZTiV6TVg
waGa6dX2SwTv/inI7sbYOhOPcFZTso1btXmHiIfRaME3/ewhkRWDc+yL5JN2xdJweJtI3ZfBsSum
c8dCwc/4JmnyGBNHgXr7syFFqcrqVeGTMTEyLNG12wsscbbZXJSw2xKn7vpB+uKB2gWjsBqdxh21
4iG0i4fMbw+Rh7YZfdWchsBpat1B087Ybx/E2B60UmzVJDhFdvrgR+leLwo3mvwTLs69UpWboa+e
JyW7KkW1N7yTHV0A6JzzpcMBZI74VCvWCD2jEx1Hkk5jsmbUaGQXE2UnFbtcaJ5nUr2vOcfG7m9S
I49R0dmooQnTmIxCGC5TB0cBOmFovA660S28OPvQq+GcO+zPqP4iOO9uFfYqzZoFwFtoSbeyTp+7
2nolmcNt4/KxjeRnaw1INuVrR2kvtpWLCIIj1fqgZdyM6ue6zx5IGDv7RrWvMJJWOYlGSo+GKsun
DDtfhnmY75OZDVJGBM5GY9R4ieBHE/Z2iAnvICIloGs7PdqGd0Sg9uG1DqLiStmOySwKqD/ghCN7
b4XrY1RcdIS8bZFn3NWRYe0bhWCrnpWKyOVrn05gM+LgsQXxvbCm8TbqYsvmXQApoZbaUdB11hT+
lBU2y2XSQBgDNA7I2lG/zf+ZXsLOlXRRr1c/8yH/QHy5FXX9ifObfbCTXVuWuzQnsoOMQKz4vM8c
ASX4R9mDXZJAYItzmzeXIu7cqOJFrdNfyiFfm153I5QgVl7m5ZlKjPVS683XjFU67qinpNR2dcbh
qRMa/3mAne8qVbMWWtOy+PF2catgWq020uQuwgYCcAkPOrHiCyKcbKNx8cPcDY6ymUSMbCnnfYV0
aFR92LQHSZt6bQWMwHGYthSNuCGI7y3CCZAORu7QXpAh8TAvVVOHnJO8ee60GaRq0hdG3IeDE8S/
+VqzqnbkJUEsGY8dUsaS7Q+G3lFsU5P9iyzWXUERgVyGevJZGTTk1wJZq6wry5oRpy3cTO2iGvA4
lX66xnUotvggTBx4swuikSgOlXJbOoDD44hnKF/hpZ5WmtG2S6VhnvbEI2BNzoUZKCvqVyXZPJOO
nB90Udng8Fet5s5rJuMcg9IyJ3meQADlkedvUiAHXuXPBVLY0cSUkX8SXnSg8lAai3fEQ0xd1qWo
qYBPXXpNBgpPZt+/xBj5PCkLFsiRuRiwBIH1BLZPHNJCNcbHBqH47wcqouaU0oJd6FWCgLtX33Vz
n4lQwVYKpjG1xjfSKa5GNUk0+3aEi9I3F1+faJjJaiJWZjQ5YVZaArTV8hvOxE1beefaoBKmhFJd
lXrP0lTJSOIucGeGKIWTarj1UX3B5N2ZkKhmQx3y1HwkXkthOF/05suArXkJ/rSAJjbbn6ZzOhmv
87jkWNk18I0lyVVrz2efxBXU6nJtpEATKqdbzINSbhsudKiFqjx3WXpfsPTFVbbXftheeDc/AbS3
3EL1jlU1G8M8Yq87d94+DrEGlqahyIPU3G54BAErwpSq7XpmYK3mT2yo3kq6eoHY5hUxvrys6Xwc
TL077z41m9k49HY27huRt66ZTOeEerJntVhk4SER0Ef05otWKCSrDrc8Q6gP6WneByYlSINBtLMx
GM7XHPZJUPap5hmNwbD2iYd/9SEnNDJUIYqnCqYytRcPnF2hQDkG7lewCiyd8dMc6ueiH1ZKlKwL
XyelKL/mTGXzSk7Lyqus+ptgZYZz7WyxGSgeigziXaPMw0BfXwjbvVCLI+UBK+AEGlYO04Yh0NVS
+7FXacWQm2wsGEYedIWK6VxWpoRIIslWYwfk963bV9UlC+9nG57/QijXOkTCFBA8pSJz8TQ0XflD
MYZ77JTrtmV/zna3Zxs4X4CR/Xzeq2dhVc+58uI5j/OjW5XVWtXHpWC8iIbhQBvzdT6QOR2dmeN5
3ki2bX0QmfNaTdq2E5+2nbjzvnLe55r4o+oMlXzIKsb31r1WbeZRoWL8q6YS87++JWD7MNjp9Wur
wso6COSaBjjZpeKcpFCB5nGTuyQk3arnFiC3r2f5N6Q9YwGfzPJxYClR2/6JBuuxzt5GixwJ76FM
6ktdxTyRNg9RnhqU1mkXcC1eNaB4ilLC4aCotIr8CHM8WiOVKdhK9M9MZldVnBCL7QWyrc6YM8bT
Rd3SqsUi13r4DdjZaD5PSMBzE6mSjE74m6rT3korv9rawYvzJ1JS5xb2eAtijVid9hDApy79VT41
B90oLsSoLorueyvomJE0Zy7aMvuQYXHN7eSOZvL+6w1AEH2kivwsCB01m+1MLMHrU0ANqutdJaYD
m0sCW5J4kTBKr0XHTZyM8goWzu0a7mJaP/RYwcSa2kKZ5i1XZ98GStglkO8F4UjX+ZrM5RGFLk4t
b3ZEOhS72JiBw/Lk67ykI66EEKH20jTl8zwEBNxvEqcdqwuPze3AMotR8jkLvmWtt9VDbUuBnLub
MoLNE+QoO79j8cMCaP4dqMRFYEwoQ/Yjsq/51xOPbqUzB3V8QuLUh7LRt+B2mVUgvCfnUWbPk5Cu
2clFVGrbeR85b4vmR16a4LQbudPJwh0GtrmRek4j+Qqu49yx/wwzZTdvx3HwFwsrF9uq5alh3Ei6
AHsy5pa+yauFMjc3rWFe1nYnvz9VtXJkSHyYJ9WkZ+nNHrHn8Swb2J8TprfqSMDVJmNOtLL2oirt
oRh5tNDMR3pyMDx/6eT1oe5Y9ppG+tHrnEvtOxhkVrIscmX+0A7NYWxYxQIvJPkVcaCD8UpyVgdb
3luO/lEW7a0d04/Q7u5SZt2+R78dmdOZjXgF3o00kLEhfg9xW1R2OlN6RYtKZMRk4m5AscSHZ0Hr
agqrBJhe9FkfA9m4RmW8FpV4Kqdpxrsv9baGfGKlUCW62xRgTGPnjWuHAj8KnogPRUaKmqB4Zl+y
HVr5CSqQqcjmJUZlrWWjLMPBvLfzXcEjMHj5QzTHKVClzAeeTSNfNwyrkiDAgn6Z9E6T5+yIClg6
DNSib2+B116A4F08lZnPRuuWe/1jm4qzoziLtsgOvvO9Ua3FJOwO2CrKT4McQ4eaAoZu1xD5dQK5
0BfqNtO8Y8n4MhUUYgP8Q+l4jieU5/1mXo/Ot4LGet7vVO4wvBiim7cln/Nn+dZJayas6vkDPeRL
xbtrrLUUk8PMO+591yyHR7Uy14OH9IdLbmflcytAr1UMQWXtQkzdltw5gR+c5sG/6JyFJqxX0sr9
vL7NR/z73ECBoTLouoINdArjtaZMTHKMq3ba1g+ZdKNq2U22i6hkNY0JzoHxHDLCwfjZGELZFYzi
qQOOionGKunT1px8y3+D9kLUq7JrGfH1yDvOz2DI6KDbDnTe9lC6KrYcxCrznmOi4ie2M6ixV65Z
3+5ALbkQ6wmlqFfAas7sadZzaXR+l/l8zXsGv0dAihhebbesdC7kaJ/nodf2i2vJ2G/e+Ul3w2dy
c3jfeRgghWfrJBg0jXYDQHuHe/jZdzQs77THbeLGIhNYit7dekd87+G25cjKxmj9P9ydSW/jSBCl
/8r8AQLcyQQGc9AuWZZly7JVvhCqspv7vvPXz5fqOXTZNS7MddDoQ1e1LSqZGRnx4sV7sf1uOA1i
Cx0U4GJVKPlLnBHQqH7s1kDtBJWKMKdj3ZLeRBNSwri9xSHCRVGwMG1KC9+kTPZYXQibc6Zk9y5S
mzK9kdVryUoivLNQdHDYqlj6TAmkSFkwvYWGU/XkDISWkBAFcVdezfL6kRmHvHNGBplcO1/JGxBF
IUSpwoPKdutr6UUxu4ndcJ0kg1j1BQKhhA2ZBSBUPSuhJ6IkuymH5qWsA46keo/axC1RiJsj0XwR
ltYdsvJvdZ7akHfMWyYmEWQ/xAbOsUtowtDMwopoofMz6KgbLQOpKkh7GqsLfBzXTd+g/mY8JLmL
qCbqp7NBIw+VBZeTUh3rhUWiWgaLjE1ELbwyygaSNOHCoQjzyo+MmqImMxnV9k7G967kKMfhqjQx
8yJIaFThecgJa4L7KS5XMA+ZGsYzqiIRSKKNoo63SK2V3Ijc4pUD0sNrRM5iRcNb4pPwtnG4ZHNQ
zMukQOYZt5uFVYeztw4/OrrgMgmU6y6B6AEQWiaOyHU9G4R9mWZUrrHLULHu1orongujeAyH/LlW
S+busUcoI/WF74/5O0CojhkDdhdoD9g7v4ETb8S7xs6XWu5gOcebCiZsmfxnT1KzgZTyEKGJwTg2
Li5hi9jOnlR4/KLJVqlFNzGqLX+edP4/hUeJbYKazMhG3uTHNmavAmVBs3Ih/GkSedVfjNI5QBXY
uOYE2YE3kCuaNzdyMZd3FvJf0FCDyN0yHQYNbjQWSroebCiZA85ti06l2iJCJiipTO2QyKb7vC/R
Rcqt16yvd5NbYPWiSylMKBBFu9QpfF1ScsBKY14m2dFWEDJOkJapqbVGX30wYGTOYmz7QD2Reot+
4YmAAIZ4HFtQpL7KBuSBDWrHAFq5uGD+m3BRoo1qluvRRDeKWsrLEXgXxsqLh1089kwqaTBJYcLB
gkhhQJy6ZhSLwGwfely3K+SxtojqyAnvWZsNFyTGGXXucuQCjVeUbULa1oIyr1T8WWVC6mBjNDgY
l9D9mJDf1r5awWbsvUWpeXcFVdm21dSXOHSgBiThC5LEaLETpebmUHDZqR7jgMywIWajrJDKnOMp
wmXlV49TF+PpUMWkyl63bCFe60pkrCkwuWiZajNRF98MNag6Q8bPNbRYFFa7mW+wjYWq27MwS6D/
5iF0snGF8h3pxdR4GPuFS9rk3kzxmNAinYCqFOr5rNCZYZKbI9JGChX91Fqwvib70c/qK4yWBJoW
P5CBBywctDE7pdL4xmMyq9ALnCUFLLguly++cFdWWbxgb/Tqjuk9zZ0nGuFPlfxxfsdijPRsZSv6
Rr68whJ09KMB/kj4hnLzozclK3x/2VGM8c8aYIpRCXBanD6iFuULywpnqbnBD34dWdjsBRx+VIBn
qhEgBUVXZlZViNsx2Ujxas4VhaCRls19GRg/kEl4jzUwwVw5hvShZurQZitDjV4b+Od6RLIoGnLL
pHyJPHzHSFB+YQ6xL4IJanFU/pp6bmros7r0wDVsjD3CruzWcFyQ+4PZYyUNOzhUGH6bZWpQQVBy
V7lFVqjxaocGunit8MqNJv2I3eZnU0DfDA2UwOA88pM6mb3DcLMzFgxItL+KFFnrdgpwxC1hf5vN
hK1t3D6IOKLYqzpitm8yvlC0M6YvjpWZ/PCa7OL5nD5lhb0C7tdxtO0ra9zUYbJxAgW8JPWsvdvr
3XLo+Pgui6aFG8UvahocBdwt2J4QZFGpQmP8oHU1fPaCZDzMuEq54Wy9ene68UcXNscIVDERybNC
uxgs5KC14Q84FGvKk3Le2PPQgQFm5KlJkJ97evrsjcFPV0Oyfmh8mP/hDJG2Ox9Hy2Ub1Pd5ZCLV
n44B9CFsHUeEhPvJYGLS7Q5O3/2QOKXNwC0Zlsq05L01JPbShXATG8mbCMSZAYlgYyioldn+i43e
RGjp/SLUMPmrGLivc3HrHsrM1nfI5/sIs5PYf2CINmBGodpWZvbouNpNrAKiX9s8qP5AJIyTXz0j
HGpn7WtgDqx0AKFwfSBVmPAqgWONc+QMabaDbmMVnFTHzkqeM4oTm+FIVVRzFzOhZZYCSnh692pz
//BLl27fLXWqyVwiN1pEDuw3w0UvjQXW5nSo85deoh+WHQSzfGBCUqNMpvqyk36mkyZUzD6MIAVz
lfPp5hRQJhBmHdfPeCLf+1pzsfvsqvyDkvAbTELyoe7u1k2OaSnJxDAvmqWDatYiGeqzhzNXnlOj
9V5ypqLiDMEimk0NT10gCDGzuq3XaNtGHTA/UrNg7nfDP1Sui7BlNWXmJ2F1CbA5JFxmkHw4yjsk
cXvhMnSGDheUFqytXzKE6dEma8qlWZgvJjMJJ70nYy9z/SMbEbATpboNU6BqOzLe5A5jRBzngYiy
CphHBzatK3XTFu2dT7/aJm/iprZRkeHrPhtU2LjEqEV1lH8kW8Goy25kdyqNczywafCE90li5KvY
4p5zAV8zFKbo3T44Kci1XDf5HpGTZQqOzhqt+kKPjwGy2jLtAuTJMLYnBx9j3AWC8aNV853WrEyP
bdGqhGEG8Pc54/Gw/i9TCFNopBXW1QsbESBLqY4I1V9yenkMTNxN/TLOcVCXzYqkPWaeQAhSO8ha
pm31owRbQtxCQzoSGG4e3YgEvG63FnxfhBg3txA3+DlivXGHP6/11oL92AmyQOVBlh1GVjwhC/dL
Dtb6SO1Lw097YK4/xPe+brQTHiS/JhPTjClqXs1UYO+ajSvFIMXRIH1VziHVpyfYo+gl2epuwjIi
rMdD21DY4XO9qvziSQsw9gLvHAo6E3rv9cwm1a9Y+L6ruaMtwXMwte+OgVli6hmqr5FqXMlnaAZN
+XNrs83idqW6yT+VXb6onKRZFB0Kpi/QjW2wVEqkPkQC0OQ01MGdK0GsnedZPi5CybnGKwksD9Qm
Sua0nJH1ULSPgS6K0OikEhEK1J7xzNFQg8uxeZgoTqlqQAgpv5XoV1mdhABPr+tlGJeLgBYBitnI
wNUeGsHlE9Efj2PshyWSLZkvQlTHKP6Z/uQ43oVwRjJUnVUXu5Nw8KS0nLsUrVrOTaU5ZmJ666Eu
Lm4nHHnpraiN916Jl01RbdGOo2OFqNs8QdM6qUJopgD/isqpc0fqTnq7YgJdou7TBu2lbw5s2xe/
RFte/GCiYqNYxAw//1V1nJiQL49O3pMigChj4GaqSfjHSwl1yzzWTxIySH9l1OWP0rXuPHUgUYOv
PtaKwIRXBqIa+NUjpUZh6g6N/c2QRDulAwBS0qci93dFx27zJu0DWxWm62rr5HcfsgiUezgTuPyo
ZffuFOfMpOXk7gsdIi2e0BUqytXKddk//tkKkGSdAKvL6UNRrbemBafR0NtJb9BEQ0UjA6gajwc6
mUVfQ22nCKIiMCFxSDy4QxabecAbgOtPhxK5+Vg4MO059LSfUbk46CFnjIwdj4y1bP193wi9Nb0/
d5dd24bhpWoMjsq53f9SC5yosN08dm1YPeULY0a/qoazjfABk+2bGyWJQkQWF27PQlCINjRjJwfO
XwnUWR9pNs21Nn8xGxa6a462qJZ6+aAX5cuYDYcp+vX9A2vWV7KNI2SDFIcby7CYeP39iUkPnckF
n2HqoF8HuX8vG5WyV4r99bpymnu/Cpejbb2BKOwlF1YzGmbXta0KkiurTpvoFbbAgknvvIX19GGn
3aUTFQ9M+2syQMk1P+GwxCsjiuYMgiyzWH1w4nPc0TtKXSzulOrej0JGJ4DR65qIq+cU2IwONmoE
MD5c2MTMKjr2j0j394PdX9gNb6FBPhJo1+K1g/01kzhnZ9V3UdWSFTnDXQAK6TKqYmvkbjaWULNI
OG/pEFP9qtDjx62pnyS0HmcA5thq8DTCQ5+nPCGP+ZbbLaO1EfJYvrdtu+lREeqKVid9Jq50dJin
qXjRlOpuKAiEo1usayy5IXwV4IL0WxQCTScGcl0fNBgPWxvMsU+etbR4kfGcoXz0uauLgbPfODXM
U5Yr7ICODi0wzfaeKBK3+kQLLE/oHHC1dca6Ldu1BFYkT2mg1hXuOK8oPmkqXXwgZpshapQFYZmm
OaNLBgoh4MDdwlNDeYmmp+KeVAXgzAKXkodNKNmLPTlvDeMsot8gV/swRfmLPFU9lhWzPid86IWJ
ze9Vplvyg5OsPqq0AOgKEqe2Wp0saGjNBizILck74ZBmNnrsgfkhf6TNmdBru/dwpdj1z+/3ry3J
ir8dONdiSt5STfavIeBU/r59DURDBr6bvRbtq0kzTB8q5EoREunfnfiR8n1uoPQspqupnfqQtAYl
GjF9WOOHYl6z5jXVTsVA7d/Mnea56T6QpssN+olKNEcNYiajXzoxQBTOHOdSsiEYzp9pAyG54RoR
qKaetPq1ZLbT1U8RnCBKJyRAqzluycDGJ30Yt7VuHligNQKGJSOwjUOTorvXafNlJNOBONbwrIUH
IwuaVkuaV1mzim0XtPf0n2YBCdj3qyaj0KdFc2wIGUAUN4r8J16EYCCzCUvXXcd2urLGaZ377pFt
gXMeTfQ+/Rux8AvjFHoI2v66pBUyT38j/P2HcKVNkJlj5iHWU9OcgtLeJejrlWtBko2q6MoAoy6q
f/Qu3n7/Pb8yGiUvRaiQXaHAG4b66YsaTecxKy3EepjKuVBAENN2odfWXdWZ+1+61p/NgqqsRBUy
mpzdKPuYJo2XAcPwvzzKF9KZa7nIP6jgu47hWp8fhYnCfHKbwCPzqxjwcI9j2qC+PW3zJD5EOR88
BcY+KijwNGXcY4W91I3+8v1TfKW+oWxAbg+XGDsBOImf1B440SV+w6W/EUV0aN3hYWTqPR/PLiQn
RqvJ4zd2oG31KMTNC8lDdOZszHxaq4LEbz0kmIfoE/p42M7nOU2i6F4U4ysqzo/fP+gfGEVkZRxo
Q4UwiPvPpzeHqjPtLkP3N4G4l4ILOrqERVxv1NCARLBguu/sojFkHHLovMjyYWak7GIt3k0GmrR+
dMi14W8sp6+xBjYxFGxXM2FNa58pu0aKiJ7GkO4Gtdxlo+tb+UCToW37+Gg1/l3Va9vWjA7otgh/
uvpykscID39ZGRnRfj+88ikgMELxkubVn16hptgipFgPEP4PDneks3uFJoBCfk83OxDlvrLbcxur
j1bh341VvUEmkfnvngmp4p8QcVAv/tmPytXy1b+9NP3LQZcMdh6M7MdxoKp/oisyu6R6pRa6KOF4
6yEVz37P1DpXSuy+d4X+Mwurg86crIIUNrNYyzffi3Z+6ewDnXrJAyeKomVQK0t0tpZ+OG6RY3NZ
7HGcLhNUdD/D6Brhg6gvFjX4UqEFUjGEe1sJTrZlgtlxR0ZQ09Eaitu7LBbIP3WzUdde3CQ/eI79
3PqMX7XRwmuaR8fMdk1UHiBqwwvz1lPkLZF4foiQo66YHGdgZJuAQRTtMC/bV/mfGLWuOETLqHdX
nkKsh2ky6P5WPlaPvC4oExoJ3lI+AnTaQxhGC50KVv4do+YY3YaneBD3dRoT5MNlyXBvFCKWl4DS
IpbuZjutv1rT2wgePsY8k9nd0SiaZzCwResh1BEuq8ldFaYyqyzUT0bl1lSqGAxXhw+LVVBa+xkd
taU94UoQneQ8SxoYD2VsviQsVKOmK1i1aZntHG26iNaaix555dI84HOC6kOPbGlp3EVquJ309m5M
+rvvN/HXPFkYeETqWKw5GjeCLbPS/9wIGB5Wej+MghZMvHUn52wi0tRUyrEIlaMhvCMXuxwD3QzC
OliddShSfc9G2bWOd3S74lRPzSUo+3KGLsMQrvqcSR6RDSiMNdVVTQtmS+P77x/6620iH5okmR1O
bg/s8/tDiypG9kuxxFqTUpK15u56L39n7tCfIVLMRO4Ck4mV3s0GBlZ7A3+LoDAO0FbAVv9uJPeF
Gnx7GlSDuMVtpgg+ZT5q2jReiEvPmo74pjdGpFvEOXG7cVbRMrPMeKun1Smu0q1c04Z1MxQTNltM
0pg+uhRgkTD3cU/bVLWad9fpMSCCmNcice5V6sJvsoXDyrt+f8Fl49hNYOyaVZ3NuajUdZcmWxFy
eTKwe8378iHG8bHmO9M9PcVhtMW+jnYpjipKvFVm+H8fWKlNKSyEZdxdEKSroeG9usPFDKGQCf0g
qXqRaUULYfAihzZ/t8ZxHZnewpv0fa2ttGl6jsYSjUp7x+Qr1yYq5IqvzVoDMlZRv6cwL8AJnJ2W
jZeRIfKZbADh4PAMyk9Wh3JsnIzrCjGEsLwUI09a+I9uxuBXIuYCW6GktKTs95be27bq7ZmTwZ0l
T8EP4ewkDvNwDvurH8j1zYPVY/upiiPKvjt6/Qc39Y5jhSQZvk2RL46dKK+qaZ39sL76ufKAgOE8
TVgjpDXXfUNWOPCWigXup8g0ODsEg98bFsGxrXMxKoyFMK1XM6evbKMU8VVYdUXEl+qEfo4rrJ0i
Os+VWl7dBIJygMNarO8TLV92Qp1rLoszQdaTiygTO/mEnMUDls7+bFSzdV+g2hP1l1CqzBTS1jyw
rZ0Vh0fbQpDGZRSO6dhxlgrznKX2Oa9Meon9pdClzly85StB52XoEflCelVLJvfP9Wi0M0Qmj7h3
t3Tx2ovyI8qMnwzSf8ACh/sFOa6qrvKrRmWLMQk2FAG6/VX6j3OUX/z7Q3s7Br9dl/KY2A6Xpa6R
8FryUv9PpKlsI1EtnUNrKNW1QomReTqGz0OL4nICj3MzFnSa0k2rB8eu8rCc1w96bCuzvJrmHlG9
7Iw9M6E6pBzF2OOWt9PIVMdeWw8e4u0+45XOzmk4RyNCuAjbYlM0jKtsYP1LXdtPLY1UJpUAt9dK
Ko5ZO66hMl1sQ6Ckycam6TXjtV/dcVhTBqzRjF3XTbztYqKHAlXVay+Zru/lC/x+db6mWayO0CyU
rlxOAPnp76sz1lpo16PvrWWMqLwGv6W9CMxzo9YnWRQUnGqcDhd2Gm4ZMjlUio7DeLIu8iUi6dSW
TnlFZv30/WN9SXHIruCIc3Rk4UAW+PtTlV2dmgHOieveD+Y5BKDEo5kVzOXT2CNNzN5lKPuvZYr8
tZ+2ym8fK1P4/2yVaXCc3odGvtYsQCyCUlxmYJPT2mGzS9K6mqQrH+5v1NgcgPIvownan742fqXM
sVnMhZm35P0/n5+UbsoLiTy4RdO6FoCrRorbS0eAnNZ26j/WrL6j5ye9ya/4jsxBN7e9qOlq5Cd5
GI20QVkEufIQSWEE679/K1/nsngtuhyZcS0Tqr/76cbJrMItVeyp13rLmRnb/iJGgpkB6O4be69x
j/KAtLiEQyVdgxyebTe4i313UbnWDpvv9yqb1hX6Hw0WBJbtr7kRli7KrbOyLd8jQfBynV1Ivxrm
H6njEarqoXHFPAuNg9f/bUD86wye/EK6ppuovKE79xmtg1s/9ejre2u3at8TolLpvE6We1b4WHnl
ZJY4esVlqMSxKqiQbXXpNioNTPtcCuPcEJq/X2IpBvhlC+qmRq+ROU8kAz8l0IoSi3pAPHQtbwZ5
68pzeTubUFTk6jKktuw6e9bI+EAoksFdXkclw8uNvJKwBjNagfx4gZBWcRczWRbAM5upubYnJ33S
WkTu9b+VRn98bsuyVZNcjhLzE+7pas7gq7Qz10UJh2XAOl0tT+Fjglhc48LqZK4nLj3mmJOVXE2B
kT1KPOwb76h61l9Gk/6UqBHphSoxIWQNP09NVUGSonE3IMtNpiGIqnK1qtA7yoMc4EfvosDDhS+3
GK6wpDdUvtmeOe2/Vf1fCyKDepF80dZ4mV9uH+DIoCrHSlnLXdwjY4/u865mL+ko1resRmcae5Xr
pPaK9+/3kpxg/ryXdHz5mIsBkLa+jP8XU6gUIfqhazP2z4gOrwqbe96CHBhioGO1GUaP40Wmd+mU
HIJAXUUTBAdqzrkWWPuQ46g74yaq8UQOoaHUCi1TQ4m25qDtLRc5kDSbQ/o5j1xi8vvIiwJP6v1I
ejaa2h7ps3eU+XeOw02KFgoG5HT4cJvdFziRI1ZTnHzHPdcN7Dj9IBOe71fgD/GUQS/mLtkMCEve
9CH+E08RycI+ANG5ja75y0GYh9v9jU+MfEgtLa8wTk8aD/79xxqyAv90j5iIRwNKuhyHL1BPBTF8
8Ew6zzqQmulcLM5w6o1rGRm9wt0Zgb6XIV1ea43aYQiYWrKxfs28Rx1FdnAp3pNMWBnSwEshBnSs
rm1cnKA0XsfcOuuWNsdYYslo67mwqlXUNXsZoaLkF4jBq27aqEaJWUm4/f67fR3fRHqUraTpqEpY
NsKmv9+RYathRYf/F5Yz6SrzpjXmXUD22SonQVFpsKNTZvvscfa7o3mLv3z8H5bWZuTbBRhieo+5
1t8/3g3VzlayJNwUrTirKUd4dFu+Z/teOMWpZyOag0WrOpm1bvloFtV7R2Uxc40KrRyS2+8fhxHM
r6+aOEPWACePeXrnU3aJJaVu+EESbHLLPcpqxwu6a5Va57aP9k35kA+UDMBE18r1aASHd3Eu/8BN
r7GGnFx1olFyrZuWfLg5WguNjeA5zXso7LOf+xCdvdfBuSXLNMdPtYi2ni6O5SiOquHu6s4+40dz
GtPioLb7Kgvw2UBWNGycMwImZxlo/Cm+r3RvWaH560BQs5Ty6sf2OYnNcyiw9BrSS2HuM5WUFtdx
1NT2Zb4002aHeMYp9agMc5a4ia2DzM4dOjlpReO1rvITFjhYORNiIwQ55SXTsRNm+Gvv9a69ojt3
CmRFKPd86sSv2rjqfKVFuW46WCkJuOf3vJaQXy+XQgmaaxo6B3UwUL2ItljcPCphCY/WpPGbnyqu
PzMtT7lDDXG7C2Ei47lSvcNmvnqJ8YIoHm1QBsn8ES/nVscvooHTXBVHEVn73s2PpXuoJp7RLB12
CYVrGDwWXAyNUxwCrdtGMJKB9+kA3Mpdq3DWLO4i6dX7rFXRiTSQ9hxaZan61gm7djZ7Um+LAham
dM1zx86ClYOoJGKnUiKl24YWOmVVfVK6/CrPo9IpR2km5LKYPQm+iupA5E/AzlEFqZ7doQ+81Yoy
CuGsBMqkvbUapFT1tJNmhpipBzp6Z5lDQYHBxj0tFvffYyAMvhkGSWEw/sD/7R0B/nhWGOqux70J
KzVZ6GhJO9eLcS2rnD4upnn+2OdOiuiBfbYSKvy8LPbdJKV8XEgqmlcvaizOFEEvSP4/nlmeZGYn
f96zePUY0stYJmNb6RgYnZCKQrgEsNPC4ZJRH8jyKG70vXyPQztcLLfxpfXqsSn1R9s8+amxVnpv
VsmCQm5NAd/R7crTNLhnme52AoUHgYhqnNEchYnCMRDTv383UEUXg7dQ6Lh3ubn3rXDrm74cwzjo
8B3boJqzZInS02ZAFrDOglXBrKHhl+9hHO5FVM4tyneKmFtZDwyWZwemsW+5bJMMl4lP0KnAZIDR
jPFSd4sxqQ9KMVxKeLzU7XtsDvdFyeIhYHtGSWkxOPoDlrHvQ1T+jM2TkZoHZu5Oetdc85Yd1EoJ
Gfp3K+RPa40enV1SB8JnmWmeNFP1xJNtAA2ORxgOg6SXE0I6rb9MMTAOHDW7cp/skpmpgl9enzyD
G6Oc0HX/P7earNVAK7bYWv4M4KZVWfOuNeE78HCJAaRTXx3uHcT0rnnt7OSGMG3nXEyohWb9Bcm5
B9idw888Rw8s5+5x658CJX3AEvyFLvJn2pqOIwsdhyVQsjfSFx4uEhiC1dm1DooM8u+ibdC453bi
8WzeqD1SAyDOX0unmcjcdyAKnQRzJ9Svqs5+Cgp8ZG1gFWaruQO958ClCcoGKiJr51D/3vImxTrL
wFA7+kH1l12kP+VdSuDpnPMNGxy1g1WauM4gFFG7u4jAL5e+UpyzfGzhQIUTP+pEgYxmQDZ1mEzE
h6VeFQkWhu3zMLETO4cJZbXetKM66wAVp0JdSyjASouTG2prfVC3Vrlp6nzlQ0wLhheZG7lGspLV
jqsreLHyHYSu74BZuhe5CaQ/jVOtsABdWrm6F4T62EKydxjHZx376nhoLpRU77UNpljZUKAVNZmJ
oTmPQQHkjTjBPByVH+iQlYjCgb5BS61E+yKT28gvEJdKt4ap7i2zO7n6i4QfLEKdk0IGMovnwXGP
Weqc8VM4yFVV0uzU1Xu1VneOB9zTdhJlKE8NwV2uYC3xkuHN9wEQR+4S4CWJBGh6dWpKYDmMsml6
rC3q1Ii2VtYEFwA5vl21RvpxM6nmQptLDErCZ8xmpTpfVkMxLNPt8y3z5lbLS2IuO+SJVBpLV/PR
8BGiQ5ifKh88ZkQ0AKe+XVzgwJYcprLe6Y1Eb1SDpJU32xTMWeC+Ghf2jzZH/a6t2vsJwuhk4zpj
p8oReOghpvMXycsX32RkGHE/6dye2c/shuCpAVAoTnmug2QckIuPD8VMPkBbZ1t8z3ZWlTizyOTn
RWTsBcVh7nGQk+zKCOk6BMUuR++ouTHj3Na5YwhZz6nAeuNgQrmmOUyhw6JL1CJNzX0ECknMY5zY
nXd8EdU0zzfATrPb6zDh5sK0pV0M64S8UR+5NqgH8QFaKsZRHQT6w69Tf3UEK8StiF3vOVS1vS68
oyypJFAnkb6a8OUSKHE3OFcY5ekpk2OYf1xVzqrmO1sjpzABiJ28G/7YkhszCHNymAkOQ+ugw6/p
HPSwAWthPxGyRCFjAaM6MWIrTn7HXXpSPb6XDvxV6wisMV+NTlhlBDOJgIaxB5KSdIscY9B5ZDvL
NEgR89Pre9VbmyNXqnyvqRDLxkek3OO5bld8cQ0bFLpEhN9IKR5kd1aCAVqbUrwZh2gAusNkhomU
6dfY6+cu2vtFUCxxWz2rQf1Gqe60sMnssXkfXKwhcaryIkxsk2Qhg6PFBEcuQUDEymNzvPSddca3
CkEz7/5fWMU8ZIU4pjbfVqJ1BwOTS15odjJQsNT412fFbchjWaNeLNs+y1+rKqiLTc5BnhS5aRUa
KrMUo4hUS48kVPOeMsSvzPM0EezxN3wwpX68vDsY2j1KQNnmxktM/tYok7vONeZyr7gTwZJsoaN8
zGxz5yDSE+bPEvShR3SEFkK8aJprGPg/fLIzK4ODozdXr2reo5F8yQXUQy8CMW4mfc1+ulPlRTPp
1hMPshADY1iauZOo41g393QXe/D9QiCyqRQ2PIiqmEH0QrwcUVrTzN/MgF3eRKQm2QnxtENYsJb4
i8wZvDLy6uJJZEgQXuT+clLCiRJisQtmVanIPYNhlfYcXYStAmgsSCYkQj3pEUZ/AB/AxrRP5oYI
7ki8VxL89KEN6DVfExG9s6xPEf9mC1goxScaN011anP3LP9PufsV0hInCF90DFnjSb0QPU+OGGdu
zOuVj5okLqM4SrGHzDfNa3ofUzAxbV5zQuiLc/fwBWtBXsk01yzOgidmJOZmm3pzLWFL+I63iGV8
T8GIZCSTmN2thiORDsAVbjWdwUeGGoldHp8mr7/rfMaj7ONQcRgwRblKol4AVQiyNrKBptJyS1an
yiPpJd/OXXfHfl3VanWC0GxLjXaZ9ssEsXLyU1lPOye+xjappszB0Mn0Z3FJmmfUux4Gt2v+i87K
OlTe23GjzLoy29rsDlm/UTcfHJ9ijYtUvqMiwkqKFtYIECIhkzA0FxlqvfVSjhTIOCWcBVN0y1Gv
rqklacrAdeAEdu/uJGAqM7eM8OYE2j5gG2p6S593uLRT/iQOtwwA7CmPgFUF7vVmsb+VAGliPLtK
v7xVSzrjwgymeHfWqDze3hsmFBG6U7K88kN05wmHbiovEtl3SJijyEEJuddpY5HglusGtEm2ZPrc
2OcI/7dawpSbvcMYnvQ7pzAhwCskoSSI9CqyDRrip0KNthRQc/noMpmk8bH2jPcw8e7ktpRbNK7V
++BtBK+C+cUxv1Sq7MPE3Ifh1vCy1SiMQxYz/kZgsupsXbP3i4omV9+eKib6Jyd7DOHIej0bJ8hA
FLnm0kbbN4DLOsaSASEF3d1V0P2A09BiUkQsENZZHm26CFfNmtZmyTaHhBRX2BDyd8TTg29eQ7Ab
CSQpJoecqw3F27R6FeGHjK8Ypa9dMjo7T0FszkZr7cJaaliI4xAz61zda52697hj5B/VibPraho/
VVK8V8wLeGZ9irDtbYxxmU72app2A2Q0GZDkcTVN4zySq3td/pdGwJ+QPESzZHsCeqIN5vF7ve81
dqdYHXDDmMhtPfjGrK8hxbv5vcTy3OAYl0h/s/klptPUhCpDN9gNWHxTKH9f7n8R1EQtD8Us+JIG
lsLGlwZwN03I/mRTsLHGYC4RPbnvZWdanj7dcHayVykRvZw/y6zsL6vxB3oFQzwamkWmC81CdT51
a0QH8qsnRriRnd1b96rGHhsQdB9F16hQjrJ3q0hmfDPd4TKhkdXQz961nbbvCZu+SSpidv0TKRmu
9HhYZYDy3y/Snx/StEzmpRgr4p/fXxklUhbkNurgMoRhtXWJgKdjhmFKr7gWsbpuWSC5aJJ45iFl
ABfxmAbWvAxHZJWss5eFLzkeX8hBS+ZzuHXCv+KyX8Sr4M8AijqOamsIdH8m0RjBgGQq1IzNQK8X
y3VzljMQkE9Hr03mnscHy8Kzb37g3MV8b0GFxQgAEF0ZF/BOo2e3+hu09pWbxTMBlEuo2EW17fPC
9bnVCtQyok3KMPYtjFBxyJ2FFinkefuGH6e8bNkGigg7Ev+XRbXMOiWULXsAMmdx2+yeUdO5bWSo
uVEDy+zg+7f8xbCHo4CuEtimS7MK/S8J1P0HW/ViyhCvK6JN3o7rREyLmkoE2R7uZ54KyeyVbKDI
plkwElgJIg5Fgox5lpM8qABS3z/QH4A4ZMgkoRF6HYXCJyCu1BDTpVKDFTX6jwWZF8TQNbj42bSG
tYztFqXn9x/5p+YpDQ+N/qmLxB8b/tMaRF7ZZY0R3HZ6jEErvZv7RqbHNrlPUH8Y4I+yh5eiQ5mG
CCzXOUl02+zqTBwax1kCEjEu8jcA+g8vx+DBXG5ixwYBF5/ihIltszMVNkkcXgdVOw8YZL8FUGes
3g2NRiFZhcSTY03DXRUvm5ZFcqgLdOuXv/h+mf6Awtt02KF9OoRMTt3vq6QlgdbA0g42N1DTMqT1
5U6+lRFPtWQsrvKC0lA/uH3s/5Oe7X34q8rr/J/mf/4mPHsTT/2VF2OFTXDzv/5/My37V5BWCt/9
313LUPtq/8e2Tq7Z+//m7Dya28iyLPxXJmafHenNYjZwSZAgJIiQhKlNBimR6b3PXz/fg7qnyCQC
mJ5FRXWFuuolnrn23HPqC2y24l/+F5ut8w/FPPciZYBPZ5GyHvax//pPRdb+odLpk/lTQ9ZA2f4v
m63+DxvlMt2BylFR4X2i0V7nbRP8139K8j8sNM00Rg6IVHWNSv6/w2U788iwpqJfhrmUMeR0X81z
ff6dGSoiK5QiOzNdGXa9dd3KzAJm6n/DXP1X2qSMXZXeyUN3KvbSDgLnKFwr+s93G/f1T1/nP7I2
/ZqHWVPzuz/22f58A51GWm1k8OJHf7zgnpN0U9OOhiuPib0aprxbMkKKFExY5bBU9THwwWZRIGSd
qDV6BRqKnhXEZaqeNbfMsjBzf7ee/nwLzx5eQhmvps5RxrXlKYNT2tCbx/1OL5HSIcRUt6n9I+uk
fttkdwV6oaCtkaMHQYX40oh/LWXgs6F94+ErH5uffz4GhTqTzjqwAedM3/vucPLAkjzENCGct5sv
0kjgy3FYKy+RaAQi1ZUX+r0MRXoAPQz1Iyatb5zMR6fwzw84306agLppzk5GS8NODX0goUEDz7ov
Ztdq33jtrUBd5zKwkgkOlhKg/hh5/cJoGQKLo5Y0BjHWNdhQykQR6M5ah6VlYGy68oJNahm3wsqP
zfM/nwmVJnfIhncVxvqPF6hhcLeqwxzkaoFoC+OkMO0G2r3WJetEYd0sZua1mSKfEejw1JsmfRSA
qhb8r3wl5F9q3TNOq1u3btOFA7TBXgOgot8HEmcWfTtyK7WK3Ktuv9YlJOjKEKXjGpGCsNIRMFEt
AGzGsxKX3KjCPN44vRke5rwvmAhZBuLIneaBf9yXnBkfu4VPzpXr5FseBJaLWD3A86pDK97kS0wN
gpDeivdqE72ZXbIdJWhY6yx6Lk344PSx/OJrkeukI+LY6P8WDOKvUqGL5cnMhxKoLmCSc+5zA+14
6nSUf/ref2R2/guD1oNLP/Gb1yQ/67BaGlF4SIFqLcENg5bLGPtpGRKvS8jhkhgaDEVBVQc+FRpu
Pwa4v1eodv22kKobQ1RWTNztmmrQmjqzCmmULq/RThOaKk28MjydWsxY/C5VbUB0cUReRi+Nba/J
63yEryOKYRQBQKAL7Zwpe5iEtRMqUy1w/lXO8OUma/MXU9cjRvCrdAdTwzqsuMUwxDG1Jf/Qla5f
Q1Y6uNbEGzS87q6JFIokFSLrSJ36y2qwHsOsSBelYytbWGvumOpDbozyEAZO2st5B5UfVCICuHsX
TKm6zjydur8YCZYrL9oYA1rcZqxBkhRDFuN3vrpWa9VGQ6H21tk4IFgUddWK6cgtkzxfghJWPSM3
PfB3hrXKqvReQZZ1nQStsUp8ym0IGmZ3ijyFy3xMjZVcg8NuuyLdgm+nuSdpKMISAF+/eOJazWwo
jkuXATnBpWo4s7BOQ7J45JWrbuObR3ma4pXlSK8BulhFoEjL64tdMpI4MYETQKGCMbzZGwvGVFUA
NWuQjAVvHYwQ2eiMf06Kac2MZITJlSYYXMSJ4fCIPOdG5KwKbM7890KzDdpO0cgtP+UdelzkoxPp
bq4n6pr5Am9vT+g0BuKRG6JoosrDrxpGUmpklluYVb6hI06hfGLIQfJ/xbCD0MHxFAjlgn3ThD+l
mMG62votrIKanSRQ5wsbNeTvhuwBhZe0foVc1tJuU/mGzZohqP4YDSyfqhD5cojzzG5Erhw2IU93
lVR1qHIgVoxeGLpAKlZqklJpGQ+JWwoH6NnxAwIMtF9KfKRWmI8grWFhjMpxAzFNnFb5HbX/b2UZ
/BSn49XWsfBVBqCZfYFVV3kNu73fMEd8/U58jJj//AQbXLBgVRbgldmV6Cgw6lOTGG5FdRONjO8J
im54S7HyFMFGo6PCnUz3cm/fsrkXXBE4We6jgl4I7NyzpeU+s7SeiXtXyYlbbIVOjQ5HCgT8P85m
KbL6x5i5WcTkedeak2gbSNHWvmoMADV/w7zy1I2gbf7tDaFNZhFcKZR7QfJ+dATJVGRDqQ58lS/D
RVkaMCsQrlgmdT3FHtBrQdg0aWmw2ti262vPSlDn03DA0xBL8Tc43Gdb4nRJHMsVxTYp0pnJi/7y
a6DzIcOduWJTYuHqhCMyNkNuPKUwCu4sWzhHq+OgSlpM6XSTQ/2CX3YoY8G8rSGbyzd93A+jdKBS
QDvcldTwjUnB35FUPHaoMzKgwqy+ZMMuIVgblEZecNHuru/IhevpMEunEvwzcskd/bh6mWhmQrtc
d8foqWu7eG1JirXaFGUL8WVfjZsg/qe2NJoh/mt+IcYWezwzUeCO6PGD1mTESJ5FSOZABkmvQ3Ot
EDUkZ3Q2CEUtYTdD+FSp2GjfVtYq1EbXf+kMIPrn7MG70jEVk4tYlI8/tVYY6Gaw33IlRO/XhhC4
1foG6Kuy7grvSyn0BWOtrxfcO3uh1np1l0EIHxiBtWnro+5h3+q4BPBRdjcch3ZpT4RyBGbCID6a
X4LRyn1rCkMYXxOEGKHoJXsntPB10BQa2oDInzoUJzewkAWPqhz8hdCjG/TSTx+vEo1wx+dd73pN
3q4zqJfWUjJAhFrQ7RMfS7YQu1kPc2cjTdG61jsNX5BW9wwnLuV6Uta9FoFLyK1u00sts5yyd6f3
HpNfGoEDcA4rMJP7eFDNjSV9C5XSufEwz3IU80vBVCfxqYbMEX99PByF3YZCPoErQbM1dH8BuhaN
vvSKqHwN2mFY4HXklVUqDuoPDYKKJdJORZQO28xJK8DV48MwDY/Mn9+FfQ+bLNiatadFKKeVI/Mv
vbcFGsNeJfZfHbHQvtcjOs10G++DxNp0shTujKhF264ud/pUP3hRGm+dLP4rgh9g1ZvYCZXlt/mQ
AWzqffjfkJcyKrc1tcKlYr4wwMfWQGHW6A5Frqm3DOiY3qs3JLBoMTEDOozW8w9EwmgPTVl2F2RV
vo4qJdszUVeGIEcqQ1/pEOjITaqv80R9TTokETukT+By6leVMVkPDKwbNHVoiVMz+qHAmvhVkE0M
aHpCiTjuesOqb+Ven22UI1P8Jf+Tqdvr80w0tUNnmBzJcMPwX7FEVnrjHZTp1ArtUnyifp93jC4O
tuX2cnfjfpx7Ax/vB19A2kmFQgVObcysZO2bZjJQvHD91PhqT0i+nv1oHUEHZPvD0mfwYAFxirac
Yhmr1cbdEslF2h9ZAC0jM2UcvpxI1irN9R9Kmt2FEDXcsDAfZw6EhTkXyYV1wS98smwoP6tSm1rI
YejfKy1eBalXHgrRiPfrOlwPNUxctsia5Viq7sNwY+TtjZDpgofjG3gkNu0N7Po8zwpqeKJCi43K
yE5BjeO++mqI6G40z2MjwiZzylZxPjgMAiM5bu5b8RyKPpjWOaKhzARIN2Jw67OTIfBRziomVIr0
eU4MFIxWt94ZrjnCVaUCsnNaRFOgWzAWY6dLeyV/NmQiDRav104CZ0mRYIgTT0UEwzEhN3SGpdzR
sZqk7nsr9fKWClUJE0JQAP7OyZg0+2dZttpdbUrLMYZT1bdk+EXBvvlFCTERhEBLOQOf50/Fk2qA
HBjjOObNE/qMJq3xVALb3tGeRbcQppVYo+vsh/d5UYHBNOAUQHQ6vwttdOx7P/ySdZlGy6r+JQ/A
BDwDtmF5KmE11x9DJyjvFePebJRjEdnHPocEkCMJ17Fqf2d+dHBTsjK5lqL7vlMF2bJ2XwXRdghU
iNIL8tJKL4t14W8LL7W/1aN1Z1EHAjtFe7mekoGx2INuFV+rpn0aihaRVqdYpU3/zUpJ/K7f6s+u
icNj8h6kLnObyJZ8tMyR6WhWGxLAWh51l7IJKbeI6NVKvJfKDyEhglMjTm8JGF1c1iZuBepNMjMP
Exuzz8m1A8PtRUwQWQyenEs9Oui6NVwta1uDwVgKb/zaWePm/IZpL5hikoQiBUD/jz+3tQxPLTPF
cKVQ/j5oU7UYU/2n3/iQxA0g6B2/jtzEhjCoHxiot0wFXGvNLdP831zCdhGmjenWEuTwhDBZ5SNr
B3Y4KYtVw4AnLCvar7FjjPnfPyWN+QCG2cX86DzztPxUzpmOM+G3pTCmD1by37DdrYJOqVdVpW0d
IlrmTUCaXV931iH8535RBkZjCvf9KUWT/KEg7S1M1+YprenjVhRFuwJJ+zt7IPaImertYEu0K61a
WrCdxI3eoBE4gguANRPG6OJZkyYV6oTmkZarttK2yL4Cfo7qG5nHpSvFBSbMJj9nLGceeNJUzSw4
stxM3F9C3K+a1kMq1u6xDhr1CRmTM/JH17foQlXAUeDigS4Cu0ykPXtBcClKQ2DV6P7g+S17XDCt
X1F1SsuVNvxwpqZbAgjHXdS5oHh8vrH855IAyxNbqfS4uR3zuBdl0zRiLoeStmw/ZIIHJwahAqB/
2iZBrMDKjZRsOjj3kuIfIhUWyVS4jtAAYWtP2V++MUGzYsEWlGh6DhnL/6e4TN+NJqSGkJNIQ2Yn
E7VpZMTqhByiAXOKZjZPJiLYPtUq2LZH0mOykT7KqXcl2e/UwoFd36NLN4OaCaaM3FAoIH189HYx
GE7f8OibQXUrVYxcie6DPgyCJ7B7Ohe+mtx7vb7sbAiPx8M4DzeCqSLyPmyc+K53RXV4oWMj0IvU
VWMse2TnpxoOx5xKdhAWJ9mEm003jzj8g5JZ28SOdqavHVBZWDROsnNSc9s6kAiM1jFE01oPfyRq
imaPsSha5X5AtZS3sO1A5xj2kwSat6OYGGkvprc01OJ0/cd8bp2IHyNySNEX5D88+zGh3EPYhviv
a3bmVm+tvfhu2UEiB6xfGRnbJNERTgDwEWbfLTM9BZZxK1D9VPKAjoXWlkp6b1Etl2ffEE9+UJiO
kaCLJq0jTXqGP27ne6xdp6tgM9UDAwz1OnK0bWYCXUSsvvItYkmKg0Kb+fqWfHp5fI1iGMBMGMql
tyXionfHm/sKVSdHS1y7NqFpi3dCclUr9L1eaAerMG/8+ks//t1yn2p/TNNXvK3ETbkFVWVvlcpb
wwh+w4xe/FX0pCgYkGGw0R9/VaR0jYfjTOCp0kEQRfdj2cHaUnzRPImKsXlrF8WZfQj9xS6+W292
pqXRBWqg8bPkoFvVyd6Bm8GsVVC0aBsPCDTpN6/RxSXBFMk66Si3eRYEJF5dyFCiJq4yagdwfUz9
JK5jQY3cxeTneiYfPNl7MruflGZ2it6utNg+EvufxHb7gtp7Mve9Je9i7VYyNpP8PBsNFACp2phA
h2jEzz4OEAuI6VZLKd46R4HLgcO0tuVmkSoV4r8WgF6Yc1UA0Hk0fEHy+KvJY1eT8oSYxylRmTIq
j+I91nG6zKBylGx3nBzY9aSl5ftvouITtv6DUxoQK1d3suM8ZVOoQdfLf/v6CxHfOjtbwkc0f7lM
9H3nV9bowqzqSwPdDKtdZb53pDYYEU1Tj5JvoUo+ZSEWxglSPIYIDcBn88yoBTSd5wFr+bXiduNT
22tuFKmHELM7xsbKU3DB1a2K/OdVSZd1m8iZ2i8zZzPnH+NCaG1NuZvRwZ/WSDvAx24fhy5EcatY
WZFDgHiTC+DzBQYqQgfbYq5OAHtmq/aN1nV+EOauE+L3scFdV/4sHghCttnrqNRP14/xs0lgOab4
SPI0mAfO1Z13hs6EBBFcewW9o0F/1pGexyHZRRKjEhjWTLllgT5HVBbrqdQDNEPoFs7NPMj32GPS
IHcDdHGUJNn1+rjRCvV3iC1I+/yk2zGYvae2k8IbN/biT6W7owppPpafvb4AjQg1VNvcTfV05+GB
cwh5+P+7Pj+7125d2s+Fj/NPFSGrQdHcMUTN4d3WOm0F/VIw5vTdnXUXGHvxmBFcgexCsY7gxZlM
c6Sj5a9VdMhzMFqS3b3WEWHDwJy9js1qQ+codzKi17ed/qXrrah/f5768fMwe8MgKVzvJCSRlZkC
n6SHCgqvqsQwWSChhdGhbiLaseS8Tb0LPfImT1WhNWyhsMpxM4tx1Pexrx6aqgMLr9wI7y7fF434
EjAFb3H+CAHipToIt9wVItwiPGkJnzK7OIiGXJnlp8xc6OOwYSZ+uHFfPidI4gBFLw6GNhrf88ys
6fHKrSKeIjS+C1oBh7QkoE7hDYYIGeptQdWvdZsQFRWG2PVTbloPdh69dTFUqsTeSFAWx9bUUa6P
vGONwc8G68mSu831R/wZfyO+VKe8R8dNFVHLx7PsBj+zJgV0sVU2J40QBXOKcRq7fc3guRh5attp
C4Mjd4+Cx4KKzdv1T5iJPArfxidQ4RMz3jjeeSAut9DLNFmBIWmVQyU7x7yrmMyrViXEtLpFalv1
wVtT4oSDWj1EEhGxUZwcNF7Afi/qkrsk5RVqggr6v1L4EobxzrfZb1r+GYX1CTE/fwQqC8reiHdj
mjw43QaWIerNFXNitnxQHPtXNUC8EaO/1I7ZRrXL4/XfedGI0PugRkjOjOTrx52mhhIUoaznLpT2
aK0muzrFiITJrjGTnfjk68tdPlnUyImL8Qjm3D4rnlwl6ch65mhSZQre8hK4AQMBcRPvixapKb9Z
K0QIALB2QWXeKABeSA0EHobUV2fKG77EWX4V6X2HKhRGrKzMv3L486vchpHbOg5jxmyVcZwamGAq
mclZxlOlN6GnemMLLnlEHbZKkgMm3j8BASS6xapvxalrMTsG5Grr9VuLNkeC1dFHdr4HZJGbjF4b
R5sScVzeM0p0D41s8JgARaXoCjEYZvfGd52JCz6GQDphJhYQYIxqAHv7eBf0xPAKwBOpK2evyEp8
Kyvl0NnWVtYMUkE69es2itxhAFwtTKkxGG6uEo0ViJRK7bQqEu2+E9bBMynfRjRWpVbbg8k66nZB
PGoeE/qdRbMwK/3eD+7g2XK9yNyKPwn6+tT4xLexZx5jugz2AH9vzkOQBl5X7RHTqoc6CplFRPMR
Nppc5uvKbqeUQHIC+zj2JK5TUS/zDAp36bnLgjffyL/5Q7IKLe8YydIzWFJUQFstXA62fWxJo/2Y
kVk6/o/SQYfcUFi7oUZLNJTyU9BJr3JWL4ek2PtZ5kp0ewZDPgiXXjCIL7yZwdWJ+N9jRqIjUVUJ
G+wR7ZGdYi3FGxYxbFKG9HA1OMzCF9/q7rwhckfLfxNB0FB6z1qNgkagMoMkH8rCOhWRtgYX8ebr
xaMUWcupTeDMUN04D98C4gphuuVaTCjHd1aEdKBk7FsnxWggRyYci+Rzq3RrfbL64hQO0nMYsZO+
tp4i7ezdiJyOaq8v4Y6NApN6CvNklLff4EqDMrZFeaD7Efr8O47Xh8umstFwmcinihRa9Y6UVeGo
coQRhVLQJqHl0pamDgHZTbDYp04GdliHGk8hliOEnMflWUnTorGcxM2VdDfp2vmYJkuBwNDfxPF0
8POYGXz7SFGcya7s+/VXcck+GjQvbNO0BHhnZh/z3neaTkXQz8nyndCO7LGLvKC9qGcUcfhyfbmL
8YHBMpAX6pBwzt2OLcci42K9NPAZx7b2Nsm5SNQN7GWoQyYTwkMKcP+20xWR+Pz54+wIclhZNecN
+LppTPhRxU8lUtdC5ChqewN920OUnyZPPdpU3lsLrrbeulEuuGQR6bWSRYKmJFmY5QihUvgdA6cJ
mqjIonXhaup6RGRR4ABRxWviCUS5sbm+1Z8BStwsg5yELhBREdnJR3NXJDXIpdrHDjuIRMbFtjXq
+wrKtq7xUZyQCF2rE1nvXrKJpxPuujBUmr2x5Gld99NJxL/d5D3XVfYgSco9cjxM8JFy90qG/8pP
rabUi7jfmJGP2SlvwmqEQf50YqDgcaeiX312du8i8jhS6jgJ69TtA5TBmzvhUEypux/hHRdPRWri
nYi/raZZRG2y5wfTtRF5Ogbl+m5q2qVvIbMkaBOJ3vydTnB0dL6TpW5Zp7tUJ1aSMRqVAtx1YJiu
NVS4Fz3/TWfGzez0V3GvFc95Nqd4h5jxsx0h7o2AkpH6b1OJIW0whlNVnigTUiJHqi9STnXYOEuj
RCuKceGHbirumso5ip0Vhs5SoS0NfoX6LSz2pX0WyCnovCANppj38aZ4dQK3oUqdAynRnYg+xwEv
d30Dz9yk88OE7EWgLuCg+1Qct9secTeJ6ziq8kEODvLU7NIpfJFgC2BWH1tMjI5kQYXgNv/QWdkJ
is5T2HzP0/Y5VsMXXYvepEQ/xtK3WKd5YFvTIcisYybrP8GUepKzx4tshROuOCQ/cMMqg+ogAOHZ
/DV1EMMEwoOh3boooX8l6j+1HqZn0BeFruPbqWDiWXvCNsnnVEJRjy8BoZfIbCWFG8f1aayz0yDh
KmSPMLiXwnWQ5YiN6OFysrRDYuE4IL9fwdUGFgGgS6hv0/ZmNHMxfrdJdVRoqkwBaPp4Zl2hoI+Q
UwOO2vBtFEiHcSBmaVHpzYCMW3cyWtrLJuJzUokgxqmmlTJ2xwIdZN9T96XsvY5CmMCUaFynaGfF
InU063ZVxnBvSoiymwZa7OGL1lfyovHAbhj0ToYaCj8gxq7laxseRYdQKKR6Fe8w7J0n68bDu2Q7
BSABQDyOEgv68XeGJeiDcQqwYpF2kGNri0LoOTMXQYE31rh/3b1xVS88dXwT+kS6IaaiZs8hrLoY
1WOWPGfWur4/FwFE3ZEJvRsB+6WsHjo9yvkYa/oiwuy8M3GqBYh0oKfoikAUjudth8Sf/yxV2l7N
0UMzQAXdgohf3NJ3a862lLg2M5j34ur4+sJung3O3Op/oQhwBwEcwiu3NvTCggpoEmJuOswYmtmG
FmGS6w0aZi7TXgsrjlZSBj0gVC129l1kAei4na4f4aUVmVBkSYi7Prd7WmPsylZ3UNYDPJR40wPD
aM2Cz3ARrzo2ob+FuOXb9TUv5X7wnJPUUy1zCKhm+9oFhVIz55K6kq27oi0T9uS1oR2+5Gm+hsEa
ErfkVAKJZYg9Xhtdu7r+BRcuE7VB4AMO6T3R3GyflWjoGjOaONiuRAGwO4jMPRXJtYBiN71+SMfo
wTb/ur6sKmzNzLTzVuiJU2AG/DpPenNEzyWPhpjbkz34g7lvJLoFibHVJyQLQqNBZAS8PPpvSJRI
gobKaaj0gxPRUxlKbvKwMOMlq5hbVBkREigk6LKS19KRTlFk2m6jozaR9l/tPt55WQ1MDuHA67/i
QiSsAEOwqRHg3T+1kNI4Duw8JDws6d2JSqc5RG+ieG9iU32RX1xf70J3Abjw3wvOzYwXgnc0Ooue
Fexd4umLEsVAAFqjV1YEOwXHhTr8Cx+7j0JzD0D1aEFWH6891dyb3kQb0jiK+KJD1kixT1RpW8c4
SrL0WpA8huhI4r3AezqvmUJyirxdVYWv13/G53ETFAXEC1P4O7JV84i+k7pIU2N+xuTcqWh2Q25L
5Y9oXlQ+RFKatCPkXygo60mx5NmgKAgJgf82Qi7lc0E9EQB4ZL9Ohku6VTC/+CYck9FWZu3Awqof
DWyCv4PBQkrOj7JQ+61cIpVdUIqQ9KMl149SghrzrfLapctEiZ5mMwgxQcn7cdUQeYfSatP03CDU
au3Q+unO5qggpqCEfmv24uIhiBgZQA0PkHL9x/XkIc+9GP7fP2UuQmPREW5rYynV5qYtQzfv2jvR
vVZRDLVNuBGBonovmjk+FkXC9HGTQzOSLAsyAPEUr9+RS2fw7uvs2W7YRhU7Y9vQfKf3VCsQ8KPc
rPjSqqsDkj5jW0zRTqPVd33Zi4eANKhQV4B9YJ4+6GPRU/GiEFXRohbSCFNDsUf4G1l3h1i7ETZ8
BjTxAgAYkOCBogJFNwvJmlQxc0QCML9V+Jak3lFuU8oOyV3fSN9yqHK/OGMCqYmoKZUKAaOnWaiG
TspJdSJ4QStSML9FNk7rCd1sfyTZiRdBUBxlPfsS5vzJ9Q265CUpFjJnSEoDQf/sbUR6igzo6GRu
16PFx0CfpGc7FfSm1X+ry+BNU255qEsrargoOA/BwPAgP95TSWs1DmDIzjm4aKsIxIKonkH0eRCd
3Kq9Bf0429G5d9LQboFWVPCL6uKavAuxwHuYZYWu2zlza8l5u+h7nr82Pj8yQdK3Os+mxNrzaBxF
WmCm+jcI4xZCZFsI7doCjWfDSLQUuBRkQh4MwGY3vMGlu/r+I8XGvftINS2mVqbF5DpxvoPua1V7
wYshOevEk9YV80DXT165kM6iAwNKSqcDQaQwW89zxoCInU1pIt4FdXFR/9E7UhqRUVVq9Gq17XJE
4afH7Wixteid5s7A6dz4EHHHPp2OCjaH6WZqM/M8xqgAugzcfNeh/OK3kQYe1DgMiqBZgvdoan8J
XhXHMPcisfcTwDpUBq9/hPEZz0GJBAyvmAwh1/iUZDAwYHdtkLuw6DCuWT96o3nnTQhUhy/V4Bzj
iGpJWp0YKznYU4JoMlVVc1BXohOo0U3wmxSgf0Za2MZMPAmPNraiUox2rm+Zd4Vsbzs9O006UBgT
TC03ydHrk0i4PURJi1Z6iRNzLyoFhlEe7ZXo64KnBVvdhC9yFLx4qXSsW3Wfdsa2PMJc+BMIeb4E
jXboFe9Ql+2hJ3hIR2MroqRzYlsXD1MzMbolPV/fsYvv2JAJ9VQRcM6HCCY5a1q94NREiiRiF5GZ
idL2OBhHmb/sxH+5vuSl0qGiGUCtbaqVlIBnXmRoU6SBdC3jHVcneKj2ljduoUZGlALDKU2QaATd
Dim3l04Us26sfvGekkvIGiQygFVnD4axg7aN4kncU//FD6jqRx0kzya6vNrGCe2NwIhluoSKBf6M
GdPbAIcZc8a5Z0frn244LCvMjs0ren1lT8YgwZB09qO5ckhb4+BI4dtgUB8WoSrv06B7LWAdDbPy
sl4tBTitB+IhCrp5YWw96dZluOTe+SRQObZu4v5mRr2dmkjLUGP481kCFhMnHXPYUIJJ8DCHd0JJ
R2zPjSO5lHbgcQnVLbAmnwACg+mVQ1QlmStLVMxonW/P3Y4JyTSG44nrpp9Rme3C1lnn1nhYUHk+
jrC7IDhBc4S3IuqY17/pkhlnHhX4NpaEFpO4Re/MeBXbttTmZeaivZX29SMl2h+hkDQ3csSlgrfr
q13q9oF3/Xu5WfUAcxnXZcGFaFRlGVOFSUsIjKxNP/hEfPJGpg4qCrXiDgTjvdL9e5ITf27k+w+Y
Hb0EUfsATS5vssFDNKiwE1pZ02IMlXthqLIGcfibea51eZu5cmA5Fe1T/7yRgeczzZmBGgP3wPjj
g6+5DPpSNsTIit6XqVO/y6dnLRgf1ab5GZkuBJXPonCrpMA7lGBDRf6LVT0a028v8L6JejJjJ/sA
SWnheDoKgwISSmj2lk9QMgE5yynFpD3pfK4ferjXRW9roOpWpuAsSjM7OllNw8haQ9iAEcZVeTrk
xtq9H0tQnKoHZDGfHZK3njTJt2lE5skuNsqlKmThR8W1269Kq0MYRh17VPN13iUICCnfzT4A/56e
hIG3B/jsRI3G8PW9g/L5QnyCH0Zr34I7rtdwOwIvIGyQBr82bIWbzqFPL+vnf//GFRQnPPffYPcE
eg8tFIZxPt54P4o02RuxylZluJ3D4uLNRZQgz4+xHcYdEj5VsUNBIQIDILy3qPcIm3D9Uy6ZISZx
OFkenmnPh3ALI2PCSyDcRPLZ+IRNrb21xVQpolhx0f8Y1WntO+3/I4gWdUIBqBADUzO3VKpTpAZG
m9FSSnbidqQjt0H8vE4gYjXd1cZbYfTn2SNSDeJZqjyk3qJm/3HXE9QgPYvaoQu75qaGeZEpQ9qc
WXbMavmoVxz7mAYvFb3SrIo3kT0cq5AitIgK4vaWA7hY+RKcNaYK+l1Xz/HVO7PneTlkwVKcAzqW
3MoxBYUxM6Yqsb3crtKali633lcpv3XJa5EWNxjlL/W60Oj9+wNmqZcX1RaIQwA1Atmo+8qh9LuV
2aZrVe0e9ehPjmHbqKuaKq2kbhv46gvRLGxqS7spznFYliI4HDO7pKQrK02+jbLzY5SmZZ+aX4Ox
nh4qXzDUvIFevlULupi/06sTh8pkhz0vovjV2GsOxDduRQ0eisIn0drye+tnD/Ot39u/Jke/A51k
ryBNhEo+Umhha8bx3InQ0vyrGStCnGqj1YypwvWZQ8+KnO31F3Yp6kMRwwFjLVsc9OzWdZXjwRza
A1siVtfZipIGsQg4RaIoOcY2Bjd/fclLj9og3qLlDI4Ucp6PFz3U7WnMMlBvHfD7fqLNIWo3ldTt
DevJ4GCVoXTHu+uLXvqd8CdSRtXAinzCryZV2GHqRU5CIC2iWxGDB5FawJ25oElVJcOX6ysSRl6w
o0QNskF9XDGYHvn4Q209Chu7IwFsBjT5RF4Qi7YN5vLOy2T6L7LTL8rUbVPYhafMN5aIIwv2Gnsh
0sPM9yNuKoqJqR395MaMGxPu5oXZoh2il99TA93IBCO+lMz7OoHGgcDi2A7oJFvFkpgBWoIKhiVA
MjYjD84T8ORUh7iXvEZEvIxmgyt0aNt5/fek7l3fijbZmANTifeJoxwE1sO0B1dOobCn71kCH/DM
H/40HUKLZp0lvDP1BTpFpgetdjreS6gGZ3X0PGQkQTmFJ6uGcE15yARqr42nHVOcRwVXJhpRQObu
K6vBZcKw0JXw9Rf3Z7wJGeG5OnvOt9LppQ+Ybpqcb4mfPIyTfUTQhf2E/RMOfBfaM3XJ9PNuImRe
wLf3oATQOXLUcUABWmlWXei95jVU0khjxwThPDiKMV1kos9SVQvAjavSl/1zpYxwGF8LeOH6ZTiL
h8996jmoEyxQiLjOKhZNKKHc2UhkV4XAuNvEU5aBPgE7KFDNVWYgxwDtCfgckQcJBJEq0CupFf6Y
4A9Xxi+yE0Mb1UC5be47UDOi0Mp40q4zeEKM+D0IIa5ULh4n5SHHbthKt82yW3CPS3Ha+x8iHto7
vxCbddH4LZe67uRny242/lism0ZzM9yDMFnXN+5cYfu8cZCyKFTx0S6eWYtJrkOjl3GLiuO/6FL0
4pTF6dwD3YpYbrI9FR5BII1noBRUtOFgPGWiTk3qGtCouZ0cXd6Cvz9pFqJ7SGxmvcBZiokULCu3
3DsKm+mF/guIqxt356LpAvn3rx2YmehRr2tZrsscjosAGvyaalb+kIGA7a1k6VfZ/yEav5iYU/ln
eNQWYs3z9g/dtAa8FGvaU/Qi9lkytO+KFa7KQaF3rt+J3RWA7eDmGNKlFJDuN6rMhM/Qac6CL23U
KOgFwI1FLfEM2KPRAejlzfJuTuNcrO8iQ+0I+VVK7ecg5N1trjLFbpSEowz7yE1HCT5tG3gxKUUP
W9oCMgSKQmBk0w57Z/ZqsKzj75JFM6RHadRbC9hpkiR3o4PmPTDUTM4fYDhW9YMAg15/Chfvwbtv
nb08iCp0NY1z7kHVb9u18mCP+dZkonaRIFlfsfr19S5dc6Y+6ABSRGMobea+Qty32iRASMREFFpn
2zjVQHgmO8hk6e9mN37exfolmAALGXuSQMLgj5bFC4y8rKOC3J9RpY60iFFFFDbXkkx+n7Y58g7o
+NrrFpSk1JPWefnK8OPN9V99aZfff8XM3qR93HiZRrqfxv5GlMC8grQzNvKTsLU9NNd2ceOBX/zl
jJdaKuh6uuqaiJje3cIhN4M6lOQ/rZ7MXBPxIb4sHypF/g2udyk8bhuZ9zI41NRZ5EKftLplZi69
u3cfMX93XhQrLS3B1BWzdmYgH7ICWBjwwXBsVtf3+FIESMUPYiqgbCBBZk+ckVpp6hW66o3xTUrs
reikZV6+gJF/L3Za/LjbcefFlIbWCK07U2V41BIl43fbnJZyX9tI8rm2ZO69zjqK9E68bmoP91MA
pTnCxqssbMXchb4diCmu/+5zND13Zu+/YPakgqSOYzXq+QJsm0CHiv6w+BrGNg6TQk+xib+W8a9I
YKXPKR/ELUCEg3JTq324MJNfMP3R3XQIdRQuJ2ScqDQxAZX/D2fn1Rs3lnXtX0SAOdxWUJWiJStY
9g1hdcvMOfPXv8+mZ77PKhWqpnuAmQG6YbNIHp6z99oraMa6CI1iY+b6Jiv76S5JTHocWM0t7h2r
yAmGVWfM61LFvawOo62rRuoGFpO3jhKyUZK8W2eF8hfOhtup79ytzyxXq1REzdFv9HUqx1/qlJw5
4I+uBbjtEvVJs3TY9jrhzEmD0+NO5uIyrJq5G1l+QlkWhFFGq9J2n34VyyDs06ugM4P+xzjik1gi
b93K0UroJE4XvImfmdTnxNeUa6UIcBrQ0Tf0c7pC9Mx5wPqcw29OqGyiOn4RFSx+hsXa7xJ8Tvdu
pBP3YFGUag6jyZGmM52MXw556spEte0LpLOUwOk4X4fEyahafRs79NMC7cwyVghFZyFYwzyNN0Xz
I8yqFwOWYNmSM9E44Vvcv0+W9l2KZzz5+AMQT9IofpMqPXsa2+GH0Pws9mkZvEvVIxvlFDf7wnBv
CR38uTDwRWnl2tNlmcVXLWRsLZ2+lVSJyyrJHUaYkzAFo3adk6E6ziVWfKyf2WKhTS4p9G3eXgzR
cM1i+Ql/5IJIhevR5d8C4VUrDXUSfa5eBr/0guYjGxXMHvzr0Gr2bY/5XdY5f1ktifEJvp7mmcV0
TPClAekBAYkPxSfkpkgGKmcP/FgvfAj+MDz0Vn0oJvcN0HpFdNBVl2vSIOydacbmBKIyfS570d2g
O5dF412Z+lsqreG/qmskGQ9nDMj5wNsfdx+sNK1Q0QM6AGp9Uf3GiCfqlrQW6LenF/exM+zPSx0U
qCQnKpNVRTS70KKdgrgq1rZgeFAMH5Ka5l45J2A/d8mDIjXI3TyvPS6ZoVMXjpJMgOsqvsmpTQaE
KhGXP32Xx+oTOH2kEKCMoUg9qIdQ3BgE6mj5zocEIUhw70c3IimWxijqzjHejq4tjGTxcYIVBSnm
4Hp9STLgPNP5WEq/CVwDIxPrTgZXMHcCUlX5RmVcpk3BL37adlajLx70YhK2mTiXreqs1IvEim+K
89RR98iz0GH5ekyyOKM/uRXautKOaUPVAjPsLUZzMTToGdPsR9TiM0PtilelTrQ8vkCFViHGidm4
eHaI+sGhxVwo4kT5TcHtqXcaXcVis+l2JuFlWALT3atOvkfz8N4U6rT10zdVwzs4FsFFbjfeqk0f
Yr+8DAFjU0arwolOiQzC9K+/MBPjb3ksk2wTKAmQj1FWF+5fQ24+WJ36rcBhLd9kqvEqu5k/y9ZK
L5UWb754+gny6EzsoW1NJoJyOwLYNNrk7vIksi+UYN+rzd8g9ul6tDAp1cgcWpe3lo5OLa+1ayz6
sLwWFGQ52wPw15VBKnAtkuyqBPqLfe22d8a9yo8kLGRxV3lnhr3K9PESo2SwWOQ6LYT+sCjufaiO
vta8poIKn17TR6bWuir6auawwEaHoKGSpa4xAI8tRdhyLgDaXS4sun9zIRzzcLgEkTjkiQw9W3fb
M+WRGZugDWptPQlL+vRljs03uSF2ZBBQLHZsWbh/1Fy4jad1owGl2ynCEMO4w6oN4WhzlfooqTje
Q3ncJBhtBdxO1eS57yFYGvp+jM29QO1pD+Gw/+e+MuzAf/6wg6+5Q0rUDrP8sMKBHF+9CjCT28Zt
8rys0DhT3h0qs/N16JGtEikhpBUXyxbktAdXLker6iJFCDPO8B6Oy0TP0kqqBHu77JbnuWRHlhXj
DI2JhmvBYjqc7Y/g4KTLA5YlGQVhU2Y3rRm+TemmDYoroVH1lsP0e7zsymc8bmhA+Fgpf1E9fom0
fjpzPoE78toPqi8Lv0a6fPHb/XROZ07fqbUdwTAclY03FNamcDN3owzGA7OnXRTPT7gkJxu1yPW1
0+04U6fNnM4VKorpOrbzbKWZ8a2ngdZ5Pf/T2szXxi5Y+278XeiKrq281wzyVxHcDn0gICrOqxfE
4A2ePWwdYZfdZdQ/oyhXBRCeI/0Jk/Y3tXVudS12vzjDKldBVRVGrIo+E8vozC9JA3HeLtnW246/
fKHXeFqpg7cKXcR29pkW3IeDCo3D2Q6u4u/7zPuFWWa16Rzte55oj7mREpsqlbvskomiUXNF6iX+
+MXqYtbQmide0WzilG2w1Mi9bDxxDNMew6B7aJp6W6kboRxXiFZXeu0X604kjAFx6Wt5cyMZmZvO
mvGH8h8Wzw0hFISWYoP7TmtcDy9HvAg3jRdyYBTJ3iBqh0Aw790YjQvXDNSVaATSgnNLqEJmFhqr
KSDZM03edT96yPT8K5Wh2L4hGXbNdTOO7YYMsBwN9mun2fNmUby0KYBR1ifrWE/1dejfdHNdr2cZ
7XujVM4kyW1rx12bjreLTVFrMiTZVvVwPVEZrZWs9i9ibOnXVZxuMWVJ15rFH7YC4gXQpe+qNE3W
0H+oV+UgsqDDBn03MO117pVuP0cUVzZWlz04dvrNVeen09ubeQTiZx3jo4CdED7Bhx5Enl53qqaw
jkUBkxp4C5WtdZdE5lNV+ARYrVuVVZJp5iPOiuup9kgXEcl+l5cPlmL+isiMtNMKXbXrrsZa2UZD
/RoHaN3FXMMO8nu/0VZqilBSSFzBCGXNxluVfLl7xjpbRYtpmkD6Z1xQ12003BpO++L3obuxvOYq
VsjzoYkR6CKMDMhLlEntkD/3UXrm5DpSgVgw5qDTOABDdEUfN/qBSKZu6nB9GQNln/cMyIPHrsbB
M/pZ+e05x7YjXeOHqx0U076Btx91VbrwU9wJ513DXvdqscdqUNogcUuSxvH06z5+j6IFwMgTqtQB
bpEG1PXBOP++qsD2ppvfIjdBa2NdSjNx+nLHsG+oPaCgC9kZquPHZ+oViQrzREt3HcKyGkaESeAa
vLEIPlI8ds9zlW1E0afY7UNWXMwvZpdcpw41aFS9nocvjiBEeJgaGEGwbXOQyEv54yy3YwTBVJ/p
TsBAYbU7ixkERzck3H9x639c63AEn9XTFMQq+kpROrrhvEFufl1MqBuhzs86up00uYkSdn63r186
XGhFeGfoF7qdXYdmv5Y50enfdOTcZmyJ1AXnASzJD8kICu6V0eRwiApVy2m8Oyf6Wrj06tpVohev
/wMb6tgpCf4qHvyoiT45KZlejdrNZr2J+kTgIkQmm4JUpWm4RLfxIpIi+bR1jGTxzz3v+nP8ltnW
NOGUfipHExjVvdpxy2PUrPmR16L9Fye1SiMwRfUvWmyATj/lY98YFmTOoj2QeJyPi8xB4+bpIZfM
iWQMqf8EcZaujnjM/wGSO7qm/9/lPulr/MmlVxv7dJcyv5ngVC0UpyFb/w8N5NHXKQImDH2gZh8O
vn27shVI4qxpeDU60NpCXoeoKzvWAuMAtIu6SQbjArovh9rpx3v0jTq4twuBXsIEPz5eLdKNhkyH
lIFHcFFV3m1u7k3MzozoWoZ45+3AjrxPFCRYuDDT0bRPHulaVmLW0ebpruZgVJN+I0V/BLpSjtqD
MKFP358sj4PCkss5WGKR+0VpeXB/dha2LdHxv23cRDqpk1cx3iYajl1qcl18P09SOoYrY+gmBCUL
+hwSkY/PtCmU5vc1FY8Uj8x4ELhFcCdzZGSp+6RZPwWP+Fben9dhHKOZwDCg5ecLBck8JFtHNXMD
p5KNsnEwagHMFGKygKjYgt8Jm0PUW6lu3vfxXv7x4iCU6qCKAgWGMsi3YcJU+wi3tWTunv/FC+Fc
FDI45e9hXQD3LjaKiD2sV5xLAYdEOuNWwU7vLqOn2u3CpcY8fdGji+6Pix6UByPDWegSXJS6UhIj
hNwrPWaeYHbsnsGhjr9/RCJQzbFHRDn18f1DZtH9cKQYEQMvxDmj0S0DfImlwTb1vQmtBV7Eaq7q
ldfTt3rkgxaGyX8vfkihprwsB7K+f59KMtBYvOrYVHzOjHJXJ9O30xc8RswiYExcYAgiMCCsfbzd
rmqq0RGRm61+QaK1aWAt67Qd0kTFYfoYj/lWBHfLaD4KymYzMIenMCZRPDJzBa6C3qzdEc86p9xj
RUbyakeYEH2ahbsBaBSdhVLwR5ThyXQEOoek6QgsdfpOjnTFH27k4Ls1W03PqBt5dIDFdS6hDWy8
hoFw5/SFjm5KyGPIiRCl/CGXDspE30DAYdOlrZLN32ToRDu2aZWMttu6FAmZIPSnL3vkbOP+/v9l
5d//Ua9BLA9LOeB2wpzM2GqnkPWJb2FA7fQvLsXkFrogsV2fxANhEo2RH3GM/ndoH+PDRGtEoPNZ
UuhBqOPCUIZAQ6QjSgVEgIdLvk+qguno+HvJi+OF+OrIsg/xVVlGZ44VbFvFRKuxEj1giuZDugHx
fSUJ5OH0vR+jbGNPTH0kKgZIKgfrSNW7ctaxmlv0LuLrI6yFWNLnq25VWO9+FV015ouwhTv1K3zy
M4XpsbEiqZt8i+iiOWgPHV+0VB/BaOlCqxSDGWIvZKwoB9FggGuhOhKhS6rgfVZO2yjbiyGMyDiX
Z6XVYAfLHGr0sqd+ejE2etIsp4dGrE4oMll5uHKgdZP5OmsQ0phT6fg7JemPmq8/mBcDoWlbaObN
gt4GMPqwJBDUVcWIwX/uPPXvWdJRXQFLPJ+evvHPUfWPoY2Q9CUCkRaN53Ew+MiGEdq2U6YLcbfT
sTIbo20U5esIWFz1yU+DRDQX5bd86OBWWjj/3gbh/KVSrkmtvpW1OonU4PQCObZF//mrzI/foWPF
caw0RborawCCwIj6XR1Zmxg6RW07FyCi+39nW4Zv5kJjZjjyicKjlVmAEovCS8dfXMYUYRuugzC7
iuBRYGl2o6r9tiqGlXwZonA5fdNHvwoMEFBfOzoF72Gl6Sm5PZV1Su/QEHjqPvpD/CasjtkB4FJG
5V0q7RTLIFD4V6N7sp1yc/onHNt2GQvZUnDzf5/aZzcsRj/kuVuMkkFXL2d6Qi3LYfOQKIexi1Du
p+6c66RxrPqgGcKNDHoDW+LBfpD6VkIFjilZBb33wopJl7YisgmTFVg2gVFVBB1Twc5wESD2FlRG
nyEp3dzKnsvX3GBIl/BFdeZfyPiwGxF3E/xOyYCeMm8dKM688QL3m+EFX8Vzy5k4GhPNnFfAm/dR
wgdmJvU21e1xLZIBOYzliIsWv1b1Lk/9O6MFfjz9uI8dpzYoM2Uez/xT+mfYwm3AESFbtsE4gF0g
nDhcWM5xlo8eALxScdhwbNwgDh7wEGbtOAycp7yBZ8W9lbo7SNAKWeEepQ7HOD1VflvE1pcZb0yp
hGatvejq+pu0Wadv+xh7hxsmjpwgKO2zOd5E1IJlTkW+K5gJzkN1G2n+RTQTcjPscx+NPAwCnP3v
Q/VSgWcwz+rDeWzmSBGKSkIOe5PxJLmEB4f9MDheYXol0Zlg/JvBTdKVFrY/7GJU4Y9E9+qkd2vd
rBFtMAhT/V5fBXl1ptA58tHjAcaeI85DICWHsw2TYBGlmSp9V002yLAabc0xCtaeRnZeOsKuCdVg
GwUKvj2t9uwoyiNeSavAtv76xy9lMS6A62OARWI9+nHPncZIrNlC9DcZ0EWn44piEHsxExdgFBku
Opl5QVCJH2zDKG63dU/gX4wTESeFc8ZL44iyg9YQtJA2mNWKd9fH3zL0s9HnjW3sxPlJgYAOYwfO
O26CVbLuwxY0P03m/ZWi1OD8XU2ceemxH8RfYoMUqtNP5kixYCO1RDWNd7TlfAIVkUaQZqGQIGa3
cLvdoUguCNWZAuNlybspcnfvzN68Itdsuojn6ipUUmYXks4JfV3fEtPx3NVRvNFsvGZHPosVjogY
T9rZ9wEGjBoZDB9ya+OVTbCqafXgdVmPgmksS89VrL96g7AGdWrZn+ok2gyG+06df0NuYsRYhMF6
212ROwTzhLhQa7hmA6SRK7edRnzmGDQNpln+xekHc+wL4qTC1E1sgmhUD5rGpG2zzG1ViNVJiEa/
HC6X4JRUeUqz0N82cfB36TsdvKyIn1z1F76kEZ35EbIuP+IXzBIAEYQLqPOiDj7jOXRjqEkBbFKG
dMIUSfW/TZ90YMhecjA4VUK/HpRrDfnb6WvLMjy8tMydcXthwvlJyB+qVpfaSkjP2CsF6Vsa5V74
dvoan0shx8NQB14vtA08Cg6ecRrGpTNmSbmT6rQqKUrgathwrcTUfyjQ3wHBnb7kkfcq1/QYudpc
8NOeBPupARbyi90YWhwVxpXXkBPRG8xUxG5M88YGXj3DEccM77NyFZF8cPon8Jkfe7YgfwJLIRQ5
RGmMmILLGYxiRzAL6kbUFxTDEC7y8XIq1Q2cwFg0QrvcJcVWtsSceNk8Gr8nqMdNyFSChmb9dIXL
8Ao8YCfgjnBelvG50pgVWgL2Mr+9a9J6vVA++u52RCEqghfG8EvBDx/wpclEH9JtYuVSDVAX1kQG
Y6OkfY/qX4t5wqK9zgehnbH+jFRbjyWJdjapPmP8OriPAsFnrrXJO59dongVibL4DOZirinsr9jl
D7th/ldXd9teKG4tLE8Op71e6yvhjxST9vxbiJJZq0GNXyQrII+iXwl+Ttz7az7zV5QQiJBnxG9q
QvFDnPk1DtfI8m/U8S54CErvNpqrW7fZZu6bEeSvzoVO8B/vkbGAX5ThKurehprnvGgqF17bUGF4
qLnRz169Dn33liHcU3ZX+M2wjMXF5HuonH4VPXU2C0TGrFFhPi0zZtnCxBPNgNok/MBF1iPKxHQo
1I3JdNLsgi+NOu/aXpWRlN7jxk+mXgVXBE6Ok0SXDvNuIQGJ5SlI2J7NdRuLVEdatTnKlFXLwUzw
wSqmX/OFP+S50S8Dal0d+d8C3D3WrtjeZ7N5HSj1qrEdTERzh7dFcC0t+K/JSFg/iOakNV6k5E34
plThlxpWqFdIA3RpDvummogQLtAZlqN7SdYXgh0iaZ1kul8oz/RS/q7P7WtMo6lfs2RthA0i2jl5
i9DprrrAfrJkqRpteB8ZxQ9Sjo1Vo8bUXf46IIJl8U9fFkWtBHeVVX6PBW0kemJaed3DQilMYnGo
c6pLL66+QkrinRnMrbldXeQ8qYreoPZ7WEu40tWu/1OmD8ItE4FSlsOJZQontWwh1EU9T761wXi1
VNa/3XWFzKgPPB6z637x5ja1m103I9aXcuv0P/9xKpyD7q50Eo6d+Cb2yUqLGJ2mnflmucGDLxQD
cbRpxHwPm96Hzm7XJVGFKxQ83HWR3GdBBlVdeR9CNYM4YG78qk82zLjuKimB5xE25FCFAAM5ih73
STXwiDDKK1G85UCiDJQkp0bJmddawcp7SGtkzF3z4g/rXFFWCx1A3Ilb3f8pR4FW4IHWp3vMV38q
4DrKvWhDF+NtdaLHihMG9E7+pdF6xlXAaCXVZ9ZsW4s/L5+qM17pSrmxMdQGpoAInEnGulbcE69M
JhpJ63p+owyKvioj5WdhqOTfwZRMh3fsRvdm0X4ZLAyMIQ6bNCabqkcxgfvdqxoIYTQb0D7jzTRZ
1ON8SotYdfGrV6vpVRugMMggXOTFqQfNIqM/InQQqbbABKWWf+8Df/WcqC2uOuK+MRR8yTk7nWWH
2Bv6WbmJn40ZKdfgc7umkbJjqkihPIvqJbAXDyjxLIbMzeaOdrtNm7Xj29cCQVc4lJUDI4mWmsXz
rha7/cVYQeGfDMbzoONxtZDBvE74YzZsMghfF/KHSna7SduWDZRfPeJvr5gKEGH3peirL6XhPRne
PhjSbxJWIe78QQ01A8+aEs/F8ItR3Cz/YMQ96lz98LkJ47CjhKEAl9CcwyIm1MKhdwMFs3Lskiut
2g9jtLHa9nVkE5CNejF7ds2/lVi/EgF8HVQ8duOn0Zc//DPn3tHTnpEwMABn36f4DtI7QD0xPvp9
6i2+2cwjukgF/A8vrDG70PPiXz0BcEiHTkQAkIPmMA7jVHVIg1rasWUnXc5I8db+rdDRHnAJXodB
+cLs7y22NqKhEsqGmLKet5k90h/ySkjsxUcQHETXD0ApvWnQ/Rm8ks6Id2Tf/fYh0GpO6vmGSRan
I18kJI4nUhPXCzuUgclFXftnSn/tWHH55y+RCvAPQDjssFgI8TTcNdiDx/1ODt3FS1DIbouJAQRA
qxqpH8Iz1Imj6xKDKBkDwUM7FFoZ5NobbZ3B+WvjN3GIkqLPh3d4ptKSAvJTEfvHdQ7evtNVWoAp
7e8CU8XmoX4UxoThXg7xyMZm4f6asm0r8De7tNwEMSxdMaedxXZCRmXiwOdb7rYK+UzlSBOcUNio
cTitRsu69TWwmeUzEr6knNti26DX4ZdEH3deWS0S3zPPT9eO3RgaNUHYTbqUgxvrODRNG2znd9qZ
lCFqbj2UDdZnM+WDX+iwfYa/PZV7iedZtmXar9FstmHKEhP6LWaNeFBEkQqYZIBFcRZjivVTXFAX
o7LTr0I6lU9vguBLE+0zrcyhNzdNGni1EctiI+VR1R+mCCqUjB7+B/OEY08HYj2cFP4japKPK7tp
EzvQJ+prMU/ISfoQlehCTrag2Dnh3orCu6lrLnoz/qme9QY8dq9/Xv7g5SAqVuPBIyJimUbgGFTY
tDKQSvPi6+mnesQkGMYLgjxN9FMEjhw0iJaP43Q0IY+Uc2gy60fKDWK8xuiXMpskDvD6KzNDV51t
lsyUMYIMGNPS2IHzDaJhYmAdEV9PsCqqKiMvHOtrGEOdsBmzVmNmMuNRK6TonKmKGIzK3KI1CRhY
zuouqH/7W6chpahfboM22xAfck7KYR7brMTrlbwJy7To3j6+Us8CzXcG9nGDwEUslz2x/C9ejaqC
EVr6O7JlNw7OUAW2EJn6O5UmpPCoU4qBrqHkSnvamxDrGrGt1HrjAWHGPhuMbRHeKtG4M5vnlFJc
pvROTRNY4tKrNtpzm8Q3wqBKK/Uemxd4m/lrTbkQDHz4vgbP08CAoxkHfbUHfjqHox791MHL4e9x
aqCGPNimSb3iYK7sYhdUzpMIcKXcUG7q1nlMWdpZoLzLP7WqL9k0PUuskRjTLONXYUFOLJA1PrXQ
SzWSVK1+vHftbr/MVk8vxiMENXFiVF0JOwAwWIDaPw4UzZ6ozXXeUWXiAlxj5sbCTEo4xjJwmFJa
kxCvIh4o2LenbZV4/ru0XrOa6CItRdk4zOOFbfOjT/+wzwj8x991sHb6cZp14kr/k/uUek/CkpNX
ODB8O4/4H31j7GYS0EL0zidA2pzNuh/1piTiO34z8vLRhcYqKuKk0euValxrsDsRwSTS/6QG5081
tgrRH3+RYxqsi6eKkfiKzNlX6QvlJE6AzjVpW04/mKXYONyVDbyMHfKcTFhdBztVp/Sp25SolWc1
WOV19d2VEIqo55XZvDtwUzKhDVoVxcKDvH4BK70Tqp3bfO9jv1o1ATtDBUzaGO1KXOGGmiGvXSmb
Rh8fpeuTicPpHy2/6fA3E0+EVg8uJOWD/nEnoCGM0woPAKZYGZnT7AZLApXKY5SKFgLm3dLln77q
sTWEOJVtFuW9kNU/XnVoyv88KUl4EPxC7KOkQ8vYhWRmdvpyx44QGFIgb0B/6NcOAOvOtf1g7EdM
BQa45Qzs5XJVYF0Kwe/0pY49T+bFrFXqUQebtY93RsEOxWHUCNViZ8+H4lUAADHSlsjLbMZBH6Dj
9CWP4V9/XvLggwQ8GpLAJ8NIIhe9APSJAXGmDS92518F9uLhfV0k5wKWj9beZGEBa3KGiJvxx1tF
DdmTdom+P7QdJI+6u3IMdhu9SN46qItBCNDCI9oJeXOZz7PVF34d7zQjOROOzenMxQ7XMYgutvA6
PBD+uo8/Bm0iHpFp+9vZYJppnQPjO1GD9apz14offBfDsv96Ujrm/LBYAY2Kue5ak0SlsunXam8S
tpW9V1LJSpiCG0/Pg7vOJ5/IXVN/qRJz3Wrh2yKN6Hz328wOJHiDmbXfgqulJlqgm4Hvvh6mpyoq
bpwQBKUNgfIqSRiYvUcd9QV/X7UJBK1JPf89t+sIY1Uc3ydGJz2WNSMWhJgxP80hvA/F+rJkH7mE
7HLwNLeB8taiam719kW34h8yiJM9RYxJpVpRGYOpNUZrZJX1/ncoaCEO0lQZImu2lK01qe96Of5s
OjadOQHaLH6QqLJy5uxWjE2nvN8Q9kZoEz7aVV5ujCG96CA2JMoINqX+WLzK5OSPxYNcn50W52T2
LK4pz7kV4KFhr1qo9+KjHFguClsehDyeOQdxlKyeZWRHwWjGW+pGb7V07qL+Es6vXqvb2NIZdbCO
qrxdu3r68N+8CcEO9T40VnR/MCyoBsU0Q4LCPIMT3LPZN6lfJiAVOc6jzPrbcPeGWuMBeYFbejOr
Cfms7Lcg5r98KmjZdcIQ8Fofv4YDv3QRhk1e1K0GO/hZ6WA4KtAHlnX4UaGVIFqqijlZxOXWrxWk
RiBLC4aVy6Mj8fommHqeLRfpG/7obLycz9M8tpPSxyIBo/3FvPngI/T6MXa0MSf1EUsFGUTPzN67
yF2Eyudp88f2GocphsiKICMdjtum1nJqR6EoyaJ2o8XFou4RUqSbWBf4YO0LC+BJhuGn97ijt8lc
DT0IE8dPVGLDKgxdGynbhB8u1fliEM5nLH4Z5xXsxw4MEoQ1Rs7MFT4lRqtlBGWlAlYQUpli5Wv5
wjCm5Kv+Vyfwot8j4JsYyMOqwSzrUVeivtwVEyfwfBHO86WAKagXEMKT+8Y04vTDPMJrRddrQJvx
IMzp5Nh83CxDRcvNSQADIUKnHEp5lb3ZWFiVZAuxU/BaJTUYbFxwpdmMKQYgvwq9qxVkt+czCce4
BCAXFtrA3plJPO6Zn3msSwFn42yB5/LZFb4mdl7TQjo/8U8Tjl3rx49WthJb1kGo3Lmx08AkWXqn
r3zEUQoDdFPSfeBgIis/qOTSHAEUlLTfp0nj2T/q+8VOStWTHw6GWXoLuthM9EFdiCWEHj/wdzBy
ioMUR66VmRSMwnP1YRqZakQQk2TuJT83V9i33Ogva7rTBv4O2OIgGv560Ky3EHGg77Ofnr6ZY58s
Rkl8rjrkwU8k8Tyqy8TRGNEJVyszm02F5V1hTg9yLle6sevdeBuylZ6+7BG6AlN5LL3AJ2m0PpUH
Xko82tQ75Y6x2pP4iEsFJIW64Otm663cqcY0EJ4YkXgR0xrLuD/zEz4DY+yK+K3CVIAaSlX2cZ2X
0VCOiHzq3RQ6zgrdg0xsogCaT1PcLtGvsn1IxIk8i8mcMgZV+9lmOIKNzapjIH36F31+F/KDbBpu
MGRUbfrHHxQmZpWEc1cvoiNrLm6IjPuq5JvhAm7dk8bepkKhOn3Nz3sZKxg0iG5ZowY+LNO0ygqm
eTSrndMWN4vlyTI7EnWJBAn+m4uBQpIcpzqfC3uTWXMfatVumSySCilDldLw3yeqpNOX+lxpc1+I
4egLcZj+tK6jbE6HSvErAHDjIe79J0l5FOvZPCwvxiaBoHmu0j5CjuKawrlzXbC3T2P8HO5ErZZJ
vcva8savWS4ic0eHqG+HMnpPrObrONVEPHFsLGBGJDpT+EuU/cpd4cDljrwzyPOx94uLmOjANRb6
IS1ITxGmqQkdnIpj2qJ8FeMsSy9fRyjJ//yZm5TXHi0jLI7D9cseH4ajqZc7xv6XSRVc9HG4jaqb
Kms22uhdntecLE5YHwt7HB5xTScEQbyL3YPeLe5CfL9Cq9wtQyShQGsjqlzNHtZmFD7Nmvs0T/6W
4G0Sm3dTMzlE+eCXW9hrJUweRUYn6nenYn+u5oq88eGmmLVgbX9Z5gNGoOH3gmZG4hQ6FLklU3er
iJ7dIVsZFoMt4GAQkYfF4WUY8x9Rqu9lzHz60R7bGhiqgD/i2g55SF7zH3CPr2R5MEHgXRpxERDh
xcLkGjKBTpaoQoGP/aOQKv/5ZYH0iWzFj85iUX+8bK1RKsNeBkmmExe/Aql0nMR8tKa9RjnpeO9a
2O//xUUx42JjNjRUfwfHq5FPude3brlo7zoPbaHB5Jwdokw4/kqUHjqIojjHnL4ujD1u53A1WSC7
zEqQMLErfrxd3SqUjIT7asnTjKbpqS2fYokf4b9y94uVh9bnt737d6kjHhdZpBk4P1qG1JKM3afD
RrxJJKaqjcOb3Ju3OOqt+mTY9rP6VbC5rK88iATltVkY3zU9p0vJ8MLNzV/L0h205Fc0rw2l/6ok
fKUMD3E8TqickWfQn4kzsdOOj7P3Q/WaXThm/K32UwsbtVZgWOhTt00M7auELvUxo3uiT381lnkd
W89i5CjfiNH33ro1DGFepPtuBCxchPWza1wbtDR57G1lgCpJuomWXqqImpehvW5fTEpzl4TO08Jb
X4gkPYZ0c2s+uaITaSXjWvDwmswldd6j3kY0ql2qWvycq3a+V3poJgHEmDzZWwUANgWsYISawoLu
E+mjErz29eSrY+QXecQ3mfCkl3GikhB4NDrqlZ4mixtlTSGOQZK/lV/a4V/OMd7wQB39Pm+n9Qjm
KNNHmbbNQfgm7AW1YCI+M5vu/SZZGbN7v/hN2JL+YNJAFxNZ9ZXyxlHhT/NOIZtPZtMLq6P5y+/S
e+GqO+9tU4SrmTNsqXLFy0wedFo0r76SED9DHTGV7CxshTKkcoYM8FxLr1ucZiFicLm0UXCSDS8T
jT4xk//pQA/0FrvhUk/brTuq68q2bjNwIisDWu+97FJ3rWdV+duEibzSZLquCeFALYvLwRlApWkn
QZ4wUqXZT6sXMyqjldxg76oPERih1gU/Zrxc2fQ8avqVmsWbxXwmDdANiCmqFj/EtnI3FcE69+6a
gB/hM6nF1VU+frxbLxS9uV3iMnCyulZMfZ1igg3YsyO44GmJWBcIRZSz4gckwccCd1nDbirnaz2o
dtISGJXxxDzvznWaV6d0tt2EB0OK4aR1lZvlN88qHkz4J7xS3si4wuT9idDJKyOqiD+eEmdV44A6
Y8K4GfJ5gvVC7CUPdSzbl7ZSrkT9lTMgIKUaLgb2bDBbZFgXWuuc/X1jA0CtfrpJDqlHeVJ8B48C
4CnMol0yqFeqWyurwHeY0vAJiZ1Xhxf+MnqMtWk32eNGcSXOhhtLBtmWXNZ9ldlbjQBLGLD7UXI0
xAR2ropxPefcMOOTwg2J5eyvY4cXlfRMVgxxkUgweMRrgNdZyB4nvnSKzDpzD+8gRZt3TRVc8YST
jenzkeHNRBstE4c0gjikKNW6hupc6gzaGb5ohEWEvOsF6Ipr7VtRlrhbgN6GwM85lIplUIDNCzcA
WYHsh60w2qDP86CFNNYZ5mWaeZfSmKRpxPgeW06hwRslf0ut/eq9LlgxXx9WRJB33hPNix5XeOfA
PUq0jdP1u1xc2Rajn7gp7jnG1+hvirXuuxjKQpFmLxJqpbi2Vs57rPsbx8he5YFKyOiiGXSC7Rip
twtytsRGipi016x3d3gcYKSu8panJWHHHkh0hHfhMljzn8n+gYKR4DmcXyQ46ll8nuJ7LKkRMJfa
C+CoxKYn5aXZKWYRS+R1OfCLcyv+ZsTThaxlW5yLFhkOlsfvA3HWo+osCo7lQxMGXhREV7oarucQ
ak9KaDhMhj7xrrlwwwHwuFVq+70Lp000+tdCSJERrATwyOchm4N8GmIivwBZYYFzSZavbQu4JmUW
IP8mSDGCbd8Z+r0I4LAwjOa0/YLJ2zexCMRf5q4Tp0GMOuda27vtdDfmj6pWXPjNF1Fo/d6ZSFgf
jEs0PE+COEdQzX6TsHIHIy35HIQU4M9E6cQvEnojf7feo9XA0KsMgSubal220U7phUgXveVskYF4
55X2nTO2X6Zq2wTek3Am5ZwLs3U+eM+RGCEquAoVZDavFvIdkfbreMgfbbO6VXLCU1UTtVAE/KlN
cN04cEpcZuzMvZOJxugluGbjGemb/ctI1KNKzkNYlHez2z4vMJxaUwFZN1ojaxPNVScHhjxreVyh
jOPIyX5oHfaSpMzXrsdvzvPmWR/7y8VJaqEpeTZwa+/1D3Lii0JKJrBWhyQx6dBQ+uG742vEtv+w
CTdaDV11xTZ5pic91rX8WYAc1FuE7tpukCvlzoCUG87YlmvsE8hBL3uEFWJse9599FgbbDFABEVh
3X0yBBoNlH6kplNCj5yMUkfkceith/ofDyIYrOI1SQELE5dZy8fiKs5mzwocOhHRjFSp9SA8qWy0
HoRPKDJMjAmeajDp01XdYuH6qagTaR5QHVOXw3IysGi0E8cGaYjc727rvFhp6q3hedYbdR1orM5l
ifieBs1eBqihMfxllr8KG9pja4OAvXhVvTHD7M1KWYpZju36yvU6jJD86etyMutNdeu3FoTAbqOl
4wssdr9KbhYXK71AbZtcCCwlG5szDTfNZFw3hKus5jj5xeT8HDa2kC4O71m6PZWHjf7qsKtvrcnK
in4olzlT1gcXUN6Bmbqm2USG9iUY0wEmylSuAgfCKOwUJvbp1k0YTJgukDkuSjvXHl4LdjRsEdgo
IIxLeItUVE3FNukNEbOTlOjD/+PsvJbjxpJ1/USIgDe35ekpkpIo3SBaLQneezz9/hKaOCMWEayz
98SYmO4OAQUsrJX5528sY+9q0TWIIbWDREKb+OeaMsRXhk2fmc+1H8Oovl9gr8zhVxu9szVn7V8p
QnQF8bEdMTfv8Ld345dlWO7msA7L0TiOc8Go5unCkpDP6N3jweuYxaiR/3QO4MFXbfFma6ojM6qr
aDC+1U69nwosgpYj0O6tX2FTkxh2JGz6BctkqLNhLbE3fhT/riEbQVoy71WZVMwNvzsen6WONYUM
PJfVqavDfaE3h0B3f8mAY+zZe6QMHOrsZ6tpp2oIfy/U6ISyaxFnfPwT1/pFnKPh47iCUJ+3/Wz6
BLvknMgy31gMTq8WB6MOr00GWffNPBwV9QIwurZ78V1DOmJuy0T+bPei/eCUh0XHSKrZTnH6yTeS
p0GF7SbTpRTl6mVr7mWm8O5dAvwzUgVQegea1UoxznmXV0e1ttobr0NMZJcB+gKGcrKUF6lD27xW
OUWnaB6Cqr5TzfAGN1VWnviJLRmSfR9e91N17efBn14nlbJOH9kr7CL/ZE7Ga5810YZPbleksCjs
Fj+s3rNeAGl3ZZWyZPCt40Qv2cNk5uS49r1WV9+1Wf0zvFfd/puhwUQU9aGod9tAv1Nn7WBHcI45
tCnthN1uRA0mUvlIUGIcdNvR+NLM2W2DhCluZj4UNL129itQxZFK8YEhHDpGbtZNDQjDxSFrFO3/
ACOhG1FxbzZx4nHPcBYY9pGDb291lOlKyBBRiq1JCAgy4Pp47a4uI7w+kRliRv5eTxcGc1BbBm0C
BD9bj3/Qz/zrTLfx8DmqAsaOdJ8fX3H54N8tIvyeiH+H6Ked5y5Z89CiPJqqY9Gmv2fd+yWQjieb
kKV8Hlun3lQytbMYo9KJ1FtRCGRK/9tvoDl1OukL2TP1Oo7poUnOR7gNe+UXyuMepnrOYlTs5zar
yRr28V/o3O9WwVzV9f1/XTO5ZNC1hvgBFKHRt00TMaBsDX9BRY2eedM4qfwWwImldBbaxLLZXB4W
rb6r/17sXOxnePgi4Z6NH1ySPpYMXaBOiG1Qr7M1Ji1an/D543e1dkUmL+wx1BGC3b/9eVbYqQr5
prJ3lzuviZ+kVEp8voMub/YLs32xTf74qpr8secrhEwql1BKliQqy7PL5rUeQ1aVvY1E7gIUwruW
AtgnSFJMhEIpJDQzuTdPH1959fdyTuGrzEHzzrNyDiy7Nywc9wSCGxmYzMnw8B8gl5NHNhwh2H98
UWPthOTLQytGyYQd6tlTNvtidApq3KMys8vkJeCEF7TfMeh+tiv2Pd2qlW1VbJ10RFfvFL9Hrf1R
tCZ592gtsvom7Kvbzo1wGqTlCnAZGe3myqw555Oh/R373T84gGJHUHr/LNawnWOe9I7OOzJF10Kr
rAalvy1s8+s8YXeL6NXa+M2lQOsVUiePVMTy2MfITO8MWIVZlkZtUlbHDidhopTDLVs5sTpKR1wq
TcKu64ilzL774z1zlGIjPd5sMC7yfwVGHO3UWWZ90fild81Th9Mf7ShHiptZT142ftdT66WUrcMO
a3rrwD/WDlC0YSRHw4zrrRDPIhf/Ey+BR1HXLTRd/TEY3c8xs5LNx2/VWnmrukwt+bkY272jAyTV
hE+gOtTHQkQobtB+U5vyqyORvIpxa3dpum2EXlK07SmYMgzgH5O6+ZEV+i403AHDNzFpF0VObviA
E9W1KGCyngJWCYcb3/HbDRQAj3PWuBeLtDQE1zBruuhZvC686coY+mcp9qUTBwQJCWfajDg4aiBp
Uc4/nTR8SIJkVGVwo4zOdVVEx7Txd/FICWtaQ7uNiCz6HAbgGLPO05csv2XK7LXBflLb70GFDv/j
R7ciZRQHGRUY3CERHIrD2+9fzaMe+a7NnIzccZFQxnF1o8b+bnGInLKD6kFiN+AClP80rXqBwbTS
o7GXS+CyinXYO8PtyCr8PkmIhBObIa0H8RMjBRR0lwwzVg4PE8tPaji8rJlEyo38dXj09lSmldcS
nFUQDoEtmcCCDo3agpZ8/EwX1tXZnvrmYmffXt0PTjBL3qWwk5QaYoE3fU2z5qtgIuJ3tygD5GEL
8t0Q1yuIiwnGFE/ZvWNV13YLaUp0Y9DNrgTgwe9/FzbqTrOJltP0ANvNGwUT0naq2XhwdC1+im+D
lBDx8NLV3s3Hv+k9E0UsAyVJRGba76rRGV6nm/kE2wpdg7V0L05UKDbv2d/uL89n1sbosOtwHXC4
5nubQBevi6mKcWIXgqYX445Y7cZR++FDZJVY5Lb4d7YYVIv1gZgxXCbDmCutBreAvbGnwt6h13i7
ZObBmVOrwlRZSteR8cWmGe+grvWLoZ4MkWuiI2uPWlGvILQB4cd1e0jbYS+q/NH9V+muhRK4eO9p
RIp1pzaL/4ELhljJQr0lO+YoYtIWWKxUUa2aDzIyEDRwkcxKfofOG5e/IADiWP3uZ+ezWJ14ev+c
fhmYohQ96GZlQh2fhkNuI6krkHNuM3jrJKxvaiO4sGesRByxGHAnIr6eckw7bzNTd4TrabIYpAcR
5CsUfD3DeEUcr0ckLN6P2Gu+t6TDW+nnbkw3Ll4pudBrdSGZLUJYxYt3Dh4aktY99flCZRMd7McL
d8VbTNgYUCSxJed9nhc4eH76LS4IwqHy/lmymDrLI3VOu+/M7sW2D7PfnKy7+RMgW2Snz/RLP2D6
vEi1hwIUdMGFvqqgzVTDT77KJKXr3c9hbD4qMb9aCaZTkFgbFWOj6aIKZIVcLXfP3oxhJsf5ObjE
gMov56n7IwMRL3nbiHajZ+3kSUu0WxagBu1gbnrRgKjS/vni144OuUY/CjdQeLepm4F+IIjnP9Kr
izx0USHKNOPjp72SaMD9MmXEux+jTe287FAmE1+TOSKJ0cX+m5Gml79qRGOy4N2NBCSa8IPmk6Jq
AylYyW1qQozknNxOp5wZicxUgNA2WhRcQOnWNjA2L+gwBIHRQUg5+tcBgHNAM9kRjMEO8rPwceRp
SBql+KP/f3glre0eAH1sIMgt3seAzY3rZqUNPbn+N3XVu9zzXnxG7SJ77Rsx+jevlJpBx+QCrWQ+
60zAc5mrDFAyF5ou28G4iQ0NV8XpKbwwAV/dYf++wbMH4k9oFF2FG5TWRhI9xB5iCEaqtWaXtRgC
VdhrShkuy078eCXB6NJyWZlMI2FkJA1hisrtHFqJJoVeKEwhu3X5XZdnN4v9eWL8SSz3BvTOy5bb
y6YCaDlP7Z3WMUAImeDItJP5jsBswza0XjsnvLILBjhJ1+7F4FW4uoPlbuvO/LZ0jKJZM0PzMVDU
h3CmKuvU8qHTwPx8UeTWwLabdvgplgHt9BgrybXYWCkBAIaMgNJIqXd+pN22mX8Ir63ZnXeFCZct
KOIfRedg8cGISrzQPJvcpLTeLNoChiq3YflUtcGVNWlb4SeLftYI/u20+FlIJexNtBt5xrlOQp5g
ESOrQChjNIwo8/lK5P8EOTdSonopm3YrDmp9sfNNujZRYy0nhvjEMed76Sv9BGmFR2r+YzE+rAwK
4zkcvjr2segZ1iuvwVzeSHSClF7yQRS1tYwIIGd9ScI7AUOkSJLrZtgoyIerJ0LGoKdATLAI9ecM
ACyqmESYioGf+M+kNW4Gm/BNkUCVuvNJafdtaR+CytouY12Z39ozBqb1l0X8hGob9Qok6JF+bOEW
mlZzGPv+xhfhWY4fgSsS0jrf4QwA2saEZrvoudv++zQGkJHEAke2YifF81HtX+J8OhrEietkbi70
lbgViwMcMvQsOxS1c9Mz+C7jiScRXjccUhIRKqNAUaL1rTNu1Y7UVFGIy0c5wRb04+CwZIf6kp4V
j9MOg4aXOMBy/s9gsdFPqeccIg2EzvwGP+q1bU1U/s4LTtx/WDRYBuFhET8YdI2Xjwr5Xs+LTjmL
2X3Fn+icpET0lN4lNV+SkBtlGYgrrpSQUh5JruP/hRbNFBXhARZEtKnEoL3dU8MG26+mNImdQH4h
5uVFYfAZPEjOg9QofVHw3C9KMNa2VtHuAByAB7xzhmS4jCNUT5i4eP/2NrFqHNcDr1RGEZJUJdP5
y2lLq5fl92JHD62SXuLtr2Xk2iS00P/5tRy/4v+mDNNN2nRb2ScDSZdQ2wvN7cp75dlaEuzBufUO
F6rgypInSYp9wjGu0k060ymJ3TsJ6e7a4ZR1/3uY0oL8S7HBxYhsP3urSpi3cHep7tqsPJV1vAsR
0yil8xLmwRWWaHwGl46Ble4MmMM2YWLhZvpOjoUxO6HRKpdU4SuU/oEYStFTsz8HFkOpyfV+qTRE
9OFfE6mXG/UpinGDkzE+9ciDWuE3kWuXnJ/XCl1JiSdjhsqBJvnsUeTwhmKrogvJQx0Hh065ySD5
7zU7/OrP+H0Ad+w1Bc8zIoQ2ZvXQ1d/aWr+ZzOSaZvN+YV6Yk3KLEdSNCDPsCE6EWXjXZhuwTXKM
XThPV45TlEmQbIFCqMHOhQo4hU2BF2R/BANCscq0+jX6TpjR96tFvSL6Otkwpe5atrILN/BekOSy
98iQhKSQ9/ha6iQ2UUtuvlB9mzD9HenHtIaQJUaJRrjt6xk0SkYWolq5rJtc+1rAFCm5+K2IGM7e
WJYhNrPAXxZveyULbxwtCDdIlI8ptKa4tVsQm+r1wq9e2RpAnvCXJ6xCat8zEDUjVsFObKKYzZrO
uErx5YHjosKAz+zsunWzXWAZ21mtuAUsmUIDxKdLkIww4iRgvvg0Ortg2lh59kVoFIN2iQ29+liw
tWVoSvuO+PDt3pUrRTcFvWRFU9MJ8UXAhsXkBngPHxQNE03fuNQMrC6Gv6569jJKe7ajOeeqEogE
zLOfOvsUxP117VqPckCUvnXEd+CqCpTbpv194a2sfgyEAZnI9Qxm9GeXd+GZDGQt0cCXnwY9ehCm
tNX/aoaXsI+CjeB4atnedeJbiHawxBL64ztY6TksWiBOCxKSBH16+9QTx40sKwYHkmUhZXYuuoeF
/C8cp8v19Oo6ZH7ACmSa9c7RgSQiddaDLD+WtBt2Fk+020G0LQf/arbL6zb3cfqCSWOW3YV2Yu2n
svRB1Q2+vncGpR1B7NTpnFJtTBAR+JAMy4XAI+4MA8PZj5/sigoTCQ8MacAhQD0std8+2iBkWJv7
GPstiK8DX9hXypM++99HyIkzA/gyY1iow7BFKkE0AsB7zpdlt9OF81mudFZ3cSdYw+hyOrP3vb2T
1isjppiUBUIMVyBHJCnm+LjSU0f/+PhXr4jC5Vf/91rnC4rqVjUTrtU3441WIpAPsB0SoyBtNK41
td6bfHIQTZ0rAbCbxLolC+mxDdlvF/Zk5rrfa/ipggCAKPbVpi+q/WX1xRqsTBYXlSGYLjXpOazc
1m0LiYD1IHghTLNfbnLUFQvHtn2g17dQJ7bCOp8ZSsdmf/j4Oa2hEOTQsR75N7OP87Fn7gd5P5t6
fpzU8aoyD51rPhL79aQMAMsWAfBg/CB0ohks5ttqbv9ZOnBtVtxtPJ9IGcSfzHdebL/8tzbSC4t3
xc0X7bCN2zgzN4qsc1AH/WUW0yjBhtK5FSfK641GxBSnVLKzJ0icyugd3N58RgCSbFl4yT7uc3M3
Rxvos3WBDm1u8BxukH1awRb/bpiW9a4f6aPSPNmO/sDgADKHFeGQWcPtKYmN3G68eXrqHAjCBDuF
cUOIgTRdi2maEiT7oZu/WJmn0d5c2B1WXwiFncR2UE0xj3r7kdhhPxS0c9QlbkX42HRcOJppAkW2
zq8rtznGEZKRhcPszdifLSRQ8RwX+xMLST7e0zur9M2N6e3mLP788YpZ277+vr+zA7zB7LzvEmCr
uiJri6wNF9dk4K0XSTC5bCC5tk/TOImQB4LaOzuOookKpWvo1XwSyrb5gwAZgoaxmpfz0GDzXJ7A
x79yDU20KGXBwBBdYqYrZcJfIFgc5vFUCwgmh9E81Q+Bq20af9q2YkK3uBjFGYxmF36JGtiffdf9
2YbVrcWXpNyF6iuuKj+jBtrQEs/bVPAR9YjAonm4yVXnOSS/4eNbXn1SMsI0ZHhDW/L2jnWGl38q
Kzdy7vPRuvWVe2G798RXFXZ8sLRyd1lktaZ4AuDGEQcCDikz57AUZjBVkVlstLlwtAVpMcOfcw06
VC186BlPTVPN+fHayyK79jG5iPp7opl3IVyIjTZ4F9qy1S2VNDTpBHl370YwCXPPZJpoe7VeGM9t
d2/Pw60Wd4/+t2BkY3OQhG1kJrNkLssE9uN3sf5UGJ2zghjZvxPQ8v0aqVcSV1v4HDmLzZfV2Zsh
7O8Crf0HU0pCISD1z03MEMLeixorGkmJrujk1Mj9PJkX5ofLizg/fXGX5W7wY4BWc7aiPb+Y2lpl
gNjN/j+KKYie/qqFjbYZaoi3w6A+Dm14t/hb9mJIFOZMeQXRDCvBDfudMaNUAWj45OPvlNjeE/KF
wyAB1VNj7UxyaI0I3KZBD1VKzG7f/bYmbPcWRFvITgv9jaPEFzhXN/E4KJIHmdbM+PFAvG1/MTh/
MIOMn9+AxHX+16mqMBzhT23lOhfe0sowHFwXnS5DD5iv59OZaArhJZpudiyt8LeAe2rMnCngX9s5
wmchAJbsy+7bEs+d4MTppIhwo185YGnf849+fD8rWyu2eeBkLtlQcmNvv2D8ObPSLM3saI7EtUZ9
vTUG/xTK3NIpdsSzX1IGrl0QAIO9ElcM853tSeWaSlMqPabxRFXbCt60bnLfZMq+q6ZPhmJdOtuW
QeDZGrRhb8InFi+Zd2KyKB1jbFMj9siBXkrsKzJwKaf/McQ2LpDGvB2D6saPus9TF0ExMDdKrM2b
0E8fphni1WIGqU89iojgSXJjlW52D45enhRLCbapSnJnBfE8rjPAVOweD5GC54If/qzbwdr6sc8f
OvgWkZ/mYXaR2aQKFMCpT363GmmrRnskIgvfpriLftvC0PKL+mqalN+ZjVXqArEUUi2Hbu/jiJXm
WyfWd5NTiQ1n9r0KhruFh48gkZwFAUC7Mf7sQHuPrVij5LjqxBzLTcBoZvAB/vJxYRku2idxMF0M
iopehQk/VhtCZDaCUlJaHaamxPF7uMNkcb9o/3zJXiwS7QnP3mwzWfycfvgiLsjUtf2J9J5scbaV
ZJZS3HyZTBcg/Aj0F4DWC4x/sRt6jgOtwnfIeyo7rEB1nZx507eukYht6iLFqWjkLxdt8cr2YcBX
eVyUPxw2TPz8OdiguMg2cen22yrtPi1Zz0bFrKYYiy+BCD2aan6y7O6m1HHHH1PV3dRMUOb2q2Vk
DKvZERJx2uA9/XBG+7WBOz1ilBsQyCYYVpgBYAkavuAyeJAGxhwwuuVkmSUwZDDDq8zHtkOGe3bI
JlU309fOqB+amD92udFZN34GM+YnbP4qrzJTQ/5Ml6TY2XxW0DEOivZVD/kKyrsyjW6ykb9fincs
LA8CIILwrmEDn3S8pT7+6rUVXhl4JdaCfIOAw+fztlBpERSHSb7E95iTmW50LdmXeGYs22kXWvfi
LSscl555ycdXX6kahBVv2PhRcS7oZ6N7YMZYmQeLLQBblxwwnpxUQraD338CQsJNFTu7QsJtP77u
+q+GwcH2i6mifR627ditlaixnR0FehpSfePjyyLeOWIAs6S2i0baiBHfivrk46uv/mrQN16wPHf1
rCduAfg54fyMbjf4XPXmL3X4lPSJelBGA1FJCK1QK41tBBn44wsLevRuA/zrwrIj/1VWpmWfZGS0
ssV3zn3k+Oot3+WtWnuXbKbWn+9fVzo77hs18gYEVgAcjMjUotjbcJCXDyjjS9axXUIqusVvBvfp
i+XPCpxF0QMNxoQuxSM++5kYy7bq4LPPx9P4TBOzaEDHUf8emM6NF5gHjA5O2Hnyv87L5aJUftv7
p/zfy5/99tkOWz1OyVeW4r1juAS2BWu7gkc97eMiP11eUUt5fX5NqgiAHXw0NFLs375ZpIua37MR
HhUdx/DG+FQ4Xr1xlMMf21N2GG327luV/cqIlF1RKV+EszIVT3kycndzN+4Izo59b5OYZNTgSrts
XLH4k4+adypmxBryTcgEdZl6C5dXrMPDOjy0NeVRMEj1yF/9eNGu9aS2jasxeTqQifGlePvbfBP8
rR8Il7Gd8UetGHtt8m7qXH8lUxmPQ7957ubrqaQgkvcpGjKjoKDTUIss9xUN4VU9fkMIvCWc/ZJn
xloV9/fdnb1thWw3N/DD7GiFHDpLN5/7bNwfP4S1LYOHYNJh4RGnncNog1ePOQBBdsRk2g9Rfkml
riTo2ISJE9QA1npxnRDc8PF1V0AzGPDQI0ySlN67c7hqBec4Is+o6Rt3M+Hbs1NbP78yzPoQyMH4
f7mcK/NC1DHGOR7EbInSyGiyY6BjoFNUKec9zILKJ8CmNaJL8JOsnPOvBryZ74Z9gmiKMzShTIsh
bh0uJwGVfm3c5d88y3wJh+Z10Rhh+74pQmi5cvyLnkrkUi22qQpfwYa59BhHaKrLSyTIZV717sbE
yQMfJIRA53OKyY1qtxn07DiB8vBEToi2ISjStyyaAAPqZex9GUUpK+OqstLvJh1/L8n4XsbxRttT
3dXjhWW4thzgyYi9hlB0zllDeOJrpkRqHKVClWSJzKTtlvpA2seP14K5to0zgxeLUSyurPPF4E9D
wYffZkdt1O76wcAdqH51xMNP5P9dmN4wqhDGGv+lJsNjCEt8awYc2YRvHXszLPYQm/jmjeC2G739
iNS6mqvPti0TSeATYNd7z1Z+kWSPuevUYG77HzJ46D5in3wbMFAt6kNo6r9Efi9HVerCsK6K1tum
U3RrxJiKtMdBK+6zALTl4yegraxP2O/g9ExchVV2trfwNyovDEE3BFQpNPtLUs2bZKATC+cnQ6VS
XvjNwoAbYMMtNvvq5J+a2fy2KAn1nEbHD+fPdgKP68Ldrex8TBEshocsCEr+s+ItUxpgUR/e5aJX
jajwrZkirv8395meLDJ8Ytn3GMheIX+81nvvxgqiByGhiof1hbtZqW24G0w7sZvGP+O8jrUGzDxw
v8sxdoT/vfgft6iekyy4nT10+AuEikTrRU1SujTnh9PzDS8YUD9CDRWUu8lYzR/f18rG7XAoiwTO
wnv1vMnXUFmqlQ2gOthYQpPksuAawndaCEOL12CIWQewyEWAYe2RQDSBZMIBBTPReHtwhhyceoTK
YSlERDzpkyjnJPUphntqd/FvsQCXhnv60dpuSrfr/SOIi+6P28CwHj9+Ems1ofBe/t/tnO22BTaV
pWL1Obtmscng6UivvNhqTP9qVf0srJAlvd641Gas8QMclKgY8Fv4q74HxDy3m2dFiN6K5MGJtJnz
05QyoQ6r3axUCCt4ASnUnJ0uzmddpjyYYXIjBhutP56cITgOQ8UJr5abJXVPF0u1zih/mPEnyZ65
1JitffzMZcBw6Zl5eWclnaoHwCYeXIvMYZ+Vjr7K2OnM4tYNh095Fn6eTXj48ouBKrLbRQmfxNWX
NvIPS+8Inc9CzlE9Lqv847e5+kjZOhkRkDP7ngqSeGHeIGHNj2G3t8ATfYkZqe7UrGZA0lCMIddh
7zGeZ7fMd2OpPUfYQaeO/RJr8ZbckWt9ih57fbrDDAs5vk3cWVeNmIo0OGTEXz6+3bUTFdIigwjA
Hz7Gc3SrwRTeqgd6Lpm5LZBgFE2nyvOwX4gY08AI1gsM9Y0nQoB/84JPdW9te7k1Q31FVzFsoqnd
fXxXawMmnAMtGcdyT++20EbpUuindCoSVCB0P9NUUHZTW03Kr2BSdwC0gAq9Pu+ccrqd9BwYFMoj
U3Df5xjgEHx1SSvY+ARPbe0Y0oRkS6UyoxH3e7yTmLVmX1J8w2XQ2EH2lfRL4diN5nXmlc+L3HlS
BHXBOkbxw50Vjg+SnbIsqI9/8Nqatnj+AkrzOZpnR4ab4JXWQ1w6algoaHAuAVasF3niMkmZnUvM
hvXrMcHRLXRHBFe/3QFNs/TCCJzsGNEZaEnyUFEDiIRaHsRlKcKa1B8zwf9eT+qnvxps2GFuHRkw
GURQouZTAvxzH1j3BZlXrpw3nsO+01SqKLbnY0oaFak0NfTTNJ7RNIH65G6FdambfKIyZX8Z2JXw
lthIfDnz0C9jb24W8LcUWEyd5m9aZJBWNHzTE876bsAyQp02Ja7BUj8Tw8tMrpG+r6mKCvd87ebP
1KEzb+auvDAFWpt9CJWaoEN8wjB1lJrurwfAGiv9oKZAFAXNMv9QOv3T0q2k7qdwxKA3TEbEVoSe
5QQlCJb98RJbO/T+voOzbbNJ1cbqAiAlQR50XACkwsvb7EIlvDZjwWTRA8MRQty77TkHm0zTyfiD
XkMcT/umRH3KxGcZX8B42rSz+m2IwDvnEU+sXHOf2eW2NZLDrSNWVaUOhvjxr4c9wRM+ax2WWgMw
jcHhu0FLN42hGQ1qdsx7bKGxPyiJwv41KMCzgT/jhEoRbf92y/ZxURdOGbGYtRPivSK2PCgRFkeT
hFCRbROrt2Wj76ekfNGK+LSMfhVI8VPq/8KzkWAtmk+PAmuovmQEbc++vzPJC9uEIoBrBvAIJzoo
CsGJY/t10Yz6jmxbJtsqhIyrqR92atxt7YiTWJIM8qYlsijrNn4S7pbUNjKz5o2ZkX1XKUq6yars
bglyG0JmmpoFkj3a8XVkGTdzlVxFHpPnAeELAfLsgX3UJxuvSQ+kAW+DIWj3swqZrzTbdpclexxX
tpEzYk0msva8Ma68wSeFPtTcg1cEuyqEo95QWh1a62vdENk5W+opxYAT593/OGY39Ie7xnwmwCzY
6pN3G5NSt+nFtYn8hGKrkMGa2j8yvziIE1gvdV4a2j+iWrupJLhssTArooaMieZ2URl4YbpPwoIB
PBZG29ihso7np6Xz632AfVtDpVih6gny32W6XwrZpSSpR/9XXHe8dft2jPu72WaG4MnBbFRlhkGc
spukZlBsY9tlTb8J5D0lNeOdeLgVld3C2u760t01/SN8GbTkdfsSpDThuU7n04p1cx1+dWbrbkz9
716IFlfTeQsdQ9+Nlk68iqMnZ1OcMuUUatDOJwSZVIadaztk0PA0Ryd0N4o7/siz4mbG5OhC0b22
7XPQUzQJXvJOSpQpzLmWY0aFQriUTjy3WxEGSGyPaDcufHUrkB8cETEwJbgDr+vzRg2PX82ZANEL
DXCA4TKifHn3XnnIWzov3fOv1dwLdmbF2EKy7CYM1BfvbTJUQM2Mz1ViX5eO97QM2lTxovv4Hldv
Eb4X27MN99yVZ/bXzozXGvJxm31RWvd6hIpvmUeTk3duxTIFh7LNZSh29UX8ddGz54LgoE/ngeNg
bPJ9O+onEUgIxC5arRj+1ce/cY13BemKY0conhxCZ9eLh2ryVcXDqB6OV2D5ySEIr21Rf3QaW46c
xAVfcTjO32bcEUg0JH0r1zZaj2eaUP2Wo3USPY9y1aR+sUmc4W75ZszoIgt47aii7MOa35H/OicB
u0VmuFoKB1eU9TZRFzhLCIThe5fgw7VDAaBLB0zCFZ0B6NuX30xhkc0OdZDYHUmmhxgsSw00Wxfp
D9JVnh9ALtHvfH0Aee84XQXSa63t6bVc7EdUe2CCZ4ThrivRXgqlssSVITOyF9FyyaeIb/5nj8b0
cimgSUf57lZYBuB7mFEAnL792TVCpCqZIRnLEHPocJnsUUFgynbjdkIrCK1Do3d3S2bpfDdo2Vdw
IuRvo/IUOO2l/nepbt/dDgZXGJqaUE3PORBlUKrVZKFtztICLf62D7Ro01jqrh4Vjh+gwE0nQDqk
AyX3u02bzAeSs25yMS+PrRkTINlaOJXY0ANzj33Z5g+K0LFgM0GmrGREQ4jUsSMPPRrdmtAimrPl
1Gsq69C1mHPChMc3huU81Up2MHzrhz/jtwlAIEasm1gl/bCLMKeMCwbZjp1u4V7cLkWcD84WZXAD
lu9JTi3q69coy//Vmz77M6JWfYbhSvraqnW4MxpEhDN/zFIStOZwXaFPiiLzMRXLQcXTvqdpixaL
jXnWQdCdwbv1fevRIBV6U08ZcVXuw6j+iBpyo+2BT7mNc3Wjx8V+mXUDC99l0fTTaILfOECFGxhb
j1m9syIV1XFe7ds88g5Kxp+m29Euxr5xGzrKaWxb4mdHqzjMGTrMamrv2zY5hSJBEtbFQr9QM3YN
knMhiaPk2g+S7TNo27Yof4s9Au4QJGy5cUKO1qTsa5WXN+rBU6V6N4VzbZskUS4Gvsto29GdZ0X3
0CqF41M9QTlIuJc485MdDjo3eY75gs7kDP5rerQSiiDdKJiIB2q3begRgjEEognG7TRzG5M0etKy
pXdxb/xMbdoBQ4wO1J43a2sUgIqz0xqsKy5ssqubicNuguob8O4cnLamIEwSSFXHxTq+CHg6sRg3
YjDY42eKI6iHZ92SMSfF5lwT7Bn1u7ZF7EyUQHEKsuwHXm/MxDh0FlGak3Pe+R3138BSN4UMDB8m
Ay+AKJxSWXby3X78O1bwKAznYOkyqbOhJp//jsFQlBJm7CTcsZeKcn2yiAzo9GgzZTgZtj5O2aZw
UEN3+IzzjnPhBkzZdd/sB/i4GFh1UzLoK7TzyYML0VdWdsrCSNsy4jn1fTmQahJPJw8J8DBWX2FB
9HFwT33hPyq1ezVn9nDEeZI5XqE7u0EJ79KpfNbb9jbs2nTjDzGh7DWbjIfE4+j48a8EJzZUlwOO
t9N4qErk3P2Y3WqZOmxysNQdncSXuKj7K5Np5QZ6fbhvXKJBOmD0lKW51atBI+ztfqjy6yB0BsgZ
wf3oNPXhwit5B/nzRGCJcXpwJroQ499u2Glq9WrZJOlJ+vWOavIQjB2J61l9gOgJhkoWQaidVGUu
94PhoK8sLwLJ784vTi1I+biIMw1EWXV2aKRN1mJE4qYnMQdQ3NpC7tGDVzbqj5YhLmp44uPyXsVc
fMTX28Npb3LSzaCX9i6yykuysvfjT+YsoBfiiME9Ud28fSbRODQDJ2hywrivuh4mNqT6IQzydqeO
Trf9brTeLz9L7oxZDXdaGcWHNlBlg0REkHjDgB3vY9L78U4hO7zGpuvCfvC+E+ZgQqlCxinYu9zi
2xtUdLPF/b2MT11ps/0kfcVnHt5Xg6XtMeiiw8ObadN4TQj7feLoqPnY8NbxN7Bg0NOo6o/BL3Ft
4n1eWE/v6k9XeF6SlYg4H4f2s/VEAG2TqUoVnxI0HjwSX91l6GU3Q1yMp8yOP/dm5dwW0/UU2/oV
RZqzy6YBY6FEn0lI4geQQk15rm0bLRi2qa5Np//1LUq9ilpxoa+iCHv79GZ8juo096NTFBXzqQzd
Y2PiazRjRuK2HGG9U9hgJiWY2Ry9jpb+LdCTZo+IdF90lnpfmgEe0f10yLPkBQz898f3p8v1325S
jN5VcDn2SkkXOHuEpa3ZFQ1FdMqydKBXNOwdskMejDwLy7fwJoqDL7WSP+h18qmrR+5E5e+Hvf3J
sxPgtgJgoTdbgPW4Ho6cYofKqqcDojvKlcq5CvzgedBmPmaDw4odkGxS39j1feP979cDPwaZBWIj
+iA6xLcPOwvQ9QzkqZ7y3EeRHhCJkIGrzeNO1RSbMbD5DQ+85KA4Vg2bQCeIKR2PyjgMhzTPDyNW
Jjst09qtNsVI5LSnCw/7/cyTKZ8Jg0NAUjRl54SowlZ7jkm+pSo342vL1z8V2thd9179tXDw7cZr
0MHdX5mvdaN5DKDgXfmZu6/beT6FBfn0No5XqDycUx8pj1aqTttybPNdhA/Gzg/MbIvaKL13zN/G
6IZXISdK4OG+2URuf+WPkbdpFb7JQi1+VnUPXDLYTBy9It5DDQseeUFw+VqqHNPw9pNdP5edU9+m
Uffd1tRAIli1bdzTbpkj9aue3ni+PR8UKm7bdzKMu63X0Deu08QOHyftKuVsP5rhcJpaiHqw3l99
Qz0Y2AqdZh8ar8suC6K6C734qa3a4iZBN4UGYxSpvavuAmr6U42T8dZvWDZTXvsHxWquAKJK5Ixq
sA1zvT3Y4VxdaeDk+zTE6b5WSc4x4qvO7sa7KDtVjTMdyrz8mjQYAUMqyu4yzw/BkYpfKS7rDyb3
DntSfx3gILKdWd22nAB4hrKPdsxk093c2tNO0yYsYQYdtrnvbSMy06rRe6LynJ7dPt5qkHROfDb9
oYoTf5dX4ffQzB66KR7/h7PzWo4bSdP2rUz0OWbhzcbOHJSvYtFJlETqBEFJFLxPmMTV75Ol3n/E
In9yeiJ6OM0miwASaT7zmst4ML4il2BSBBu/a7MQV07UaAvY1WrTdOMPAcFhzXnfynynA0tex0Zo
IQPo6ouaNGJjEhhndD7XqemutF7z1pMI5T6+Kgrjy1z59Sa1k+shr4Prxswwve6drVlbtD9wHNjm
qKEuI9FshsgxLrBwXs+DVRxLKf3LxtY+6AgvjI1l7tPWsZd+dNRSf9qRG+/gIuR7NnOq1JUGVtqP
r33Arqs6cvdxXj5oZZytEhMsN70dUq/SwK0i3kDvCq+aol2nYf11NuNqr7u9XM/4LNeA0auZmkEz
cyA0OmlPGU/WznKPSTQRZpq1vs50+NstLlv7TtjzwsqrbNdmub20U2roidFNS2T5omVR6ZdGbXQb
qL7lwS2zfZNeV3ZnfQgD5N4b1yDfkdF9J3xjPXpWfyNMGd+Yraaz/4fXEdZyezyekCcLjYuZxNWR
hO0CTTjfXcUDhwK55bRlNYJXKbApCPzl2HGYmCNCdE4zxAt37g/I3JroiExXTVh3i6YmvpRmb+4n
P0HpuzauuzZMYEGxJ5Zdre9CbfQWES4TQnQSPUfsLsjF2oXm9Ppy1N2DJYppM0tz3gQTC0HQvt4l
/riZnWnkg0m3Dgk5UQHnibuPFdYd7+ylrx0MwBKgbQUBkOoX9HML9E9j+lq4DbtjI+J001tVtSnz
jec0SOi3Xb/I0y7aGvWlXeT0112qKaHWIEbMzRD2b4DaAwUw5X7OdM6DVj/oROkbghm5mjP/wUyn
i0L9co4W4EKvK8RPVcTw9qb7smfh0y/A2EQV7l4RpZvbxE1NjB92p3MtmaYPHWE1CXfgsW/mH6nF
QUycisuZIV1lYg4XfqX/+A/ugmqJAXrBAeZ2Dq2pKBi2bqsnO70tqApMk03OCUHF9mpqr6IBTO3O
123JeRWP3oGqxq2tgNdv34bzMmJCeI3kznYxmLJfgG7kXGIFFDjJTsgcHVoziddlI4JVmXZ3cbHJ
tXi48obWQz4WdVjSYDhsQFH85nIS0SXY1WETZhVyVmZYB4dCjAEUMRtRw2FYYa551C1A2L2KBqCZ
BRs56+TegXZpeXO7zh9N0p++wsCoW6OOxB7gg3rWAJvZgg57UGHVPHe+twqznMU4Zt2hSEElY8GT
LtCcycRaTuQGReuWh9xt80UukdkG1xitT+HcyEEg2v5LaAfWTrJNrvywcr/ECZBnz/sIbzS98MMo
/stzTK0RH0FLKF0B9bezwKOl96BNdsRhleooj9TNzvRkvMQPbUWPCvqvaZcbrfLY4atYLMYxuPAV
8u3tt3sKH54Fc9yGCaSK+i/J1UvjuCnVJqfsuI0oQuSw78WFFukfnACt/KCz+zVEsps4NuJN7fXa
Isj7jw73sUTyYlnltbYM5qHCedeX67ENPokwK44y0jdk0Zs0spvN2/f7MkXnfoGaIYlLHYuy2Vnu
UxatBldScL+tPm1P60EEY3DQ2+i7dAINhoJ+HC0KHoDSgBKP7/QzX6IcuAEiMsjLBGXE6WfRrz1O
Ez2xOdmZWAKv0B6KlnV01XThZT7mwWFM4ttEDMWhHNt2iVTz59EhAMsN7B0wSynXhenky7bRO+oh
wbRsh6BBgcwusC2f5p0ZI+Feavplk1Nye2fsnPPAnVtnW4NRb8BfelFtnOPU03PTjZly6J3ginMM
ckMlj/Ot2eq3DRIQS4lnT2zvmnCYd2l2sFKW1hT0P80p3GES278z/16AoQJ68AHRJ+1/QGPnmaLt
e31qO2m608Mb3Wjl4rQRmPTDF3VW3DR+mS59Y9yHTfjeLv/apRX6RyVatOHPiYIFlFrP7ZNkZwOL
EMY8H7zh50Dc1GEMHNoYBA9fi5Ed/+23cOo4nK042AWEEboC8L3oSFR6YUXwAZOdliYkwS7NTHmL
VGe295Mwxw4C0f+iQG21m4ZNicb/ho7sg2vnzVVCJFkLbVc14XiE8DOOdCoCW+yA5Bb7vtQfhO7A
Dc8EPiNhtEtFSwKp5MRZo3bkWw9mSYisubxneqS7rpDVQms0d+OEwbxoospZZfpNmGmSo6+iiifs
gyu9rxVWkAjmCCLgXv8+WPMlAZxcpcV46XAwTlrvbglx3iEnvPqGFBo34CzGL+9si5xjl/0z8pNd
bjBfW0H/zKpwrQnzFdtDuQyFTdXUubQy9K/ffksvQwBoq0rwDgkZTMZfTMye7MiocNnYjQZFv0jM
QgnoXvhZ9UmPK3KmBLVaQFBrr7a/6BFCXv+BLlSACvBJEkpBgV7oB6V2rknk5cKtG7HVaE37uctG
mFE2RKzYNDan608DJ+c7D6820edTlGIbZqsu+HJQgufiOSmgZrykrGh3svbJM8R4jZJdLBNUFRLS
z1UfBQW99lFuKAI9BfHg/wf34FrKdtJVLiCwcp4n5k1a23rTSmNbRQPaRV4K8Fu/1AVZT+eVNbx4
6gru2N/kg/dwigX++iC4MB/5n4caARjS5zegF76XJOOgbwMnBN3uX2UzRjQJ9Xds1WhWpy1CJGN7
4etdusztm3cur/782TugB2gGTEIls30e/aGFmGAkkJpbg/Jz1tk0h8huln4zf9cBcB270tlSN8Cs
0QmNNWIDbVnBzYuBK759J2qVnd8I1Vc62cDOiVfOVmELDhUP4dLc1qaIEfm1V0ndfI3MJqddBi4y
COBJZcl7TYVXTnpcdJWRLrwdCsDn+7MluqnRndnYniZhGMRXpALtxqwpCblAKzazVz9qlX1b+uvS
nO7efupXNgCuDSBNKSJxPJyf85NeAVZhD982khpmHiqFsHFELmzGWdwiTMzTYdV5FXVe/1uZVEsq
i83+P7oJymwc3Mou+2zsKwfEnaHGwMz6OzlRsB8kcZUojIU7WQ96FdFLk2v/+xjE2SYu0LR75w5e
xgxUvjESVFKm6Mb6Z8vQGUTTVIRZWwvZg6X4Hnka5THIDwmeI7gP+OmyK5ihfhZZ6HDbWzCcj7He
X+Np9TTOiPVIVZV/+65eoiSpx5OeQTygdwq4xn6+NuO+BdRZGsY296lGBdV8Y4jbvqLF7w95A9AU
Bcd63vGDW9udkrXp0TRJ8MQq0s99k40rWac34+RvY919rCzc7cMQ8xxed3AI5g82SeyuUrmWr493
pd389M1IudgNoNhVEN5FmCbMFtJhrgqGtUM2zKhBmAWuZehF4bpWLlMfVOPbz/3yQOSxFWSVRgTQ
mPPKa4EtWBNFnoF3OsVr4bfmmsNrQ9EPCwcl3Tj0DbwFX95Xaf3egrRetEHUoDtYtgOcJnY5j9Xm
KvYrF8/ArW1oDBP0/LoZFnkUfi4nQtekHhHREc46rh46QU4HO7lfNTLf27G4S3DK3EZ6vXOCxrgA
93RAw3S8nIJVlFEjKY1RmYXVSyzjjZ3h9iGcZNT1E1NuPArea+AytRGuYhqpm0TEF5bb/0RR4b3o
7LURhnhOMRhnJpb92aafJ5xGgSn07ekJ2BM3siTF76LIX1EP/GZNqxP0KZdMjrdf7os8m+El06bV
xKkLu+Ws7F/3dNksim3bWA2ITm2VJna+LySXdlQAELmG/OvpFEuIhAAiAgAZptXzhTQkYWc1roV9
oMcVkLxG/pOXBh1r1bT0j4OJBDRJKX1GQ2CTeL+Lan854rCHlGU6O7ziaJ4tZYf00x6zkTvosp/V
Z2n43bKrxmmdlzATuFzYMRwnw4W3x/uVHR7EcYCiFWIhbCbnO/ww5nbRTYHcZuZ4rN3vduKGi1MV
VwbBVWdju0agvpJp6i19sfuPjlZAnwiC0E7FD/kFMEaD+F1Ar5i3yQACVFKLp9t5WU5hvYC0gE6H
evfa4L/32l8bc8R86HhwtKo+3fO3Hs5WiuxiPv9660lLxWVuG+rTXDObtJXmUWSm4jWuEu+dmP4l
Age+puVynCE9Cr/bPzvSnL5W3W85gTrrrX09twfwL/ZVblPonJO02emNv5TC0D5H8XidNtN4U7Xj
DlbvZ88dBuyv+uydlff8jFNBPn5y0M1txwR4z7fPh0N6laxousG+rrJvrmyurCJai1T+eGfCqWH9
VyT1f9chrVDEQgSVzqZ6YoVN1zXUsTt97+fxFnWPn4WRH32zW0EVuoJqIB20yL8Nc3DM4907l1dr
+fnlSaeZbz4RDc4R52+9hmaVAQ/hMXXvKgSF2eKtO8Dmr0bnClyJt6gM6smje6WMCt+++PMZpx5d
cRapd2HoTk3zHNjWOmMQpN7MoytgG5qCCofddtlDRw/1yuzKL5DXfr59TePVi5LFACAAmRKcfv4b
wDGe57auKwDZOGUvq3Q/6Nl17cc/9QZc/EQjmi9AZk7AJUn7rqfOkZr5lZD1xoxHQGm92Nfs1Yum
xeQxdqu7qhF/LdP8c2j+dZfnW7AMoiHs6TBtFY9ayVef5CVmX7+hCwkEWaxEZH0Z+NevJ3jo24Ok
5vbZpCCqZzYgcohu0nl8B8u7d5P6T3C8EljPYQzXk3GbpObt25dSK/v8UibkJWys4V280JWYcBEV
XV8BA8SvSHlpKPSzQ8CAJvWt4pcrZ9G3L3m2x/8aXBM1C9A0ukJwnC25OvIKmr4go2VvrLPusznu
M4eKATW4kySQhvYKHmNgjoCeFe+SpU9r6sUz011Guwtl0xfwlWLSrJr+8Z9ih+rtGgqZh/rtmo/Q
NVWVymFEAIllZxSwuPweUiC4vbcH4nlw8WscoGXZgLNIaljgvJvflsI0BG4vNJh26hZOeuplpqO6
XC5HpVkPXfTt66lxPX/u3693tstbo6AWqUM01JFwbygNv5cBvLKZKTd0MhOkUV+6mqRaPuuzUovF
DnXltfXuBHbMJ4T2OiqcaQZstjD71eQjNq8Q/naA9EoAMq1RIipUDxqyFxNch74MnXYdaXQVuwnw
XoTWqOH0F/hZL10/WTkTvi0RiIURf6ATLSpcCze+iPz+w9uDdmZ48estgT1jrwo8BBDPDwjF06DD
h7hc0WHDbDvyu2YgTL+KRvu+UhIC5gScrzLuqZb9CDx8vfGqKjo75JcMGmTlGjBAQ1exuA9tBSJ3
5/VQ0SmrJ7rUaaXShD7C53PeOgl/afQQbLCt9yLZV2c9axx4jVpzkE+ez7ZSF3mJ9MQvLWO3Me98
fw2t011VY30dIG5el9qFV2hbP2o2KV3tRH9v5b824ZU+AaoBhBqEWc9vIXZnpHpTBGyVRj9t5ZNV
qCLAKd+V90t1r12OTY0OGb0Uh2n5/HLRIOSIoz0iqpynadPd14VYKVMpDY3c90UYnJchCyXJ3653
tr6KVm8wvkJRTvm4KN8TpX/vKRUnD/Z/4aCrpDyalZi82/BfG4i1UlJd1uIPmgn4trD6afFtYErb
sOelD1Njwrjc86cPEYxNRAR6ufJzeZxjNHYJ0pdelMDTsbqV0Ye7JvWjRUs8ReLsbvSW1tlkX8+6
ez8VUEWycr5V+N0gMq61Kd+iS/5N+Tf7Bssyico16lj1wh0+mzOMP8OClDKWu4ZUfxXGUHCaFEUY
AwEStzOWw3D39jp7LS6AkUETxISb94KBndNZ+DU9lW+G4Yj7UGGBdbfYGdV8kWGkOCLftIBB9M4u
/NoJGGALStnatE3KKs9nid3bBakzgmrCrNcZdYkqbFZV59+e1DOV9r3yin77Yc8YEL82ld8vejZV
YJRlsITpnCYJvqsCwwdlwKqg+JNSSOlmnIxG94sOdtFIYDeJwUVGi/R2zCCjNSMYdA2Bs1EOOKiW
48qS0+1Jf7w2y080Ad6+3Vf3DgrPSF2zfWDhdLZwdTHOAYCjP/mC0rpVBJGpAU4SOSvw8qsKIfdF
iESi0p4BGcs213R/TYnuz0EDS4NeATZ8vLLnb2p26igaS5T4wIzcGn59Fdvava+XF64GdFmZwr3z
2K9ODVVm8xR4grr38wuKcAYJVSLEpC4YwVGzSqA4fTEtsP/4Yk93GEw+dlp7qzX5BqrFuhjE/Ti4
YHyUKaxiriph+JIKoJmHH9++u1On5fw4R3hEiUcqJ7Hz0k/iFTplNFjJuQesu8RT5CQ7Go3BozCH
lZJ7UEKoI6KOS0yZHnBZvCTWREzTiH4ONJwWvQvujL16QQGTg3bgMEuLKYD/IcK10u8+iTm29hqC
8pOh8VFH7VtQlK6MvqzeGe7XtmuYmugi+YCLKfA+H+1Jl7ULJAsBIdyW4QhsdK1mEOH+KNel99W9
TyzX5wOoetWqlUSejznp+QXRNZynGbqNPg+XqKZBStCN2y6sr8NabJHbudMyFDe9tF76Cm8urE+K
FDVJEFr61p3aNdU1NKSvYBrzAkxm/eQGa1cEVxUtY6XyosyM3VnCdmghWyRWQ8dvXjjQNEFe8CXT
OBTenhdnQF+1TBxUckiZEacnxj4vlxU0IcqwUiw3tKJDFV05WIIV1ccOM0p1DFoVEsZ2Gm0jQ4dm
3KxdpdbioPRlx/J2iq3t23f0cmvnhsgx0a1mB3khHwfXN0u9gXHOXJCGnXat5NQVJxUj6K0h5TZO
GL/3c5tXRwJSkcLHoNFDkv18Rum4c2a1QJ+XCI6x9lxSxeQbFkePsIJRkSgBp4H8wpD6m9Cg100A
oEs3vtb0DIGqz5bOEfj2UBDpcM3zSUe1VqecSU2F/39+T3EO8ESL7GqbefUHOXjlndP42Fv28jDE
yEyeDJv0iTckhkUQzps5Qi9Aih7xhb6luzCtYxjrq1ZvTardc7EQ0j/Guv0pDIMfYYnWVFTwtD0k
X0ObfoSOXSy0vN24Hsc8hV5IBthQegEQryCLVhEoN44WGO59puSHs1sgcZCuigWJG5IVMRzRdk7v
C4eFP7pPnWlLpC2qnSuJUTsXttYYpIe0077oaIIvA+lO9AH9D0liAIrMaiCJHmq+ljE3y6id17Wt
oS/Jq99Iq92IEFcHHGS/GAa83izRrjQZwb1X8MxGH8kiom+dBivWnx8GokTN7x7xWxcT2rMnZnRU
S7HQU5hXvOxVdDnkOH9CfPhJnA2r1rSXQVg/+JO4FoXCgiaQf6SOtkwWRYuoUCkEns0AG9Kd74jH
JisOLUUysOeUGCrMzAbpPfkJf+u0yltMTpdVZt9qZoifs9oOg6pdZ5n5ENYMiFKHyIvyKBNrexL+
chJeJRyVbTRP305K0EYAPAp/WEUZIaHA2GmUzgNcq4UV8hdG5WNSlwGEhuwicXEQjyrccYwUhCEa
vLd5Ciy/5LliKfxtYFYMsiSyjPmsVfFZ+DqkI1awUu42zVR3y4DWlKfRqfeo46aF7i1Q9qk20+T+
CJhYq5m+5jIzWIy1X69iDDPD0H+KkFVSXuVmCvvMFdso0B6VvmQV8gJlqGwaTW9ZtOoOtbxBwKi8
GeN+lVT4DftpXS/dODmOAXIdasLSor53A/Bx0GIWgrbJwhWcKKGNv1jZF6t8aHBZNLptaPUHt4Fp
FcAPdzANXioRZKFnl3Ypb07euSfKuVbmYm+V6uUxhespGVBJlR7puy2AnzINhrR7QHaqXY+7siN4
En1wZ9QG87NsGGjETQKvTpctSifuyL1EtliNg381D/zOyW3GT6JvbX6BHoW19ZQYgHA+5kA5wfvz
K6E2/LD9mE0jjREzIu8z8NVK9OTr6F6ePLROvoAnXe9CFh8Aau1NI4wWVv3O2fmyYoQAiGLlGPg3
wKRUW/BvpYShnKuS3bXeKvtIXbrbHqH1ZsCKDwL821vYK7v575d6UZzSqmSA+l5vYUWhm+qh5acm
for+psowVFZhIGToUU/66xem9w9HREUJL4JQF+xBX9dkj13xJdb1C9PyrmIciyLTf6K6eWU3/qfu
ffrXy/2a9rpHGS6g50+N+PnI1n4+upoXc4YkNTJuoJ5nXervvL7XxtSj/Ia+jEMl+rydD9R6blDi
/ZWbi6lcawG+18GhK74rIc6qc/bveyqeEV1PgQKRD8r1tC+RdT2vw4GjAHKbYuUpIgLI3lmZMbgn
TyZIgDbWwgiDx9gnjs3M5BskuE+dke+DSVyFYXKYMBtY6RFyOKmzge54cVozfbMGgwT4Uxg/rSBa
Do11l2F6N35LDCfHMA9ST7U5cS2rAS0kvKOduNslA0GKJ+wLXOI/5U50hbdys5y7Nt0ECPq8q+z6
2mrBKSIwqK1iRHWeSEi8IOwaMc6tK130c/MjtokYRhreXaCSzren7cuwFlEBQEMBTR2qb+dhrZ0m
yCWKttpCXIcey5Oi13ALKuApEhyVLOd31slrF1RqhEQXKO2/CLfYgiYrMyBPtGiGGSRryoNAeccI
Kslgxt6J7s68Y35NI6g6NGEdwDEv6NvobndZoVlMI5h4rR7cxXryc0TJoxLGIRn0n73dXoUC01+0
uMsgfFJixbHn7N8e59deKmUt+kZUONgkzhZqZ0pDCN1jnCnZE1fdNxjGdBEFxqR+r2r+yhCTg9pk
D0CxQA2eXSsD6NDFLnEIW/GdGXv7kip12+IoiYr2+/PVeCVohPpKUVUVR4wXXSJLOu4ImZ/9IXT3
fRs+YVyz1ET8RZ2MQ/+10IoLVa77d9y3T1W5s4iVRiz9QdegsOucb06lHWieaEfsVTrSbnt6KqZP
ZpfA7ATWKJhjA4Imm0ra46In1F8F9oQBJmoiJxv4oghz0s/hM8SgAlk2h7AUIP8SotEyHzWxmCg/
DpKihw1rDV+AZetNGcEf5GknQtQzE9XHONob6VcMVealSmtNVZuawiwDGx0tTynOSVBrKDClb7Tt
FE7GwhyhqadV/qnwbSpriL6f5Gsiu/wcdN3XvPXXQPXRktC4UupqM4DpKF4XLpKRbrNJehTkkmbi
2wRxHrsyL4WtBFcmAkgMko75hNZ89KSN6bwcKrUb9tBFJkdc9eZcrTVxQZQcLLsnT0v7jYtR25qw
GFB9qvi8OAhpUyrWmqk/AYu/bg132lplfIkhtYsuInGpaceERzLEeKAIlzrYkYGjZ9OMaAD6Mc5M
qAedCtAyDO2lMyIn59DIGdVYFrq1s4X4YmXhTd2V9QZ632Pri6VQ2omnA/tUcgf5cNMVxie1XPsi
0n5p2URgSKAC+FdtkKzCvNxlDXT7vlV6PVNbrNgKFpI00fC6C9TyEQqKvxmt/V3E6JK7kDRWJ8Uf
Ew5hW4vbxB40pOOxzWnsY4C+5y+BgCZC58joCvQ8IR2wDTJ5wNq74iAjYu9ooOYQyqfU7L6dijva
TD7iTNW9jLWroCi61UmxQOvmzUTusgg0sUtaB0qI6jPE+vAFpOzxpL6q7H1qY20W9HBOSgsuCld1
BPHMi/J12+VQDX28gALbI0hML8yuT9aNEroP3PS6KP1kMQ3KYjmuD3bPmzxpxo/JhGLK8DPKUAI5
nX+45d0rEbf+OI4GajoJHBSXdAall1uqVz+DRlvWIH0Xam9SW6Hh5mQvbnN7chRqFYFLd4oPZYkk
mKaxcgDgHuJKvzXRk+tbZpk9jJ+DzN00MypFHFcrv/E2ojOzvWHnN4CPmYjWZx267rLSze0MGmxp
lf4dprnshBknDjgo5kMdX8fdSAuugkyI4X1P98R344+d6yIFUtU3U4XhB8YHvDZd++SL5IsnJ+rL
s3npmyQkcLZaMAHtetDRd45kyB0XK6HzqbhBzELWqFo4LbDc2HtqfZZ8Hxq3Y8oS9ZP8JqzbjwhI
oOw00fAqSXaLGIw3eenaKED3GnFMZ0hmS9frsjWb8Y/Ja76zfVhLY77SDOCvltV+qEXxBF+efHgi
H/a6Ax7M37iZD63TUuBSZLkScv5JFkaJbie6d+fPHMK4WrBCMm9hFWZwsDsIz57WYFlsXHY5tQpv
/Ii+DCyeIEwgP9eHydAJp+PkjojCWpY1hbfed+/jSV6mDpQ2raq7VdzSrbZv8KOyVrZOOYiGDhg3
tSm67tLou92ppOZn1NOzWqPZ129zTRsXWZXrq0Elp7ag+h6jZVll+VOpddtZqX2cKgIJxVW/JFE5
vXwDjKEMHjpDJAunciaAI1q4EtbP1o/JnsGbr82kfUQAplp08EdW7Zjee2W8mUqWdzCs/w0Qy2sH
o6W4A9SddKShzwrF0q0tiO6yPrU09Sj7qURva6pq6mB05nc15FWJ7vxs4qg3AL+BmHlBe25ER9Ei
NGsqPPkuEGKfVige07JWTsETzQ5cqIhk0/mbUQILT4Hdj7P3TuRxBp85RUDYjpEkKAUAzuizOlOa
5kEokppwgGwo8bPLdHYX6KZcJS1pSUznpaPyQgCWG7c+m5lUnh2w2ZPsVyz2X9+n/46eqptfT979
83/4/ntV4y0VxeLs23/eVQX//I/6zP/7neef+Of2qbp6LJ66N3/pMvneVl31U5z/1rO/zNX/vLvV
o3h89s2aVE+gT/TUyg9PXZ+L013wHOo3/90f/u3p9FfuZP30jz8ef4DgXyWdaJPv4o8/f7T/8Y8/
DGIwpp2CpP7X71f581fUw/7jjy9Pnfjbxz5/HJ+65P/z6afHTvDnjODvpJh0fDGVQ/7NJV/jQ6ef
+H9HTxCgECLvJjJi9ADLqhXxP/7Q9L/z7alNzII8aYUQFnZVf/qh9XegA2hkk2/gDIg8ufHH/93o
s9f6r9f8N4oeN1UC/IIbeg77pJDqwHGD/mehOA3zyVetyN/y/RC279gJo9sbdKpWUUxNgYjLXpeO
fsjTfG0YyLwVSbscTF+ZfA+wYGORXVcjtDVoZPPut5H88wZ/v6Hzde8DHiPbMB1oAciOB2crQEv6
3NCLUe5P8pYhgcFyDr7aWBSdXLTmfHwPBE2ierb2ASyBkrQt4n0YEbyO52PQ916mBUhr7u3SrC6R
yULg1sm2qS3oz5OmbGkyGIvBDhpzMVKR8GO92leW0RPNNaK9OH1pTLPb2yQvMO2aO8KXGBDD3a8v
0vyYx8Rzc5zv0zrULwzNCTZ574YXTjlb8JQDf1trVn89tBhIl6V5LOABO2j7dDeVDojBNwlE/ai1
t3lf3jqjzyfVF+nn2q9/M9m5FwZgui3tg+pyiKq7Xo+aj/mk1x8LZWyrf27p/SaL8nroGu8qADz1
OUuSFVoyIYR16X4co3blDob12UfnXJ9nAx50iha7FWqQlmt5P2rVJypZw+1QtM1t0KGoZPCXoeGP
F0UbZJ+8mSKei+LvPtDH7JORg/TtM1hvRiy/WEoys89KgP2R/Mjh3CJ3E+QfuykytpYwvUutmT5a
cakfabNIquhCPhCcPrVOOn2jc3g9N7n4HgzNk1Mn4UUW1PNdCJZqlaVzsxVdIO9kit0ompja8vRt
Wtr6JgqrS6p76UXXziBPp7h/CN1uPWdT+R0Qe4jKYXprhW6wsesJ30Y3TS5db9KPmRe6RHZV8WDU
XnhAMKy81eJA37RJH1/EwWSCLvEfCbvjnRvmH2rLDK7ZXiqg0hYG9AO9AWPMFnDH603fdw9F0fYb
c+idZY2bkFNvB1F390WCUxNs+Q/STDqkkofhohjRPTDdhgiKlgazp90lo3XMQ4hBM44duyLoTcRK
xL4E4EmVt5yOGGtmi6IJ5+NlFNj51jI1D4uZ+aFLnWHfEcp2fragYYH1VdJ9KJE52sdeqy+EVydL
wBv9hrABpYTY2bVub68aRAyw6SLU8Gk6ebOcbyoTdpmeGfYn6ebX1ljtaqR7viRl94C2ZbYWBczR
cYrGNToKCGiZZX/RjdWVXsTaRdQ9hjXIsNyx7cOcW/Pam/sHEtLvcVhBu1fsE5G4cm1ybb2u173U
UcmNKhvptDJcBn2lfRVIRs99iwwoLYrV2NubesrihRhtZ4vVzS4uqYcLjQXVuXW+1Q1u2Es3GJ0R
P6gvcd0Em6gToYKFOYcq27hdfZVm+VaMMmeMQPdHZkjVyIgOshPVoXaSbjWaA0bRTrh2pIU+03Sb
1317nQc99r21da2N87i0mtwGXjval4EoL0oXZ+UTCdA2LgwJEqMdk5AZM9SLSQKTGJDyXcPmH3Ys
io0RNFeIqfq7aqwuK1Pmx7GxH8DQeEehO+mCbVoummT4UWYqTnfkph80ZxFk5pGRry7BAbLsHTNa
YhiAUlGQpMhF2WKtu1/6YmbAyG3WQpuzq1Z9aaw6AwtrhQczT9ZZeKymVjumdqwdYzlpSwz8GsBr
bX0wCs/Z0uH8mZdJrxybcFFju1k4I/37IUhuw9reSVRl8O6ikps3TYvagV9tinJAlxrTs6OskF+t
YhSsMrs9hu10QVNFHuAzXteOkAcjZlpFEpaF7ireqpJVNXPwkaTcpDc/Rj2E8CFGsNpBBpeRXXzV
zs20MXo44FaoAzdZoFxTHk0w17wIp1xqHtgGfzTXqQiMpZ4UFR5wit8ivk9zKI4kRWJMv41ZHy7M
opo3SS3MtTOZM6ur3WnIzi4yf8KTpDTmleVm0X6k4LBIvME+Omx7lVkuK8T1lKw4esvqC93ZaRk4
SB7GTXQXxY61l50GlUaXaFN2o7sIi+HYS+82qu3uMunG6xwViI1ROO6qRm9gpwMeSVovWgxoiGx0
xBs5kPtmU6UxsrTNcC9LTMyAv+x08TEfTe9m+iSGdLjJE+gWRlrGKy9LERXyJvilXboSU04XPLU+
WVrpHeq2i2hz2N9lUUN/cOxwlVrjmkQsPHid5i792b7uMnKmET3rfWsgYYKYzC7MUaWrtAKN9IE+
SNn46LmFJS7duH1uqxkQgBl40XqStFHAIz1YxSQOZSx37Th193HkfBYoae2rzizX5J/bIG3uPSmH
rQU2G0E8aJ9Z1j3p0U0tXXERy2SZF4l30c7WncmJuxtwdlrY7S0KEU+n6dAYgrS6zb45cQ5fJm2W
Pqbiq0kGHz3SnYWItGxr0agyNX26iZzgLpfR3sHGdu9EEylnahQXPvpZWB3KXV4N8bHLy0ujjJkK
ufOp7wMJg7sd1r1R3rRBl5CkZz/hiJfHfDbMhVQb5CkiGRztkLSRt3YbBxEhPRgRYLMQlus1eRnU
Onz1o0a/8qoZ9ItWVJKs0BGLzAi9w+RscCYb8WaCDK2ZwaLNmG6dl+frcg4enRbjqowmXIsA02Vr
el/S/2XvPJYjR7I1/SrzAiiDcogtEDoYQQZ1cgMjU0Brh3z6+4HVd26SWZ05bTaLWUwvaJbNIokA
HO7n/OcXeQwIMGkHqdlAJlnN2HUi1CllF2Xt9bAsiAn0Zo0Lduy8ZmKX2OvJTeRWTDnAqbsfR3fc
hnWG5LbHfpzm+puNv7hHoWSvO4svOF3LnQlfwlOL4S3FsmFx9DD26AWNfTDpaxMO6Jr0HnQM4XRy
QltuqiaeNwNKFz78tDNFva/nMiUH0RVbwt6GXeC0mBwvPtVYGTersa1/RKNLTEjbH6e8CA4Kn1XE
WsKiwDGTQdQEGFNGp1BCYTNG13hn1Yc9jTijorsOVHVlxMm8ry2rQzVb+mWDvTNGmCnu6Ryz5nxu
4zjeFJV20xtGcZsMDWaJzndTCObXaTmhqmJWkc41vDaBUIVXZtrKxaa9dbcGGjPPMJXwGr7Gm4lU
6VSqBVHmYjgEck3CoLnXKwurK7eetm00v81Y92ctlNM+VAd/CLv7SmuCg7hL0zm+ciN314HC+ZWF
nUuDe+1KiaejPZavaYUjvKJr8y4s1Z0o8nzvNmxRaT2oXoTnRmUsadPKOeeiNkLRDJ/7N60MTQcl
K3pCVnGKrBq8MuIeiJKXE2sdVlpYRNd4yxtbHU8DP0hdXj8nXTkTadX5DGEsUpoWn2iE51Q1OwK9
jhZZIXFsuyu96Bc/j4EHFjHfnJT+Mk48fOw29JBhuf0da8p526ZYvTfJqgh3MbFeezUMiS42iFB2
Z7w2JywhfQxivrzfZWmypUxxQv1UX0tSOE4VKWTvd7F1Balp4YDv0AxSZhF0AMNj2mRG9aqm+jew
fjgCdXKq3DUcMTyWUTfiM6zCZMPuySurKt9brR6tIoLor9SZ47hjziRtu1urwVvuhO61sFCZJ2Fo
7uUUK8B7zqUbLQ31UxeumMXy5ll3cdzmcLOuKtpx7JVyuVfL4KlRJ7wxYtInc9AoLST2O4t/5B2h
HarEfLGc0ttgtHdJXV3rQQEtQBGbRle7jbvcbXqqLylBo7CRw22g8ZgDzbpSGvmiKznbPLZKq3CO
hy3qNbxfx+x6FsFwMcKvll6IXdQk91Ub6FiZ0ooRjtlgs1nhJoAXT95i5aWTV05EJoVx0UD5kEO7
TssGAEwEh8SWLyqo47pMgnWjZ5h0DU+htMP78XlKjHkXTM3LkGrPLvXJMbDVlbGsa1G7a8OJVQ42
MkER8gzcjzRos2OYKV91Ud82EqgR6NtZvfuRLT/EHXzqTKEw0h+KVQB1dvX+eAF6cr+TyH1CbvGc
ppu0ZeDuxvW66aziqg3rt3kUy56qsTHzaHPKWR9DftZCoQC+D/21NRhy895z/t8GO/4tjvEBIPl3
kMj/w2AHPfa/BzsIvCoL+ZqV/wR08JP/Ajp0cAmsWxZe5xKRYPOdfwEduvYXxCkD3iODaUdXQSD+
BXRof6lw+2EdArkgO3UE9qD/gjnUv/CZZbCKHHMZrTJhNf8jmGOZo/0PvGczcUVTiyyLA4w/oy84
zM8wR62rFNNhqu/DNvbsBK86AtZk6d6XZDFrS2pWkp/C4YtNhJqi9o2XaNA8pjR6ULo/uhJ+HMK9
XwzMxEUlRxgy1oSLK+pPmAv4RzoILdH3C7aYGuKy2LKbE74Lw7yfI+3ZwqwNc9p9oYjVT8/uH+CV
9yHxpxuBBz8Q48LfB0Ba8Jef/jaKFRjAOLPviyGik1Qhm9AxoMJM/OrOsBrGXfX3nF/gTa/5pTeK
58nRn5Wxsr28rWD7NUznmr6+jaxLim8CpP/ch6W2nvr5waxBnKuhSb3MKs6L2TcSBqignFqyVs+J
BjEHmVywT/HS+f0H+2yuuzxhUDTQU9gazOOdTyBOqCsltk+Zvn/HisrkR03Qj1cmw1k20LBjqBZl
KS6jUpOAAFtzNZXV3Will/fpkYRgn3UhuRnZvpO5u5iv+Lmg7HdGblVxcAM/VQMN9JWhS1TOjHCE
dWyy9DGEE0m0N4Z4ozg5t4kGXwnBeE11p34VJO+woDBFlw6cQAUb2amJ9mE3EsGQPf95wvs3l/jj
E8adzQIaxAYVGE3/hOjlUobpLFldLrIwf+y9KFP9OcLTNkU/s65aHk+c2y/Sdoq9aSV+FKrKpq9X
j8ipUqzOwnXRKNa91efxilfhrhyHiLy/ej7Tm3R+THYEpBxH35Ne/FoPFWRWu/xWxnpwev9XqZtf
3XCxTVq+F4bdV9jOEALNFM/lMHqN0qF6SooazEOFJ/X+T2UytdUwqMaqngvLL0rRrLRI1R+iIJY7
bKHqFWE5+kPbV92u1Ot//bPGJHyHLWX193ftORioLbTvxVzfVsPUXP7+0o/ReirFbSzCxFcJon4I
E6XfKlUart9/rS7rcYuuIsCF1MRoPASB6IYwgqfjiug0R0R4VOXJdOP8KiKv3Uj0Z2ek4xBO8ibz
eDMoKzdcSh2zokOqYeohiLsK5qJf8YJHFHZosXL1Trxnwi1KvIUApDMHt+biVRePqSifa31EjWGp
9xhWTF6obtPsZYimO2F2j1bQ82fR1K1bN96GuMExVmZcE9OkhlbxXc3EFzUdD6nGS9qZBqzLblzI
g0SJ4MYXp3HmD6WItwUObXhsrmQw1H6FHOngVpHvJAyp1bmhEm6shtcXtxEp8nsXu6JxltsqwsZS
1ph2TqO8tYqci6GjN004a306mqvEVJiAg4zYJc5vhgwlvxxDUdcsMuKtiaTSoa/3zhZ3LX5kxJ1K
cSFn51cy1i4ipWCJUMw1Uxz5iemkmB5CxtJg0yRJiB1f2lReoUWmZ4WwKcvBa7PkWUTOPRBp4pG2
ApMwGttVYRXqGnBPb/JwFTi71krdS6zlEGNzyGX9yMwrk9pGdJGx6rK82qp9dW0pWrYOp/Ip7hrw
3FQ/2anmkswVmrw19D5RbjwmVXK3MOHs+F5aQewtO3ZFaks1KDFtfUBhF2eTb5YW4Qfge3arXQFE
njo1afZdF8FjGEW64s0h4AYZ22rvsE2pDg8kCYNhHbj6etYJGVVPEaqORdYVgIPlka9DsPRnc//u
TG+a2Q82GQACNz+OtPsW7mxdKa7NLGVgWUGzAu73+oEO2u1SzOZd2a7acgTszZRTva0zVrCMsxaz
1CI7lzm0xPpk2+VjJBoGkpn9rEjlq4AQ61tFwO2AIutoPLu5PQmczprZ4rZZdJbtaAvPbscbURg/
9IS4l96a9o5bKr4oLX9MqcdjLCxX9eJekxA/j884PQopO9GM8s3KT2qjjYdCWngAa1yFUF9hneeM
nAXpVk1EPnGkK15d8BKVLLeNheSgJD4htufKA2PQNnpmP9WKcRkHjvElOnjVxQlJXNH4RMztagpp
VQLmQb4qK2wAsiu3JhjANPq10QzdAVr0mngq7TmCXBwiRsCG+YEBtrgSSl+tKRvOcdU4flkrj27l
tJvArRmcQxSuukLzAyXYRM1kbiwE/37s4gKKSJb1a2CaCEnqHsvD9psTaeNOa5z7TjdfhHJnmoN2
Uqr+W4AeC5du3iczwgo/l9O8ne17vBHArN2R0Af8CeywafbwSIwtDAw2YFqvDNgypCWLk3zeStlM
66Cw1415PUKKWcFRdenQm5tOFi5Tm2Zc0/xexZo67+oqFus4vDGjwN1ZbuvZ2nCucHHYzQkOzUGr
PS6+RJWCjwpd+lFzFrqCmx7N5QsxCHI1BqG9mSNxk9rFOR7J80kq3dhU6TRsODRx1XeMgoVu236a
GIAVA9+1yjnDNqXzVbsd3jRxat30ORVtvq6roD+a8BcCUHyWX/YQmXs4HdmT2SW3nMTTpSybQ2Cp
405W38oy74+6Hql8JoFPST68GeMMw1tJb5zSuQZl9BoIwidV2WL0h62hK7JjlE3FUz8PV7Ej3ItS
VZsq08xjV7XOyTIxe44qWqW5fzWiexhSNRB4sGqwqjgNU6ttXbXCKj9a6iLo36fOgmPZB5qySqL8
WY3r9phj/r9qMlTdo2FUa62DCJRhJbMh8u9HZrPBdbKLnhniXDorTF8yxbmpO1sLPcZKUQWL3dby
Q2uh2HLwaFtNbUTQlunC5Ffb8FIsO33hzK+tKxXgMf00No67T7J9ECrsmXVSbEq8l2VtJKeR7KGn
OSw2vAxSyZKrqu5AmJPQ9efKEBujDl/6Pq+3YdUR5bS8U9Ms7u3ZtDdTVceH2A7dreCA9KcBms00
xS2euU2OCb4zbBmBNM+qNdwNdj9fSnUc1nj/EvWGGz3hzSlFQixGFDdi2E900F4cG34T5AenEMN5
lvjr2t2kcSarXw0FCDQRyTorKbvMkDPUbu5CGwvQpiJXz7m2ysHxl8DEGnkb7Xf4TdzBhPRLE6Ps
DBDHvDVj5zHnRjpgIeRPVhsr67/VT4T/lTozJ6K0n2MNMU3QrHGyNr1GB5sI+8iXaj7vR/LVSQns
rjVLMbkyFQ4q5j+w29XG3uMq2vtZA98lN9UVfJEvSdbsy2WL68K3KaXyGwM19oxuu3CPwtE6CwAQ
L86y13HRAimWkqJ5hJ2+ZI0YunxmCgSer2ZXtZFRhTRPkeTv2YV8BpfA+ZbIyqQj+rdVkwe7Tred
O+AZMq3crwSUrIqsOw2m8m0amJdk5A1xEhygpJU74qmfFOgkKnQXfngwvdkmYLJUGXvFvSS2A5Vd
3N0xllnx74d8FGD3Wkp2ZKpv9PTQxAnMLVu/q+PpFSjiMCvbqQlfhVH8cA3Tr0oL5lf4jssQKsN/
vVJn5x5t7IXK/Kmwldd+1Ig1qcOHPnBXkZ48hWP9WExOtBvN6awk+okiuOE8sp9nO9dhUSG3G6vw
a6qGu2mCSdVO2VtcM3GEFODD4YYVL9XMG1XlItrsIFplA1Ej3U2mnnnhjHDi/a7R9aVr9BEJH9q4
hEUK3gHcGLgGwTeKuSqm7sc8hM+WAtdGLyUBZ5AGVbIWTkan3eakk2pL9pwspnI3W6CxqrG3ggEq
Xj9+VRKIzIy5ntNALkR/sqRqAmrG5Fh3xEuLvBrQjd8S88I6sUyvLctwRxwNWeJSb+61Tj2ExXBn
dKhw8TuEuFZsGsYzq/QsF7i4UwBwiJTP9nUBSa/SakaoaXOI6JJ3Zs6QsmfuDiTe4NDWI2rBWMf1
66q/lyqzE6cJ6Fl7LHOHHGAwoMONFNFs2Z04w6nd0libfWNIYPwl+EdGQZCua3VvM+hDczkna9sM
7nQWVCqpfdVQY1Irp28J1BcvM42bHlc0sm5mw0f77OV6f4qQBnfQ0KImvEXX6beQdrMMclmVvS2c
fTvtz0PHfoQWCT4f8nzLspC1sDk4obZvppEgXsbIJJ2S/RcjX2F9jtYiNDhbRo08UrmJRfGS69jl
OmnMHCslSq/uo726sACYVLnH2Fb9NF/FWTP72hi/Za5VMl6qadb0iCEURNA+1yADBkO+H3R174I7
eLHmkHhkxscythQvG5F5YMh6pFkFpPPBORI/4DwxpnjLYNndFGEcrXqFl7wkRCzKCDkgOsVrpa7C
5xTC11Dh5S2HfheCzMXT2WrdhzTLf5hWCoRbtS8E0j2qUQc/C60U6Ho18SIi7TcSlVNbHqsSLQfY
WSXB5K1K84CNC9+ygrKl3uI8TNK43ka9fum7MfIEqS9T6yK/qoAKHYVu9b0CLR1oY3LepiJ+K0Ns
BiI9PjB9XuEA9GypxqE2fsSGtR4QlaczCfLIkDARCMyjnsyn2km6Q/mWuKiylGnB/sNqH9UOXP5Q
/wLGPXslt2ITVsN5zIdVq9FnOEUVUJ9N8OsZl5Y3Qa7cz3H3nIjyYLvF2tRSenAmMiuZQEokbwXJ
GXWdiyO8OkyX1mEHXUxDAobWbOF2fRS5M/k56jLsB3muNiLyqnI9TXCyVO4bE//cwx3Cd53rjIm5
MGb3qIrpvrenF/Jypn3/xUkmuZYGKfIhfvElpEQ/xHqqJpS8D5hRq0GYrpn0wNnA3bRbMjoFH3BX
IQxq4tILGfH7Qs1mvwtBTaGiFcz88mBFHFQS3mY2B9v0zdKIbuyylparzb5PqWAoGf2oQidda4FE
w1ZfIpFJ1mqS+zGbAF2IvCQKRNMQHAV642tCzwuNEJ1z2D9m1lOaiXKNNcZLX42S6T8nhWrGL1FZ
ab4S8KtI24IZYV7699RLyYmTMFaMi2dbUXZJkuZ+oUScHY55WdorhM5XTSHO768nGmI9ErnHiEQ0
gVcyDPTHotiRsAWLo0eC50yi9xSNf8oRsLuNu85rO/kNE0e6lti8n2pCIjHYmzHjq5l/2lQLspVI
HefvcY+AzRrlurbohgblSCUkrm2RG2uX46KLU8U3QhRTeCyHa2XuOOeZOsWyfspddFzwQzT4LtHW
xk7obzXr/wd5/w8ZbSCe/x7kPS/Ms/91es26tPsnnJcf/m+c1/3LYp9Q8XrCRB9j8f/Bec2/cBkH
GXQojw2obf8b59X/Qr1gQ+Zc0OHFZh4I+L/pbPpffMvie+ChCw4s/iOc11qg05/BLx3qmI1WmdRD
YGPUyx/hzbaizkplXx66LHiek+SiFm3mSWk/a429seilx3h849XZVq76EE/TLS7Oex3EQ7G+BojN
EpCC0TZewn56GHOqNx2uDLF17KDWsLHj8Tw70SWhByFrYrzFPfMbLzLhefh7yRByRIP/SP8gHRY/
PB64Q/uW8VpmFwQ6KHdWkVzg3j/kcXcOSnMT6rcdkv+qNa4j0vNUJSM8YX7QUoXOJD8ZcrydC7Id
3GghPF8tbIBkNg9OPcLfUleMZJ/JFrw1NILwfloA/4AU/wKociux3zR4Q3EQXIxPPt5KKCVWaA1u
dih68xZx5wWf/1cTK9zZfjHa9nVspxuq4cizB9cvouG7ksMgK0KCR4xbJll4TN6YjX6lo0Jb2mez
Qf0PYoJ1vKkO16UgapCaO7ezQxUMNxihnvqx2Y+WfTeJ8Yay4SCHZl+T8osHcinHc5LLJ+4MWVJP
SaLco1/4UWn62+8/9z8sIcFiJOZCYzbBtvaJeVxWtiMyxPWwpNK7TiiPU9dAtYkUlL6KsbKsakeC
4ZFGPtuQZhKtM+0G9O1oTBpZ7myz7HPM1AM13dAmRfheuhd16uQuUJODA37pi3Qi+IWktqrUx3Vi
jtPalulxdJj0xkWPLnuY6AZiphQBclBsiLcjhsQrOGE/whg5NnUahoKudZOacFcK+dXKZbUz4CJ5
iXHMlCFazaH5o6qwF4uIfl7pHLt+JDFOHYS1oXpVEbQwO9SifNUHuX3TOEWHPqWzfaK5vuWFBoQ3
VLvOmInUqSJ5hJT2h1GE9pHqCR0Wo0CIzqiQHKYy5mcBOxndRZk7xnSAkXDPnKDfWzB2V+4xTfRu
GyG2bmV7o8tegzSk3g+cmjVN66Zt+TAtJRx+4X5m8VpqhrH7/Sowl4HQx40EaiwLn2ECrwCMh4+r
fxDjnEzZoB2CPl9PefA6yHxtCYyYnMTJNvlIQTF0t22cXSw02XnNiSmGjvpEz59CmDR+1gnL7+/n
Xs82tcGjGYMV7RPiBqeTq3jSjqRxOr7lFtlun91RpBbxFO1ygh59wGrSIOPw7OrbISPLTQJd+7Xd
rIM4nndzxrML4sjwjMlGbxPLjTbnfjDBg1vYPnYbpPy4kq+DwexZvBsQoGFNIbz9/W36RFh/f4Zw
iIlRwTAWYySx0It/GidFkBrqvqu0gzZVQCilcQMAnm10Mb6VeRj7oVHtHEQCUaOzNnuTURNA+sqw
GRq3JoS2QRZ/MCd79y//+OggEHNALddEd6R/2rgI7lGrPgrUg65bg4dHQgYKwGsXYXEPUuzYXqoC
9+tM9WFf8A3TfWCY42FGmVLPtNNKtw96Sby3Mqs//nDDfj2guDgEBtg2MInEuuHjDZNM8sEDdfWg
jvRPtak94L9tbasY1uJYSjKW0q+8kzr0Bx4y1Bwz/5P7DUq7Xxa3vexsDGWhnyM0+LzFlZaZCKtX
D8yiQh5GtpkGvpRSUmN3pDbX+Qvu+BFUVV7ILAvAg1jvADOqpypo0cYC9Z0ATyZfgEiVYq52QCWP
UMo6arv4m9NxONWQPwhbKgHbW/miuaTvDlHw/P4LZtEcQtnrXsbkYV3YzY2pdoigXFl5iqrsrLbE
JEdTs02mBV/0jozWHtykA8gYnLLzdXtWUWMQMGXJr7amZRuhMyFQbPdcy4yMZ/7D6kYpknyXGCOv
W4EqOWRSMGNH6zVlKS8lOoo2TdOtNVsr1uMDZh3oqYSAI2u0+rE2izunCh+V2SBvMbwah7D2HDzc
/IoUZ+xaKnSAXXsa5vwlmJx8HbvKi2K0rx233hvdBputLryZy7nx2raCq8K+0SjJKRn0xg86/cC4
utu0E3pBawT/RY5HCj3OFEwSnR0JJSNQfWRvTPJipiZ/YTYxsr3I0c/bsoAdjNFgXvtFIX4kAuxe
VBTQkFS1edw687CeR4SJ8Lo3mJq40E7vTHfAm7n+AY1iC/twr9e0wZMY4n0MWbGO4q9jrr+UMX5+
gy7lupyMbaSzfZUOTO/WmM55wZgonVzmCU4jV+YcOX5IHJrNiIHth3gnI5vLVVmM1i4d0W9hwE3S
gruve+uOsu3MCCfatuORdEjQexyp/FGvwLaG8SBsemK2UX+M+mzTurD8ZMvmBkLqp0znjNLCVSsS
fpGbV4ZoCaKyG6+visPoBDG03B6VJvEw85iAiqrFTZiy6VpKAc2pmvAZwjLi/VerutozEDBo+i1M
p8MqQptlf+liSr8ihdep55hiyHJ4KbqOvbuIaowjnKsMbxtVLZqrdzKypeM3MpdEczliIfl2i5JN
yb6FObZ7fZedUDjfu4U6rumq7+0RD3k3hjpl6e3ITIOEvMOUKjeq6O2bWRn3KmOWtdaGT2IeNPjj
+UuEZcWmSqpj1TK3y8JxXVamvdYn9nOGvzpmLH20AVI1rsFssg242o/3FA8laQ+VoaiM1i5tWyNP
U8wTcBHRSlofAsR79VGri36dIgkMSca0CVuiYSQrutaMEe9KGW0NkTyaNt6ag9R3GZzpfdnZp3Ic
1zmm6GtC5SIE0s11W40JSpv6QUi+l6r2JWms4US24Fa6ersaC20zBKOxcvRuhwnJuO2TplvJzHz6
/dZq/MOuttgDmZgs4DVNW/Fpa4360QzKZjqEorL81qyu4nkhSE94hmS6cYlU0O++sy+tXt7nEXnL
C9etNhFEOkqL/jFjZ9PM4rrTrGjLuG0szHgfVmzFZVlczB6JMN4N7s6OhqtOw+S4bIoMDl36LUrJ
LMpiQMXL1Ipi3/Qnt8w7v0/PwwBeGJSQmUIj+gPp4ZMv0XL8ot+BUWdjDAD34bOi2mzYZohMrllK
FnTERtlnofNaJIy5E0V57gf1CeOiedM1FoSuPnpuiSyExed4rt05q9qwvcCOxJ9ah18POVo9wlU4
g4VDssGnQ64sWxD3VNYHDc/tFCLMEbzexTCmIxG6g/WnkfHIjH+hkGfuFrbCpchcdVtOw00zd+Va
ks/qj1WGs42VQ+KNvlS2DQFcSXnjtQfGBaancVeuwmZPNgIWWbOOrljjnRZNdZ5mWjGzzx+VhNhq
LWjPgV4Q2jQOl7roACMmzP8UiTE2CFC5V+r+oPC/ZX7be23PX/r90vyHMgknck573TBQwBvWQk/6
qUyKzXaYDN2sqP/hAsezzhxBJohA5wnzoeBoFZW71amkmKjfNAP2+koYzptqhlCtM4h7D9f+/TV9
jrpi7biaASfKXKwSaeRhbP18TYEMKlWiNQUeVLEXdTLN14MlDJJMIlMNNjUTExauRbS8g5h66M9N
Bzakt73cdJByiekYd0YG1aExEm2T19d6T4B9rIES1pjyIgwtHobCdP4Gcj4oE39WiP1D3+CyuHjN
LTLWQBM+EVxkVJFgYxv5YbGJiPSpgvjYniLAfLaZ0xDT5jQCY0lTe1JNuTXk94UKCYnjukqkwUMm
LLsIky210fyHlf/P14b4wDWphU3tc6SHwHmhmNwxPyCL4pxFHqxMGrg5gdElZFV4qfFlgAi+Jtcm
8Y3pep5w5me4iB67ZVABSpaWO0RnBAHCtFj//pl/sn9Y9gsgG3OhfVH0EfnyqTRmNKvKMYwKytv0
Lba0eqXt7ImWNVqCP6zCctbJ/Izq2UJsZtz+4a//ui3gJSKgnWHghkH952ahIGV9VFjdB0drDxPS
Eq+2EljFOhnVvTeRouZZC5ydBOZLy67kdH8ENX49I/DDtuzFO05HO/l50cO6a/MC6cFhKCek2RqY
xIChyVTyIrIreXM416ukmOS+n4a9UIt5Y87hwzBoxTZsq3tsAUgkt0omMQWJt5YkGqkTcweAbQIc
DUgHuqmGIhEx6HaWx4q2qlmZfFlPkh6ahumtDuqHShURQrPeJV0VY1mD+WUU4QNmUWSwA9Hxly7S
xynrGIyivO9DnVKPiFTPjtgrWvTHGkCwNczaptU7yOeks/z+eb2vho+NFJ4xGow23cbR9FcEyLUA
Y9SuPNSJRg81uWjQnOlohLGFFZtK6i7Qtr3co3nRh0HfcBtj8KbSgq2QUkAK6YW6/eS444wLKYB8
UijEXeivEpeFuE+vhwbGU0KAMJWZQgNbmgOJUIXhC3NxU8zyN9f4Ylujss/t5hpnKItjY0zW+dyv
4uA+GdRmbwedvc5F92hyewdRlX/avPVfuiUXWyPdgoQKfKmpy7L+afMu2zZP7C4eDiQ24dEmYPYx
FPKZyX3t1erOKUpgfUW9H7sCEjc2uPiOrpvxjxL1ZV/79DhoaQklNDXKG7rtj9chXJRnYgz7Q2gy
y5FiI9PM3qizgfDMZsqU1J1vdI9NFT+3WY0voNntNDrxbTQnr+zm38y2vvn9EnnHUz9dE3UsceHk
qSHc/Wxq1SZzGzd51h+GlgkKCPDbZIWdZw6RvkI54xkx7UNIdeLTvURkuurmoU16lk2L9uE/vRie
EoHqAuSOMw37w483qEip6fKs7TnRpnGtOlhj2xlEqWG0NaQ14Tm4qh08eQN2bt9s1/YCxkkFX8Lf
X8hycn64KVyHWNioCPhpsT9rqhHbhgywgv6QNOq1HTtb3bwL85LkFbtSPcx3adQszfhDduWv9a+J
rY+B/7tJnhSOnZ82d8UNBmIWiuHgar3K9IXerCs1Z5PMyLcRHUl/xnzDi2ZIl2qgbxJrCm+Z767h
NWyR62WHqAgS35zahcAGQFOX8HHg+uJll7TL5M38bk4W3BkcZpb1BE25geUKhgnf5wRVjNapgy3U
MuGmE3Ae26IdVkpZPkypA75JA+yZYkZ/FpLh9Pt7/ivqY+JTxaHLyQL7/JeTN66cOldMHv5ArQyp
VH/WNLmq7BqolrhiD0aquX+He6RGna4owHGF2R3xMD0PKmhD0rIQwmV2n8dQFP9wecvN/7AmBF2/
hpGFzZTDwOrp49qMHUXRWguqW01893ru4bxV5mNZqonHanYhiUhgM2u8EjKo/bJF4/mHK/h49Dmk
Si0vB5g+qCtwvvXp7cis2ho1QJ1D22Q3Zihu9G6+Sy3KUaX9CrNzTw7cNqv6r7PSvDQx5m2amuSe
sDCsFeKMyCXzY9m+/P6yjI9A6/tlCZu9lboAlw/9szVy3Bl2GsxVdJgXqdHkPCEmjfG0JQlwUiB4
tACHJiw3yJNcSCv0pyh0dpHk8GvtG6gLV0Npr3GR09Aoya/CVu7xf/o6J/WVA6jDk9inAydPW54T
C/RCa/hdZtr+iFqmwDHSkgZmpojmK/DzFwbBZx3byLZpbqRMH0RsPMHoqobuD58b8/gPK+L9g2OF
5bBTcMaqDNU+roi6xjXIzZz4oLgROmw72YqgH2CoUhO02UQiVeQRjGRCl8C8BlxCYXarkU5Qte7K
HQLtyq6w2wHKKzwjtW/e/6+OWf62sGP34Ayd16HJONddFh7L6lG3OzJI1eh+6sn/EUTVbDXLBgTQ
IH0Cpd2YutKf4QpbnaFdlbDE1SBI1qlSxAvcjQ63svstv+22zcqvI1OB9Xv3FmdWhPlmec7nqDyW
wU0GCndVK2m5MmuoLIrsc3gohbNRodjEOOR5ZZEFp1Bg0AlVApLYLeRZwBlJYgNETfpq1x1vYnNW
rwM1e60ghV1J3BBScnzWZUiO7JQ7GmNuPAJm0zhy5JSHvDi3ZK0cYtGPN1Gdf+/VTN62eXaOBuTB
6KUZtcj6NFfQmVuBVzXUovGQ2QFC7WTevt++vJYH25DtESPVm2bBIRVoAq1hCr9poPTicNWtp4zA
mTqrdBTTL1mUei5xjShQm1i9DeAVryMoeMBwOUHnuDbkwFWh6d7Uld3syTudyV2dXFI55JM6mlct
WrItY0SMdkcdKbOawaJtGR3EE3KugIgIFkR6HCwqwXwohNflynijDJX0p3hE4M+GcZM7X7T/ouxM
d+NG0m37RAQ4D3+TZM5KDZZsS38IS7Y5D0EyyCCf/i6qLnBQPo02TgNdaDSMspRJRnzD3mtrorlf
EieLC6zKRKllCQMYiO+ZXN5YkNh7MIzFpRh9lNb4zqKZoOWDrpU3Ck/tjIfeDA1C2NClYUU17atX
OtZFR8AEBsN+qrh34ozxZtgPRawXQ/awIgAbZH0rPQk/ftlNVaE/dz6SbSxp8jpNJwpFsZf1nGBD
SNw4sSEVLPguldbyRrrOGCEthoildHWyFplEFmM2QFU6mx1YMNog2kg4UovdoG2BOPXu0Zo9jQrS
QPFvBiXo1ao86AwKo4RlWjhZkxPbhb2E3j2tUP0sB+/r0FnbWjE/UDpMN/Z2VhR0mrl3JVHhAMLm
PR6F+wwn9/1Sp+lDl5I66PG5F4a6Ve46xnILQmxWszoQqPPU+H4HezGzOtIP135fTgZKqLXTyOYz
kVu52NI7kw8uLUT/xRLyYDusdoNSXMwUmyoZ6V6MQxZTZY9ktF4UV0BuX027h9OL144YgfTCbnI6
BU0WVhpeSegsas/OaINxZemTXNPuMm//6JTV/vO/NDjiO7Pw9bjy8uNYavOJ6Gy6YiOtsyPKHss+
MIZZd12ypndSJPi5Pb6ClCjDs9M/FchQG48xtmHMx3YN9HO9/QPyVR6xx8BDEIx3IG7kQ5F4651l
LFGz/ZtgFoETXNXPxrPTu8pNFQitZCUwHu1s7RXxuC7Eq2pHK62WO7ll8qCN/SirAjqYkpcOYW5Y
pWXHWP5nP/kXx+7z+35NnojpnaO2GL+4ZFOUC0w7lsKHsYLE0GrVLlDZcLE6cxNmxiPfysHXSVIB
hbETk/lMPn3AmOWJRTazFT3dMIJrfXNUv+57Xre28qzY74cslon7OujsPsVKURp4VR5VjTXzw7st
uJD1Tg6wQSp2NLtVQXxGVL8cCNH1wxqA5NVWLGg15d2lnfmtEWkdmfiKN4mfV0Uuatq7wOzCaRX1
peYcJPKtDSJ3KNB956FmazSF/hAcA6Ph2XWrD0OfnJ1aTXe/BnJnmfX8hJ4U50VdA/xTSYInejr1
vQ8PoOmfssS8qMVvnsocXWad9kzIEVzs89n4Oqe4oUW96sfWgpjQ+rASUzO4rW5lXN3EuZFQVB69
aTyOfoszoMXuOU3rGqnAVucgfzbzwn6wElagOt+3Weg1/5JmvNXFdMZpegaW5nzRnCU5VZIaCqOu
QDBmIKraLQ3YVl7mO+EswMga1Z46AbuV5txg/N5rKN41CBtBh8AzRSeRuctLievgxEQxxu41XNzE
+g6SMMYI7u/VYFuxyNyaxZJTPPkD0Tlq+upMqx/pXZ3ef/7DKQVpxpr8tdTYRy1H3NFLEeto64KY
9uBLttj2jknth2QnxSBoqnRe0fQlBTEo9UrtKgfXD//ymrEWGHNgfkDUavM2tZtGOZjPWut8SNas
oY76bPa/dLX5pE39W+lbTwCdkal798ipbKY79k8M2USgrSrZeZPzy856BPKZcdYSQSicUFd97o9e
ab5o2liHxOziKrFgvw3Drg5SCAsmLhbEVpGvt5GpSrljzpmHNgqFCNIEf0A239jkWKY77tqFH19B
IQhrTDg7Nool2ozqqZ3MH12OtstzIY+gBT5ns3GBpLk3zf6jF+JKLNXvOi/5ENq7fDPmWzW0CAZr
FPFRExCvVtvfKh48S2b71kFIarQnoJMfxfZhKRw8u2xJ993YH9xevpVFe4Pn8MKIPvIQKBgZaCKv
Etft77PhYiLvvPpLfeQswG9clmGDnhma7RYLYeIUd7+meCHSYPqu+8PD51/Su/Nb0PW/HYZX/GgH
tVj7wNcOeo2oMC3ho9QeVHbubC2kBIeE4QxWxDF8rzKTMxdeEOhKRHj6uI0MMjaejNuMDr6gO2Hq
aKCeRk7y9dMynyzD9xkAyWPuG/Ec5MGh0wmOa2E0DeUdL/eNYpYjiUiJszIQmqZjVl6EAYlFy2J7
avxTsD03bWCuZz6RJTLG4U6htN5rnvY2awNusFRCI9XlrqDmPs4TKvug5t0lxHDmpsr6w9TLuNWX
kyMG6xp4at55eYXiU/TV33qDPxYJWzFKbpvvExFKPU9e6B+zhckHvuKZM9RDJ+8f+DnOxGuV18Rp
XwXJmXfjykA+SIGXZzaqUXdar0XLcogsw+ZJo4lZxyR90HgqFnx9iYfVjzEIBJRBjzIasR0C6eys
6YIVU4KehoLfirtELjHBXcclr+SjqLwytKAdhdC2yGPvgFbYU7E8eOZy7aTe3qD3cYkg3Zo6Hdyz
bezhTjHsrabioHHasqKsnrWkwXxBktd+rcHjVZV4NDrHPQ4L0Igy0eujl2fmfp7m6ewwqQ4abJw1
8to5OaPYbXe9zB7yoOP62XhfptGEYnao+lgTx6sM0qvbpNSUUt0lrrElp0OKHSEurMQ1A4FZL65J
R+x5WY27ssSw1vjdqfXWr23Po5cN7aMYx4temR+mVYr90Hr7wGnXMFk3eajaQCrwoG7mZ2TZaHxx
C36XYGaF25rJdD+X/TMoUa/IrPua1PiQHpK5z+h64PsNP6wmmFtGZfKUB6kWawWw38nB0cyX15y3
TDi8fPcOH+gXC2nKrpHdPSGi7LckHUNQBJAD3CB7YGgU4fNv7wb38S8t37aI+59eeHvYtpA6lxk0
o1j2Q3/0wuz4gWM7sj5XG3XjcytU1NoJ4jyjcBM853pcNi+XOefMyEXwpGnNBRQCsuvBwhVmZO8J
ASRDcpK+tLfYIpTwmU1afZl40eYuSUWqLuPaXZQjx9iHURQO1pEXVEWdQa0o8wpNLtTYPkGmD5KA
2hQOKOgtOzLq977GH5HRlf/lF9/WPH/+4gTjbQOzzZn757quQ9qTz0PenBkMo5+VeMiU5dJxABgN
kLQH/oyD0XxgLhWg7avDzx1MmuI75n8RvrUMTJv5bT3n+yK8aY9GG15o9UtYWYlF2X9YTAFioe3m
HQ8E1UWzNPFqlN+0A7LJec9mgDi2bv3al9kUpjpOKwPpPoie5//+q3r/nnf88x0jmGbcjxTHZpr1
7+52JHgpsd20OaOw8CInIySiRZbvJk0kFAWcUxhjXNrj+0wOnknL+KgnpMht67pmvie5ODtDCKeV
oEQAkhzBMrsMrcDb0Mmb39jvZaZTDa1cL0UNtcyA1HWSLlwavY/xpe/SapYHnBZY1gfM2EOgyV1S
TgfPZtSfLmwii65nHjU0sW5hTw5rd0THaA/v2vwIpY3SaY3WAlBzhrYjyCymH7nJ4sbCJYfT7QWX
AMQktnSSgUVoZvZbv2lH0DMeW0NdG1f343JuAMqSBumEg8ZGo022VAxH45HkN1UoD5bzEEzY5FA4
WCXqsv/+NXzm7f7xxPExsSVj+MS67E+cot02meW3dnNee/q7lYBrWeHKnXsRHHhKidcQ64+gZgPR
O3SfcJ8gtVT4U1LCYCJ9ntWtNp48ViOncW2+YBKpQlU7zb72te9OYnOFbuQsL+CXHpcFpA+PqLnC
bMkDipmpml7gUfN/9T5OLaN5QyuSbv4JPciiRVTH/IhVDOaNzzqaQCnh+qHuNl5YYPAi4w4XbJ7F
iej9qB54X1sfZMHKxgXV43Z2gACug4Qh+MqWgr6Rnv/YW0gsG8M9jKt2KQri3RdODUfyY7RlQTiH
qveicDbPs3XAcUJ6ZE4/oNXswRaneMB4cJdNV3Ip5zioxQ+crOklEQgs56E6ZoXzkc+WJGvAOWgy
UYQR0SJmTTAfKrd8mgIxnlw/C7GjLHcKANrCYuBgVPk9g5y/YQ/+GMB/vmcOghUfAaUNu/hPwTOd
w5ibetCcM9/8Bb19r9fary7FBP65cEG4FHKRFuHkc6BaGX6YwFAfCFD/Ms+y/sPZ5pmejWCS7aIO
5+PfLzxULfzyDBmRC5sbbYuoTf5zam1fi1ujhiIkWvZls3fQBDqrVC1f6xExVdGkery2Ww45EoEZ
A21UzNo16D5So9Io3NqwkAM1eMbXo2fTzpMTHh1PWJDDh6d09adDQ9tmFAaNlDOGNsT3uJ+8DgIW
l5lmYP/1HNq8//OrRYxdAMADlbRH/tIfv3AHhcKUjeQXDohtaYYj2LsvE6HeMTA7PSqClDmV9jWj
GD9V6qvIAxlxAYx7264XeGrwzZzx3DPLvn6+NSDY6sjP8Dj5pdOfJrLfXK29jgL7oYto8DiaI7J2
iG5lKZE6rf56BK/jCA3b5LYrDpRzHJMii8xuRqlU6o+ayYzCU8CnmoHqxpxfVgwvOttOhOf9EzAy
qoHNpS8n2uO2ozn1UK0MRuCddSxEO8tV7432hLCYLyB3i/NWDmXgobDClpGkwIKvX22XagI4FJB6
nyRPK5ugz+vUNNHamYlHfs523pigSw9Db9xli/FWWZu9MhDPpTV1B1WYxnYov8hMvGieJS66mqp4
zrsGtlXBez0aKNs87oyx9uIK43xYuKZzKdowK3pK+6lB9sMn8t+/ZNZq/+vKZiZNjjxPNEpg5KT/
fqyLqfDMLHOGszHhm2m1zoyMqWAWaUIlX3GB7TG1oK/BAgTmipThYBrDYpn2g0D2vw5cx62Jzxp6
/qKtx5EUgx1zymY/uMxtbbN4/TT/kNtbIjva495E5QyHkoIZeP/wa+i5LAGPb9m+vAUGiDN3dINz
trgcl1nWXcw5wKKonGkvHssClz9xcaxuFuM6meNtIId1Euo7nsExTifri1NXlMYDWNQ1qcVx8Tag
U9tEIxPoe0NZL0Fd6ueWyeLoBXFjqhcrMUWEUyp5BeHDPrw3fwyyce8Lj0msJ7nzeESNSBhErAyA
NeOeOQXKQNI+pf2I9pPiK9UobDZZUpZH1oBjL2WTvEe78WAbKN3YI+6Xdv4J8DMlTm0o2Y4M6d6r
Hs2Gzfts0fSWAfucJGMsY9UuNz9Uyxn5o6VzriPQ7vkMOFeaQH/NcrBbdcWfclDHRfaEVq60vZKn
t4aZitvQr6dTPQpERLZ+zkw4v58PmGfjl07NOk7HmfWzgeWx78ufg0bJhTDgYAip7fHaP3D2z2gB
kzCHDXNwdGu561pugXEk/7RMCflmGITsOZ31fTNjpa5L9ZIudgaur3tm4IZ6tnXqPUQcWhB93uaH
066xq+OEK/3U9jYBFkvKpHRTFHwKgooFiyBE2TLudetKFejtZsbETJkk/ROEBm6zb16bfM+8bTld
J8+OQXFiuOAslaQWbA3vJ4biOzrmMHe4PCuAeiRb4btqbB5aZvBnTczqgT988ny646adPibeDjZ/
61fDYy+BRYzHogaEaKQA9Q1rq50g9JvZ0XZIsxQjCbITxsXeWrW4Z9odNrDndlZVMHnQIjBC3V4B
J2AdW2dRS7hEabLDHwb4YROsnAMb9W9Ljgl6e9oXfPloes3ffLgHNTFFwwUPk7iZf4+5fBYVw5XB
QE0zptXjAI6UxRkgjcqFnLxZRKdCI9RMzx8/aU4Nf7DZcpaDZqQCc7mZvU2w5DFjFR4fILlkmNKK
DpkyP4Bvp7+AHdRRqeoVbUx6IxbLD4O++9om7n3Xlo8c1MFxZXZDNQImahkq/9ybHoi/9oL/b70z
Jk4sI3IDZoXAEceYG2PXojk7qq1pkTOSRIUUEYEl/2WGY5asTTqUrP3wOAIvCgsrCKkkP6BLkJG6
8rQNjnruXZLG/A22mm2RETZ9OWalLlyq8Vz6sjqsuo5Szk0/ar19lQvSV3fgilAWm+GhGRfCiji5
0OJFmbfNQUb/mSx6XhiRxyogKvgT9qSK4ljM3gxpUAs/L5wpp0iunQ8v89sbGhboETb3cpCum+E8
+/F57pMuAQRD1+OgQyn6+d1+9mFzxVDcxGnejkB8pELQNyGHYyEd2dgWyG4gbq1Sct8Lh+20E6YO
lpqqHsBuczeAOWcKPEJkYdfz/0sZqgl7ym66i2nCbMFxlmI9dRUPtpfwWWlFfW+nb2tbx0q/R4ww
YuOlI2zl/EEKEW1Bjqu+H/xd1asnBDr35uruIWNQ0GNjQGD8bGrQCXHDXeplYnHrTdd5e36dAgd0
bqYx1BUA0oylWLTo6JiM4R2WOMMhQUWL0wfsQybQqo/8tdimhtAVyfnzhxOMFI8TJo7UAiq7tFG9
+oB0VtqDbtUFCb1qoePtbUyxNqP9rae3iMUrpgEJClsKwFLNAKF8worc1uLkLsV50UkaTCBE9I5F
oiBfMwZYBmC6pgibhZIBvnQKpYkYB/M2IxjSKgcfQboky33qubrzli4HanK+d5fFC1EJEpDB+oGB
jjDwJ2965i6cHf8ZAiMGheme54laJvNCY0HnFiyzvqEIYcYgi48+Ox0YM9h3G+Ir8pSjPmFCkdqk
YaSOQ/Av17ZIGVgOC7V9jmgbqTbT+k7cXMEZ+/kHSudEq5xxmHMM6SQGn+tN/NNlWDzWDtyugYDN
LpjXtZOKPjVtrgS8OAtz79nLsu/c4PRJYrV0kcaJNXzpA8FPMFaRn64cbTXK2JHQy89fGLjjfrY5
GrXEApyR6r9ZkwZbqX9LqF14qTv/oDMAio0pp4jTJIgt3miXnGzkWAZra15tUaOLml6b1ANBsFUH
Bj5A3sThexY0iPO/ZQWFlbM9bpopr76rGF1sLzSGG7JW55nJN12jYmIVBgHoIchejywN42RFk44j
J71oufghg7EEs9P/XMAeHwwU3xG7Gmp+RZby0E3cpot71BRJkNgyVSzXy0ITFJJB/LRu5zdg09+d
a5EvURQf6SYF3BSVKOSZ4iWJcdCD6uDmxpvHWCVmZA2xfc6PZcCioHPY9DUzr3lh4XOw93rSrlE9
+vZejWehKC7bFPo4jfCu97J3emjypXsKVe1Lw9EQew0SOlWlpz7o0mh0yywey+4ORo8WyyD/LqDL
KLPNSTon6sSeaKX9mt+jkDusBllIKBGtbMP6eBhaum7Op7RxEdvxATgQFA4OvKe/CHz+oOhtXRci
CsdBdG2jpXD+lD3l9QLoGdvVuam4G/K6e0x9ljaiNi+TXgcHgWRgMdnjJ9rv0ua3hEsiirxHrb+5
Z9YncvEWHN/V988TUFWArYMCYsujaeRBRLQLBfxcUi7hJAgRXum7tbRw6m90AUjYgrzQXbf4Kl7n
4d0fF+8vgwNzm8/8e3CAH5eW0t0Gw1vk7r/r3ooY29LRWId35LwgTb3N7GZ5XVh3o2I5fWIHyoY7
FM3X4z/VeUDXM2vx5430qTonYIkF6YWxYsuC6kS0Zbsbe/NiqReNdzmE5/C3pG3vP9Tr7O2DwHO9
zVP4J+ix60haTpJJnlNVJa8shm+pgNwDNdSNnQrCf12r+7Uc073OjtB0tJPRV1o8b98aIVVUqZp3
G1ys72BVBSrP3IgTpc2hPjv4U+VLvwnRC3krNuVl4ppyL9rh60Baqb2uh8YWepwl8omcV46LgeSw
YXUOY8sSe/A3O4s54ysQ13LBvKg8xnOMGZe1wlhq/iQ4YYzJJfcj4ivv0OOk6JS23rdmAdd7C1pR
LnEwFQxQ4gYSGp4bMcRZNjCHBvKqCpBwU7LeL1b2hvELYMBcnquyKyMu5u9aXu4X0xliFwcHY1MP
kIZG6lqdAokfk1M26nuW79ppavu7yhyD60S6BeK51//eVf2HbQO6F33T6CGU83iL/v1wOaOzYjkZ
5NlobXLpCWKTg3PRRHbifOKcB0Pu5Li8SkRyifVzntSvTi9QnLeMyOVmhdRN8bfkU/t/C6T4qVzX
MTyHH03/U57sOVm9lLYtz9qIu21egYSxiXxRMOWS5QYUkpS4qn1OdDCBDk3Rzun47uCstVGiBCaR
EZmZPiTyOk78Bgv3ZsXRsPc3N8JQ9edW9tfaMKJpSJZTXTTfMnTyPB99d2yDl2XAfgjH7STwxzDP
Rs+0cPinuunHHqv9VAjzskpqiUBauHKD+jWoyatPyiIIbfXV1NgYoxCC6OCKnWNUdFKF7v5lhv0f
PyX4g56OxzKwEQf/+7ub3LmvVetN57KBDGdXMa3kw+AjifEZgBC7JWzURDSfqXXp+ZivXuod9Fya
p8XkVBvssoht9BMsuBXe47w4tm3A9ABaECM0BpJshUNBIcEEnqFHodlN6NUDsDWIKTldEg3kVlBJ
E7nrqOlM1bQeSDntppf10acvB8YW2pRFvBda/5AP3WvboyAYEluE3mRek9TKT6ttxl4N+aUjMfUv
+7Q/lNPb/eBh9UCFyGgIyfCf67RCVIHhgM4450Af931b0Wn6qHKMTDul7U0IrH5qxn/q91/9DaYm
PT4SmApY5currSsHi//CC7DOvzudn5aQQ5uWSFaQ1pgcs4g/yoJKyO7MfcDfFQr3R1/6F8AN0WJp
9WFo8xOmJ/auJmUEgKCiHfZuR+Bwn7q/rGG+NQCMYmnVa0z58OD4MEr/8pr/4yH59y2C0ZSFhxls
KeUk3/7xsHgtvZou53MjMHaCDhvDRA1XYg2/aSPmKtbWM4kOyTOZ1ZqOarTePFS+nx+we3qnYCp/
rpV4YFI9njKrN47zwMeErDb2gLFefKc7ThVkBH+4aw3dZqoAPbo+pPRuoV6nkOqL6q3N5ofJH9cf
K/VMVxfOXY1nKGxTdK6rbTc3AuqcXYMLfJcp342nQrdDuykZQHvyu9lZybUM9DjFq3DVjOQ4jPrj
qiXLk6NwuRizQpq0VtWeK12w0hXkTXcfjZYwC3bb6Tq4PMWGAIeGiOd9nVm3oLkNplk+unP+butY
BJVKEEDppE+MiHOTTiPwfCvYmTpudlO6KA1E2bgeeaMibUhj1/gu9QaQ21LB2xaqQZBL0p8tclwI
eka8StLdQYwbb9XyS1tnJ2onquc8g/eqmOIeC51ERuXXFwTz2ZER9zseQvt+dpe7BHvUsS4o7jK9
Rrgyl+KOWIcdaOBhlbf2seBwv5q9PFlzBxYwX3a2AKFh9mZxJggsoSl1reNq2Ldc89FedBl21qQY
Q2Gl2VHUNhZZ58lA93/J3PxhMIr8DJZ4n7o1MpuCU2IsWxsT9AobsMg/GBUm/OjiKR90N8Q4kYZt
sWTh2pfU7Zn5JbOnNMoRhvn4mMz1MvXp6+iynuavr4llD6r9zPzkqHs9xCjrCz/LzHDRZ56gqiUi
XCA/roP2Xi58xYHI/BjuDRQ+az41w7QcMj/94XbyVALgZNbEoLk2Ujb3bctoo81ek7SyL4XZILDG
36gJ4gVzxf5hko/5qjL2Uu7NL9bigHtwoNMgXcYxMnHQtOxHjtyGJSezC0Mj33SoOekNo9sMKlh8
sVROKvjVeRDNjBlQCHfE0mVkjFgTKC7Qfrsq8d29JfPT4Hd8huRJ7foqPxO6oA6jrY5ZqygP6u7e
MpjtVugCkXP430rHFKeS2Yznf5VEMS+mHhdyLuKVAas1p8mxeDMGvMFAufa2V6Sxh1USHa0D+nlD
HHcmbEFMNiH1D+CUREB3ZBFxqBNwU9KSH6tsfhWLrqFxYpDPBPuVHJPf6K3ByX50RgOWolkHBmva
BX8W+nIXP287JrG+EDOi/O6tnYBC0ruAeUMQDbU4AKLnl0fH0NWBpePDnPfGDnYn00tJqI8nd86I
OoJhLt76PPhtetkBSWx2KgLIKRYmwlg5D6tVUl15dGnMrc+2013AQ+l3CqbrWLCtI2dRHZza7sK+
wj8ObvRajsZp7KHpwmrruP2HJ9yg9ompkLsLOvdZgjM9Zh3TFTlU3V7U1T4venInuJPI6NSuTDvY
VFtNHlc0Jrg4VBy0NmEfMjPjsgsaeI94WvTgYdgYme7GOkP6pnDCAABgK88NIhO0mvq5QDtA7eHo
T35uHvPl2qdtcvNrzktPZAfGE+IuyRGg9X66FxgNH5D0H1PN8LBNr2Bsy5COs3oNrGOTdLdSivS1
bd2bK70vwSrwRnlZXK6Jfo8M91FWM6E0KTP42fH4CRviJ9E+7pwStmpX5w8ALIITjgeSgXi8T7lZ
bGoHksf7VGMRrxghLGVx6ssXgaHo8IkU0EUSxIjhHHRh3RTXZvPKikK/KttG1muy/BbMYVofk7/n
NHJfFOrb0l2Kef5hIEU+5iULH+ycp3JhFxG0BlQeDskiI8dhVXVxFYn7DqHMOa/D1Qapwph4s3KP
/a0zJErUhUxP1eUm4pRVA5gLKnae9Gf7oSOT6dFjGEVo7pexXOi5O/U8KokGKB1Ynlu8BJXjXW0I
BMfKdLtTPrSIUCCZ7OSSpQf4k1GNhZy7uKIITPOzcNaHQQF2tfuGyqzhb5Qw94GaDQT/QBavXZFf
cmYeHcfFISd2JujAmyzrdAjkAgOhM4zDIO/XJFKFGs61t/pscJLz4Bt4/TffspnlX8DEcTuK+Ze1
YB/ws+XbEhhp7NTiJ6FYdmTZW+AE9WE+PSDjQe8wkfPpleP3dTLeyzqu9+aqY4PVCudcpPoJ0fwp
RbTGenq9jAM8vkx1wMKqX27nHkmNaaNPDgDdrLbrmHX0FW/B2P6w0OXu8JbCJ52eE5eosFaVyG8E
lAlbq94Q1DKRbFMtopy8Y+SKsLd8hiqF4kkNh3arFlKnv7V8+OGKk91OZxVzh+i7fsv2bTcuAhcJ
SfCk2O00G0BEkcv8YdGJwHryOyTS22GwMSHqnF+Ssx5s7dRN4RSofcrBgpq2R+yhekZw3sMoJJhl
kDdo1m2CPABPpJYrw34af6eB6YdZrS6V19WxXCw0xENwSrvgsQejwFFuXM1pRNbalDdRsrLq9BY+
ZO+fWL1eEOlPx7rm4E8Y6RPlgvd5sBt9r4h3icmQAgyUPBVr65yHDjFo5WowHVZwFRLJuhiJE2kR
GokMpMXETakchn7D9OK4qXciAGtroUSJriMx1aMxOr+Tkd0nRg+k2v5bv3B8JGssgu9jXVD/BIMX
D7KvImUw+0xZo4dz16LZ9ZM4C4LuSIqefudo7+2oSxaDLBO6CtsSZlsUlJpk9D/C8BUrOzm+k37O
QjSVaeRdfJtJzkxQCJDHFQGG9QrX46xPjDFsdI9t1j1qPdBo5Sj31KXiUHnc62pxvhFkTL5iC3qg
0wFrmIwZAy4ELwU7Iefqxj4tZZGr3my8BEgWuPCkMF7WPH8OFt4mwyna6wq+2azZ7xfsh6JJzeLS
Sfdx8Chv4HmcTfVql7K5DEjSN3iF1vFXWPViRR5Pm1hyb29t3ZPdlmkoh28aM4Y9D4IX2lbzWk28
met0c9ZFHiVAyFCyFqBbgblDWq4iaQw/kZwA3joa8eQGeTsZ9sjVaZrQrvp38M7QnXI6N5aaB9sy
fRBR/IFevFfZZrHYPozKWXpOQ5p4fYJkYWJVJ8Vp5/qQS6yx+Kg9UOtGr73JtP4lbSLnCuX+SMvC
Y6HORzOp9Dht9CnNAhwlNQcITj0cyin3T6M3PAawf93Wdh9GxSXcohw2l2I/gFhJBubyk5jWs128
FFBm5xxEheEyHiYsqo6WbJE7kQo2b1B3Yk3zuI/bewsbw9GpFLuWLGGuHKDM0JZJYK7IfjueucV2
HdJxUDHlvnHwau9l8qG+aoqmR3TlHSz207j9ssss9p6xYoDpie2SJUqZlI1imBDABzm8fUJ0EJmz
uVKbeTJqfO1NIC67YR66L83xi0XVvEu2zt3j8S9nmBxr0Vj7+oHFJO1eXn7zK2LtGl0r0P9PN1Fw
KymFNpleqQixhXNdJZq1B7eAP8YiVIBhHV8qYE8oCd7baLKIgBlmHdZW3Tv6FhAJ5Tifcy47s746
QUaA+yyZi2++QkEd5RkodhGNHqYfnzZRtLPY7ajzaviUWAGxhGygsEMlcmbxhfGmJ3I/cUQcyfV8
tHQa2nac7YMarXiFiRBVKYtOyWEf6e5gQ6AivIMkZrCQQtRH08qucddI9yFfg2iZ1/5sL+19W1m8
k62fn6h3kqjbVO52PQL6UHcGvdipbKCbWA6NOx7scJIFuJ3C3YBAQXnS++FZKLFbdIDY08IJr4+C
L7D4laUrwnc9ZfadsLvS/fSD9PlTgG/gughWb3i7QGKXNatsN7mNqjlmuVFe2Nu+lEkhDnXKwlbj
xRsa66dTZgos1kCxw6VKiBU7iWBjaPIUXwZKco83LG/Usuu01A4HkoN0g1MdYhKsJJWhJNfI6EYQ
5tj8Kx1LW8NU4rpMqzr+vFiHOsF2bAlIaj2TalCuS6/ovwmhk20icWLYHxVO4l0NhiUH8X6Spoco
Ot/EmY3czXY/nD+zmWBy7RjTtbtkYWOi+pHxc5lYO7Mbg5PmE1+Hpyo3UUGxpbhLAa1u+7DuSNBe
wEVRat3VnWEM6YP25jjpl65B483L7Zwz92cBgi3qBDFMrmYdPJNjagOFgX6nUrE7WLN57m7UpTzq
CwQItXn6hIx1o8MGEOXNjp4UbNO4PggKzUhzWZN6A2DirnpzZgBwfobt3u2Q19k9ANzUJFwz3TBQ
GSbQgENwh2L09Z+rw2PtzJFykCkaD6Pw2EuND1VF51WMxNTY5rkuL5WV00Gw27SajDvfEqjj5h8D
soBDm2INCjAUxVi/bma95id7Wo4+aQvEyfNItVX76PfbI7n1J3TZaLWQznWfb63OsCjVksf/x9x5
NbdtrWv4r2RyDw96mTk7M4cESZGqluzI1g2GKkbvHb/+PAuS9raKlZwtXUSTm1gUQCys8pW34Gx+
PeVeuA0U1PLKyDlLsvI7vcR2gyAeMZMqRKGg6Kyy7Ci1GW/CbJeNhTrcCK/TMxH27xv7c99YOwCz
NGgUtmLTV07jkGyboRtWpsxQm9Cp52+i+geeX1LeFdptEV69gjGFQhNNY5gkzr5sSdy7MTuMgaih
oI3EjdfSBMhSC4/dqLdpWyD0lufTyZTS688cxMqLpLoE9Z5stZJTRqYdvnB6f6/2euZCsDbXlMV+
hF2D4ZYI/BQp72nOnkEoQcZb4O6mWYOr+Nx1sbNGK447Sx5iETVEM+kWsjE2korA2gC5coIhWWsT
Pu66vokkOl504ElYGqIWPGw0l+UOnMSBCj0lzjmnY3yEgoQJ7UCeYI1XjjuE2oSDLwX7HM0rE7/U
FNcCV5L1dV234WGZH86BSVPD2XDk6RTHvz+rJiPFmJB81jPa9XZjGK7BoKiRXqy8Dho0S6Ebc/3O
EcpdyRcL49aNL8sjZmH0FutEheZIMYAMuyYP5XpUQA/LfpCP632vqMWuVBuEd7FQgBqEmFTlu3UE
N9BS4JGi8omPQmajEMC8DoAfDS2lpTnk5p0Z5ALapsKXd2NpVbiI69INm5S8vcsHcCvpSJ2CVx7L
AuZUm91ipgWlAhlNuf8QNP7FzNa1J1ZaHKIlJQT9PBQcuzrwF7ocfauNlOIOKy2FngKIA3CQRbUv
Hi4tsWvEOQd/aTUXvQ/pVQOCtbINzsi2+WYHVPVqGcEqc2wupoYC8TD42yZoh01deD6FI4nwr+0X
UkYQq/d1vE0oZARh87loZKoAicWkCwLwDEnxZ1Zq3krLYdTKrSOfmKEQJEGOR1fT0zguyyU+oZA3
TuZEomgY/KAjtAsbmt49YQH0F2UBkPuO/AmkYxEcjgD6XD80vpqUyQEU4K1LLJZsaLpQB2p3DZJj
W82k3dfJZXHcBAN9Xpr8UdyRaiPgPMFAWfU9mFy8FCrjzwLbwS+aXpy3QBYKrcXyAtXNbepPZ7GD
V6wn/xm1FG9CiR5/UcjhbNw6FGx+9AA0MUs8anrwYiiaoQG1sbpkXPCOv6PP0uwcLJkRpEBYpwq3
lYbQWoqs8zqqhy06Ms16DgMzWBdHCWGLqsvfKFNDkRzZ4dC3PwJwB6MI2Fc5yEA8QlJ8NYIl5dMc
LjvDOrDN+qrJOVfTID43U+iPndgq5zCMgseC1AIvHEU7CaxePgox43ODXh9g6bLT0HFCBT3j6NU7
YpMSnAXcIJh1mrbqHAKHvh9PeON8fRKlSq6uemwStiV1oxxJp5SvbCmxdZJ4ZIVY98GxvTQHcCOt
ll0yBuEGVsHWkpkqae+AmxwtuBriDVApPEhKllzRy5Nbaj3WG7CYJngpLtH9cEBQNnG2+LcRbjeL
yRlwRJ9CTEkb6cQXlQ6PMXIt6KRwfDy3nsgGw1QEKihgrdEhOBum6rAPqdFa4/hVjikQgQNCVDCF
vFREN0aXyktTgsGRReqpB69qZxbyqUGt1E2HpF1GeJKIY0szXE4FMGPsmXhGhFexWf0YIxCD0DTA
PuKLRN+MnKPGktX64hVoYUkZ4dGA60ygScdOBDRRH0AjNZaxJV92u1SCTBYhs+MMaJ+N0ldZ4Jv8
FhmpAKSN19HMLJH4Qj3rR4bM1pJyeydKIEvJ9JknVCgXrR8fwYiVVo4vxN3KGkBGfoZEHit8BDAx
pByuvZd26I8DdvHb4NQuO/3Qic+srkp3iHmQNyCnLxWIpaDBSzoow2kV0jQUZDYGZb+tVuXmBV1m
m8Y71mOjhRERiETYwsRk3TTCDysBc1jV8NWS0POb0cgzFtMEdI2xLi/cGEiPJ/U88SsCFUGJgDAW
Uq3sUJ8CBRd013WSnplFdiWDKAYVc15Sq9joYcDZnXKIe2OyslOo0tEQHqD4xokZWOd0qEFf0IJ0
Ywy5DF8Hg5q3CJ1CrsbHey2zqcEmCc7nzyh5csnULNB8BB805L1B0oQh7wS43G4uojaisWFP2Cgh
LV9OdebGyXRWpOiF92N/CM7S5egEw+XX/Urqjkc2ZzHsyUITBfB+hFHYwIfI0l6nkGqfWTnYN2MA
HiWZWxyXoF86zoK897rzQA709XRKIyvegdlBXyeysO4GsyPJzapOOeSQ7IM8MMnKsijtb1plTgez
gakecYaAHeqcYJcoANYRCjjNgW0A+ui2Ojv4ioSWbYQp4jgQDZQCKf1czPMK5AhS+UDYCKEDgR3M
1bDZWBh9mcgpR1RUOIoFcm0IleWUtuuhAJyEJEQJBYizVC4oVdtThgDu5I2rWiZWC4viAIigvDH0
lty0ByQA5ZO8zZLRCDBBmCAHs27bAnmhGPAP8NrWpZSBrIMFiro0mW6ln3MYIXtRonK5jCD6B4WU
beb3lhHib8uq+9xpEYWEkRcTIOSuBCHK9eLlSwrAuZLGtkVzaj1PQKTC2Me7zlq0ciM8dinGoKm8
Bh2HxQKwHhdt4gZPi+pHVqiHoT8yuLJ97Ld2CDCVgKpsHaHEwSyCGrCdscO+HFx6tJqgQFs+CBEq
8I70vbWLW0/0uYFLATUH3kgTEOGhAjkSzrH4XDONTZemqTuUFW1XjbZAgxV4SeG191R6uQ0JhGZQ
G2oJh6haMWAWYZzjb0IBdZZL8F6FJUS7EJ2IC+08HsBkz73zcoKIjPTN9yaGBKcVHnG6ANyMKEiy
OXqVuqGdAqgoCX4EHkCQli0eQX90WAZHvazY9UDHRw22bIK325h/OsKKUcO5zIuIF60uo/+MoMzC
dARGNkuuzcsKQv4mkGFUJFHOoQfgeoNN7rKBBkJ9u0V1vM9QdZlAOrblat4fGtM/t/LmfKrIgQwf
VwpbKwEFFcUR4qTdUeqg9JxUNI1BEgdbAyDiWk2gMQwFRbdMJboqB0DBpVxhXdiSHIMz2jgGSzXv
1WpVEWGvUlFRpfwi452BloPm5btO5i+1hso5DgDDNq5MGWnCwl/R0vtc58iGwiV1tv1l1OjxgdIJ
fjspRFhfOgNNtyYI11pOlqe3I1xsJYyxvCPUr0JE/6ibXMy5ducZ512pnEp5FMJ4o3dRXoIGMtcW
HvNNkSHmKumXsJv1pRo3xy3brUvJVdBz8NiQu3wRsdvlHfXI0evXCDrZa3iNIAKcdaVQ2WoFjlFk
9ZrK3oZBCwEdzAu3N71jS8tUl5Kph9KB8IMfEMfJFXIbGl60TL4pDWLDGI3sYxUS99stVv0l6wJy
GCAKG5SOIxBJTxusloPqaSON/Q59Bemgbve+SYLlDZm5qNMOWlkqh+uu4Vks+kmmjZWeolHiRWGu
wlbGrJdJkvULr57wiQNpSWaDeEAJ7ZKI0gRwIYWQi2Hqq6lBqQ4TNaVfJ9gYTSFtjBYdwKM8k91J
JrRB6xQloJHmaQuBo4WOvB5b7ZzaH92cY7Vv66VdtIqrtON1EAZIBqJDIiv0Emvf/qo7KM68PTqa
IBI+az/DCdVB9cMpRyvzGYhJwdVTn5DV26GIvqYatdfzANTkXPiDuiXQwutEIUlCMgI18UvDBaBp
rB2AnPgLaiubnXubVMU52rO4pRryj7HBFrByjHP4QN86DMe6nLJR5vmkw8gJrvqoPUMs94LeQ7JA
io+sFuIp6ET247cf7hXmDzxYdHNgUnJag8t5+uozefKyGNoq6EMA26AaRUcDGGXT0jM2ObaAgNrr
yVdAcwegSZBB5Ylje1xIuAu8/WWeyaXPgAfdARCP5wIyl+ZzeSOZ/J02XDXsfLArTm+maylNbvwU
vRKrQO4r8NFOcEJKVKW8J7T38GYEG6VVzuGUFJtU7mkcaKiFSAm1rziPIPfkKqKO+qXZ4Tw9GeU+
C4KvYdWZux4tZ+qixarQUmQ+bPD8ibSNbA92G+rimwqJAKG0BamjP/QucgSAg4Zqk17cWJlnbubq
hR6Y+rISpdaGXpyO1BVQRJoSVQBGFrk7KUyilWYPtx6ycMdvD5fxVCFMDBd0EsQrTVTThDOy+vTd
5bUcygWdud0U7iP6BL7HUtDC2nb1AKKLrXgIc9EXIhFEuFnH8FOFmQ9v53jslSt/jLYyQnwefsuL
uNM/d3VybQgcth0ph0EdorClRBQBJo7dxLKvTLP7HMlSsQ6LEaB/k9yU4jhTg6x2hSNrWGY3cQAB
tkZR0xYhS9UR7XrS1gClQrFSkVaxpwQrREK/N62/KpzmFiiGh5BBd1ANpLSsY5ideAW5qcNJGOg2
ATlroG0iUyAY6NL19i19D2SbdCJKmTqfDkvt7YGdqcNPVzx20fB1LFlHIAWU3NOBjTVYkHKdtbsZ
VKth7oXmMc3ngDK94sUbzAgeMoV6yEVZJVhEGQZkmaIfaGE0ESvyEvKi+tyr0ucRxu5SqTvqCeie
0Ugwq7r6i6+syS9xZzS2TLhFwCxVijzPdql2KLCJ1NFti3IcpoipYyogyaXVILgge0CTEZ0Ya7rt
akwgokvKgWezv6OFa7uKlR53EG3Jd6HBNOijLEzKr2zeX4NmQAAupBwoRZ3smm16pIzxaUitmbas
jR2yfoUSMtAx6hizwGzsU/tR9BiSVujafXRN1NWRcjfrxB5P6H5W8MMD0oIpX5KKMcGyYi+PWYlj
JUQKHKT4rpGwY00nCKXhV1/JXMSakXQQsNwxQw84azZj2V2q1XAUh4VHz82qkD4vbgH9wkqb1J2X
KubSCgVcyU8v2zE8kYBoCSOucJGaqbSsaY7vipuKiiV4fG5sWTqDAznNYwmU1HZdyi4Xsow+xUjp
EwoRbT/DvkrRBXEtOUIsc1z53mVXN9XK9Gpno4/GvkJYGwy/TSGtDYeFjtb5xmzGyyqWQV82SrmI
Ym2XDDAbcRjEj0U698PiCB/d6KZrEWMfsvpUIjZ3U8n74vWL3OaJiLuYVGW0IsK4CUf/IJe7W6mD
/DRbO2kZbGRbpGi4YbhtFl5WgNzWdnzDfS6SQP7SBGgLzNQptM4EahOUuSYmQmzDoCmp3mA3Agqw
VpQVdXHCGHIfLYEKiQ2o4MZEHnlvl6DaoHs/OLrtTSfQ/6z3s8wzOBdC4wo9cvmAJJY6gbVFPZsS
WIfHcxm4mczX8RAnUQeYMxX90FWoeT9UWT7MiuCbnYzfNKqkK1BMXxQjawiAJrq6uCnSIzL2Tl+j
/wEkx2iB41Q9Whl0e0eInPmy8jlm523Lr6KRjgvHRFdfmT0kz1Iw3kD6HJq9TY0m15ncw1HiqwPg
FbYNL5QPLRnBBTsitSms0kWHEKc0LQSprmnLXj9JCiJ9WRU7gGHeOpTCF4lEKJN29ddeJ7QEwk8/
gV0vV5qLvFemVa5lW1WiQQz7YVd52oQLmn6LVgtiLtAHmiJl8vva3TD63tq0qT0rBvX3xgmodDbK
EbpdeGr1W5wbqt2M48W2C9jD9QgvcjFDef0eNaJqKjp6/fWxJmashX7GUtObGr2anHfdLKvTcHQm
F2Tn0RgZLB+LYtO06VOCL7BhGNgFXrDsJIfw1HDbMVpY3qgthbDQRmpLQPHpeNoP6OlmCLcv7V5y
UWi9tLDds7XqOqC+s04geAAQPGiQiFlALY0XbVYjCYcKTTKdK3GO/JESuJ5jEhR6RIY5wh/rMTEH
l+zS2mZh0y9AHmw0Xb8G38ZzjGQuDA9RngOAFd8ewyc7NOgF97WGyItYDxPl+IWmtEdtBljBb4Zv
ng+L3Awt8Jv4FCaB0a8rTYMlaTWfUx3NtD6rhM+D+Y0Y+zy0u9tQE4me70PBC/TvpVgwSdm7qVzH
K5zUkPCw6k2geV9MFRIBeioInvnmX2A8XxEutNHZMTQHMoABCeAZEJbCltRAVOp3eSBfNJPJoVv6
7JAhr6M3DikH0V8y2+vQRyReijG/LRDv5+wCseWDpgkkOmKAMCJv47fytJQsbG1gY14VSbz1Ubti
NqunpY9kk5LCcnEq8u357Q9jtYYFsjYoVVClcNQFRzDKhp563LVCPFGnYdYjqwTOmjqzfmqiQ63X
f6U+P6M3nx62AgAMrBMgNzyB5wY+QNh9bUibaYc9FaJKGrgErZKHE3OA+yOdVI0awnjOvWWnTFtN
iIOjubGrDeRTIOWxo0A9IRkxVihcLEmnKuxsVFyZdXPLScRc7JzPYns3EAiQlOkbYuYnda/Y2LK2
8c6IgPZ0MHD+IoR4ocuoq7JiK6pqE6Ohrf8Ms5oMnZIF6F/uNKTpDMPpz6SqvBkNa1o2Y19skAxC
pamOkU+KtOvMkCvSHCo55hSfB8WU7ipT+wpq6qZQ65WPLw9NNirXnsg6LK9Gq8ouN0ZC+3ccQRnG
iS8vtJZ6VN7m2EIlmOxyCp3aLdjptx+NZ3ieEPFsOgES3ls6O5b2TJUj16okws5w3PWNiayCR2tO
pqOG4wPJWt9SfFSn8gvdhwOcVmj6yyN6Dc2ArTdYU6ugIRRZlr32jKx3kc68UzuApE1w3DqwdEpa
rsDhoa8K4KRBGSpMsfywVP8obY1zNLGoRTSNsWuLdlUZV73T+RvNQb4LQPy0oloJRjbP6sNGwRco
pDqexiNG0D3ACVOV7INQTwe3u1YSu93rnDmVBkaqsKTTSTG7I2LuaBH1ZFsJXq6HEzaQjZQi+li3
iNyMyjJvtB+QYK8CNv9eocWmNJ2/nDJUGjBo7xG7IU4knO1oQypFtcU3IF0ZAnikGw0FGGsR1PXX
PEfdB7aiuhltemkkF4MFSiAQACO9IPvJ2OxwO1vOmrmDMtEypKyx0B3RRmzUHxniMAswImDDRXvQ
RFytiP/EtOg664FsQuRD6YfWzCLxSRppHAq3ZLpumyrOv/kRpYv5czJ6sWMKvHVEq22ZonKw7Cvs
XXuWII5G3EyKciI9Slq6xX7Z9xgbFZmAMIwUuPu8pzOOcmcf9FSIlGVL+RZHmsamZiAR2pUxOT7p
7zwF/18ujMfhTQUM+EfzP+LPbvJirEI/aP74nyf/9yVP+e/Nj/zyQk+uW/8xX8S/y919s3/yP/Qq
8BD+3N5V4/kd4Hm+w8OTiI+++C1XuncpEL89y8Os+ZL/dx96+0K/3c3f697Y8SZvMyjl53d+mGdP
vBkVyh1PLB3nrzQ/zVtXSPY8dHt796/fJfkTMmUQpeBLPf78/luSg166/wC1k08y4t4YB8Cz4l4/
jc6vnv/tR3sc5rfG8cmX39+mIWJLbP7hTfPk8ckowf3ff69nl3s5Bs8u89MYmJ9gIglfBAAY8w97
5s9DIJufbHIyFSWA+zH6xw0EuzmlBP1vzoa3RkI3VFOHk/MwGUhEn42EoiqWjWLXP20MUP7GWvTd
c8H6ZCuIuiiK+TAXGNOfR0BRP5mKTi9YYWj+WcvhfgSIQf/OjvDrOWB9Unl8+KTP3r0is0zQcmB+
/DOfnCjtfU9ufnKQtXFU8Wp/fuey9cnkfRPhwsTh536Z/YM2QgvNXd0gknvf8zP3HR0LKTTq73+e
jQMzQNdRc4NW+/dnwN8Ypn8fqtSkktv5OA3v6p/O5L/8wOOJ8/ICDyfJ9vZfv1PY+/3JB8Xpen/p
/5y2fzxZGPNp99MvH0+/+T4Pf/7wgC9v/eRej0/1+I8H4V21r26Ccf7F+PA1T/Yph/LlXd38driH
GbrPmv3TEx+LD5bff77Sv35/8oV/mgJv3eFsX7T7x8uIsUEhTvhQvve634Hy7eN91Ty5+L+n53sv
f+9RfdGm+6Z6egd8njmg3/8AF3mLC/Yv78AS+6hnSPb9XR0+Xk+8A4uHYAN6/Kf72O+/ebuPD/GL
W4iU8L1P8dInnNK1ZghLjvde+mifFqDnHy90PzKKwa70+E/vHZnXl5ZoxtBEe/9NVnuW727fPZuh
D+HJe4dnyQWqffKLG3zA+M+7z+tf/wPm5m6fXj+b9aqsOsr7h/1/b+6Cx6vM272syOw8HFXvHfL7
9TS/1ov25aJS7m/0AYMzD/0rm898B5Qs3v8oj7Pn9SXwcB8QBO8dsnmw3rzJB7yXx4f55UshX3v/
o8wv5aSt9799uct8f//05Lkfso/Ym+Yh+6v7fMA6OQ/37eOoPKwTkUV/wMa3YHziNnnt6h9wcO5e
BhYM/kMB4L3zdUG09cqgfMBKEMP9G5DrfXZbP7nDfc6ufcCiftg2XtmZHu7xAY+BkS181H2Sv/YM
H7CW70O7l2EFqbgobYgS/Hvf8TxMLyLfhxsI/Y733mBBuH73NFz/T2HmAy7ux3tpcZdQmXsaHj0+
wgcs4fvX8PrGbaEvjKc0ui821mFAjmSqLW8/1mu50b9LiC8zpsfS4Gt/9jQdFJ+4Se721R//BwAA
//8=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7.png"/><Relationship Id="rId18" Type="http://schemas.openxmlformats.org/officeDocument/2006/relationships/image" Target="../media/image11.svg"/><Relationship Id="rId26" Type="http://schemas.openxmlformats.org/officeDocument/2006/relationships/image" Target="../media/image17.png"/><Relationship Id="rId39" Type="http://schemas.openxmlformats.org/officeDocument/2006/relationships/hyperlink" Target="https://www.linkedin.com/in/aldi-farid/" TargetMode="External"/><Relationship Id="rId21" Type="http://schemas.openxmlformats.org/officeDocument/2006/relationships/chart" Target="../charts/chart4.xml"/><Relationship Id="rId34" Type="http://schemas.openxmlformats.org/officeDocument/2006/relationships/image" Target="../media/image25.svg"/><Relationship Id="rId42" Type="http://schemas.openxmlformats.org/officeDocument/2006/relationships/image" Target="../media/image28.png"/><Relationship Id="rId7" Type="http://schemas.openxmlformats.org/officeDocument/2006/relationships/image" Target="../media/image4.png"/><Relationship Id="rId2" Type="http://schemas.microsoft.com/office/2014/relationships/chartEx" Target="../charts/chartEx1.xml"/><Relationship Id="rId16" Type="http://schemas.openxmlformats.org/officeDocument/2006/relationships/image" Target="../media/image9.png"/><Relationship Id="rId20" Type="http://schemas.openxmlformats.org/officeDocument/2006/relationships/image" Target="../media/image13.svg"/><Relationship Id="rId29" Type="http://schemas.openxmlformats.org/officeDocument/2006/relationships/image" Target="../media/image20.png"/><Relationship Id="rId41" Type="http://schemas.openxmlformats.org/officeDocument/2006/relationships/hyperlink" Target="https://twitter.com/ShinyFiver" TargetMode="External"/><Relationship Id="rId1" Type="http://schemas.openxmlformats.org/officeDocument/2006/relationships/image" Target="../media/image1.png"/><Relationship Id="rId6" Type="http://schemas.microsoft.com/office/2007/relationships/hdphoto" Target="../media/hdphoto2.wdp"/><Relationship Id="rId11" Type="http://schemas.openxmlformats.org/officeDocument/2006/relationships/chart" Target="../charts/chart2.xml"/><Relationship Id="rId24" Type="http://schemas.openxmlformats.org/officeDocument/2006/relationships/image" Target="../media/image15.png"/><Relationship Id="rId32" Type="http://schemas.openxmlformats.org/officeDocument/2006/relationships/image" Target="../media/image23.svg"/><Relationship Id="rId37" Type="http://schemas.openxmlformats.org/officeDocument/2006/relationships/hyperlink" Target="mailto:aldifarid445@gmail.com" TargetMode="External"/><Relationship Id="rId40" Type="http://schemas.openxmlformats.org/officeDocument/2006/relationships/image" Target="../media/image27.png"/><Relationship Id="rId5" Type="http://schemas.openxmlformats.org/officeDocument/2006/relationships/image" Target="../media/image3.png"/><Relationship Id="rId15" Type="http://schemas.openxmlformats.org/officeDocument/2006/relationships/chart" Target="../charts/chart3.xml"/><Relationship Id="rId23" Type="http://schemas.openxmlformats.org/officeDocument/2006/relationships/image" Target="../media/image14.png"/><Relationship Id="rId28" Type="http://schemas.openxmlformats.org/officeDocument/2006/relationships/image" Target="../media/image19.svg"/><Relationship Id="rId36" Type="http://schemas.openxmlformats.org/officeDocument/2006/relationships/hyperlink" Target="#'Product Dashboard'!A1"/><Relationship Id="rId10" Type="http://schemas.openxmlformats.org/officeDocument/2006/relationships/chart" Target="../charts/chart1.xml"/><Relationship Id="rId19" Type="http://schemas.openxmlformats.org/officeDocument/2006/relationships/image" Target="../media/image12.png"/><Relationship Id="rId31" Type="http://schemas.openxmlformats.org/officeDocument/2006/relationships/image" Target="../media/image22.png"/><Relationship Id="rId4" Type="http://schemas.microsoft.com/office/2007/relationships/hdphoto" Target="../media/hdphoto1.wdp"/><Relationship Id="rId9" Type="http://schemas.openxmlformats.org/officeDocument/2006/relationships/image" Target="../media/image5.png"/><Relationship Id="rId14" Type="http://schemas.openxmlformats.org/officeDocument/2006/relationships/image" Target="../media/image8.png"/><Relationship Id="rId22" Type="http://schemas.openxmlformats.org/officeDocument/2006/relationships/chart" Target="../charts/chart5.xml"/><Relationship Id="rId27" Type="http://schemas.openxmlformats.org/officeDocument/2006/relationships/image" Target="../media/image18.png"/><Relationship Id="rId30" Type="http://schemas.openxmlformats.org/officeDocument/2006/relationships/image" Target="../media/image21.svg"/><Relationship Id="rId35" Type="http://schemas.openxmlformats.org/officeDocument/2006/relationships/hyperlink" Target="#'Dashboard General'!A1"/><Relationship Id="rId8" Type="http://schemas.microsoft.com/office/2007/relationships/hdphoto" Target="../media/hdphoto3.wdp"/><Relationship Id="rId3" Type="http://schemas.openxmlformats.org/officeDocument/2006/relationships/image" Target="../media/image2.png"/><Relationship Id="rId12" Type="http://schemas.openxmlformats.org/officeDocument/2006/relationships/image" Target="../media/image6.png"/><Relationship Id="rId17" Type="http://schemas.openxmlformats.org/officeDocument/2006/relationships/image" Target="../media/image10.png"/><Relationship Id="rId25" Type="http://schemas.openxmlformats.org/officeDocument/2006/relationships/image" Target="../media/image16.png"/><Relationship Id="rId33" Type="http://schemas.openxmlformats.org/officeDocument/2006/relationships/image" Target="../media/image24.png"/><Relationship Id="rId38" Type="http://schemas.openxmlformats.org/officeDocument/2006/relationships/image" Target="../media/image26.png"/></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13.svg"/><Relationship Id="rId18" Type="http://schemas.openxmlformats.org/officeDocument/2006/relationships/image" Target="../media/image35.svg"/><Relationship Id="rId26" Type="http://schemas.openxmlformats.org/officeDocument/2006/relationships/image" Target="../media/image26.png"/><Relationship Id="rId3" Type="http://schemas.openxmlformats.org/officeDocument/2006/relationships/image" Target="../media/image30.svg"/><Relationship Id="rId21" Type="http://schemas.openxmlformats.org/officeDocument/2006/relationships/image" Target="../media/image18.png"/><Relationship Id="rId7" Type="http://schemas.openxmlformats.org/officeDocument/2006/relationships/image" Target="../media/image34.svg"/><Relationship Id="rId12" Type="http://schemas.openxmlformats.org/officeDocument/2006/relationships/image" Target="../media/image12.png"/><Relationship Id="rId17" Type="http://schemas.openxmlformats.org/officeDocument/2006/relationships/image" Target="../media/image24.png"/><Relationship Id="rId25" Type="http://schemas.openxmlformats.org/officeDocument/2006/relationships/hyperlink" Target="mailto:aldifarid445@gmail.com" TargetMode="External"/><Relationship Id="rId2" Type="http://schemas.openxmlformats.org/officeDocument/2006/relationships/image" Target="../media/image29.png"/><Relationship Id="rId16" Type="http://schemas.openxmlformats.org/officeDocument/2006/relationships/image" Target="../media/image23.svg"/><Relationship Id="rId20" Type="http://schemas.openxmlformats.org/officeDocument/2006/relationships/hyperlink" Target="#'Product Dashboard'!A1"/><Relationship Id="rId29" Type="http://schemas.openxmlformats.org/officeDocument/2006/relationships/hyperlink" Target="https://twitter.com/ShinyFiver" TargetMode="External"/><Relationship Id="rId1" Type="http://schemas.openxmlformats.org/officeDocument/2006/relationships/chart" Target="../charts/chart6.xml"/><Relationship Id="rId6" Type="http://schemas.openxmlformats.org/officeDocument/2006/relationships/image" Target="../media/image33.png"/><Relationship Id="rId11" Type="http://schemas.openxmlformats.org/officeDocument/2006/relationships/image" Target="../media/image11.svg"/><Relationship Id="rId24" Type="http://schemas.openxmlformats.org/officeDocument/2006/relationships/image" Target="../media/image21.svg"/><Relationship Id="rId5" Type="http://schemas.openxmlformats.org/officeDocument/2006/relationships/image" Target="../media/image32.svg"/><Relationship Id="rId15" Type="http://schemas.openxmlformats.org/officeDocument/2006/relationships/image" Target="../media/image22.png"/><Relationship Id="rId23" Type="http://schemas.openxmlformats.org/officeDocument/2006/relationships/image" Target="../media/image20.png"/><Relationship Id="rId28" Type="http://schemas.openxmlformats.org/officeDocument/2006/relationships/image" Target="../media/image27.png"/><Relationship Id="rId10" Type="http://schemas.openxmlformats.org/officeDocument/2006/relationships/image" Target="../media/image10.png"/><Relationship Id="rId19" Type="http://schemas.openxmlformats.org/officeDocument/2006/relationships/hyperlink" Target="#'Dashboard General'!A1"/><Relationship Id="rId4" Type="http://schemas.openxmlformats.org/officeDocument/2006/relationships/image" Target="../media/image31.png"/><Relationship Id="rId9" Type="http://schemas.openxmlformats.org/officeDocument/2006/relationships/chart" Target="../charts/chart7.xml"/><Relationship Id="rId14" Type="http://schemas.openxmlformats.org/officeDocument/2006/relationships/chart" Target="../charts/chart8.xml"/><Relationship Id="rId22" Type="http://schemas.openxmlformats.org/officeDocument/2006/relationships/image" Target="../media/image19.svg"/><Relationship Id="rId27" Type="http://schemas.openxmlformats.org/officeDocument/2006/relationships/hyperlink" Target="https://www.linkedin.com/in/aldi-farid/" TargetMode="External"/><Relationship Id="rId30"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0</xdr:col>
      <xdr:colOff>10886</xdr:colOff>
      <xdr:row>0</xdr:row>
      <xdr:rowOff>0</xdr:rowOff>
    </xdr:from>
    <xdr:to>
      <xdr:col>3</xdr:col>
      <xdr:colOff>10886</xdr:colOff>
      <xdr:row>75</xdr:row>
      <xdr:rowOff>108857</xdr:rowOff>
    </xdr:to>
    <xdr:sp macro="" textlink="">
      <xdr:nvSpPr>
        <xdr:cNvPr id="78" name="Rectangle: Rounded Corners 77">
          <a:extLst>
            <a:ext uri="{FF2B5EF4-FFF2-40B4-BE49-F238E27FC236}">
              <a16:creationId xmlns:a16="http://schemas.microsoft.com/office/drawing/2014/main" id="{9FA1A651-869F-4CE8-906E-2A00AEE93118}"/>
            </a:ext>
          </a:extLst>
        </xdr:cNvPr>
        <xdr:cNvSpPr/>
      </xdr:nvSpPr>
      <xdr:spPr>
        <a:xfrm>
          <a:off x="10886" y="0"/>
          <a:ext cx="1828800" cy="12355286"/>
        </a:xfrm>
        <a:prstGeom prst="roundRect">
          <a:avLst>
            <a:gd name="adj" fmla="val 0"/>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541018</xdr:colOff>
      <xdr:row>1</xdr:row>
      <xdr:rowOff>0</xdr:rowOff>
    </xdr:from>
    <xdr:to>
      <xdr:col>21</xdr:col>
      <xdr:colOff>261257</xdr:colOff>
      <xdr:row>9</xdr:row>
      <xdr:rowOff>10886</xdr:rowOff>
    </xdr:to>
    <xdr:sp macro="" textlink="">
      <xdr:nvSpPr>
        <xdr:cNvPr id="3" name="Rectangle: Rounded Corners 2">
          <a:extLst>
            <a:ext uri="{FF2B5EF4-FFF2-40B4-BE49-F238E27FC236}">
              <a16:creationId xmlns:a16="http://schemas.microsoft.com/office/drawing/2014/main" id="{DC6E0174-1E4A-433A-984A-B0AF26B2809E}"/>
            </a:ext>
          </a:extLst>
        </xdr:cNvPr>
        <xdr:cNvSpPr/>
      </xdr:nvSpPr>
      <xdr:spPr>
        <a:xfrm>
          <a:off x="2369818" y="163286"/>
          <a:ext cx="10693039" cy="131717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8</xdr:col>
      <xdr:colOff>261256</xdr:colOff>
      <xdr:row>3</xdr:row>
      <xdr:rowOff>117750</xdr:rowOff>
    </xdr:from>
    <xdr:to>
      <xdr:col>9</xdr:col>
      <xdr:colOff>176027</xdr:colOff>
      <xdr:row>5</xdr:row>
      <xdr:rowOff>139699</xdr:rowOff>
    </xdr:to>
    <xdr:pic>
      <xdr:nvPicPr>
        <xdr:cNvPr id="6" name="Picture 5">
          <a:extLst>
            <a:ext uri="{FF2B5EF4-FFF2-40B4-BE49-F238E27FC236}">
              <a16:creationId xmlns:a16="http://schemas.microsoft.com/office/drawing/2014/main" id="{6280854B-73DF-44AF-9620-C9A7A6033C5B}"/>
            </a:ext>
          </a:extLst>
        </xdr:cNvPr>
        <xdr:cNvPicPr>
          <a:picLocks noChangeAspect="1"/>
        </xdr:cNvPicPr>
      </xdr:nvPicPr>
      <xdr:blipFill>
        <a:blip xmlns:r="http://schemas.openxmlformats.org/officeDocument/2006/relationships" r:embed="rId1">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5138056" y="607607"/>
          <a:ext cx="524371" cy="348521"/>
        </a:xfrm>
        <a:prstGeom prst="rect">
          <a:avLst/>
        </a:prstGeom>
      </xdr:spPr>
    </xdr:pic>
    <xdr:clientData/>
  </xdr:twoCellAnchor>
  <xdr:twoCellAnchor>
    <xdr:from>
      <xdr:col>5</xdr:col>
      <xdr:colOff>154577</xdr:colOff>
      <xdr:row>2</xdr:row>
      <xdr:rowOff>140971</xdr:rowOff>
    </xdr:from>
    <xdr:to>
      <xdr:col>7</xdr:col>
      <xdr:colOff>535577</xdr:colOff>
      <xdr:row>4</xdr:row>
      <xdr:rowOff>26670</xdr:rowOff>
    </xdr:to>
    <xdr:sp macro="" textlink="">
      <xdr:nvSpPr>
        <xdr:cNvPr id="7" name="TextBox 6">
          <a:extLst>
            <a:ext uri="{FF2B5EF4-FFF2-40B4-BE49-F238E27FC236}">
              <a16:creationId xmlns:a16="http://schemas.microsoft.com/office/drawing/2014/main" id="{2C36A032-C825-4644-93FB-6C3E4BC1E9D2}"/>
            </a:ext>
          </a:extLst>
        </xdr:cNvPr>
        <xdr:cNvSpPr txBox="1"/>
      </xdr:nvSpPr>
      <xdr:spPr>
        <a:xfrm>
          <a:off x="3202577" y="467542"/>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Total Sales</a:t>
          </a:r>
        </a:p>
      </xdr:txBody>
    </xdr:sp>
    <xdr:clientData/>
  </xdr:twoCellAnchor>
  <xdr:twoCellAnchor>
    <xdr:from>
      <xdr:col>5</xdr:col>
      <xdr:colOff>94705</xdr:colOff>
      <xdr:row>5</xdr:row>
      <xdr:rowOff>34288</xdr:rowOff>
    </xdr:from>
    <xdr:to>
      <xdr:col>7</xdr:col>
      <xdr:colOff>475705</xdr:colOff>
      <xdr:row>6</xdr:row>
      <xdr:rowOff>87629</xdr:rowOff>
    </xdr:to>
    <xdr:sp macro="" textlink="'pivot general'!$A$2">
      <xdr:nvSpPr>
        <xdr:cNvPr id="8" name="TextBox 7">
          <a:extLst>
            <a:ext uri="{FF2B5EF4-FFF2-40B4-BE49-F238E27FC236}">
              <a16:creationId xmlns:a16="http://schemas.microsoft.com/office/drawing/2014/main" id="{7C1DF01E-EA07-406C-A726-EF1DF01B81DB}"/>
            </a:ext>
          </a:extLst>
        </xdr:cNvPr>
        <xdr:cNvSpPr txBox="1"/>
      </xdr:nvSpPr>
      <xdr:spPr>
        <a:xfrm>
          <a:off x="3142705" y="850717"/>
          <a:ext cx="1600200" cy="216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7E0D84-D304-4433-B775-27DFB750A271}" type="TxLink">
            <a:rPr lang="en-US" sz="1200" b="0" i="0" u="none" strike="noStrike">
              <a:solidFill>
                <a:srgbClr val="000000"/>
              </a:solidFill>
              <a:latin typeface="Arial"/>
              <a:cs typeface="Arial"/>
            </a:rPr>
            <a:pPr algn="ctr"/>
            <a:t> Rp755,645,000 </a:t>
          </a:fld>
          <a:endParaRPr lang="en-ID" sz="2000">
            <a:latin typeface="Helvetica" panose="020B0604020202020204" pitchFamily="34" charset="0"/>
            <a:cs typeface="Helvetica" panose="020B0604020202020204" pitchFamily="34" charset="0"/>
          </a:endParaRPr>
        </a:p>
      </xdr:txBody>
    </xdr:sp>
    <xdr:clientData/>
  </xdr:twoCellAnchor>
  <xdr:twoCellAnchor>
    <xdr:from>
      <xdr:col>7</xdr:col>
      <xdr:colOff>555171</xdr:colOff>
      <xdr:row>1</xdr:row>
      <xdr:rowOff>119742</xdr:rowOff>
    </xdr:from>
    <xdr:to>
      <xdr:col>7</xdr:col>
      <xdr:colOff>555171</xdr:colOff>
      <xdr:row>8</xdr:row>
      <xdr:rowOff>10885</xdr:rowOff>
    </xdr:to>
    <xdr:cxnSp macro="">
      <xdr:nvCxnSpPr>
        <xdr:cNvPr id="14" name="Straight Connector 13">
          <a:extLst>
            <a:ext uri="{FF2B5EF4-FFF2-40B4-BE49-F238E27FC236}">
              <a16:creationId xmlns:a16="http://schemas.microsoft.com/office/drawing/2014/main" id="{E8D80C07-AE4B-416D-839C-B7BD311F6D6B}"/>
            </a:ext>
          </a:extLst>
        </xdr:cNvPr>
        <xdr:cNvCxnSpPr/>
      </xdr:nvCxnSpPr>
      <xdr:spPr>
        <a:xfrm>
          <a:off x="4822371" y="283028"/>
          <a:ext cx="0" cy="1034143"/>
        </a:xfrm>
        <a:prstGeom prst="line">
          <a:avLst/>
        </a:prstGeom>
        <a:ln>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518160</xdr:colOff>
      <xdr:row>10</xdr:row>
      <xdr:rowOff>40278</xdr:rowOff>
    </xdr:from>
    <xdr:to>
      <xdr:col>12</xdr:col>
      <xdr:colOff>65314</xdr:colOff>
      <xdr:row>41</xdr:row>
      <xdr:rowOff>97972</xdr:rowOff>
    </xdr:to>
    <xdr:sp macro="" textlink="">
      <xdr:nvSpPr>
        <xdr:cNvPr id="20" name="Rectangle: Rounded Corners 19">
          <a:extLst>
            <a:ext uri="{FF2B5EF4-FFF2-40B4-BE49-F238E27FC236}">
              <a16:creationId xmlns:a16="http://schemas.microsoft.com/office/drawing/2014/main" id="{641BA6B8-8738-4010-ADE6-7EE7A8B05CCF}"/>
            </a:ext>
          </a:extLst>
        </xdr:cNvPr>
        <xdr:cNvSpPr/>
      </xdr:nvSpPr>
      <xdr:spPr>
        <a:xfrm>
          <a:off x="2346960" y="1673135"/>
          <a:ext cx="5033554" cy="511955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17807</xdr:colOff>
      <xdr:row>10</xdr:row>
      <xdr:rowOff>41088</xdr:rowOff>
    </xdr:from>
    <xdr:to>
      <xdr:col>11</xdr:col>
      <xdr:colOff>48597</xdr:colOff>
      <xdr:row>13</xdr:row>
      <xdr:rowOff>75080</xdr:rowOff>
    </xdr:to>
    <xdr:sp macro="" textlink="">
      <xdr:nvSpPr>
        <xdr:cNvPr id="21" name="TextBox 20">
          <a:extLst>
            <a:ext uri="{FF2B5EF4-FFF2-40B4-BE49-F238E27FC236}">
              <a16:creationId xmlns:a16="http://schemas.microsoft.com/office/drawing/2014/main" id="{EFD424D1-7129-49F3-9929-28F1117C4066}"/>
            </a:ext>
          </a:extLst>
        </xdr:cNvPr>
        <xdr:cNvSpPr txBox="1"/>
      </xdr:nvSpPr>
      <xdr:spPr>
        <a:xfrm>
          <a:off x="3675407" y="1673945"/>
          <a:ext cx="3078790" cy="5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Sales Breakdown</a:t>
          </a:r>
        </a:p>
      </xdr:txBody>
    </xdr:sp>
    <xdr:clientData/>
  </xdr:twoCellAnchor>
  <xdr:twoCellAnchor>
    <xdr:from>
      <xdr:col>4</xdr:col>
      <xdr:colOff>250371</xdr:colOff>
      <xdr:row>13</xdr:row>
      <xdr:rowOff>87086</xdr:rowOff>
    </xdr:from>
    <xdr:to>
      <xdr:col>11</xdr:col>
      <xdr:colOff>315686</xdr:colOff>
      <xdr:row>38</xdr:row>
      <xdr:rowOff>97971</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B23BFB83-7744-469D-8C44-44BDE1D4C0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688771" y="2266406"/>
              <a:ext cx="4332515" cy="420188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530001</xdr:colOff>
      <xdr:row>38</xdr:row>
      <xdr:rowOff>68254</xdr:rowOff>
    </xdr:from>
    <xdr:to>
      <xdr:col>11</xdr:col>
      <xdr:colOff>313535</xdr:colOff>
      <xdr:row>40</xdr:row>
      <xdr:rowOff>125711</xdr:rowOff>
    </xdr:to>
    <xdr:sp macro="" textlink="'pivot general'!C20">
      <xdr:nvSpPr>
        <xdr:cNvPr id="23" name="TextBox 22">
          <a:extLst>
            <a:ext uri="{FF2B5EF4-FFF2-40B4-BE49-F238E27FC236}">
              <a16:creationId xmlns:a16="http://schemas.microsoft.com/office/drawing/2014/main" id="{41F26609-515F-4976-B2C7-3224D01CB1F3}"/>
            </a:ext>
          </a:extLst>
        </xdr:cNvPr>
        <xdr:cNvSpPr txBox="1"/>
      </xdr:nvSpPr>
      <xdr:spPr>
        <a:xfrm>
          <a:off x="5406801" y="6273111"/>
          <a:ext cx="1612334" cy="38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3BBBF7-423B-4D97-9B28-45D0134ED6D2}" type="TxLink">
            <a:rPr lang="en-US" sz="1100" b="0" i="0" u="none" strike="noStrike">
              <a:solidFill>
                <a:schemeClr val="tx1"/>
              </a:solidFill>
              <a:latin typeface="Arial"/>
              <a:cs typeface="Arial"/>
            </a:rPr>
            <a:pPr algn="ctr"/>
            <a:t> Rp89,023,650 </a:t>
          </a:fld>
          <a:endParaRPr lang="en-ID" sz="1800">
            <a:solidFill>
              <a:schemeClr val="tx1"/>
            </a:solidFill>
            <a:latin typeface="Helvetica" panose="020B0604020202020204" pitchFamily="34" charset="0"/>
            <a:cs typeface="Helvetica" panose="020B0604020202020204" pitchFamily="34" charset="0"/>
          </a:endParaRPr>
        </a:p>
      </xdr:txBody>
    </xdr:sp>
    <xdr:clientData/>
  </xdr:twoCellAnchor>
  <xdr:twoCellAnchor>
    <xdr:from>
      <xdr:col>6</xdr:col>
      <xdr:colOff>604346</xdr:colOff>
      <xdr:row>38</xdr:row>
      <xdr:rowOff>79139</xdr:rowOff>
    </xdr:from>
    <xdr:to>
      <xdr:col>9</xdr:col>
      <xdr:colOff>387880</xdr:colOff>
      <xdr:row>40</xdr:row>
      <xdr:rowOff>136596</xdr:rowOff>
    </xdr:to>
    <xdr:sp macro="" textlink="'pivot general'!C21">
      <xdr:nvSpPr>
        <xdr:cNvPr id="24" name="TextBox 23">
          <a:extLst>
            <a:ext uri="{FF2B5EF4-FFF2-40B4-BE49-F238E27FC236}">
              <a16:creationId xmlns:a16="http://schemas.microsoft.com/office/drawing/2014/main" id="{EA549F80-5214-4AC0-A6A6-EC5827242D70}"/>
            </a:ext>
          </a:extLst>
        </xdr:cNvPr>
        <xdr:cNvSpPr txBox="1"/>
      </xdr:nvSpPr>
      <xdr:spPr>
        <a:xfrm>
          <a:off x="4261946" y="6283996"/>
          <a:ext cx="1612334" cy="38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560FDB-44A0-445E-9D3E-649579AAB6FF}" type="TxLink">
            <a:rPr lang="en-US" sz="1100" b="0" i="0" u="none" strike="noStrike">
              <a:solidFill>
                <a:srgbClr val="000000"/>
              </a:solidFill>
              <a:latin typeface="Arial"/>
              <a:cs typeface="Arial"/>
            </a:rPr>
            <a:pPr algn="ctr"/>
            <a:t> Rp288,864,000 </a:t>
          </a:fld>
          <a:endParaRPr lang="en-ID" sz="1800">
            <a:latin typeface="Helvetica" panose="020B0604020202020204" pitchFamily="34" charset="0"/>
            <a:cs typeface="Helvetica" panose="020B0604020202020204" pitchFamily="34" charset="0"/>
          </a:endParaRPr>
        </a:p>
      </xdr:txBody>
    </xdr:sp>
    <xdr:clientData/>
  </xdr:twoCellAnchor>
  <xdr:twoCellAnchor>
    <xdr:from>
      <xdr:col>4</xdr:col>
      <xdr:colOff>594053</xdr:colOff>
      <xdr:row>38</xdr:row>
      <xdr:rowOff>100910</xdr:rowOff>
    </xdr:from>
    <xdr:to>
      <xdr:col>7</xdr:col>
      <xdr:colOff>377587</xdr:colOff>
      <xdr:row>40</xdr:row>
      <xdr:rowOff>158367</xdr:rowOff>
    </xdr:to>
    <xdr:sp macro="" textlink="'pivot general'!C22">
      <xdr:nvSpPr>
        <xdr:cNvPr id="27" name="TextBox 26">
          <a:extLst>
            <a:ext uri="{FF2B5EF4-FFF2-40B4-BE49-F238E27FC236}">
              <a16:creationId xmlns:a16="http://schemas.microsoft.com/office/drawing/2014/main" id="{C54C8B90-F634-483F-B77D-B980484F4101}"/>
            </a:ext>
          </a:extLst>
        </xdr:cNvPr>
        <xdr:cNvSpPr txBox="1"/>
      </xdr:nvSpPr>
      <xdr:spPr>
        <a:xfrm>
          <a:off x="3032453" y="6305767"/>
          <a:ext cx="1612334" cy="384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714C9B-412C-4A59-B4F0-AF25FA979CD4}" type="TxLink">
            <a:rPr lang="en-US" sz="1100" b="0" i="0" u="none" strike="noStrike">
              <a:solidFill>
                <a:srgbClr val="000000"/>
              </a:solidFill>
              <a:latin typeface="Arial"/>
              <a:cs typeface="Arial"/>
            </a:rPr>
            <a:pPr algn="ctr"/>
            <a:t> Rp377,757,350 </a:t>
          </a:fld>
          <a:endParaRPr lang="en-ID" sz="1800">
            <a:solidFill>
              <a:schemeClr val="tx1"/>
            </a:solidFill>
            <a:latin typeface="Helvetica" panose="020B0604020202020204" pitchFamily="34" charset="0"/>
            <a:cs typeface="Helvetica" panose="020B0604020202020204" pitchFamily="34" charset="0"/>
          </a:endParaRPr>
        </a:p>
      </xdr:txBody>
    </xdr:sp>
    <xdr:clientData/>
  </xdr:twoCellAnchor>
  <xdr:twoCellAnchor>
    <xdr:from>
      <xdr:col>9</xdr:col>
      <xdr:colOff>68931</xdr:colOff>
      <xdr:row>38</xdr:row>
      <xdr:rowOff>35339</xdr:rowOff>
    </xdr:from>
    <xdr:to>
      <xdr:col>9</xdr:col>
      <xdr:colOff>323467</xdr:colOff>
      <xdr:row>40</xdr:row>
      <xdr:rowOff>136859</xdr:rowOff>
    </xdr:to>
    <xdr:pic>
      <xdr:nvPicPr>
        <xdr:cNvPr id="28" name="Picture 27">
          <a:extLst>
            <a:ext uri="{FF2B5EF4-FFF2-40B4-BE49-F238E27FC236}">
              <a16:creationId xmlns:a16="http://schemas.microsoft.com/office/drawing/2014/main" id="{38808D8A-A569-4744-A1AC-34516719FABA}"/>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5555331" y="6240196"/>
          <a:ext cx="254536" cy="428092"/>
        </a:xfrm>
        <a:prstGeom prst="rect">
          <a:avLst/>
        </a:prstGeom>
      </xdr:spPr>
    </xdr:pic>
    <xdr:clientData/>
  </xdr:twoCellAnchor>
  <xdr:twoCellAnchor>
    <xdr:from>
      <xdr:col>7</xdr:col>
      <xdr:colOff>116372</xdr:colOff>
      <xdr:row>38</xdr:row>
      <xdr:rowOff>85500</xdr:rowOff>
    </xdr:from>
    <xdr:to>
      <xdr:col>7</xdr:col>
      <xdr:colOff>308142</xdr:colOff>
      <xdr:row>40</xdr:row>
      <xdr:rowOff>130239</xdr:rowOff>
    </xdr:to>
    <xdr:pic>
      <xdr:nvPicPr>
        <xdr:cNvPr id="30" name="Picture 29">
          <a:extLst>
            <a:ext uri="{FF2B5EF4-FFF2-40B4-BE49-F238E27FC236}">
              <a16:creationId xmlns:a16="http://schemas.microsoft.com/office/drawing/2014/main" id="{73FFBFA0-870F-4C0C-8A55-920EC81D0EFE}"/>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imgEffect>
                </a14:imgLayer>
              </a14:imgProps>
            </a:ext>
          </a:extLst>
        </a:blip>
        <a:stretch>
          <a:fillRect/>
        </a:stretch>
      </xdr:blipFill>
      <xdr:spPr>
        <a:xfrm>
          <a:off x="4383572" y="6290357"/>
          <a:ext cx="191770" cy="371311"/>
        </a:xfrm>
        <a:prstGeom prst="rect">
          <a:avLst/>
        </a:prstGeom>
      </xdr:spPr>
    </xdr:pic>
    <xdr:clientData/>
  </xdr:twoCellAnchor>
  <xdr:twoCellAnchor>
    <xdr:from>
      <xdr:col>5</xdr:col>
      <xdr:colOff>79131</xdr:colOff>
      <xdr:row>38</xdr:row>
      <xdr:rowOff>118418</xdr:rowOff>
    </xdr:from>
    <xdr:to>
      <xdr:col>5</xdr:col>
      <xdr:colOff>277331</xdr:colOff>
      <xdr:row>40</xdr:row>
      <xdr:rowOff>119089</xdr:rowOff>
    </xdr:to>
    <xdr:pic>
      <xdr:nvPicPr>
        <xdr:cNvPr id="31" name="Picture 30">
          <a:extLst>
            <a:ext uri="{FF2B5EF4-FFF2-40B4-BE49-F238E27FC236}">
              <a16:creationId xmlns:a16="http://schemas.microsoft.com/office/drawing/2014/main" id="{567C3E8C-1561-4AAC-A8CB-9455426975B2}"/>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imgEffect>
                </a14:imgLayer>
              </a14:imgProps>
            </a:ext>
          </a:extLst>
        </a:blip>
        <a:stretch>
          <a:fillRect/>
        </a:stretch>
      </xdr:blipFill>
      <xdr:spPr>
        <a:xfrm>
          <a:off x="3127131" y="6323275"/>
          <a:ext cx="198200" cy="327243"/>
        </a:xfrm>
        <a:prstGeom prst="rect">
          <a:avLst/>
        </a:prstGeom>
      </xdr:spPr>
    </xdr:pic>
    <xdr:clientData/>
  </xdr:twoCellAnchor>
  <xdr:twoCellAnchor>
    <xdr:from>
      <xdr:col>6</xdr:col>
      <xdr:colOff>219555</xdr:colOff>
      <xdr:row>10</xdr:row>
      <xdr:rowOff>132135</xdr:rowOff>
    </xdr:from>
    <xdr:to>
      <xdr:col>6</xdr:col>
      <xdr:colOff>533399</xdr:colOff>
      <xdr:row>12</xdr:row>
      <xdr:rowOff>130629</xdr:rowOff>
    </xdr:to>
    <xdr:pic>
      <xdr:nvPicPr>
        <xdr:cNvPr id="35" name="Picture 34">
          <a:extLst>
            <a:ext uri="{FF2B5EF4-FFF2-40B4-BE49-F238E27FC236}">
              <a16:creationId xmlns:a16="http://schemas.microsoft.com/office/drawing/2014/main" id="{72D5DEF8-9371-4F8F-B194-C0D780B9133D}"/>
            </a:ext>
          </a:extLst>
        </xdr:cNvPr>
        <xdr:cNvPicPr>
          <a:picLocks noChangeAspect="1"/>
        </xdr:cNvPicPr>
      </xdr:nvPicPr>
      <xdr:blipFill>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3877155" y="1764992"/>
          <a:ext cx="313844" cy="325066"/>
        </a:xfrm>
        <a:prstGeom prst="rect">
          <a:avLst/>
        </a:prstGeom>
      </xdr:spPr>
    </xdr:pic>
    <xdr:clientData/>
  </xdr:twoCellAnchor>
  <xdr:twoCellAnchor>
    <xdr:from>
      <xdr:col>20</xdr:col>
      <xdr:colOff>569899</xdr:colOff>
      <xdr:row>0</xdr:row>
      <xdr:rowOff>160725</xdr:rowOff>
    </xdr:from>
    <xdr:to>
      <xdr:col>28</xdr:col>
      <xdr:colOff>278498</xdr:colOff>
      <xdr:row>23</xdr:row>
      <xdr:rowOff>130629</xdr:rowOff>
    </xdr:to>
    <xdr:grpSp>
      <xdr:nvGrpSpPr>
        <xdr:cNvPr id="51" name="Group 50">
          <a:extLst>
            <a:ext uri="{FF2B5EF4-FFF2-40B4-BE49-F238E27FC236}">
              <a16:creationId xmlns:a16="http://schemas.microsoft.com/office/drawing/2014/main" id="{5248A591-8048-410F-8AF8-180CA711182F}"/>
            </a:ext>
          </a:extLst>
        </xdr:cNvPr>
        <xdr:cNvGrpSpPr/>
      </xdr:nvGrpSpPr>
      <xdr:grpSpPr>
        <a:xfrm>
          <a:off x="12761899" y="160725"/>
          <a:ext cx="4585399" cy="3793759"/>
          <a:chOff x="1810870" y="1858896"/>
          <a:chExt cx="4572000" cy="2757929"/>
        </a:xfrm>
      </xdr:grpSpPr>
      <xdr:sp macro="" textlink="">
        <xdr:nvSpPr>
          <xdr:cNvPr id="15" name="Rectangle: Rounded Corners 14">
            <a:extLst>
              <a:ext uri="{FF2B5EF4-FFF2-40B4-BE49-F238E27FC236}">
                <a16:creationId xmlns:a16="http://schemas.microsoft.com/office/drawing/2014/main" id="{AF767C50-841C-4A84-A6AE-001F30E7D229}"/>
              </a:ext>
            </a:extLst>
          </xdr:cNvPr>
          <xdr:cNvSpPr/>
        </xdr:nvSpPr>
        <xdr:spPr>
          <a:xfrm>
            <a:off x="2330821" y="1858896"/>
            <a:ext cx="3325907" cy="252996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9" name="TextBox 18">
            <a:extLst>
              <a:ext uri="{FF2B5EF4-FFF2-40B4-BE49-F238E27FC236}">
                <a16:creationId xmlns:a16="http://schemas.microsoft.com/office/drawing/2014/main" id="{08CA07BA-7586-4929-A4B7-D2409DE5AC8D}"/>
              </a:ext>
            </a:extLst>
          </xdr:cNvPr>
          <xdr:cNvSpPr txBox="1"/>
        </xdr:nvSpPr>
        <xdr:spPr>
          <a:xfrm>
            <a:off x="2817349" y="1912613"/>
            <a:ext cx="2766060" cy="297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Marketplace</a:t>
            </a:r>
            <a:r>
              <a:rPr lang="en-ID" sz="1600">
                <a:latin typeface="Helvetica" panose="020B0604020202020204" pitchFamily="34" charset="0"/>
                <a:cs typeface="Helvetica" panose="020B0604020202020204" pitchFamily="34" charset="0"/>
              </a:rPr>
              <a:t> </a:t>
            </a:r>
            <a:r>
              <a:rPr lang="en-ID" sz="1800">
                <a:latin typeface="Helvetica" panose="020B0604020202020204" pitchFamily="34" charset="0"/>
                <a:cs typeface="Helvetica" panose="020B0604020202020204" pitchFamily="34" charset="0"/>
              </a:rPr>
              <a:t>Distribution</a:t>
            </a:r>
          </a:p>
        </xdr:txBody>
      </xdr:sp>
      <xdr:graphicFrame macro="">
        <xdr:nvGraphicFramePr>
          <xdr:cNvPr id="32" name="Chart 31">
            <a:extLst>
              <a:ext uri="{FF2B5EF4-FFF2-40B4-BE49-F238E27FC236}">
                <a16:creationId xmlns:a16="http://schemas.microsoft.com/office/drawing/2014/main" id="{9FD9BB52-7294-4B3E-9ED8-9238C2F2DC20}"/>
              </a:ext>
            </a:extLst>
          </xdr:cNvPr>
          <xdr:cNvGraphicFramePr>
            <a:graphicFrameLocks/>
          </xdr:cNvGraphicFramePr>
        </xdr:nvGraphicFramePr>
        <xdr:xfrm>
          <a:off x="1810870" y="1986325"/>
          <a:ext cx="4572000" cy="26305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12</xdr:col>
      <xdr:colOff>241983</xdr:colOff>
      <xdr:row>23</xdr:row>
      <xdr:rowOff>59424</xdr:rowOff>
    </xdr:from>
    <xdr:to>
      <xdr:col>27</xdr:col>
      <xdr:colOff>283029</xdr:colOff>
      <xdr:row>52</xdr:row>
      <xdr:rowOff>152401</xdr:rowOff>
    </xdr:to>
    <xdr:grpSp>
      <xdr:nvGrpSpPr>
        <xdr:cNvPr id="36" name="Group 35">
          <a:extLst>
            <a:ext uri="{FF2B5EF4-FFF2-40B4-BE49-F238E27FC236}">
              <a16:creationId xmlns:a16="http://schemas.microsoft.com/office/drawing/2014/main" id="{2CD82B32-B3E4-4AD8-B1BE-CD4ED86785B9}"/>
            </a:ext>
          </a:extLst>
        </xdr:cNvPr>
        <xdr:cNvGrpSpPr/>
      </xdr:nvGrpSpPr>
      <xdr:grpSpPr>
        <a:xfrm>
          <a:off x="7557183" y="3883279"/>
          <a:ext cx="9185046" cy="4914358"/>
          <a:chOff x="5924326" y="1986195"/>
          <a:chExt cx="9929756" cy="4828263"/>
        </a:xfrm>
      </xdr:grpSpPr>
      <xdr:sp macro="" textlink="">
        <xdr:nvSpPr>
          <xdr:cNvPr id="38" name="Rectangle: Rounded Corners 37">
            <a:extLst>
              <a:ext uri="{FF2B5EF4-FFF2-40B4-BE49-F238E27FC236}">
                <a16:creationId xmlns:a16="http://schemas.microsoft.com/office/drawing/2014/main" id="{95735EAD-ACC5-42E0-8EEA-A1EDD4830BF4}"/>
              </a:ext>
            </a:extLst>
          </xdr:cNvPr>
          <xdr:cNvSpPr/>
        </xdr:nvSpPr>
        <xdr:spPr>
          <a:xfrm>
            <a:off x="5924326" y="1986195"/>
            <a:ext cx="9929756" cy="482826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39" name="Chart 38">
            <a:extLst>
              <a:ext uri="{FF2B5EF4-FFF2-40B4-BE49-F238E27FC236}">
                <a16:creationId xmlns:a16="http://schemas.microsoft.com/office/drawing/2014/main" id="{7C70F742-E27C-446E-B174-E1F9915052BB}"/>
              </a:ext>
            </a:extLst>
          </xdr:cNvPr>
          <xdr:cNvGraphicFramePr>
            <a:graphicFrameLocks/>
          </xdr:cNvGraphicFramePr>
        </xdr:nvGraphicFramePr>
        <xdr:xfrm>
          <a:off x="5933394" y="2645229"/>
          <a:ext cx="9885383" cy="3374571"/>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13</xdr:col>
      <xdr:colOff>427808</xdr:colOff>
      <xdr:row>5</xdr:row>
      <xdr:rowOff>34289</xdr:rowOff>
    </xdr:from>
    <xdr:to>
      <xdr:col>16</xdr:col>
      <xdr:colOff>199208</xdr:colOff>
      <xdr:row>6</xdr:row>
      <xdr:rowOff>87629</xdr:rowOff>
    </xdr:to>
    <xdr:sp macro="" textlink="'pivot general'!$A$17">
      <xdr:nvSpPr>
        <xdr:cNvPr id="12" name="TextBox 11">
          <a:extLst>
            <a:ext uri="{FF2B5EF4-FFF2-40B4-BE49-F238E27FC236}">
              <a16:creationId xmlns:a16="http://schemas.microsoft.com/office/drawing/2014/main" id="{2416E8B0-7722-4C9D-AC6C-959084B67EE0}"/>
            </a:ext>
          </a:extLst>
        </xdr:cNvPr>
        <xdr:cNvSpPr txBox="1"/>
      </xdr:nvSpPr>
      <xdr:spPr>
        <a:xfrm>
          <a:off x="8352608" y="850718"/>
          <a:ext cx="1600200" cy="216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0C5D3A-FF52-474D-80F9-13D8C337260B}" type="TxLink">
            <a:rPr lang="en-US" sz="1200" b="0" i="0" u="none" strike="noStrike">
              <a:solidFill>
                <a:srgbClr val="000000"/>
              </a:solidFill>
              <a:latin typeface="Arial"/>
              <a:cs typeface="Arial"/>
            </a:rPr>
            <a:pPr algn="ctr"/>
            <a:t> 4,080 </a:t>
          </a:fld>
          <a:endParaRPr lang="en-ID" sz="2000">
            <a:latin typeface="Helvetica" panose="020B0604020202020204" pitchFamily="34" charset="0"/>
            <a:cs typeface="Helvetica" panose="020B0604020202020204" pitchFamily="34" charset="0"/>
          </a:endParaRPr>
        </a:p>
      </xdr:txBody>
    </xdr:sp>
    <xdr:clientData/>
  </xdr:twoCellAnchor>
  <xdr:twoCellAnchor>
    <xdr:from>
      <xdr:col>13</xdr:col>
      <xdr:colOff>498565</xdr:colOff>
      <xdr:row>2</xdr:row>
      <xdr:rowOff>138793</xdr:rowOff>
    </xdr:from>
    <xdr:to>
      <xdr:col>16</xdr:col>
      <xdr:colOff>269965</xdr:colOff>
      <xdr:row>4</xdr:row>
      <xdr:rowOff>28847</xdr:rowOff>
    </xdr:to>
    <xdr:sp macro="" textlink="">
      <xdr:nvSpPr>
        <xdr:cNvPr id="11" name="TextBox 10">
          <a:extLst>
            <a:ext uri="{FF2B5EF4-FFF2-40B4-BE49-F238E27FC236}">
              <a16:creationId xmlns:a16="http://schemas.microsoft.com/office/drawing/2014/main" id="{B323DB97-0D14-45D8-8337-007DDEEF9D59}"/>
            </a:ext>
          </a:extLst>
        </xdr:cNvPr>
        <xdr:cNvSpPr txBox="1"/>
      </xdr:nvSpPr>
      <xdr:spPr>
        <a:xfrm>
          <a:off x="8423365" y="465364"/>
          <a:ext cx="1600200" cy="216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Products</a:t>
          </a:r>
          <a:r>
            <a:rPr lang="en-ID" sz="1600">
              <a:latin typeface="Helvetica" panose="020B0604020202020204" pitchFamily="34" charset="0"/>
              <a:cs typeface="Helvetica" panose="020B0604020202020204" pitchFamily="34" charset="0"/>
            </a:rPr>
            <a:t> Sold</a:t>
          </a:r>
        </a:p>
      </xdr:txBody>
    </xdr:sp>
    <xdr:clientData/>
  </xdr:twoCellAnchor>
  <xdr:twoCellAnchor>
    <xdr:from>
      <xdr:col>12</xdr:col>
      <xdr:colOff>538844</xdr:colOff>
      <xdr:row>3</xdr:row>
      <xdr:rowOff>82582</xdr:rowOff>
    </xdr:from>
    <xdr:to>
      <xdr:col>13</xdr:col>
      <xdr:colOff>391886</xdr:colOff>
      <xdr:row>6</xdr:row>
      <xdr:rowOff>11581</xdr:rowOff>
    </xdr:to>
    <xdr:pic>
      <xdr:nvPicPr>
        <xdr:cNvPr id="10" name="Picture 9">
          <a:extLst>
            <a:ext uri="{FF2B5EF4-FFF2-40B4-BE49-F238E27FC236}">
              <a16:creationId xmlns:a16="http://schemas.microsoft.com/office/drawing/2014/main" id="{DF6A1DDC-CE19-4BB1-ACAB-CEF51AE184DE}"/>
            </a:ext>
          </a:extLst>
        </xdr:cNvPr>
        <xdr:cNvPicPr>
          <a:picLocks noChangeAspect="1"/>
        </xdr:cNvPicPr>
      </xdr:nvPicPr>
      <xdr:blipFill>
        <a:blip xmlns:r="http://schemas.openxmlformats.org/officeDocument/2006/relationships" r:embed="rId12">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854044" y="572439"/>
          <a:ext cx="462642" cy="418856"/>
        </a:xfrm>
        <a:prstGeom prst="rect">
          <a:avLst/>
        </a:prstGeom>
      </xdr:spPr>
    </xdr:pic>
    <xdr:clientData/>
  </xdr:twoCellAnchor>
  <xdr:twoCellAnchor>
    <xdr:from>
      <xdr:col>9</xdr:col>
      <xdr:colOff>150222</xdr:colOff>
      <xdr:row>2</xdr:row>
      <xdr:rowOff>117278</xdr:rowOff>
    </xdr:from>
    <xdr:to>
      <xdr:col>12</xdr:col>
      <xdr:colOff>239486</xdr:colOff>
      <xdr:row>4</xdr:row>
      <xdr:rowOff>50363</xdr:rowOff>
    </xdr:to>
    <xdr:sp macro="" textlink="">
      <xdr:nvSpPr>
        <xdr:cNvPr id="33" name="TextBox 32">
          <a:extLst>
            <a:ext uri="{FF2B5EF4-FFF2-40B4-BE49-F238E27FC236}">
              <a16:creationId xmlns:a16="http://schemas.microsoft.com/office/drawing/2014/main" id="{8027E0A5-9104-4D99-BF1A-EFE4EB2993AD}"/>
            </a:ext>
          </a:extLst>
        </xdr:cNvPr>
        <xdr:cNvSpPr txBox="1"/>
      </xdr:nvSpPr>
      <xdr:spPr>
        <a:xfrm>
          <a:off x="5636622" y="443849"/>
          <a:ext cx="1918064" cy="259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600">
              <a:latin typeface="Helvetica" panose="020B0604020202020204" pitchFamily="34" charset="0"/>
              <a:cs typeface="Helvetica" panose="020B0604020202020204" pitchFamily="34" charset="0"/>
            </a:rPr>
            <a:t>Total </a:t>
          </a:r>
          <a:r>
            <a:rPr lang="en-ID" sz="1800">
              <a:latin typeface="Helvetica" panose="020B0604020202020204" pitchFamily="34" charset="0"/>
              <a:cs typeface="Helvetica" panose="020B0604020202020204" pitchFamily="34" charset="0"/>
            </a:rPr>
            <a:t>Revenue</a:t>
          </a:r>
          <a:endParaRPr lang="en-ID" sz="1600">
            <a:latin typeface="Helvetica" panose="020B0604020202020204" pitchFamily="34" charset="0"/>
            <a:cs typeface="Helvetica" panose="020B0604020202020204" pitchFamily="34" charset="0"/>
          </a:endParaRPr>
        </a:p>
      </xdr:txBody>
    </xdr:sp>
    <xdr:clientData/>
  </xdr:twoCellAnchor>
  <xdr:twoCellAnchor>
    <xdr:from>
      <xdr:col>9</xdr:col>
      <xdr:colOff>203562</xdr:colOff>
      <xdr:row>5</xdr:row>
      <xdr:rowOff>34288</xdr:rowOff>
    </xdr:from>
    <xdr:to>
      <xdr:col>11</xdr:col>
      <xdr:colOff>584562</xdr:colOff>
      <xdr:row>6</xdr:row>
      <xdr:rowOff>87629</xdr:rowOff>
    </xdr:to>
    <xdr:sp macro="" textlink="'pivot general'!A8">
      <xdr:nvSpPr>
        <xdr:cNvPr id="34" name="TextBox 33">
          <a:extLst>
            <a:ext uri="{FF2B5EF4-FFF2-40B4-BE49-F238E27FC236}">
              <a16:creationId xmlns:a16="http://schemas.microsoft.com/office/drawing/2014/main" id="{CC2B0CF9-CDC5-4BD9-BC50-6B20C23C47AD}"/>
            </a:ext>
          </a:extLst>
        </xdr:cNvPr>
        <xdr:cNvSpPr txBox="1"/>
      </xdr:nvSpPr>
      <xdr:spPr>
        <a:xfrm>
          <a:off x="5689962" y="850717"/>
          <a:ext cx="1600200" cy="216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0151BE-CEB8-4562-8CE5-DDE6F1AF506E}" type="TxLink">
            <a:rPr lang="en-US" sz="1200" b="0" i="0" u="none" strike="noStrike">
              <a:solidFill>
                <a:srgbClr val="000000"/>
              </a:solidFill>
              <a:latin typeface="Arial"/>
              <a:cs typeface="Arial"/>
            </a:rPr>
            <a:pPr algn="ctr"/>
            <a:t> Rp666,621,350 </a:t>
          </a:fld>
          <a:endParaRPr lang="en-US" sz="1200" b="0" i="0" u="none" strike="noStrike">
            <a:solidFill>
              <a:srgbClr val="000000"/>
            </a:solidFill>
            <a:latin typeface="Arial"/>
            <a:cs typeface="Arial"/>
          </a:endParaRPr>
        </a:p>
      </xdr:txBody>
    </xdr:sp>
    <xdr:clientData/>
  </xdr:twoCellAnchor>
  <xdr:twoCellAnchor editAs="oneCell">
    <xdr:from>
      <xdr:col>22</xdr:col>
      <xdr:colOff>174475</xdr:colOff>
      <xdr:row>1</xdr:row>
      <xdr:rowOff>108857</xdr:rowOff>
    </xdr:from>
    <xdr:to>
      <xdr:col>22</xdr:col>
      <xdr:colOff>451455</xdr:colOff>
      <xdr:row>3</xdr:row>
      <xdr:rowOff>98832</xdr:rowOff>
    </xdr:to>
    <xdr:pic>
      <xdr:nvPicPr>
        <xdr:cNvPr id="17" name="Picture 16">
          <a:extLst>
            <a:ext uri="{FF2B5EF4-FFF2-40B4-BE49-F238E27FC236}">
              <a16:creationId xmlns:a16="http://schemas.microsoft.com/office/drawing/2014/main" id="{584BAC33-9F93-44B2-973B-A6DD0FB891DC}"/>
            </a:ext>
          </a:extLst>
        </xdr:cNvPr>
        <xdr:cNvPicPr>
          <a:picLocks noChangeAspect="1"/>
        </xdr:cNvPicPr>
      </xdr:nvPicPr>
      <xdr:blipFill>
        <a:blip xmlns:r="http://schemas.openxmlformats.org/officeDocument/2006/relationships" r:embed="rId13">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3585675" y="272143"/>
          <a:ext cx="276980" cy="316546"/>
        </a:xfrm>
        <a:prstGeom prst="rect">
          <a:avLst/>
        </a:prstGeom>
      </xdr:spPr>
    </xdr:pic>
    <xdr:clientData/>
  </xdr:twoCellAnchor>
  <xdr:twoCellAnchor>
    <xdr:from>
      <xdr:col>12</xdr:col>
      <xdr:colOff>304799</xdr:colOff>
      <xdr:row>1</xdr:row>
      <xdr:rowOff>108855</xdr:rowOff>
    </xdr:from>
    <xdr:to>
      <xdr:col>12</xdr:col>
      <xdr:colOff>304799</xdr:colOff>
      <xdr:row>7</xdr:row>
      <xdr:rowOff>163284</xdr:rowOff>
    </xdr:to>
    <xdr:cxnSp macro="">
      <xdr:nvCxnSpPr>
        <xdr:cNvPr id="45" name="Straight Connector 44">
          <a:extLst>
            <a:ext uri="{FF2B5EF4-FFF2-40B4-BE49-F238E27FC236}">
              <a16:creationId xmlns:a16="http://schemas.microsoft.com/office/drawing/2014/main" id="{9569CEED-050C-44BA-B921-5A0F6B7F060C}"/>
            </a:ext>
          </a:extLst>
        </xdr:cNvPr>
        <xdr:cNvCxnSpPr/>
      </xdr:nvCxnSpPr>
      <xdr:spPr>
        <a:xfrm>
          <a:off x="7619999" y="272141"/>
          <a:ext cx="0" cy="1034143"/>
        </a:xfrm>
        <a:prstGeom prst="line">
          <a:avLst/>
        </a:prstGeom>
        <a:ln>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544285</xdr:colOff>
      <xdr:row>1</xdr:row>
      <xdr:rowOff>130627</xdr:rowOff>
    </xdr:from>
    <xdr:to>
      <xdr:col>16</xdr:col>
      <xdr:colOff>544285</xdr:colOff>
      <xdr:row>8</xdr:row>
      <xdr:rowOff>21770</xdr:rowOff>
    </xdr:to>
    <xdr:cxnSp macro="">
      <xdr:nvCxnSpPr>
        <xdr:cNvPr id="46" name="Straight Connector 45">
          <a:extLst>
            <a:ext uri="{FF2B5EF4-FFF2-40B4-BE49-F238E27FC236}">
              <a16:creationId xmlns:a16="http://schemas.microsoft.com/office/drawing/2014/main" id="{A1CC4B86-590A-4837-84C1-FF53A303BBB8}"/>
            </a:ext>
          </a:extLst>
        </xdr:cNvPr>
        <xdr:cNvCxnSpPr/>
      </xdr:nvCxnSpPr>
      <xdr:spPr>
        <a:xfrm>
          <a:off x="10297885" y="293913"/>
          <a:ext cx="0" cy="1034143"/>
        </a:xfrm>
        <a:prstGeom prst="line">
          <a:avLst/>
        </a:prstGeom>
        <a:ln>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17</xdr:col>
      <xdr:colOff>195944</xdr:colOff>
      <xdr:row>3</xdr:row>
      <xdr:rowOff>41639</xdr:rowOff>
    </xdr:from>
    <xdr:to>
      <xdr:col>18</xdr:col>
      <xdr:colOff>87086</xdr:colOff>
      <xdr:row>6</xdr:row>
      <xdr:rowOff>52524</xdr:rowOff>
    </xdr:to>
    <xdr:pic>
      <xdr:nvPicPr>
        <xdr:cNvPr id="48" name="Picture 47">
          <a:extLst>
            <a:ext uri="{FF2B5EF4-FFF2-40B4-BE49-F238E27FC236}">
              <a16:creationId xmlns:a16="http://schemas.microsoft.com/office/drawing/2014/main" id="{B98AF44B-6E61-46D1-B4EE-4461152B46DA}"/>
            </a:ext>
          </a:extLst>
        </xdr:cNvPr>
        <xdr:cNvPicPr>
          <a:picLocks noChangeAspect="1"/>
        </xdr:cNvPicPr>
      </xdr:nvPicPr>
      <xdr:blipFill>
        <a:blip xmlns:r="http://schemas.openxmlformats.org/officeDocument/2006/relationships" r:embed="rId14">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0559144" y="531496"/>
          <a:ext cx="500742" cy="500742"/>
        </a:xfrm>
        <a:prstGeom prst="rect">
          <a:avLst/>
        </a:prstGeom>
      </xdr:spPr>
    </xdr:pic>
    <xdr:clientData/>
  </xdr:twoCellAnchor>
  <xdr:twoCellAnchor>
    <xdr:from>
      <xdr:col>18</xdr:col>
      <xdr:colOff>139338</xdr:colOff>
      <xdr:row>2</xdr:row>
      <xdr:rowOff>123969</xdr:rowOff>
    </xdr:from>
    <xdr:to>
      <xdr:col>21</xdr:col>
      <xdr:colOff>129746</xdr:colOff>
      <xdr:row>4</xdr:row>
      <xdr:rowOff>43671</xdr:rowOff>
    </xdr:to>
    <xdr:sp macro="" textlink="">
      <xdr:nvSpPr>
        <xdr:cNvPr id="49" name="TextBox 48">
          <a:extLst>
            <a:ext uri="{FF2B5EF4-FFF2-40B4-BE49-F238E27FC236}">
              <a16:creationId xmlns:a16="http://schemas.microsoft.com/office/drawing/2014/main" id="{814E8BD8-0A9F-4EBD-82B1-2040962A9D20}"/>
            </a:ext>
          </a:extLst>
        </xdr:cNvPr>
        <xdr:cNvSpPr txBox="1"/>
      </xdr:nvSpPr>
      <xdr:spPr>
        <a:xfrm>
          <a:off x="11112138" y="450540"/>
          <a:ext cx="1819208" cy="246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Average Sales</a:t>
          </a:r>
          <a:endParaRPr lang="en-ID" sz="1600">
            <a:latin typeface="Helvetica" panose="020B0604020202020204" pitchFamily="34" charset="0"/>
            <a:cs typeface="Helvetica" panose="020B0604020202020204" pitchFamily="34" charset="0"/>
          </a:endParaRPr>
        </a:p>
      </xdr:txBody>
    </xdr:sp>
    <xdr:clientData/>
  </xdr:twoCellAnchor>
  <xdr:twoCellAnchor>
    <xdr:from>
      <xdr:col>18</xdr:col>
      <xdr:colOff>188323</xdr:colOff>
      <xdr:row>5</xdr:row>
      <xdr:rowOff>34289</xdr:rowOff>
    </xdr:from>
    <xdr:to>
      <xdr:col>20</xdr:col>
      <xdr:colOff>569323</xdr:colOff>
      <xdr:row>6</xdr:row>
      <xdr:rowOff>87629</xdr:rowOff>
    </xdr:to>
    <xdr:sp macro="" textlink="'pivot general'!$D$14">
      <xdr:nvSpPr>
        <xdr:cNvPr id="50" name="TextBox 49">
          <a:extLst>
            <a:ext uri="{FF2B5EF4-FFF2-40B4-BE49-F238E27FC236}">
              <a16:creationId xmlns:a16="http://schemas.microsoft.com/office/drawing/2014/main" id="{E780F388-69D8-40FD-AB60-5A3D504E6513}"/>
            </a:ext>
          </a:extLst>
        </xdr:cNvPr>
        <xdr:cNvSpPr txBox="1"/>
      </xdr:nvSpPr>
      <xdr:spPr>
        <a:xfrm>
          <a:off x="11161123" y="850718"/>
          <a:ext cx="1600200" cy="216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FDAC33-D70A-4D65-AD17-15A2D58458F9}" type="TxLink">
            <a:rPr lang="en-US" sz="1200" b="0" i="0" u="none" strike="noStrike">
              <a:solidFill>
                <a:srgbClr val="000000"/>
              </a:solidFill>
              <a:latin typeface="Arial"/>
              <a:cs typeface="Arial"/>
            </a:rPr>
            <a:pPr algn="ctr"/>
            <a:t> Rp755,645 </a:t>
          </a:fld>
          <a:endParaRPr lang="en-ID" sz="3200">
            <a:latin typeface="Helvetica" panose="020B0604020202020204" pitchFamily="34" charset="0"/>
            <a:cs typeface="Helvetica" panose="020B0604020202020204" pitchFamily="34" charset="0"/>
          </a:endParaRPr>
        </a:p>
      </xdr:txBody>
    </xdr:sp>
    <xdr:clientData/>
  </xdr:twoCellAnchor>
  <xdr:twoCellAnchor>
    <xdr:from>
      <xdr:col>12</xdr:col>
      <xdr:colOff>239486</xdr:colOff>
      <xdr:row>10</xdr:row>
      <xdr:rowOff>83822</xdr:rowOff>
    </xdr:from>
    <xdr:to>
      <xdr:col>21</xdr:col>
      <xdr:colOff>250371</xdr:colOff>
      <xdr:row>21</xdr:row>
      <xdr:rowOff>108857</xdr:rowOff>
    </xdr:to>
    <xdr:sp macro="" textlink="">
      <xdr:nvSpPr>
        <xdr:cNvPr id="53" name="Rectangle: Rounded Corners 52">
          <a:extLst>
            <a:ext uri="{FF2B5EF4-FFF2-40B4-BE49-F238E27FC236}">
              <a16:creationId xmlns:a16="http://schemas.microsoft.com/office/drawing/2014/main" id="{8113EA99-80FE-4012-B9E4-80CCB34ABEDD}"/>
            </a:ext>
          </a:extLst>
        </xdr:cNvPr>
        <xdr:cNvSpPr/>
      </xdr:nvSpPr>
      <xdr:spPr>
        <a:xfrm>
          <a:off x="7554686" y="1716679"/>
          <a:ext cx="5497285" cy="182117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12</xdr:col>
      <xdr:colOff>304797</xdr:colOff>
      <xdr:row>11</xdr:row>
      <xdr:rowOff>87086</xdr:rowOff>
    </xdr:from>
    <xdr:to>
      <xdr:col>21</xdr:col>
      <xdr:colOff>442835</xdr:colOff>
      <xdr:row>21</xdr:row>
      <xdr:rowOff>152400</xdr:rowOff>
    </xdr:to>
    <xdr:graphicFrame macro="">
      <xdr:nvGraphicFramePr>
        <xdr:cNvPr id="54" name="Chart 53">
          <a:extLst>
            <a:ext uri="{FF2B5EF4-FFF2-40B4-BE49-F238E27FC236}">
              <a16:creationId xmlns:a16="http://schemas.microsoft.com/office/drawing/2014/main" id="{C6C83A7E-DB87-415F-827C-6715B90E2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387921</xdr:colOff>
      <xdr:row>10</xdr:row>
      <xdr:rowOff>62860</xdr:rowOff>
    </xdr:from>
    <xdr:to>
      <xdr:col>19</xdr:col>
      <xdr:colOff>418711</xdr:colOff>
      <xdr:row>13</xdr:row>
      <xdr:rowOff>96852</xdr:rowOff>
    </xdr:to>
    <xdr:sp macro="" textlink="">
      <xdr:nvSpPr>
        <xdr:cNvPr id="55" name="TextBox 54">
          <a:extLst>
            <a:ext uri="{FF2B5EF4-FFF2-40B4-BE49-F238E27FC236}">
              <a16:creationId xmlns:a16="http://schemas.microsoft.com/office/drawing/2014/main" id="{8747CB5C-5C21-43D2-8E93-5C725A9EE9E8}"/>
            </a:ext>
          </a:extLst>
        </xdr:cNvPr>
        <xdr:cNvSpPr txBox="1"/>
      </xdr:nvSpPr>
      <xdr:spPr>
        <a:xfrm>
          <a:off x="8922321" y="1695717"/>
          <a:ext cx="3078790" cy="5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Discount</a:t>
          </a:r>
        </a:p>
      </xdr:txBody>
    </xdr:sp>
    <xdr:clientData/>
  </xdr:twoCellAnchor>
  <xdr:twoCellAnchor editAs="oneCell">
    <xdr:from>
      <xdr:col>15</xdr:col>
      <xdr:colOff>424543</xdr:colOff>
      <xdr:row>11</xdr:row>
      <xdr:rowOff>0</xdr:rowOff>
    </xdr:from>
    <xdr:to>
      <xdr:col>16</xdr:col>
      <xdr:colOff>130629</xdr:colOff>
      <xdr:row>12</xdr:row>
      <xdr:rowOff>152400</xdr:rowOff>
    </xdr:to>
    <xdr:pic>
      <xdr:nvPicPr>
        <xdr:cNvPr id="59" name="Picture 58">
          <a:extLst>
            <a:ext uri="{FF2B5EF4-FFF2-40B4-BE49-F238E27FC236}">
              <a16:creationId xmlns:a16="http://schemas.microsoft.com/office/drawing/2014/main" id="{D3FAE69E-F7BD-4D29-BB65-C7A95F11C814}"/>
            </a:ext>
          </a:extLst>
        </xdr:cNvPr>
        <xdr:cNvPicPr>
          <a:picLocks noChangeAspect="1"/>
        </xdr:cNvPicPr>
      </xdr:nvPicPr>
      <xdr:blipFill>
        <a:blip xmlns:r="http://schemas.openxmlformats.org/officeDocument/2006/relationships" r:embed="rId16">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9568543" y="1796143"/>
          <a:ext cx="315686" cy="315686"/>
        </a:xfrm>
        <a:prstGeom prst="rect">
          <a:avLst/>
        </a:prstGeom>
      </xdr:spPr>
    </xdr:pic>
    <xdr:clientData/>
  </xdr:twoCellAnchor>
  <xdr:twoCellAnchor>
    <xdr:from>
      <xdr:col>14</xdr:col>
      <xdr:colOff>146946</xdr:colOff>
      <xdr:row>28</xdr:row>
      <xdr:rowOff>148315</xdr:rowOff>
    </xdr:from>
    <xdr:to>
      <xdr:col>14</xdr:col>
      <xdr:colOff>392524</xdr:colOff>
      <xdr:row>30</xdr:row>
      <xdr:rowOff>64219</xdr:rowOff>
    </xdr:to>
    <xdr:sp macro="" textlink="">
      <xdr:nvSpPr>
        <xdr:cNvPr id="63" name="Oval 62">
          <a:extLst>
            <a:ext uri="{FF2B5EF4-FFF2-40B4-BE49-F238E27FC236}">
              <a16:creationId xmlns:a16="http://schemas.microsoft.com/office/drawing/2014/main" id="{25E6ADFE-27FC-4352-8619-B45BB0B3E7D0}"/>
            </a:ext>
          </a:extLst>
        </xdr:cNvPr>
        <xdr:cNvSpPr/>
      </xdr:nvSpPr>
      <xdr:spPr>
        <a:xfrm>
          <a:off x="8681346" y="4720315"/>
          <a:ext cx="245578" cy="242475"/>
        </a:xfrm>
        <a:prstGeom prst="ellipse">
          <a:avLst/>
        </a:prstGeom>
        <a:solidFill>
          <a:srgbClr val="00B050">
            <a:alpha val="80000"/>
          </a:srgb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53012</xdr:colOff>
      <xdr:row>44</xdr:row>
      <xdr:rowOff>41070</xdr:rowOff>
    </xdr:from>
    <xdr:to>
      <xdr:col>17</xdr:col>
      <xdr:colOff>298590</xdr:colOff>
      <xdr:row>45</xdr:row>
      <xdr:rowOff>124592</xdr:rowOff>
    </xdr:to>
    <xdr:sp macro="" textlink="">
      <xdr:nvSpPr>
        <xdr:cNvPr id="64" name="Oval 63">
          <a:extLst>
            <a:ext uri="{FF2B5EF4-FFF2-40B4-BE49-F238E27FC236}">
              <a16:creationId xmlns:a16="http://schemas.microsoft.com/office/drawing/2014/main" id="{7FA20889-BE2B-479C-BD9F-ED30131CF76E}"/>
            </a:ext>
          </a:extLst>
        </xdr:cNvPr>
        <xdr:cNvSpPr/>
      </xdr:nvSpPr>
      <xdr:spPr>
        <a:xfrm>
          <a:off x="10416212" y="7225641"/>
          <a:ext cx="245578" cy="246808"/>
        </a:xfrm>
        <a:prstGeom prst="ellipse">
          <a:avLst/>
        </a:prstGeom>
        <a:solidFill>
          <a:srgbClr val="FF0000">
            <a:alpha val="80000"/>
          </a:srgbClr>
        </a:solidFill>
        <a:ln>
          <a:noFill/>
        </a:ln>
        <a:effectLst>
          <a:softEdge rad="508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475007</xdr:colOff>
      <xdr:row>23</xdr:row>
      <xdr:rowOff>95518</xdr:rowOff>
    </xdr:from>
    <xdr:to>
      <xdr:col>22</xdr:col>
      <xdr:colOff>505797</xdr:colOff>
      <xdr:row>26</xdr:row>
      <xdr:rowOff>129509</xdr:rowOff>
    </xdr:to>
    <xdr:sp macro="" textlink="">
      <xdr:nvSpPr>
        <xdr:cNvPr id="65" name="TextBox 64">
          <a:extLst>
            <a:ext uri="{FF2B5EF4-FFF2-40B4-BE49-F238E27FC236}">
              <a16:creationId xmlns:a16="http://schemas.microsoft.com/office/drawing/2014/main" id="{E2A7B525-2B26-42F6-8ADF-1883D8B54842}"/>
            </a:ext>
          </a:extLst>
        </xdr:cNvPr>
        <xdr:cNvSpPr txBox="1"/>
      </xdr:nvSpPr>
      <xdr:spPr>
        <a:xfrm>
          <a:off x="10838207" y="3851089"/>
          <a:ext cx="3078790" cy="5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April Sales Performance</a:t>
          </a:r>
        </a:p>
      </xdr:txBody>
    </xdr:sp>
    <xdr:clientData/>
  </xdr:twoCellAnchor>
  <xdr:twoCellAnchor>
    <xdr:from>
      <xdr:col>0</xdr:col>
      <xdr:colOff>0</xdr:colOff>
      <xdr:row>0</xdr:row>
      <xdr:rowOff>0</xdr:rowOff>
    </xdr:from>
    <xdr:to>
      <xdr:col>3</xdr:col>
      <xdr:colOff>10886</xdr:colOff>
      <xdr:row>7</xdr:row>
      <xdr:rowOff>141515</xdr:rowOff>
    </xdr:to>
    <xdr:sp macro="" textlink="">
      <xdr:nvSpPr>
        <xdr:cNvPr id="77" name="Rectangle: Rounded Corners 76">
          <a:extLst>
            <a:ext uri="{FF2B5EF4-FFF2-40B4-BE49-F238E27FC236}">
              <a16:creationId xmlns:a16="http://schemas.microsoft.com/office/drawing/2014/main" id="{372789A5-AFC9-474C-9C70-AF1BC91C2C0B}"/>
            </a:ext>
          </a:extLst>
        </xdr:cNvPr>
        <xdr:cNvSpPr/>
      </xdr:nvSpPr>
      <xdr:spPr>
        <a:xfrm>
          <a:off x="0" y="0"/>
          <a:ext cx="1839686" cy="1284515"/>
        </a:xfrm>
        <a:prstGeom prst="roundRect">
          <a:avLst>
            <a:gd name="adj" fmla="val 0"/>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31</xdr:col>
      <xdr:colOff>125506</xdr:colOff>
      <xdr:row>31</xdr:row>
      <xdr:rowOff>35859</xdr:rowOff>
    </xdr:from>
    <xdr:ext cx="184731" cy="254557"/>
    <xdr:sp macro="" textlink="">
      <xdr:nvSpPr>
        <xdr:cNvPr id="66" name="TextBox 65">
          <a:extLst>
            <a:ext uri="{FF2B5EF4-FFF2-40B4-BE49-F238E27FC236}">
              <a16:creationId xmlns:a16="http://schemas.microsoft.com/office/drawing/2014/main" id="{F4F43CC1-5E1C-410D-99AA-46F2A6A3D261}"/>
            </a:ext>
          </a:extLst>
        </xdr:cNvPr>
        <xdr:cNvSpPr txBox="1"/>
      </xdr:nvSpPr>
      <xdr:spPr>
        <a:xfrm>
          <a:off x="19023106" y="5316071"/>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D" sz="1100"/>
        </a:p>
      </xdr:txBody>
    </xdr:sp>
    <xdr:clientData/>
  </xdr:oneCellAnchor>
  <xdr:twoCellAnchor>
    <xdr:from>
      <xdr:col>15</xdr:col>
      <xdr:colOff>494979</xdr:colOff>
      <xdr:row>48</xdr:row>
      <xdr:rowOff>109605</xdr:rowOff>
    </xdr:from>
    <xdr:to>
      <xdr:col>18</xdr:col>
      <xdr:colOff>348914</xdr:colOff>
      <xdr:row>50</xdr:row>
      <xdr:rowOff>65315</xdr:rowOff>
    </xdr:to>
    <xdr:sp macro="" textlink="">
      <xdr:nvSpPr>
        <xdr:cNvPr id="67" name="TextBox 66">
          <a:extLst>
            <a:ext uri="{FF2B5EF4-FFF2-40B4-BE49-F238E27FC236}">
              <a16:creationId xmlns:a16="http://schemas.microsoft.com/office/drawing/2014/main" id="{35A3D872-9EC3-475E-B812-2CFD0882C427}"/>
            </a:ext>
          </a:extLst>
        </xdr:cNvPr>
        <xdr:cNvSpPr txBox="1"/>
      </xdr:nvSpPr>
      <xdr:spPr>
        <a:xfrm>
          <a:off x="9638979" y="7947319"/>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Highest</a:t>
          </a:r>
        </a:p>
      </xdr:txBody>
    </xdr:sp>
    <xdr:clientData/>
  </xdr:twoCellAnchor>
  <xdr:twoCellAnchor>
    <xdr:from>
      <xdr:col>18</xdr:col>
      <xdr:colOff>338740</xdr:colOff>
      <xdr:row>48</xdr:row>
      <xdr:rowOff>131376</xdr:rowOff>
    </xdr:from>
    <xdr:to>
      <xdr:col>21</xdr:col>
      <xdr:colOff>192675</xdr:colOff>
      <xdr:row>50</xdr:row>
      <xdr:rowOff>87086</xdr:rowOff>
    </xdr:to>
    <xdr:sp macro="" textlink="">
      <xdr:nvSpPr>
        <xdr:cNvPr id="68" name="TextBox 67">
          <a:extLst>
            <a:ext uri="{FF2B5EF4-FFF2-40B4-BE49-F238E27FC236}">
              <a16:creationId xmlns:a16="http://schemas.microsoft.com/office/drawing/2014/main" id="{346A3FDF-14D6-43C9-B4F7-F56ED431781C}"/>
            </a:ext>
          </a:extLst>
        </xdr:cNvPr>
        <xdr:cNvSpPr txBox="1"/>
      </xdr:nvSpPr>
      <xdr:spPr>
        <a:xfrm>
          <a:off x="11311540" y="7969090"/>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Average</a:t>
          </a:r>
        </a:p>
      </xdr:txBody>
    </xdr:sp>
    <xdr:clientData/>
  </xdr:twoCellAnchor>
  <xdr:twoCellAnchor>
    <xdr:from>
      <xdr:col>21</xdr:col>
      <xdr:colOff>236924</xdr:colOff>
      <xdr:row>48</xdr:row>
      <xdr:rowOff>87833</xdr:rowOff>
    </xdr:from>
    <xdr:to>
      <xdr:col>24</xdr:col>
      <xdr:colOff>90859</xdr:colOff>
      <xdr:row>50</xdr:row>
      <xdr:rowOff>43543</xdr:rowOff>
    </xdr:to>
    <xdr:sp macro="" textlink="">
      <xdr:nvSpPr>
        <xdr:cNvPr id="69" name="TextBox 68">
          <a:extLst>
            <a:ext uri="{FF2B5EF4-FFF2-40B4-BE49-F238E27FC236}">
              <a16:creationId xmlns:a16="http://schemas.microsoft.com/office/drawing/2014/main" id="{0FFF32AA-B27D-49A5-AE3C-1F89BBFC502E}"/>
            </a:ext>
          </a:extLst>
        </xdr:cNvPr>
        <xdr:cNvSpPr txBox="1"/>
      </xdr:nvSpPr>
      <xdr:spPr>
        <a:xfrm>
          <a:off x="13038524" y="7925547"/>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Lowest</a:t>
          </a:r>
        </a:p>
      </xdr:txBody>
    </xdr:sp>
    <xdr:clientData/>
  </xdr:twoCellAnchor>
  <xdr:twoCellAnchor>
    <xdr:from>
      <xdr:col>15</xdr:col>
      <xdr:colOff>494979</xdr:colOff>
      <xdr:row>50</xdr:row>
      <xdr:rowOff>59018</xdr:rowOff>
    </xdr:from>
    <xdr:to>
      <xdr:col>18</xdr:col>
      <xdr:colOff>348914</xdr:colOff>
      <xdr:row>52</xdr:row>
      <xdr:rowOff>14729</xdr:rowOff>
    </xdr:to>
    <xdr:sp macro="" textlink="'pivot general'!D15">
      <xdr:nvSpPr>
        <xdr:cNvPr id="70" name="TextBox 69">
          <a:extLst>
            <a:ext uri="{FF2B5EF4-FFF2-40B4-BE49-F238E27FC236}">
              <a16:creationId xmlns:a16="http://schemas.microsoft.com/office/drawing/2014/main" id="{B56CA155-41D5-4526-8709-C4C6BFE7F78C}"/>
            </a:ext>
          </a:extLst>
        </xdr:cNvPr>
        <xdr:cNvSpPr txBox="1"/>
      </xdr:nvSpPr>
      <xdr:spPr>
        <a:xfrm>
          <a:off x="9638979" y="8223304"/>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FEBF76-C5A2-4430-8CFB-7C67DA130D80}" type="TxLink">
            <a:rPr lang="en-US" sz="1000" b="0" i="0" u="none" strike="noStrike">
              <a:solidFill>
                <a:srgbClr val="000000"/>
              </a:solidFill>
              <a:latin typeface="Arial"/>
              <a:cs typeface="Arial"/>
            </a:rPr>
            <a:pPr algn="ctr"/>
            <a:t> Rp65,959,550 </a:t>
          </a:fld>
          <a:endParaRPr lang="en-ID" sz="1800">
            <a:latin typeface="Helvetica" panose="020B0604020202020204" pitchFamily="34" charset="0"/>
            <a:cs typeface="Helvetica" panose="020B0604020202020204" pitchFamily="34" charset="0"/>
          </a:endParaRPr>
        </a:p>
      </xdr:txBody>
    </xdr:sp>
    <xdr:clientData/>
  </xdr:twoCellAnchor>
  <xdr:twoCellAnchor>
    <xdr:from>
      <xdr:col>15</xdr:col>
      <xdr:colOff>584626</xdr:colOff>
      <xdr:row>49</xdr:row>
      <xdr:rowOff>78762</xdr:rowOff>
    </xdr:from>
    <xdr:to>
      <xdr:col>16</xdr:col>
      <xdr:colOff>371068</xdr:colOff>
      <xdr:row>51</xdr:row>
      <xdr:rowOff>122460</xdr:rowOff>
    </xdr:to>
    <xdr:pic>
      <xdr:nvPicPr>
        <xdr:cNvPr id="71" name="Graphic 70" descr="Arrow Up with solid fill">
          <a:extLst>
            <a:ext uri="{FF2B5EF4-FFF2-40B4-BE49-F238E27FC236}">
              <a16:creationId xmlns:a16="http://schemas.microsoft.com/office/drawing/2014/main" id="{6C848E7E-023E-4E43-AD26-A3550192772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728626" y="8079762"/>
          <a:ext cx="396042" cy="370269"/>
        </a:xfrm>
        <a:prstGeom prst="rect">
          <a:avLst/>
        </a:prstGeom>
      </xdr:spPr>
    </xdr:pic>
    <xdr:clientData/>
  </xdr:twoCellAnchor>
  <xdr:twoCellAnchor>
    <xdr:from>
      <xdr:col>21</xdr:col>
      <xdr:colOff>353465</xdr:colOff>
      <xdr:row>49</xdr:row>
      <xdr:rowOff>12166</xdr:rowOff>
    </xdr:from>
    <xdr:to>
      <xdr:col>22</xdr:col>
      <xdr:colOff>139907</xdr:colOff>
      <xdr:row>51</xdr:row>
      <xdr:rowOff>55864</xdr:rowOff>
    </xdr:to>
    <xdr:pic>
      <xdr:nvPicPr>
        <xdr:cNvPr id="72" name="Graphic 71" descr="Arrow Up with solid fill">
          <a:extLst>
            <a:ext uri="{FF2B5EF4-FFF2-40B4-BE49-F238E27FC236}">
              <a16:creationId xmlns:a16="http://schemas.microsoft.com/office/drawing/2014/main" id="{F35DA0FF-8006-48AF-8695-726C387651B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rot="10800000">
          <a:off x="13155065" y="8013166"/>
          <a:ext cx="396042" cy="370269"/>
        </a:xfrm>
        <a:prstGeom prst="rect">
          <a:avLst/>
        </a:prstGeom>
      </xdr:spPr>
    </xdr:pic>
    <xdr:clientData/>
  </xdr:twoCellAnchor>
  <xdr:twoCellAnchor>
    <xdr:from>
      <xdr:col>3</xdr:col>
      <xdr:colOff>539931</xdr:colOff>
      <xdr:row>54</xdr:row>
      <xdr:rowOff>83821</xdr:rowOff>
    </xdr:from>
    <xdr:to>
      <xdr:col>27</xdr:col>
      <xdr:colOff>283029</xdr:colOff>
      <xdr:row>75</xdr:row>
      <xdr:rowOff>43542</xdr:rowOff>
    </xdr:to>
    <xdr:sp macro="" textlink="">
      <xdr:nvSpPr>
        <xdr:cNvPr id="57" name="Rectangle: Rounded Corners 56">
          <a:extLst>
            <a:ext uri="{FF2B5EF4-FFF2-40B4-BE49-F238E27FC236}">
              <a16:creationId xmlns:a16="http://schemas.microsoft.com/office/drawing/2014/main" id="{C8C0D029-CA6A-4EF1-9B41-0446ABDA2366}"/>
            </a:ext>
          </a:extLst>
        </xdr:cNvPr>
        <xdr:cNvSpPr/>
      </xdr:nvSpPr>
      <xdr:spPr>
        <a:xfrm>
          <a:off x="2368731" y="8901250"/>
          <a:ext cx="14373498" cy="338872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311847</xdr:colOff>
      <xdr:row>50</xdr:row>
      <xdr:rowOff>59018</xdr:rowOff>
    </xdr:from>
    <xdr:to>
      <xdr:col>21</xdr:col>
      <xdr:colOff>165782</xdr:colOff>
      <xdr:row>52</xdr:row>
      <xdr:rowOff>14729</xdr:rowOff>
    </xdr:to>
    <xdr:sp macro="" textlink="'pivot general'!D17">
      <xdr:nvSpPr>
        <xdr:cNvPr id="73" name="TextBox 72">
          <a:extLst>
            <a:ext uri="{FF2B5EF4-FFF2-40B4-BE49-F238E27FC236}">
              <a16:creationId xmlns:a16="http://schemas.microsoft.com/office/drawing/2014/main" id="{6F6AE243-DEF7-4671-84A0-7BF9F4FC4C9E}"/>
            </a:ext>
          </a:extLst>
        </xdr:cNvPr>
        <xdr:cNvSpPr txBox="1"/>
      </xdr:nvSpPr>
      <xdr:spPr>
        <a:xfrm>
          <a:off x="11284647" y="8223304"/>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BB9EBF-58BE-4D60-9F91-39A6BFF057B1}" type="TxLink">
            <a:rPr lang="en-US" sz="1050" b="0" i="0" u="none" strike="noStrike">
              <a:solidFill>
                <a:srgbClr val="000000"/>
              </a:solidFill>
              <a:latin typeface="Arial"/>
              <a:cs typeface="Arial"/>
            </a:rPr>
            <a:pPr algn="ctr"/>
            <a:t> Rp22,220,712 </a:t>
          </a:fld>
          <a:endParaRPr lang="en-ID" sz="2000">
            <a:latin typeface="Helvetica" panose="020B0604020202020204" pitchFamily="34" charset="0"/>
            <a:cs typeface="Helvetica" panose="020B0604020202020204" pitchFamily="34" charset="0"/>
          </a:endParaRPr>
        </a:p>
      </xdr:txBody>
    </xdr:sp>
    <xdr:clientData/>
  </xdr:twoCellAnchor>
  <xdr:twoCellAnchor>
    <xdr:from>
      <xdr:col>21</xdr:col>
      <xdr:colOff>285590</xdr:colOff>
      <xdr:row>50</xdr:row>
      <xdr:rowOff>4589</xdr:rowOff>
    </xdr:from>
    <xdr:to>
      <xdr:col>24</xdr:col>
      <xdr:colOff>139525</xdr:colOff>
      <xdr:row>51</xdr:row>
      <xdr:rowOff>123586</xdr:rowOff>
    </xdr:to>
    <xdr:sp macro="" textlink="'pivot general'!D16">
      <xdr:nvSpPr>
        <xdr:cNvPr id="74" name="TextBox 73">
          <a:extLst>
            <a:ext uri="{FF2B5EF4-FFF2-40B4-BE49-F238E27FC236}">
              <a16:creationId xmlns:a16="http://schemas.microsoft.com/office/drawing/2014/main" id="{D59FBCE1-9124-4A09-9C6B-03F7BF2D4B8D}"/>
            </a:ext>
          </a:extLst>
        </xdr:cNvPr>
        <xdr:cNvSpPr txBox="1"/>
      </xdr:nvSpPr>
      <xdr:spPr>
        <a:xfrm>
          <a:off x="13087190" y="8168875"/>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C31C95-C771-4B7C-95DF-BFC04EF8866F}" type="TxLink">
            <a:rPr lang="en-US" sz="1000" b="0" i="0" u="none" strike="noStrike">
              <a:solidFill>
                <a:srgbClr val="000000"/>
              </a:solidFill>
              <a:latin typeface="Arial"/>
              <a:cs typeface="Arial"/>
            </a:rPr>
            <a:pPr algn="ctr"/>
            <a:t> Rp4,625,000 </a:t>
          </a:fld>
          <a:endParaRPr lang="en-ID" sz="1800">
            <a:latin typeface="Helvetica" panose="020B0604020202020204" pitchFamily="34" charset="0"/>
            <a:cs typeface="Helvetica" panose="020B0604020202020204" pitchFamily="34" charset="0"/>
          </a:endParaRPr>
        </a:p>
      </xdr:txBody>
    </xdr:sp>
    <xdr:clientData/>
  </xdr:twoCellAnchor>
  <xdr:twoCellAnchor>
    <xdr:from>
      <xdr:col>11</xdr:col>
      <xdr:colOff>10885</xdr:colOff>
      <xdr:row>57</xdr:row>
      <xdr:rowOff>43543</xdr:rowOff>
    </xdr:from>
    <xdr:to>
      <xdr:col>27</xdr:col>
      <xdr:colOff>152400</xdr:colOff>
      <xdr:row>74</xdr:row>
      <xdr:rowOff>76200</xdr:rowOff>
    </xdr:to>
    <xdr:graphicFrame macro="">
      <xdr:nvGraphicFramePr>
        <xdr:cNvPr id="56" name="Chart 55">
          <a:extLst>
            <a:ext uri="{FF2B5EF4-FFF2-40B4-BE49-F238E27FC236}">
              <a16:creationId xmlns:a16="http://schemas.microsoft.com/office/drawing/2014/main" id="{EE8005DB-21CF-453A-87FD-68FBC7384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xdr:col>
      <xdr:colOff>6531</xdr:colOff>
      <xdr:row>42</xdr:row>
      <xdr:rowOff>105593</xdr:rowOff>
    </xdr:from>
    <xdr:to>
      <xdr:col>12</xdr:col>
      <xdr:colOff>43543</xdr:colOff>
      <xdr:row>53</xdr:row>
      <xdr:rowOff>0</xdr:rowOff>
    </xdr:to>
    <xdr:sp macro="" textlink="">
      <xdr:nvSpPr>
        <xdr:cNvPr id="58" name="Rectangle: Rounded Corners 57">
          <a:extLst>
            <a:ext uri="{FF2B5EF4-FFF2-40B4-BE49-F238E27FC236}">
              <a16:creationId xmlns:a16="http://schemas.microsoft.com/office/drawing/2014/main" id="{0C683DAB-912A-4A24-B3D7-964C178D8546}"/>
            </a:ext>
          </a:extLst>
        </xdr:cNvPr>
        <xdr:cNvSpPr/>
      </xdr:nvSpPr>
      <xdr:spPr>
        <a:xfrm>
          <a:off x="2444931" y="6963593"/>
          <a:ext cx="4913812" cy="16905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4</xdr:col>
      <xdr:colOff>261255</xdr:colOff>
      <xdr:row>61</xdr:row>
      <xdr:rowOff>152400</xdr:rowOff>
    </xdr:from>
    <xdr:to>
      <xdr:col>10</xdr:col>
      <xdr:colOff>413656</xdr:colOff>
      <xdr:row>69</xdr:row>
      <xdr:rowOff>152401</xdr:rowOff>
    </xdr:to>
    <mc:AlternateContent xmlns:mc="http://schemas.openxmlformats.org/markup-compatibility/2006" xmlns:a14="http://schemas.microsoft.com/office/drawing/2010/main">
      <mc:Choice Requires="a14">
        <xdr:graphicFrame macro="">
          <xdr:nvGraphicFramePr>
            <xdr:cNvPr id="60" name="Nama barang">
              <a:extLst>
                <a:ext uri="{FF2B5EF4-FFF2-40B4-BE49-F238E27FC236}">
                  <a16:creationId xmlns:a16="http://schemas.microsoft.com/office/drawing/2014/main" id="{1994D18F-65E5-44DB-B959-5D6E7AF5F0C7}"/>
                </a:ext>
              </a:extLst>
            </xdr:cNvPr>
            <xdr:cNvGraphicFramePr/>
          </xdr:nvGraphicFramePr>
          <xdr:xfrm>
            <a:off x="0" y="0"/>
            <a:ext cx="0" cy="0"/>
          </xdr:xfrm>
          <a:graphic>
            <a:graphicData uri="http://schemas.microsoft.com/office/drawing/2010/slicer">
              <sle:slicer xmlns:sle="http://schemas.microsoft.com/office/drawing/2010/slicer" name="Nama barang"/>
            </a:graphicData>
          </a:graphic>
        </xdr:graphicFrame>
      </mc:Choice>
      <mc:Fallback xmlns="">
        <xdr:sp macro="" textlink="">
          <xdr:nvSpPr>
            <xdr:cNvPr id="0" name=""/>
            <xdr:cNvSpPr>
              <a:spLocks noTextEdit="1"/>
            </xdr:cNvSpPr>
          </xdr:nvSpPr>
          <xdr:spPr>
            <a:xfrm>
              <a:off x="2699655" y="10112829"/>
              <a:ext cx="3810001" cy="130628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288470</xdr:colOff>
      <xdr:row>55</xdr:row>
      <xdr:rowOff>108858</xdr:rowOff>
    </xdr:from>
    <xdr:to>
      <xdr:col>10</xdr:col>
      <xdr:colOff>304800</xdr:colOff>
      <xdr:row>61</xdr:row>
      <xdr:rowOff>32657</xdr:rowOff>
    </xdr:to>
    <mc:AlternateContent xmlns:mc="http://schemas.openxmlformats.org/markup-compatibility/2006" xmlns:a14="http://schemas.microsoft.com/office/drawing/2010/main">
      <mc:Choice Requires="a14">
        <xdr:graphicFrame macro="">
          <xdr:nvGraphicFramePr>
            <xdr:cNvPr id="61" name="Marketplace">
              <a:extLst>
                <a:ext uri="{FF2B5EF4-FFF2-40B4-BE49-F238E27FC236}">
                  <a16:creationId xmlns:a16="http://schemas.microsoft.com/office/drawing/2014/main" id="{095F91FB-80F4-42F8-8581-439CB1CF5211}"/>
                </a:ext>
              </a:extLst>
            </xdr:cNvPr>
            <xdr:cNvGraphicFramePr/>
          </xdr:nvGraphicFramePr>
          <xdr:xfrm>
            <a:off x="0" y="0"/>
            <a:ext cx="0" cy="0"/>
          </xdr:xfrm>
          <a:graphic>
            <a:graphicData uri="http://schemas.microsoft.com/office/drawing/2010/slicer">
              <sle:slicer xmlns:sle="http://schemas.microsoft.com/office/drawing/2010/slicer" name="Marketplace"/>
            </a:graphicData>
          </a:graphic>
        </xdr:graphicFrame>
      </mc:Choice>
      <mc:Fallback xmlns="">
        <xdr:sp macro="" textlink="">
          <xdr:nvSpPr>
            <xdr:cNvPr id="0" name=""/>
            <xdr:cNvSpPr>
              <a:spLocks noTextEdit="1"/>
            </xdr:cNvSpPr>
          </xdr:nvSpPr>
          <xdr:spPr>
            <a:xfrm>
              <a:off x="2726870" y="9089572"/>
              <a:ext cx="3673930" cy="90351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141514</xdr:colOff>
      <xdr:row>45</xdr:row>
      <xdr:rowOff>97972</xdr:rowOff>
    </xdr:from>
    <xdr:to>
      <xdr:col>11</xdr:col>
      <xdr:colOff>446314</xdr:colOff>
      <xdr:row>53</xdr:row>
      <xdr:rowOff>21772</xdr:rowOff>
    </xdr:to>
    <xdr:graphicFrame macro="">
      <xdr:nvGraphicFramePr>
        <xdr:cNvPr id="62" name="Chart 61">
          <a:extLst>
            <a:ext uri="{FF2B5EF4-FFF2-40B4-BE49-F238E27FC236}">
              <a16:creationId xmlns:a16="http://schemas.microsoft.com/office/drawing/2014/main" id="{11C92087-C716-4DCC-A748-6FEEF87E9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246407</xdr:colOff>
      <xdr:row>42</xdr:row>
      <xdr:rowOff>41089</xdr:rowOff>
    </xdr:from>
    <xdr:to>
      <xdr:col>10</xdr:col>
      <xdr:colOff>277197</xdr:colOff>
      <xdr:row>45</xdr:row>
      <xdr:rowOff>75081</xdr:rowOff>
    </xdr:to>
    <xdr:sp macro="" textlink="">
      <xdr:nvSpPr>
        <xdr:cNvPr id="75" name="TextBox 74">
          <a:extLst>
            <a:ext uri="{FF2B5EF4-FFF2-40B4-BE49-F238E27FC236}">
              <a16:creationId xmlns:a16="http://schemas.microsoft.com/office/drawing/2014/main" id="{C056C91A-A17B-4EBD-BA8F-DAFE1F19B157}"/>
            </a:ext>
          </a:extLst>
        </xdr:cNvPr>
        <xdr:cNvSpPr txBox="1"/>
      </xdr:nvSpPr>
      <xdr:spPr>
        <a:xfrm>
          <a:off x="3294407" y="6899089"/>
          <a:ext cx="3078790" cy="5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Customer</a:t>
          </a:r>
          <a:r>
            <a:rPr lang="en-ID" sz="1800" baseline="0">
              <a:latin typeface="Helvetica" panose="020B0604020202020204" pitchFamily="34" charset="0"/>
              <a:cs typeface="Helvetica" panose="020B0604020202020204" pitchFamily="34" charset="0"/>
            </a:rPr>
            <a:t> Rating</a:t>
          </a:r>
          <a:endParaRPr lang="en-ID" sz="1800">
            <a:latin typeface="Helvetica" panose="020B0604020202020204" pitchFamily="34" charset="0"/>
            <a:cs typeface="Helvetica" panose="020B0604020202020204" pitchFamily="34" charset="0"/>
          </a:endParaRPr>
        </a:p>
      </xdr:txBody>
    </xdr:sp>
    <xdr:clientData/>
  </xdr:twoCellAnchor>
  <xdr:twoCellAnchor>
    <xdr:from>
      <xdr:col>16</xdr:col>
      <xdr:colOff>377036</xdr:colOff>
      <xdr:row>54</xdr:row>
      <xdr:rowOff>41089</xdr:rowOff>
    </xdr:from>
    <xdr:to>
      <xdr:col>21</xdr:col>
      <xdr:colOff>407826</xdr:colOff>
      <xdr:row>57</xdr:row>
      <xdr:rowOff>75081</xdr:rowOff>
    </xdr:to>
    <xdr:sp macro="" textlink="">
      <xdr:nvSpPr>
        <xdr:cNvPr id="76" name="TextBox 75">
          <a:extLst>
            <a:ext uri="{FF2B5EF4-FFF2-40B4-BE49-F238E27FC236}">
              <a16:creationId xmlns:a16="http://schemas.microsoft.com/office/drawing/2014/main" id="{DB47305B-8D2E-41A9-8F20-3CD8896B9DA9}"/>
            </a:ext>
          </a:extLst>
        </xdr:cNvPr>
        <xdr:cNvSpPr txBox="1"/>
      </xdr:nvSpPr>
      <xdr:spPr>
        <a:xfrm>
          <a:off x="10130636" y="8858518"/>
          <a:ext cx="3078790" cy="5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800">
              <a:latin typeface="Helvetica" panose="020B0604020202020204" pitchFamily="34" charset="0"/>
              <a:cs typeface="Helvetica" panose="020B0604020202020204" pitchFamily="34" charset="0"/>
            </a:rPr>
            <a:t>Profit vs</a:t>
          </a:r>
          <a:r>
            <a:rPr lang="en-ID" sz="1800" baseline="0">
              <a:latin typeface="Helvetica" panose="020B0604020202020204" pitchFamily="34" charset="0"/>
              <a:cs typeface="Helvetica" panose="020B0604020202020204" pitchFamily="34" charset="0"/>
            </a:rPr>
            <a:t> Cost</a:t>
          </a:r>
          <a:endParaRPr lang="en-ID" sz="1800">
            <a:latin typeface="Helvetica" panose="020B0604020202020204" pitchFamily="34" charset="0"/>
            <a:cs typeface="Helvetica" panose="020B0604020202020204" pitchFamily="34" charset="0"/>
          </a:endParaRPr>
        </a:p>
      </xdr:txBody>
    </xdr:sp>
    <xdr:clientData/>
  </xdr:twoCellAnchor>
  <xdr:twoCellAnchor editAs="oneCell">
    <xdr:from>
      <xdr:col>6</xdr:col>
      <xdr:colOff>21771</xdr:colOff>
      <xdr:row>43</xdr:row>
      <xdr:rowOff>0</xdr:rowOff>
    </xdr:from>
    <xdr:to>
      <xdr:col>6</xdr:col>
      <xdr:colOff>247649</xdr:colOff>
      <xdr:row>44</xdr:row>
      <xdr:rowOff>125839</xdr:rowOff>
    </xdr:to>
    <xdr:pic>
      <xdr:nvPicPr>
        <xdr:cNvPr id="18" name="Picture 17">
          <a:extLst>
            <a:ext uri="{FF2B5EF4-FFF2-40B4-BE49-F238E27FC236}">
              <a16:creationId xmlns:a16="http://schemas.microsoft.com/office/drawing/2014/main" id="{2A72DA28-1E15-4B7E-8961-2A68C546F782}"/>
            </a:ext>
          </a:extLst>
        </xdr:cNvPr>
        <xdr:cNvPicPr>
          <a:picLocks noChangeAspect="1"/>
        </xdr:cNvPicPr>
      </xdr:nvPicPr>
      <xdr:blipFill>
        <a:blip xmlns:r="http://schemas.openxmlformats.org/officeDocument/2006/relationships" r:embed="rId23">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3679371" y="7021286"/>
          <a:ext cx="225878" cy="289124"/>
        </a:xfrm>
        <a:prstGeom prst="rect">
          <a:avLst/>
        </a:prstGeom>
      </xdr:spPr>
    </xdr:pic>
    <xdr:clientData/>
  </xdr:twoCellAnchor>
  <xdr:twoCellAnchor editAs="oneCell">
    <xdr:from>
      <xdr:col>17</xdr:col>
      <xdr:colOff>320401</xdr:colOff>
      <xdr:row>23</xdr:row>
      <xdr:rowOff>130629</xdr:rowOff>
    </xdr:from>
    <xdr:to>
      <xdr:col>18</xdr:col>
      <xdr:colOff>59870</xdr:colOff>
      <xdr:row>26</xdr:row>
      <xdr:rowOff>43543</xdr:rowOff>
    </xdr:to>
    <xdr:pic>
      <xdr:nvPicPr>
        <xdr:cNvPr id="26" name="Picture 25">
          <a:extLst>
            <a:ext uri="{FF2B5EF4-FFF2-40B4-BE49-F238E27FC236}">
              <a16:creationId xmlns:a16="http://schemas.microsoft.com/office/drawing/2014/main" id="{3353F9F7-FA7B-43BD-A253-9FE31E9CFD9E}"/>
            </a:ext>
          </a:extLst>
        </xdr:cNvPr>
        <xdr:cNvPicPr>
          <a:picLocks noChangeAspect="1"/>
        </xdr:cNvPicPr>
      </xdr:nvPicPr>
      <xdr:blipFill>
        <a:blip xmlns:r="http://schemas.openxmlformats.org/officeDocument/2006/relationships" r:embed="rId24">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10683601" y="3886200"/>
          <a:ext cx="349069" cy="402772"/>
        </a:xfrm>
        <a:prstGeom prst="rect">
          <a:avLst/>
        </a:prstGeom>
      </xdr:spPr>
    </xdr:pic>
    <xdr:clientData/>
  </xdr:twoCellAnchor>
  <xdr:twoCellAnchor editAs="oneCell">
    <xdr:from>
      <xdr:col>4</xdr:col>
      <xdr:colOff>315686</xdr:colOff>
      <xdr:row>3</xdr:row>
      <xdr:rowOff>0</xdr:rowOff>
    </xdr:from>
    <xdr:to>
      <xdr:col>5</xdr:col>
      <xdr:colOff>239486</xdr:colOff>
      <xdr:row>6</xdr:row>
      <xdr:rowOff>43543</xdr:rowOff>
    </xdr:to>
    <xdr:pic>
      <xdr:nvPicPr>
        <xdr:cNvPr id="40" name="Picture 39">
          <a:extLst>
            <a:ext uri="{FF2B5EF4-FFF2-40B4-BE49-F238E27FC236}">
              <a16:creationId xmlns:a16="http://schemas.microsoft.com/office/drawing/2014/main" id="{0E0A5486-D225-45FD-880A-388F46402A14}"/>
            </a:ext>
          </a:extLst>
        </xdr:cNvPr>
        <xdr:cNvPicPr>
          <a:picLocks noChangeAspect="1"/>
        </xdr:cNvPicPr>
      </xdr:nvPicPr>
      <xdr:blipFill>
        <a:blip xmlns:r="http://schemas.openxmlformats.org/officeDocument/2006/relationships" r:embed="rId25">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2754086" y="489857"/>
          <a:ext cx="533400" cy="533400"/>
        </a:xfrm>
        <a:prstGeom prst="rect">
          <a:avLst/>
        </a:prstGeom>
      </xdr:spPr>
    </xdr:pic>
    <xdr:clientData/>
  </xdr:twoCellAnchor>
  <xdr:twoCellAnchor editAs="oneCell">
    <xdr:from>
      <xdr:col>17</xdr:col>
      <xdr:colOff>328612</xdr:colOff>
      <xdr:row>55</xdr:row>
      <xdr:rowOff>10886</xdr:rowOff>
    </xdr:from>
    <xdr:to>
      <xdr:col>17</xdr:col>
      <xdr:colOff>549728</xdr:colOff>
      <xdr:row>56</xdr:row>
      <xdr:rowOff>119743</xdr:rowOff>
    </xdr:to>
    <xdr:pic>
      <xdr:nvPicPr>
        <xdr:cNvPr id="42" name="Picture 41">
          <a:extLst>
            <a:ext uri="{FF2B5EF4-FFF2-40B4-BE49-F238E27FC236}">
              <a16:creationId xmlns:a16="http://schemas.microsoft.com/office/drawing/2014/main" id="{987ECAB3-29C9-448D-8752-FFDF081FB8B7}"/>
            </a:ext>
          </a:extLst>
        </xdr:cNvPr>
        <xdr:cNvPicPr>
          <a:picLocks noChangeAspect="1"/>
        </xdr:cNvPicPr>
      </xdr:nvPicPr>
      <xdr:blipFill>
        <a:blip xmlns:r="http://schemas.openxmlformats.org/officeDocument/2006/relationships" r:embed="rId26">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10691812" y="8991600"/>
          <a:ext cx="221116" cy="272143"/>
        </a:xfrm>
        <a:prstGeom prst="rect">
          <a:avLst/>
        </a:prstGeom>
      </xdr:spPr>
    </xdr:pic>
    <xdr:clientData/>
  </xdr:twoCellAnchor>
  <xdr:twoCellAnchor>
    <xdr:from>
      <xdr:col>0</xdr:col>
      <xdr:colOff>32657</xdr:colOff>
      <xdr:row>0</xdr:row>
      <xdr:rowOff>10887</xdr:rowOff>
    </xdr:from>
    <xdr:to>
      <xdr:col>2</xdr:col>
      <xdr:colOff>563880</xdr:colOff>
      <xdr:row>7</xdr:row>
      <xdr:rowOff>130629</xdr:rowOff>
    </xdr:to>
    <xdr:sp macro="" textlink="">
      <xdr:nvSpPr>
        <xdr:cNvPr id="4" name="TextBox 3">
          <a:extLst>
            <a:ext uri="{FF2B5EF4-FFF2-40B4-BE49-F238E27FC236}">
              <a16:creationId xmlns:a16="http://schemas.microsoft.com/office/drawing/2014/main" id="{09307B59-08D1-405B-A7DB-97CCE16EC808}"/>
            </a:ext>
          </a:extLst>
        </xdr:cNvPr>
        <xdr:cNvSpPr txBox="1"/>
      </xdr:nvSpPr>
      <xdr:spPr>
        <a:xfrm>
          <a:off x="32657" y="10887"/>
          <a:ext cx="1750423" cy="1262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D" sz="2400">
              <a:solidFill>
                <a:schemeClr val="bg1"/>
              </a:solidFill>
              <a:latin typeface="Helvetica" panose="020B0604020202020204" pitchFamily="34" charset="0"/>
              <a:cs typeface="Helvetica" panose="020B0604020202020204" pitchFamily="34" charset="0"/>
            </a:rPr>
            <a:t>General</a:t>
          </a:r>
        </a:p>
        <a:p>
          <a:r>
            <a:rPr lang="en-ID" sz="2400">
              <a:solidFill>
                <a:schemeClr val="bg1"/>
              </a:solidFill>
              <a:latin typeface="Helvetica" panose="020B0604020202020204" pitchFamily="34" charset="0"/>
              <a:cs typeface="Helvetica" panose="020B0604020202020204" pitchFamily="34" charset="0"/>
            </a:rPr>
            <a:t>Dashboard</a:t>
          </a:r>
        </a:p>
      </xdr:txBody>
    </xdr:sp>
    <xdr:clientData/>
  </xdr:twoCellAnchor>
  <xdr:twoCellAnchor>
    <xdr:from>
      <xdr:col>0</xdr:col>
      <xdr:colOff>10886</xdr:colOff>
      <xdr:row>29</xdr:row>
      <xdr:rowOff>119198</xdr:rowOff>
    </xdr:from>
    <xdr:to>
      <xdr:col>3</xdr:col>
      <xdr:colOff>111035</xdr:colOff>
      <xdr:row>37</xdr:row>
      <xdr:rowOff>26668</xdr:rowOff>
    </xdr:to>
    <xdr:grpSp>
      <xdr:nvGrpSpPr>
        <xdr:cNvPr id="2" name="Group 1">
          <a:extLst>
            <a:ext uri="{FF2B5EF4-FFF2-40B4-BE49-F238E27FC236}">
              <a16:creationId xmlns:a16="http://schemas.microsoft.com/office/drawing/2014/main" id="{7944409B-416E-4DDC-9A16-A7798BE5CD06}"/>
            </a:ext>
          </a:extLst>
        </xdr:cNvPr>
        <xdr:cNvGrpSpPr/>
      </xdr:nvGrpSpPr>
      <xdr:grpSpPr>
        <a:xfrm>
          <a:off x="10886" y="4940580"/>
          <a:ext cx="1928949" cy="1237506"/>
          <a:chOff x="10886" y="2949484"/>
          <a:chExt cx="1928949" cy="1213755"/>
        </a:xfrm>
      </xdr:grpSpPr>
      <xdr:pic>
        <xdr:nvPicPr>
          <xdr:cNvPr id="85" name="Graphic 84" descr="Repeat with solid fill">
            <a:extLst>
              <a:ext uri="{FF2B5EF4-FFF2-40B4-BE49-F238E27FC236}">
                <a16:creationId xmlns:a16="http://schemas.microsoft.com/office/drawing/2014/main" id="{F67F2FD2-A90F-4FD0-B514-F1C9C8E2725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0886" y="3047999"/>
            <a:ext cx="368889" cy="370115"/>
          </a:xfrm>
          <a:prstGeom prst="rect">
            <a:avLst/>
          </a:prstGeom>
        </xdr:spPr>
      </xdr:pic>
      <xdr:sp macro="" textlink="">
        <xdr:nvSpPr>
          <xdr:cNvPr id="86" name="TextBox 85">
            <a:extLst>
              <a:ext uri="{FF2B5EF4-FFF2-40B4-BE49-F238E27FC236}">
                <a16:creationId xmlns:a16="http://schemas.microsoft.com/office/drawing/2014/main" id="{C4D44107-2670-48A5-923F-16747DAD07A9}"/>
              </a:ext>
            </a:extLst>
          </xdr:cNvPr>
          <xdr:cNvSpPr txBox="1"/>
        </xdr:nvSpPr>
        <xdr:spPr>
          <a:xfrm>
            <a:off x="317863" y="2949484"/>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Last Update:</a:t>
            </a:r>
          </a:p>
        </xdr:txBody>
      </xdr:sp>
      <xdr:sp macro="" textlink="">
        <xdr:nvSpPr>
          <xdr:cNvPr id="87" name="TextBox 86">
            <a:extLst>
              <a:ext uri="{FF2B5EF4-FFF2-40B4-BE49-F238E27FC236}">
                <a16:creationId xmlns:a16="http://schemas.microsoft.com/office/drawing/2014/main" id="{A266B842-A459-40E0-A2FA-510019EB58C9}"/>
              </a:ext>
            </a:extLst>
          </xdr:cNvPr>
          <xdr:cNvSpPr txBox="1"/>
        </xdr:nvSpPr>
        <xdr:spPr>
          <a:xfrm>
            <a:off x="296091" y="3232512"/>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13 Oct</a:t>
            </a:r>
            <a:r>
              <a:rPr lang="en-ID" sz="1600" baseline="0">
                <a:solidFill>
                  <a:schemeClr val="bg1"/>
                </a:solidFill>
                <a:latin typeface="Helvetica" panose="020B0604020202020204" pitchFamily="34" charset="0"/>
                <a:cs typeface="Helvetica" panose="020B0604020202020204" pitchFamily="34" charset="0"/>
              </a:rPr>
              <a:t> 23</a:t>
            </a:r>
            <a:endParaRPr lang="en-ID" sz="1600">
              <a:solidFill>
                <a:schemeClr val="bg1"/>
              </a:solidFill>
              <a:latin typeface="Helvetica" panose="020B0604020202020204" pitchFamily="34" charset="0"/>
              <a:cs typeface="Helvetica" panose="020B0604020202020204" pitchFamily="34" charset="0"/>
            </a:endParaRPr>
          </a:p>
        </xdr:txBody>
      </xdr:sp>
      <xdr:pic>
        <xdr:nvPicPr>
          <xdr:cNvPr id="88" name="Graphic 87" descr="User with solid fill">
            <a:extLst>
              <a:ext uri="{FF2B5EF4-FFF2-40B4-BE49-F238E27FC236}">
                <a16:creationId xmlns:a16="http://schemas.microsoft.com/office/drawing/2014/main" id="{7B9BF404-63F7-453E-9A45-BC0B6377BC7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0886" y="3657599"/>
            <a:ext cx="398429" cy="421309"/>
          </a:xfrm>
          <a:prstGeom prst="rect">
            <a:avLst/>
          </a:prstGeom>
        </xdr:spPr>
      </xdr:pic>
      <xdr:sp macro="" textlink="">
        <xdr:nvSpPr>
          <xdr:cNvPr id="89" name="TextBox 88">
            <a:extLst>
              <a:ext uri="{FF2B5EF4-FFF2-40B4-BE49-F238E27FC236}">
                <a16:creationId xmlns:a16="http://schemas.microsoft.com/office/drawing/2014/main" id="{BCDBCFF7-FE59-475B-A9DB-6B9CE7277F5A}"/>
              </a:ext>
            </a:extLst>
          </xdr:cNvPr>
          <xdr:cNvSpPr txBox="1"/>
        </xdr:nvSpPr>
        <xdr:spPr>
          <a:xfrm>
            <a:off x="339635" y="3667940"/>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Modified by:</a:t>
            </a:r>
          </a:p>
        </xdr:txBody>
      </xdr:sp>
      <xdr:sp macro="" textlink="">
        <xdr:nvSpPr>
          <xdr:cNvPr id="90" name="TextBox 89">
            <a:extLst>
              <a:ext uri="{FF2B5EF4-FFF2-40B4-BE49-F238E27FC236}">
                <a16:creationId xmlns:a16="http://schemas.microsoft.com/office/drawing/2014/main" id="{04E1B34A-4635-44A4-B6ED-4F9A51BFD7EF}"/>
              </a:ext>
            </a:extLst>
          </xdr:cNvPr>
          <xdr:cNvSpPr txBox="1"/>
        </xdr:nvSpPr>
        <xdr:spPr>
          <a:xfrm>
            <a:off x="317863" y="3950968"/>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Farid Aldi</a:t>
            </a:r>
          </a:p>
        </xdr:txBody>
      </xdr:sp>
    </xdr:grpSp>
    <xdr:clientData/>
  </xdr:twoCellAnchor>
  <xdr:twoCellAnchor>
    <xdr:from>
      <xdr:col>0</xdr:col>
      <xdr:colOff>0</xdr:colOff>
      <xdr:row>16</xdr:row>
      <xdr:rowOff>10886</xdr:rowOff>
    </xdr:from>
    <xdr:to>
      <xdr:col>3</xdr:col>
      <xdr:colOff>2177</xdr:colOff>
      <xdr:row>21</xdr:row>
      <xdr:rowOff>87086</xdr:rowOff>
    </xdr:to>
    <xdr:grpSp>
      <xdr:nvGrpSpPr>
        <xdr:cNvPr id="29" name="Group 28">
          <a:extLst>
            <a:ext uri="{FF2B5EF4-FFF2-40B4-BE49-F238E27FC236}">
              <a16:creationId xmlns:a16="http://schemas.microsoft.com/office/drawing/2014/main" id="{3A96F23F-B7EA-445E-B0C4-054F87DD94CA}"/>
            </a:ext>
          </a:extLst>
        </xdr:cNvPr>
        <xdr:cNvGrpSpPr/>
      </xdr:nvGrpSpPr>
      <xdr:grpSpPr>
        <a:xfrm>
          <a:off x="0" y="2670959"/>
          <a:ext cx="1830977" cy="907472"/>
          <a:chOff x="0" y="2623457"/>
          <a:chExt cx="1830977" cy="892629"/>
        </a:xfrm>
      </xdr:grpSpPr>
      <xdr:grpSp>
        <xdr:nvGrpSpPr>
          <xdr:cNvPr id="95" name="Group 94">
            <a:extLst>
              <a:ext uri="{FF2B5EF4-FFF2-40B4-BE49-F238E27FC236}">
                <a16:creationId xmlns:a16="http://schemas.microsoft.com/office/drawing/2014/main" id="{3ACA108A-E176-4EE1-9016-A0962423829F}"/>
              </a:ext>
            </a:extLst>
          </xdr:cNvPr>
          <xdr:cNvGrpSpPr/>
        </xdr:nvGrpSpPr>
        <xdr:grpSpPr>
          <a:xfrm>
            <a:off x="0" y="2623457"/>
            <a:ext cx="1774371" cy="555817"/>
            <a:chOff x="8255931" y="3335524"/>
            <a:chExt cx="2126511" cy="550675"/>
          </a:xfrm>
        </xdr:grpSpPr>
        <xdr:sp macro="" textlink="">
          <xdr:nvSpPr>
            <xdr:cNvPr id="96" name="Rectangle 95">
              <a:extLst>
                <a:ext uri="{FF2B5EF4-FFF2-40B4-BE49-F238E27FC236}">
                  <a16:creationId xmlns:a16="http://schemas.microsoft.com/office/drawing/2014/main" id="{0F44F4BA-5A88-450E-9FF1-CE604ED3AA35}"/>
                </a:ext>
              </a:extLst>
            </xdr:cNvPr>
            <xdr:cNvSpPr/>
          </xdr:nvSpPr>
          <xdr:spPr>
            <a:xfrm>
              <a:off x="8309649" y="3337022"/>
              <a:ext cx="2072793" cy="547253"/>
            </a:xfrm>
            <a:prstGeom prst="rect">
              <a:avLst/>
            </a:prstGeom>
            <a:gradFill flip="none" rotWithShape="1">
              <a:gsLst>
                <a:gs pos="0">
                  <a:srgbClr val="DA1075">
                    <a:alpha val="53000"/>
                  </a:srgbClr>
                </a:gs>
                <a:gs pos="100000">
                  <a:srgbClr val="DA1075">
                    <a:alpha val="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97" name="Rectangle 96">
              <a:extLst>
                <a:ext uri="{FF2B5EF4-FFF2-40B4-BE49-F238E27FC236}">
                  <a16:creationId xmlns:a16="http://schemas.microsoft.com/office/drawing/2014/main" id="{73FB7AA8-98EE-4710-B036-ABAC4D5223A7}"/>
                </a:ext>
              </a:extLst>
            </xdr:cNvPr>
            <xdr:cNvSpPr/>
          </xdr:nvSpPr>
          <xdr:spPr>
            <a:xfrm>
              <a:off x="8255931" y="3335524"/>
              <a:ext cx="65467" cy="550675"/>
            </a:xfrm>
            <a:prstGeom prst="rect">
              <a:avLst/>
            </a:prstGeom>
            <a:solidFill>
              <a:srgbClr val="DA1075">
                <a:alpha val="9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pic>
        <xdr:nvPicPr>
          <xdr:cNvPr id="91" name="Graphic 90" descr="Presentation with pie chart with solid fill">
            <a:extLst>
              <a:ext uri="{FF2B5EF4-FFF2-40B4-BE49-F238E27FC236}">
                <a16:creationId xmlns:a16="http://schemas.microsoft.com/office/drawing/2014/main" id="{09230E98-0245-4CA9-A876-8BFB708E7B8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8644" y="2721430"/>
            <a:ext cx="360484" cy="370113"/>
          </a:xfrm>
          <a:prstGeom prst="rect">
            <a:avLst/>
          </a:prstGeom>
        </xdr:spPr>
      </xdr:pic>
      <xdr:pic>
        <xdr:nvPicPr>
          <xdr:cNvPr id="92" name="Graphic 91" descr="Inventory with solid fill">
            <a:extLst>
              <a:ext uri="{FF2B5EF4-FFF2-40B4-BE49-F238E27FC236}">
                <a16:creationId xmlns:a16="http://schemas.microsoft.com/office/drawing/2014/main" id="{14F40AA9-914E-422C-A912-405F91E7494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0" y="3145973"/>
            <a:ext cx="354835" cy="370113"/>
          </a:xfrm>
          <a:prstGeom prst="rect">
            <a:avLst/>
          </a:prstGeom>
        </xdr:spPr>
      </xdr:pic>
      <xdr:sp macro="" textlink="">
        <xdr:nvSpPr>
          <xdr:cNvPr id="93" name="TextBox 92">
            <a:hlinkClick xmlns:r="http://schemas.openxmlformats.org/officeDocument/2006/relationships" r:id="rId35"/>
            <a:extLst>
              <a:ext uri="{FF2B5EF4-FFF2-40B4-BE49-F238E27FC236}">
                <a16:creationId xmlns:a16="http://schemas.microsoft.com/office/drawing/2014/main" id="{C78F324B-70D7-4D43-8B40-9BB2D1B095B0}"/>
              </a:ext>
            </a:extLst>
          </xdr:cNvPr>
          <xdr:cNvSpPr txBox="1"/>
        </xdr:nvSpPr>
        <xdr:spPr>
          <a:xfrm>
            <a:off x="230777" y="2807971"/>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a:solidFill>
                  <a:schemeClr val="bg1"/>
                </a:solidFill>
                <a:latin typeface="Helvetica" panose="020B0604020202020204" pitchFamily="34" charset="0"/>
                <a:cs typeface="Helvetica" panose="020B0604020202020204" pitchFamily="34" charset="0"/>
              </a:rPr>
              <a:t>General Dashboard</a:t>
            </a:r>
          </a:p>
        </xdr:txBody>
      </xdr:sp>
      <xdr:sp macro="" textlink="">
        <xdr:nvSpPr>
          <xdr:cNvPr id="94" name="TextBox 93">
            <a:hlinkClick xmlns:r="http://schemas.openxmlformats.org/officeDocument/2006/relationships" r:id="rId36"/>
            <a:extLst>
              <a:ext uri="{FF2B5EF4-FFF2-40B4-BE49-F238E27FC236}">
                <a16:creationId xmlns:a16="http://schemas.microsoft.com/office/drawing/2014/main" id="{FE9D8CE3-8913-4E38-B8B8-AB17FD79ADE1}"/>
              </a:ext>
            </a:extLst>
          </xdr:cNvPr>
          <xdr:cNvSpPr txBox="1"/>
        </xdr:nvSpPr>
        <xdr:spPr>
          <a:xfrm>
            <a:off x="230777" y="3254285"/>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a:solidFill>
                  <a:schemeClr val="bg1"/>
                </a:solidFill>
                <a:latin typeface="Helvetica" panose="020B0604020202020204" pitchFamily="34" charset="0"/>
                <a:cs typeface="Helvetica" panose="020B0604020202020204" pitchFamily="34" charset="0"/>
              </a:rPr>
              <a:t>Product Dashboard</a:t>
            </a:r>
          </a:p>
        </xdr:txBody>
      </xdr:sp>
    </xdr:grpSp>
    <xdr:clientData/>
  </xdr:twoCellAnchor>
  <xdr:twoCellAnchor>
    <xdr:from>
      <xdr:col>0</xdr:col>
      <xdr:colOff>198666</xdr:colOff>
      <xdr:row>38</xdr:row>
      <xdr:rowOff>76202</xdr:rowOff>
    </xdr:from>
    <xdr:to>
      <xdr:col>2</xdr:col>
      <xdr:colOff>239486</xdr:colOff>
      <xdr:row>40</xdr:row>
      <xdr:rowOff>108858</xdr:rowOff>
    </xdr:to>
    <xdr:grpSp>
      <xdr:nvGrpSpPr>
        <xdr:cNvPr id="106" name="Group 105">
          <a:extLst>
            <a:ext uri="{FF2B5EF4-FFF2-40B4-BE49-F238E27FC236}">
              <a16:creationId xmlns:a16="http://schemas.microsoft.com/office/drawing/2014/main" id="{4A5FC817-CB8C-48D8-9DE8-EC756A2FD0F9}"/>
            </a:ext>
          </a:extLst>
        </xdr:cNvPr>
        <xdr:cNvGrpSpPr/>
      </xdr:nvGrpSpPr>
      <xdr:grpSpPr>
        <a:xfrm>
          <a:off x="198666" y="6393875"/>
          <a:ext cx="1260020" cy="365165"/>
          <a:chOff x="198666" y="6281059"/>
          <a:chExt cx="1260020" cy="359228"/>
        </a:xfrm>
      </xdr:grpSpPr>
      <xdr:pic>
        <xdr:nvPicPr>
          <xdr:cNvPr id="41" name="Picture 40">
            <a:hlinkClick xmlns:r="http://schemas.openxmlformats.org/officeDocument/2006/relationships" r:id="rId37"/>
            <a:extLst>
              <a:ext uri="{FF2B5EF4-FFF2-40B4-BE49-F238E27FC236}">
                <a16:creationId xmlns:a16="http://schemas.microsoft.com/office/drawing/2014/main" id="{70D21918-85E2-4B54-A406-8693457D98B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98666" y="6333348"/>
            <a:ext cx="302078" cy="298194"/>
          </a:xfrm>
          <a:prstGeom prst="rect">
            <a:avLst/>
          </a:prstGeom>
        </xdr:spPr>
      </xdr:pic>
      <xdr:pic>
        <xdr:nvPicPr>
          <xdr:cNvPr id="44" name="Picture 43">
            <a:hlinkClick xmlns:r="http://schemas.openxmlformats.org/officeDocument/2006/relationships" r:id="rId39"/>
            <a:extLst>
              <a:ext uri="{FF2B5EF4-FFF2-40B4-BE49-F238E27FC236}">
                <a16:creationId xmlns:a16="http://schemas.microsoft.com/office/drawing/2014/main" id="{E86ADAA8-2F83-4C1D-81D8-11EDE97F19A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25930" y="6297388"/>
            <a:ext cx="326570" cy="326570"/>
          </a:xfrm>
          <a:prstGeom prst="rect">
            <a:avLst/>
          </a:prstGeom>
        </xdr:spPr>
      </xdr:pic>
      <xdr:pic>
        <xdr:nvPicPr>
          <xdr:cNvPr id="52" name="Picture 51">
            <a:hlinkClick xmlns:r="http://schemas.openxmlformats.org/officeDocument/2006/relationships" r:id="rId41"/>
            <a:extLst>
              <a:ext uri="{FF2B5EF4-FFF2-40B4-BE49-F238E27FC236}">
                <a16:creationId xmlns:a16="http://schemas.microsoft.com/office/drawing/2014/main" id="{3E61B20F-5CE2-4FCA-9A57-F67E3ADC322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99458" y="6281059"/>
            <a:ext cx="359228" cy="359228"/>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541018</xdr:colOff>
      <xdr:row>1</xdr:row>
      <xdr:rowOff>0</xdr:rowOff>
    </xdr:from>
    <xdr:to>
      <xdr:col>26</xdr:col>
      <xdr:colOff>21771</xdr:colOff>
      <xdr:row>20</xdr:row>
      <xdr:rowOff>21772</xdr:rowOff>
    </xdr:to>
    <xdr:sp macro="" textlink="">
      <xdr:nvSpPr>
        <xdr:cNvPr id="2" name="Rectangle: Rounded Corners 1">
          <a:extLst>
            <a:ext uri="{FF2B5EF4-FFF2-40B4-BE49-F238E27FC236}">
              <a16:creationId xmlns:a16="http://schemas.microsoft.com/office/drawing/2014/main" id="{2C3032B8-9E56-4732-BDE3-38AB1DD50BB1}"/>
            </a:ext>
          </a:extLst>
        </xdr:cNvPr>
        <xdr:cNvSpPr/>
      </xdr:nvSpPr>
      <xdr:spPr>
        <a:xfrm>
          <a:off x="2369818" y="163286"/>
          <a:ext cx="13501553" cy="31242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331694</xdr:colOff>
      <xdr:row>23</xdr:row>
      <xdr:rowOff>56961</xdr:rowOff>
    </xdr:from>
    <xdr:to>
      <xdr:col>24</xdr:col>
      <xdr:colOff>493059</xdr:colOff>
      <xdr:row>26</xdr:row>
      <xdr:rowOff>26893</xdr:rowOff>
    </xdr:to>
    <xdr:sp macro="" textlink="">
      <xdr:nvSpPr>
        <xdr:cNvPr id="36" name="Rectangle: Rounded Corners 35">
          <a:extLst>
            <a:ext uri="{FF2B5EF4-FFF2-40B4-BE49-F238E27FC236}">
              <a16:creationId xmlns:a16="http://schemas.microsoft.com/office/drawing/2014/main" id="{B5FDE210-25D0-4520-8C35-78119EC8E198}"/>
            </a:ext>
          </a:extLst>
        </xdr:cNvPr>
        <xdr:cNvSpPr/>
      </xdr:nvSpPr>
      <xdr:spPr>
        <a:xfrm>
          <a:off x="11304494" y="3974537"/>
          <a:ext cx="3818965" cy="48092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31</xdr:col>
      <xdr:colOff>125506</xdr:colOff>
      <xdr:row>31</xdr:row>
      <xdr:rowOff>35859</xdr:rowOff>
    </xdr:from>
    <xdr:ext cx="184731" cy="254557"/>
    <xdr:sp macro="" textlink="">
      <xdr:nvSpPr>
        <xdr:cNvPr id="43" name="TextBox 42">
          <a:extLst>
            <a:ext uri="{FF2B5EF4-FFF2-40B4-BE49-F238E27FC236}">
              <a16:creationId xmlns:a16="http://schemas.microsoft.com/office/drawing/2014/main" id="{E90B6D83-A912-4641-8187-E7B712B53090}"/>
            </a:ext>
          </a:extLst>
        </xdr:cNvPr>
        <xdr:cNvSpPr txBox="1"/>
      </xdr:nvSpPr>
      <xdr:spPr>
        <a:xfrm>
          <a:off x="19023106" y="5232699"/>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D" sz="1100"/>
        </a:p>
      </xdr:txBody>
    </xdr:sp>
    <xdr:clientData/>
  </xdr:oneCellAnchor>
  <xdr:twoCellAnchor>
    <xdr:from>
      <xdr:col>3</xdr:col>
      <xdr:colOff>513036</xdr:colOff>
      <xdr:row>39</xdr:row>
      <xdr:rowOff>38998</xdr:rowOff>
    </xdr:from>
    <xdr:to>
      <xdr:col>18</xdr:col>
      <xdr:colOff>179293</xdr:colOff>
      <xdr:row>59</xdr:row>
      <xdr:rowOff>169049</xdr:rowOff>
    </xdr:to>
    <xdr:sp macro="" textlink="">
      <xdr:nvSpPr>
        <xdr:cNvPr id="50" name="Rectangle: Rounded Corners 49">
          <a:extLst>
            <a:ext uri="{FF2B5EF4-FFF2-40B4-BE49-F238E27FC236}">
              <a16:creationId xmlns:a16="http://schemas.microsoft.com/office/drawing/2014/main" id="{474C54DB-B546-481F-8997-F4992F6E63B9}"/>
            </a:ext>
          </a:extLst>
        </xdr:cNvPr>
        <xdr:cNvSpPr/>
      </xdr:nvSpPr>
      <xdr:spPr>
        <a:xfrm>
          <a:off x="2341836" y="6771492"/>
          <a:ext cx="8810257" cy="353663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18</xdr:col>
      <xdr:colOff>374084</xdr:colOff>
      <xdr:row>39</xdr:row>
      <xdr:rowOff>33876</xdr:rowOff>
    </xdr:from>
    <xdr:to>
      <xdr:col>24</xdr:col>
      <xdr:colOff>528918</xdr:colOff>
      <xdr:row>42</xdr:row>
      <xdr:rowOff>143436</xdr:rowOff>
    </xdr:to>
    <xdr:sp macro="" textlink="">
      <xdr:nvSpPr>
        <xdr:cNvPr id="54" name="Rectangle: Rounded Corners 53">
          <a:extLst>
            <a:ext uri="{FF2B5EF4-FFF2-40B4-BE49-F238E27FC236}">
              <a16:creationId xmlns:a16="http://schemas.microsoft.com/office/drawing/2014/main" id="{C79B76DB-BED7-4A36-AD30-7CA0BF51F28F}"/>
            </a:ext>
          </a:extLst>
        </xdr:cNvPr>
        <xdr:cNvSpPr/>
      </xdr:nvSpPr>
      <xdr:spPr>
        <a:xfrm>
          <a:off x="11346884" y="6766370"/>
          <a:ext cx="3812434" cy="62054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200"/>
        </a:p>
      </xdr:txBody>
    </xdr:sp>
    <xdr:clientData/>
  </xdr:twoCellAnchor>
  <xdr:twoCellAnchor>
    <xdr:from>
      <xdr:col>6</xdr:col>
      <xdr:colOff>259977</xdr:colOff>
      <xdr:row>3</xdr:row>
      <xdr:rowOff>161307</xdr:rowOff>
    </xdr:from>
    <xdr:to>
      <xdr:col>23</xdr:col>
      <xdr:colOff>340661</xdr:colOff>
      <xdr:row>20</xdr:row>
      <xdr:rowOff>128650</xdr:rowOff>
    </xdr:to>
    <xdr:graphicFrame macro="">
      <xdr:nvGraphicFramePr>
        <xdr:cNvPr id="64" name="Chart 63">
          <a:extLst>
            <a:ext uri="{FF2B5EF4-FFF2-40B4-BE49-F238E27FC236}">
              <a16:creationId xmlns:a16="http://schemas.microsoft.com/office/drawing/2014/main" id="{982681F4-94D3-4C9B-B3CC-7C8685DAA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37406</xdr:colOff>
      <xdr:row>1</xdr:row>
      <xdr:rowOff>49183</xdr:rowOff>
    </xdr:from>
    <xdr:to>
      <xdr:col>18</xdr:col>
      <xdr:colOff>193964</xdr:colOff>
      <xdr:row>4</xdr:row>
      <xdr:rowOff>55418</xdr:rowOff>
    </xdr:to>
    <xdr:sp macro="" textlink="">
      <xdr:nvSpPr>
        <xdr:cNvPr id="65" name="TextBox 64">
          <a:extLst>
            <a:ext uri="{FF2B5EF4-FFF2-40B4-BE49-F238E27FC236}">
              <a16:creationId xmlns:a16="http://schemas.microsoft.com/office/drawing/2014/main" id="{46AD4BCC-825A-4539-8E0E-A0BC2314DB78}"/>
            </a:ext>
          </a:extLst>
        </xdr:cNvPr>
        <xdr:cNvSpPr txBox="1"/>
      </xdr:nvSpPr>
      <xdr:spPr>
        <a:xfrm>
          <a:off x="7962206" y="215438"/>
          <a:ext cx="3204558" cy="504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latin typeface="Helvetica" panose="020B0604020202020204" pitchFamily="34" charset="0"/>
              <a:cs typeface="Helvetica" panose="020B0604020202020204" pitchFamily="34" charset="0"/>
            </a:rPr>
            <a:t>Sales by</a:t>
          </a:r>
          <a:r>
            <a:rPr lang="en-ID" sz="2000" baseline="0">
              <a:latin typeface="Helvetica" panose="020B0604020202020204" pitchFamily="34" charset="0"/>
              <a:cs typeface="Helvetica" panose="020B0604020202020204" pitchFamily="34" charset="0"/>
            </a:rPr>
            <a:t> Region</a:t>
          </a:r>
          <a:endParaRPr lang="en-ID" sz="2000">
            <a:latin typeface="Helvetica" panose="020B0604020202020204" pitchFamily="34" charset="0"/>
            <a:cs typeface="Helvetica" panose="020B0604020202020204" pitchFamily="34" charset="0"/>
          </a:endParaRPr>
        </a:p>
      </xdr:txBody>
    </xdr:sp>
    <xdr:clientData/>
  </xdr:twoCellAnchor>
  <xdr:twoCellAnchor>
    <xdr:from>
      <xdr:col>18</xdr:col>
      <xdr:colOff>277908</xdr:colOff>
      <xdr:row>23</xdr:row>
      <xdr:rowOff>53023</xdr:rowOff>
    </xdr:from>
    <xdr:to>
      <xdr:col>24</xdr:col>
      <xdr:colOff>600638</xdr:colOff>
      <xdr:row>26</xdr:row>
      <xdr:rowOff>15484</xdr:rowOff>
    </xdr:to>
    <xdr:sp macro="" textlink="">
      <xdr:nvSpPr>
        <xdr:cNvPr id="10" name="TextBox 9">
          <a:extLst>
            <a:ext uri="{FF2B5EF4-FFF2-40B4-BE49-F238E27FC236}">
              <a16:creationId xmlns:a16="http://schemas.microsoft.com/office/drawing/2014/main" id="{01DC1434-D91D-41CD-9485-E7CC6009A122}"/>
            </a:ext>
          </a:extLst>
        </xdr:cNvPr>
        <xdr:cNvSpPr txBox="1"/>
      </xdr:nvSpPr>
      <xdr:spPr>
        <a:xfrm>
          <a:off x="11250708" y="3970599"/>
          <a:ext cx="3980330" cy="473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latin typeface="Helvetica" panose="020B0604020202020204" pitchFamily="34" charset="0"/>
              <a:cs typeface="Helvetica" panose="020B0604020202020204" pitchFamily="34" charset="0"/>
            </a:rPr>
            <a:t>Top Region</a:t>
          </a:r>
          <a:r>
            <a:rPr lang="en-ID" sz="2000" baseline="0">
              <a:latin typeface="Helvetica" panose="020B0604020202020204" pitchFamily="34" charset="0"/>
              <a:cs typeface="Helvetica" panose="020B0604020202020204" pitchFamily="34" charset="0"/>
            </a:rPr>
            <a:t> based on Category</a:t>
          </a:r>
          <a:endParaRPr lang="en-ID" sz="2000">
            <a:latin typeface="Helvetica" panose="020B0604020202020204" pitchFamily="34" charset="0"/>
            <a:cs typeface="Helvetica" panose="020B0604020202020204" pitchFamily="34" charset="0"/>
          </a:endParaRPr>
        </a:p>
      </xdr:txBody>
    </xdr:sp>
    <xdr:clientData/>
  </xdr:twoCellAnchor>
  <xdr:twoCellAnchor>
    <xdr:from>
      <xdr:col>18</xdr:col>
      <xdr:colOff>435660</xdr:colOff>
      <xdr:row>26</xdr:row>
      <xdr:rowOff>106129</xdr:rowOff>
    </xdr:from>
    <xdr:to>
      <xdr:col>21</xdr:col>
      <xdr:colOff>71718</xdr:colOff>
      <xdr:row>35</xdr:row>
      <xdr:rowOff>44823</xdr:rowOff>
    </xdr:to>
    <xdr:sp macro="" textlink="">
      <xdr:nvSpPr>
        <xdr:cNvPr id="19" name="Rectangle: Rounded Corners 18">
          <a:extLst>
            <a:ext uri="{FF2B5EF4-FFF2-40B4-BE49-F238E27FC236}">
              <a16:creationId xmlns:a16="http://schemas.microsoft.com/office/drawing/2014/main" id="{E3352865-BEFD-4FF8-9592-D701A5C5B3E2}"/>
            </a:ext>
          </a:extLst>
        </xdr:cNvPr>
        <xdr:cNvSpPr/>
      </xdr:nvSpPr>
      <xdr:spPr>
        <a:xfrm>
          <a:off x="11408460" y="4624341"/>
          <a:ext cx="1464858" cy="1471658"/>
        </a:xfrm>
        <a:prstGeom prst="roundRect">
          <a:avLst/>
        </a:prstGeom>
        <a:solidFill>
          <a:schemeClr val="bg1"/>
        </a:solidFill>
        <a:ln>
          <a:noFill/>
        </a:ln>
        <a:effectLst>
          <a:outerShdw blurRad="279400" dist="50800" dir="2700000" sx="102000" sy="102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xdr:clientData/>
  </xdr:twoCellAnchor>
  <xdr:twoCellAnchor>
    <xdr:from>
      <xdr:col>18</xdr:col>
      <xdr:colOff>333571</xdr:colOff>
      <xdr:row>25</xdr:row>
      <xdr:rowOff>152399</xdr:rowOff>
    </xdr:from>
    <xdr:to>
      <xdr:col>19</xdr:col>
      <xdr:colOff>377462</xdr:colOff>
      <xdr:row>29</xdr:row>
      <xdr:rowOff>134470</xdr:rowOff>
    </xdr:to>
    <xdr:pic>
      <xdr:nvPicPr>
        <xdr:cNvPr id="20" name="Graphic 19" descr="Badge 1 with solid fill">
          <a:extLst>
            <a:ext uri="{FF2B5EF4-FFF2-40B4-BE49-F238E27FC236}">
              <a16:creationId xmlns:a16="http://schemas.microsoft.com/office/drawing/2014/main" id="{D29158EB-997B-4B6A-9E33-97DC2238A0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306371" y="4410634"/>
          <a:ext cx="653491" cy="663389"/>
        </a:xfrm>
        <a:prstGeom prst="rect">
          <a:avLst/>
        </a:prstGeom>
      </xdr:spPr>
    </xdr:pic>
    <xdr:clientData/>
  </xdr:twoCellAnchor>
  <xdr:twoCellAnchor>
    <xdr:from>
      <xdr:col>19</xdr:col>
      <xdr:colOff>288601</xdr:colOff>
      <xdr:row>31</xdr:row>
      <xdr:rowOff>104108</xdr:rowOff>
    </xdr:from>
    <xdr:to>
      <xdr:col>20</xdr:col>
      <xdr:colOff>448168</xdr:colOff>
      <xdr:row>36</xdr:row>
      <xdr:rowOff>5757</xdr:rowOff>
    </xdr:to>
    <xdr:sp macro="" textlink="'pivot product'!O3">
      <xdr:nvSpPr>
        <xdr:cNvPr id="22" name="TextBox 21">
          <a:extLst>
            <a:ext uri="{FF2B5EF4-FFF2-40B4-BE49-F238E27FC236}">
              <a16:creationId xmlns:a16="http://schemas.microsoft.com/office/drawing/2014/main" id="{D6F1574A-E3B1-4A05-B6B4-F35FEE9C06CF}"/>
            </a:ext>
          </a:extLst>
        </xdr:cNvPr>
        <xdr:cNvSpPr txBox="1"/>
      </xdr:nvSpPr>
      <xdr:spPr>
        <a:xfrm>
          <a:off x="11871001" y="5384320"/>
          <a:ext cx="769167"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F2838E05-FB76-403A-9FA4-AFA1A9D23249}" type="TxLink">
            <a:rPr lang="en-US" sz="1200" b="0" i="0" u="none" strike="noStrike">
              <a:solidFill>
                <a:srgbClr val="00B0F0"/>
              </a:solidFill>
              <a:latin typeface="Berlin Sans FB Demi" panose="020E0802020502020306" pitchFamily="34" charset="0"/>
              <a:cs typeface="Arial"/>
            </a:rPr>
            <a:pPr algn="r"/>
            <a:t>75 pcs</a:t>
          </a:fld>
          <a:endParaRPr lang="en-US" sz="1600" b="0">
            <a:solidFill>
              <a:srgbClr val="00B0F0"/>
            </a:solidFill>
            <a:latin typeface="Berlin Sans FB Demi" panose="020E0802020502020306" pitchFamily="34" charset="0"/>
          </a:endParaRPr>
        </a:p>
      </xdr:txBody>
    </xdr:sp>
    <xdr:clientData/>
  </xdr:twoCellAnchor>
  <xdr:twoCellAnchor>
    <xdr:from>
      <xdr:col>21</xdr:col>
      <xdr:colOff>242047</xdr:colOff>
      <xdr:row>26</xdr:row>
      <xdr:rowOff>133023</xdr:rowOff>
    </xdr:from>
    <xdr:to>
      <xdr:col>23</xdr:col>
      <xdr:colOff>510988</xdr:colOff>
      <xdr:row>35</xdr:row>
      <xdr:rowOff>71717</xdr:rowOff>
    </xdr:to>
    <xdr:sp macro="" textlink="">
      <xdr:nvSpPr>
        <xdr:cNvPr id="23" name="Rectangle: Rounded Corners 22">
          <a:extLst>
            <a:ext uri="{FF2B5EF4-FFF2-40B4-BE49-F238E27FC236}">
              <a16:creationId xmlns:a16="http://schemas.microsoft.com/office/drawing/2014/main" id="{BF4CA2E1-20C2-4E8D-9666-ACDD61987764}"/>
            </a:ext>
          </a:extLst>
        </xdr:cNvPr>
        <xdr:cNvSpPr/>
      </xdr:nvSpPr>
      <xdr:spPr>
        <a:xfrm>
          <a:off x="13043647" y="4651235"/>
          <a:ext cx="1488141" cy="1471658"/>
        </a:xfrm>
        <a:prstGeom prst="roundRect">
          <a:avLst/>
        </a:prstGeom>
        <a:solidFill>
          <a:schemeClr val="bg1"/>
        </a:solidFill>
        <a:ln>
          <a:noFill/>
        </a:ln>
        <a:effectLst>
          <a:outerShdw blurRad="279400" dist="50800" dir="2700000" sx="102000" sy="102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xdr:clientData/>
  </xdr:twoCellAnchor>
  <xdr:twoCellAnchor>
    <xdr:from>
      <xdr:col>21</xdr:col>
      <xdr:colOff>242047</xdr:colOff>
      <xdr:row>28</xdr:row>
      <xdr:rowOff>151250</xdr:rowOff>
    </xdr:from>
    <xdr:to>
      <xdr:col>23</xdr:col>
      <xdr:colOff>528919</xdr:colOff>
      <xdr:row>33</xdr:row>
      <xdr:rowOff>46273</xdr:rowOff>
    </xdr:to>
    <xdr:sp macro="" textlink="'pivot product'!S12">
      <xdr:nvSpPr>
        <xdr:cNvPr id="25" name="TextBox 24">
          <a:extLst>
            <a:ext uri="{FF2B5EF4-FFF2-40B4-BE49-F238E27FC236}">
              <a16:creationId xmlns:a16="http://schemas.microsoft.com/office/drawing/2014/main" id="{DBD3EF5E-17BA-4DB1-A2C5-055276C425C7}"/>
            </a:ext>
          </a:extLst>
        </xdr:cNvPr>
        <xdr:cNvSpPr txBox="1"/>
      </xdr:nvSpPr>
      <xdr:spPr>
        <a:xfrm>
          <a:off x="13043647" y="4920474"/>
          <a:ext cx="1506072" cy="7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1A8172A-A0B9-46CE-B0E1-73D156DF2232}" type="TxLink">
            <a:rPr lang="en-US" sz="1600" b="1" i="0" u="none" strike="noStrike">
              <a:solidFill>
                <a:srgbClr val="000000"/>
              </a:solidFill>
              <a:latin typeface="Helvetica" panose="020B0604020202020204" pitchFamily="34" charset="0"/>
              <a:ea typeface="Calibri" panose="020F0502020204030204" pitchFamily="34" charset="0"/>
              <a:cs typeface="Helvetica" panose="020B0604020202020204" pitchFamily="34" charset="0"/>
            </a:rPr>
            <a:pPr algn="l"/>
            <a:t>Jakarta Barat</a:t>
          </a:fld>
          <a:endParaRPr lang="en-ID" sz="2800" b="1">
            <a:latin typeface="Helvetica" panose="020B0604020202020204" pitchFamily="34" charset="0"/>
            <a:ea typeface="Calibri" panose="020F0502020204030204" pitchFamily="34" charset="0"/>
            <a:cs typeface="Helvetica" panose="020B0604020202020204" pitchFamily="34" charset="0"/>
          </a:endParaRPr>
        </a:p>
      </xdr:txBody>
    </xdr:sp>
    <xdr:clientData/>
  </xdr:twoCellAnchor>
  <xdr:twoCellAnchor>
    <xdr:from>
      <xdr:col>22</xdr:col>
      <xdr:colOff>118272</xdr:colOff>
      <xdr:row>31</xdr:row>
      <xdr:rowOff>104108</xdr:rowOff>
    </xdr:from>
    <xdr:to>
      <xdr:col>23</xdr:col>
      <xdr:colOff>277839</xdr:colOff>
      <xdr:row>36</xdr:row>
      <xdr:rowOff>5757</xdr:rowOff>
    </xdr:to>
    <xdr:sp macro="" textlink="'pivot product'!T12">
      <xdr:nvSpPr>
        <xdr:cNvPr id="26" name="TextBox 25">
          <a:extLst>
            <a:ext uri="{FF2B5EF4-FFF2-40B4-BE49-F238E27FC236}">
              <a16:creationId xmlns:a16="http://schemas.microsoft.com/office/drawing/2014/main" id="{1359B2CD-2E78-432C-BEDF-C2DAF060D56E}"/>
            </a:ext>
          </a:extLst>
        </xdr:cNvPr>
        <xdr:cNvSpPr txBox="1"/>
      </xdr:nvSpPr>
      <xdr:spPr>
        <a:xfrm>
          <a:off x="13529472" y="5384320"/>
          <a:ext cx="769167"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0637492-61F9-4DFD-B203-4FD06F07971F}" type="TxLink">
            <a:rPr lang="en-US" sz="1200" b="0" i="0" u="none" strike="noStrike">
              <a:solidFill>
                <a:srgbClr val="00B0F0"/>
              </a:solidFill>
              <a:latin typeface="Berlin Sans FB Demi" panose="020E0802020502020306" pitchFamily="34" charset="0"/>
              <a:ea typeface="Calibri" panose="020F0502020204030204" pitchFamily="34" charset="0"/>
              <a:cs typeface="Arial"/>
            </a:rPr>
            <a:pPr algn="r"/>
            <a:t>57 pcs</a:t>
          </a:fld>
          <a:endParaRPr lang="en-ID" sz="1800" b="0">
            <a:solidFill>
              <a:srgbClr val="00B0F0"/>
            </a:solidFill>
            <a:latin typeface="Berlin Sans FB Demi" panose="020E0802020502020306" pitchFamily="34" charset="0"/>
            <a:ea typeface="Calibri" panose="020F0502020204030204" pitchFamily="34" charset="0"/>
            <a:cs typeface="Calibri" panose="020F0502020204030204" pitchFamily="34" charset="0"/>
          </a:endParaRPr>
        </a:p>
      </xdr:txBody>
    </xdr:sp>
    <xdr:clientData/>
  </xdr:twoCellAnchor>
  <xdr:twoCellAnchor>
    <xdr:from>
      <xdr:col>21</xdr:col>
      <xdr:colOff>194193</xdr:colOff>
      <xdr:row>26</xdr:row>
      <xdr:rowOff>26892</xdr:rowOff>
    </xdr:from>
    <xdr:to>
      <xdr:col>22</xdr:col>
      <xdr:colOff>143097</xdr:colOff>
      <xdr:row>29</xdr:row>
      <xdr:rowOff>89646</xdr:rowOff>
    </xdr:to>
    <xdr:pic>
      <xdr:nvPicPr>
        <xdr:cNvPr id="27" name="Graphic 26" descr="Badge with solid fill">
          <a:extLst>
            <a:ext uri="{FF2B5EF4-FFF2-40B4-BE49-F238E27FC236}">
              <a16:creationId xmlns:a16="http://schemas.microsoft.com/office/drawing/2014/main" id="{1D34FAEA-B62A-48B7-9D32-345980847A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995793" y="4455457"/>
          <a:ext cx="558504" cy="573742"/>
        </a:xfrm>
        <a:prstGeom prst="rect">
          <a:avLst/>
        </a:prstGeom>
      </xdr:spPr>
    </xdr:pic>
    <xdr:clientData/>
  </xdr:twoCellAnchor>
  <xdr:twoCellAnchor>
    <xdr:from>
      <xdr:col>24</xdr:col>
      <xdr:colOff>86037</xdr:colOff>
      <xdr:row>26</xdr:row>
      <xdr:rowOff>106129</xdr:rowOff>
    </xdr:from>
    <xdr:to>
      <xdr:col>26</xdr:col>
      <xdr:colOff>221934</xdr:colOff>
      <xdr:row>35</xdr:row>
      <xdr:rowOff>44823</xdr:rowOff>
    </xdr:to>
    <xdr:sp macro="" textlink="">
      <xdr:nvSpPr>
        <xdr:cNvPr id="28" name="Rectangle: Rounded Corners 27">
          <a:extLst>
            <a:ext uri="{FF2B5EF4-FFF2-40B4-BE49-F238E27FC236}">
              <a16:creationId xmlns:a16="http://schemas.microsoft.com/office/drawing/2014/main" id="{BFC512C4-5CA2-4D32-8277-C0CCDAAEFCB3}"/>
            </a:ext>
          </a:extLst>
        </xdr:cNvPr>
        <xdr:cNvSpPr/>
      </xdr:nvSpPr>
      <xdr:spPr>
        <a:xfrm>
          <a:off x="14716437" y="4534694"/>
          <a:ext cx="1355097" cy="1471658"/>
        </a:xfrm>
        <a:prstGeom prst="roundRect">
          <a:avLst/>
        </a:prstGeom>
        <a:solidFill>
          <a:schemeClr val="bg1"/>
        </a:solidFill>
        <a:ln>
          <a:noFill/>
        </a:ln>
        <a:effectLst>
          <a:outerShdw blurRad="279400" dist="50800" dir="2700000" sx="102000" sy="102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xdr:clientData/>
  </xdr:twoCellAnchor>
  <xdr:twoCellAnchor>
    <xdr:from>
      <xdr:col>24</xdr:col>
      <xdr:colOff>98133</xdr:colOff>
      <xdr:row>28</xdr:row>
      <xdr:rowOff>124356</xdr:rowOff>
    </xdr:from>
    <xdr:to>
      <xdr:col>27</xdr:col>
      <xdr:colOff>8965</xdr:colOff>
      <xdr:row>33</xdr:row>
      <xdr:rowOff>19379</xdr:rowOff>
    </xdr:to>
    <xdr:sp macro="" textlink="'pivot product'!S13">
      <xdr:nvSpPr>
        <xdr:cNvPr id="29" name="TextBox 28">
          <a:extLst>
            <a:ext uri="{FF2B5EF4-FFF2-40B4-BE49-F238E27FC236}">
              <a16:creationId xmlns:a16="http://schemas.microsoft.com/office/drawing/2014/main" id="{C7927995-91F0-4640-8428-68409D9BE181}"/>
            </a:ext>
          </a:extLst>
        </xdr:cNvPr>
        <xdr:cNvSpPr txBox="1"/>
      </xdr:nvSpPr>
      <xdr:spPr>
        <a:xfrm>
          <a:off x="14728533" y="4893580"/>
          <a:ext cx="1739632" cy="7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923E3C7-0AA4-4BB3-A02D-54335A90D179}" type="TxLink">
            <a:rPr lang="en-US" sz="1600" b="1" i="0" u="none" strike="noStrike">
              <a:solidFill>
                <a:sysClr val="windowText" lastClr="000000"/>
              </a:solidFill>
              <a:latin typeface="Helvetica" panose="020B0604020202020204" pitchFamily="34" charset="0"/>
              <a:ea typeface="Calibri" panose="020F0502020204030204" pitchFamily="34" charset="0"/>
              <a:cs typeface="Helvetica" panose="020B0604020202020204" pitchFamily="34" charset="0"/>
            </a:rPr>
            <a:pPr algn="l"/>
            <a:t>Yogyakarta</a:t>
          </a:fld>
          <a:endParaRPr lang="en-ID" sz="2800" b="1">
            <a:solidFill>
              <a:sysClr val="windowText" lastClr="000000"/>
            </a:solidFill>
            <a:latin typeface="Helvetica" panose="020B0604020202020204" pitchFamily="34" charset="0"/>
            <a:ea typeface="Calibri" panose="020F0502020204030204" pitchFamily="34" charset="0"/>
            <a:cs typeface="Helvetica" panose="020B0604020202020204" pitchFamily="34" charset="0"/>
          </a:endParaRPr>
        </a:p>
      </xdr:txBody>
    </xdr:sp>
    <xdr:clientData/>
  </xdr:twoCellAnchor>
  <xdr:twoCellAnchor>
    <xdr:from>
      <xdr:col>24</xdr:col>
      <xdr:colOff>548578</xdr:colOff>
      <xdr:row>31</xdr:row>
      <xdr:rowOff>77214</xdr:rowOff>
    </xdr:from>
    <xdr:to>
      <xdr:col>26</xdr:col>
      <xdr:colOff>98545</xdr:colOff>
      <xdr:row>35</xdr:row>
      <xdr:rowOff>149193</xdr:rowOff>
    </xdr:to>
    <xdr:sp macro="" textlink="'pivot product'!T13">
      <xdr:nvSpPr>
        <xdr:cNvPr id="30" name="TextBox 29">
          <a:extLst>
            <a:ext uri="{FF2B5EF4-FFF2-40B4-BE49-F238E27FC236}">
              <a16:creationId xmlns:a16="http://schemas.microsoft.com/office/drawing/2014/main" id="{97376114-D255-4814-914B-D06C21800677}"/>
            </a:ext>
          </a:extLst>
        </xdr:cNvPr>
        <xdr:cNvSpPr txBox="1"/>
      </xdr:nvSpPr>
      <xdr:spPr>
        <a:xfrm>
          <a:off x="15178978" y="5357426"/>
          <a:ext cx="769167"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92C867C3-3579-40CB-B024-70342DB1979B}" type="TxLink">
            <a:rPr lang="en-US" sz="1200" b="0" i="0" u="none" strike="noStrike">
              <a:solidFill>
                <a:srgbClr val="00B0F0"/>
              </a:solidFill>
              <a:latin typeface="Berlin Sans FB Demi" panose="020E0802020502020306" pitchFamily="34" charset="0"/>
              <a:ea typeface="Calibri" panose="020F0502020204030204" pitchFamily="34" charset="0"/>
              <a:cs typeface="Arial"/>
            </a:rPr>
            <a:pPr algn="r"/>
            <a:t>49 pcs</a:t>
          </a:fld>
          <a:endParaRPr lang="en-ID" sz="1800" b="0">
            <a:solidFill>
              <a:srgbClr val="00B0F0"/>
            </a:solidFill>
            <a:latin typeface="Berlin Sans FB Demi" panose="020E0802020502020306" pitchFamily="34" charset="0"/>
            <a:ea typeface="Calibri" panose="020F0502020204030204" pitchFamily="34" charset="0"/>
            <a:cs typeface="Calibri" panose="020F0502020204030204" pitchFamily="34" charset="0"/>
          </a:endParaRPr>
        </a:p>
      </xdr:txBody>
    </xdr:sp>
    <xdr:clientData/>
  </xdr:twoCellAnchor>
  <xdr:twoCellAnchor>
    <xdr:from>
      <xdr:col>24</xdr:col>
      <xdr:colOff>26894</xdr:colOff>
      <xdr:row>26</xdr:row>
      <xdr:rowOff>53789</xdr:rowOff>
    </xdr:from>
    <xdr:to>
      <xdr:col>24</xdr:col>
      <xdr:colOff>479505</xdr:colOff>
      <xdr:row>29</xdr:row>
      <xdr:rowOff>8964</xdr:rowOff>
    </xdr:to>
    <xdr:pic>
      <xdr:nvPicPr>
        <xdr:cNvPr id="32" name="Graphic 31" descr="Badge 3 with solid fill">
          <a:extLst>
            <a:ext uri="{FF2B5EF4-FFF2-40B4-BE49-F238E27FC236}">
              <a16:creationId xmlns:a16="http://schemas.microsoft.com/office/drawing/2014/main" id="{B52D6509-C78C-4F5E-9E12-EF97F1ACEA5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657294" y="4482354"/>
          <a:ext cx="452611" cy="466163"/>
        </a:xfrm>
        <a:prstGeom prst="rect">
          <a:avLst/>
        </a:prstGeom>
      </xdr:spPr>
    </xdr:pic>
    <xdr:clientData/>
  </xdr:twoCellAnchor>
  <xdr:twoCellAnchor>
    <xdr:from>
      <xdr:col>18</xdr:col>
      <xdr:colOff>430307</xdr:colOff>
      <xdr:row>28</xdr:row>
      <xdr:rowOff>147938</xdr:rowOff>
    </xdr:from>
    <xdr:to>
      <xdr:col>21</xdr:col>
      <xdr:colOff>179295</xdr:colOff>
      <xdr:row>33</xdr:row>
      <xdr:rowOff>49587</xdr:rowOff>
    </xdr:to>
    <xdr:sp macro="" textlink="'pivot product'!S11">
      <xdr:nvSpPr>
        <xdr:cNvPr id="33" name="TextBox 32">
          <a:extLst>
            <a:ext uri="{FF2B5EF4-FFF2-40B4-BE49-F238E27FC236}">
              <a16:creationId xmlns:a16="http://schemas.microsoft.com/office/drawing/2014/main" id="{18F31324-405B-4D0A-B584-F5C6345F2404}"/>
            </a:ext>
          </a:extLst>
        </xdr:cNvPr>
        <xdr:cNvSpPr txBox="1"/>
      </xdr:nvSpPr>
      <xdr:spPr>
        <a:xfrm>
          <a:off x="11403107" y="4917162"/>
          <a:ext cx="1577788"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8A51741-0DD1-410E-8057-991BBD9DB25B}" type="TxLink">
            <a:rPr lang="en-US" sz="1600" b="1" i="0" u="none" strike="noStrike">
              <a:solidFill>
                <a:srgbClr val="000000"/>
              </a:solidFill>
              <a:latin typeface="Helvetica" panose="020B0604020202020204" pitchFamily="34" charset="0"/>
              <a:ea typeface="Calibri" panose="020F0502020204030204" pitchFamily="34" charset="0"/>
              <a:cs typeface="Helvetica" panose="020B0604020202020204" pitchFamily="34" charset="0"/>
            </a:rPr>
            <a:pPr algn="l"/>
            <a:t>Malang</a:t>
          </a:fld>
          <a:endParaRPr lang="en-ID" sz="2400" b="1">
            <a:solidFill>
              <a:schemeClr val="accent6">
                <a:lumMod val="75000"/>
              </a:schemeClr>
            </a:solidFill>
            <a:latin typeface="Helvetica" panose="020B0604020202020204" pitchFamily="34" charset="0"/>
            <a:ea typeface="Calibri" panose="020F0502020204030204" pitchFamily="34" charset="0"/>
            <a:cs typeface="Helvetica" panose="020B0604020202020204" pitchFamily="34" charset="0"/>
          </a:endParaRPr>
        </a:p>
      </xdr:txBody>
    </xdr:sp>
    <xdr:clientData/>
  </xdr:twoCellAnchor>
  <xdr:twoCellAnchor>
    <xdr:from>
      <xdr:col>3</xdr:col>
      <xdr:colOff>496196</xdr:colOff>
      <xdr:row>21</xdr:row>
      <xdr:rowOff>55710</xdr:rowOff>
    </xdr:from>
    <xdr:to>
      <xdr:col>18</xdr:col>
      <xdr:colOff>233082</xdr:colOff>
      <xdr:row>37</xdr:row>
      <xdr:rowOff>98612</xdr:rowOff>
    </xdr:to>
    <xdr:sp macro="" textlink="">
      <xdr:nvSpPr>
        <xdr:cNvPr id="34" name="Rectangle: Rounded Corners 33">
          <a:extLst>
            <a:ext uri="{FF2B5EF4-FFF2-40B4-BE49-F238E27FC236}">
              <a16:creationId xmlns:a16="http://schemas.microsoft.com/office/drawing/2014/main" id="{BA05DF45-02B8-487A-A2AA-05CBB5B14E95}"/>
            </a:ext>
          </a:extLst>
        </xdr:cNvPr>
        <xdr:cNvSpPr/>
      </xdr:nvSpPr>
      <xdr:spPr>
        <a:xfrm>
          <a:off x="2324996" y="3632628"/>
          <a:ext cx="8880886" cy="2768172"/>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4</xdr:col>
      <xdr:colOff>161364</xdr:colOff>
      <xdr:row>22</xdr:row>
      <xdr:rowOff>54638</xdr:rowOff>
    </xdr:from>
    <xdr:to>
      <xdr:col>14</xdr:col>
      <xdr:colOff>154565</xdr:colOff>
      <xdr:row>36</xdr:row>
      <xdr:rowOff>134472</xdr:rowOff>
    </xdr:to>
    <mc:AlternateContent xmlns:mc="http://schemas.openxmlformats.org/markup-compatibility/2006">
      <mc:Choice xmlns:cx4="http://schemas.microsoft.com/office/drawing/2016/5/10/chartex" Requires="cx4">
        <xdr:graphicFrame macro="">
          <xdr:nvGraphicFramePr>
            <xdr:cNvPr id="37" name="Chart 36">
              <a:extLst>
                <a:ext uri="{FF2B5EF4-FFF2-40B4-BE49-F238E27FC236}">
                  <a16:creationId xmlns:a16="http://schemas.microsoft.com/office/drawing/2014/main" id="{793AEBCC-B7FF-421C-9E0F-0D7D88B756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599764" y="3742718"/>
              <a:ext cx="6089201" cy="2518234"/>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62753</xdr:colOff>
      <xdr:row>21</xdr:row>
      <xdr:rowOff>36144</xdr:rowOff>
    </xdr:from>
    <xdr:to>
      <xdr:col>14</xdr:col>
      <xdr:colOff>430306</xdr:colOff>
      <xdr:row>24</xdr:row>
      <xdr:rowOff>42380</xdr:rowOff>
    </xdr:to>
    <xdr:sp macro="" textlink="">
      <xdr:nvSpPr>
        <xdr:cNvPr id="38" name="TextBox 37">
          <a:extLst>
            <a:ext uri="{FF2B5EF4-FFF2-40B4-BE49-F238E27FC236}">
              <a16:creationId xmlns:a16="http://schemas.microsoft.com/office/drawing/2014/main" id="{A67C284A-D308-4A8B-A150-2A55FAA99BF6}"/>
            </a:ext>
          </a:extLst>
        </xdr:cNvPr>
        <xdr:cNvSpPr txBox="1"/>
      </xdr:nvSpPr>
      <xdr:spPr>
        <a:xfrm>
          <a:off x="4939553" y="3613062"/>
          <a:ext cx="4025153" cy="5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latin typeface="Helvetica" panose="020B0604020202020204" pitchFamily="34" charset="0"/>
              <a:cs typeface="Helvetica" panose="020B0604020202020204" pitchFamily="34" charset="0"/>
            </a:rPr>
            <a:t>Top Sales</a:t>
          </a:r>
          <a:r>
            <a:rPr lang="en-ID" sz="2000" baseline="0">
              <a:latin typeface="Helvetica" panose="020B0604020202020204" pitchFamily="34" charset="0"/>
              <a:cs typeface="Helvetica" panose="020B0604020202020204" pitchFamily="34" charset="0"/>
            </a:rPr>
            <a:t> by Region</a:t>
          </a:r>
          <a:endParaRPr lang="en-ID" sz="2000">
            <a:latin typeface="Helvetica" panose="020B0604020202020204" pitchFamily="34" charset="0"/>
            <a:cs typeface="Helvetica" panose="020B0604020202020204" pitchFamily="34" charset="0"/>
          </a:endParaRPr>
        </a:p>
      </xdr:txBody>
    </xdr:sp>
    <xdr:clientData/>
  </xdr:twoCellAnchor>
  <xdr:twoCellAnchor>
    <xdr:from>
      <xdr:col>13</xdr:col>
      <xdr:colOff>273425</xdr:colOff>
      <xdr:row>23</xdr:row>
      <xdr:rowOff>286</xdr:rowOff>
    </xdr:from>
    <xdr:to>
      <xdr:col>17</xdr:col>
      <xdr:colOff>506506</xdr:colOff>
      <xdr:row>26</xdr:row>
      <xdr:rowOff>6521</xdr:rowOff>
    </xdr:to>
    <xdr:sp macro="" textlink="">
      <xdr:nvSpPr>
        <xdr:cNvPr id="39" name="TextBox 38">
          <a:extLst>
            <a:ext uri="{FF2B5EF4-FFF2-40B4-BE49-F238E27FC236}">
              <a16:creationId xmlns:a16="http://schemas.microsoft.com/office/drawing/2014/main" id="{38C0F666-6E74-4030-8533-53BF9020596D}"/>
            </a:ext>
          </a:extLst>
        </xdr:cNvPr>
        <xdr:cNvSpPr txBox="1"/>
      </xdr:nvSpPr>
      <xdr:spPr>
        <a:xfrm>
          <a:off x="8198225" y="3917862"/>
          <a:ext cx="2671481" cy="5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600">
              <a:latin typeface="Helvetica" panose="020B0604020202020204" pitchFamily="34" charset="0"/>
              <a:cs typeface="Helvetica" panose="020B0604020202020204" pitchFamily="34" charset="0"/>
            </a:rPr>
            <a:t>Rank 1</a:t>
          </a:r>
        </a:p>
      </xdr:txBody>
    </xdr:sp>
    <xdr:clientData/>
  </xdr:twoCellAnchor>
  <xdr:twoCellAnchor>
    <xdr:from>
      <xdr:col>13</xdr:col>
      <xdr:colOff>273425</xdr:colOff>
      <xdr:row>27</xdr:row>
      <xdr:rowOff>89933</xdr:rowOff>
    </xdr:from>
    <xdr:to>
      <xdr:col>17</xdr:col>
      <xdr:colOff>506506</xdr:colOff>
      <xdr:row>30</xdr:row>
      <xdr:rowOff>96169</xdr:rowOff>
    </xdr:to>
    <xdr:sp macro="" textlink="">
      <xdr:nvSpPr>
        <xdr:cNvPr id="40" name="TextBox 39">
          <a:extLst>
            <a:ext uri="{FF2B5EF4-FFF2-40B4-BE49-F238E27FC236}">
              <a16:creationId xmlns:a16="http://schemas.microsoft.com/office/drawing/2014/main" id="{DA26866F-DEDA-434D-851C-3E11D4FF4BC3}"/>
            </a:ext>
          </a:extLst>
        </xdr:cNvPr>
        <xdr:cNvSpPr txBox="1"/>
      </xdr:nvSpPr>
      <xdr:spPr>
        <a:xfrm>
          <a:off x="8198225" y="4688827"/>
          <a:ext cx="2671481" cy="5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600">
              <a:latin typeface="Helvetica" panose="020B0604020202020204" pitchFamily="34" charset="0"/>
              <a:cs typeface="Helvetica" panose="020B0604020202020204" pitchFamily="34" charset="0"/>
            </a:rPr>
            <a:t>Rank 2</a:t>
          </a:r>
        </a:p>
      </xdr:txBody>
    </xdr:sp>
    <xdr:clientData/>
  </xdr:twoCellAnchor>
  <xdr:twoCellAnchor>
    <xdr:from>
      <xdr:col>13</xdr:col>
      <xdr:colOff>273425</xdr:colOff>
      <xdr:row>31</xdr:row>
      <xdr:rowOff>134756</xdr:rowOff>
    </xdr:from>
    <xdr:to>
      <xdr:col>17</xdr:col>
      <xdr:colOff>506506</xdr:colOff>
      <xdr:row>34</xdr:row>
      <xdr:rowOff>140992</xdr:rowOff>
    </xdr:to>
    <xdr:sp macro="" textlink="">
      <xdr:nvSpPr>
        <xdr:cNvPr id="41" name="TextBox 40">
          <a:extLst>
            <a:ext uri="{FF2B5EF4-FFF2-40B4-BE49-F238E27FC236}">
              <a16:creationId xmlns:a16="http://schemas.microsoft.com/office/drawing/2014/main" id="{34891D0C-C9AD-425C-B70A-D28BCAF2D456}"/>
            </a:ext>
          </a:extLst>
        </xdr:cNvPr>
        <xdr:cNvSpPr txBox="1"/>
      </xdr:nvSpPr>
      <xdr:spPr>
        <a:xfrm>
          <a:off x="8198225" y="5414968"/>
          <a:ext cx="2671481" cy="5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600">
              <a:latin typeface="Helvetica" panose="020B0604020202020204" pitchFamily="34" charset="0"/>
              <a:cs typeface="Helvetica" panose="020B0604020202020204" pitchFamily="34" charset="0"/>
            </a:rPr>
            <a:t>Rank 3</a:t>
          </a:r>
        </a:p>
      </xdr:txBody>
    </xdr:sp>
    <xdr:clientData/>
  </xdr:twoCellAnchor>
  <xdr:twoCellAnchor>
    <xdr:from>
      <xdr:col>14</xdr:col>
      <xdr:colOff>134471</xdr:colOff>
      <xdr:row>23</xdr:row>
      <xdr:rowOff>71718</xdr:rowOff>
    </xdr:from>
    <xdr:to>
      <xdr:col>15</xdr:col>
      <xdr:colOff>85467</xdr:colOff>
      <xdr:row>26</xdr:row>
      <xdr:rowOff>0</xdr:rowOff>
    </xdr:to>
    <xdr:pic>
      <xdr:nvPicPr>
        <xdr:cNvPr id="42" name="Graphic 41" descr="Badge 1 with solid fill">
          <a:extLst>
            <a:ext uri="{FF2B5EF4-FFF2-40B4-BE49-F238E27FC236}">
              <a16:creationId xmlns:a16="http://schemas.microsoft.com/office/drawing/2014/main" id="{3010B5EC-5A68-4F31-8628-101593598E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668871" y="3989294"/>
          <a:ext cx="560596" cy="528918"/>
        </a:xfrm>
        <a:prstGeom prst="rect">
          <a:avLst/>
        </a:prstGeom>
      </xdr:spPr>
    </xdr:pic>
    <xdr:clientData/>
  </xdr:twoCellAnchor>
  <xdr:twoCellAnchor>
    <xdr:from>
      <xdr:col>14</xdr:col>
      <xdr:colOff>85167</xdr:colOff>
      <xdr:row>25</xdr:row>
      <xdr:rowOff>9250</xdr:rowOff>
    </xdr:from>
    <xdr:to>
      <xdr:col>18</xdr:col>
      <xdr:colOff>318248</xdr:colOff>
      <xdr:row>28</xdr:row>
      <xdr:rowOff>15485</xdr:rowOff>
    </xdr:to>
    <xdr:sp macro="" textlink="'pivot product'!H32">
      <xdr:nvSpPr>
        <xdr:cNvPr id="47" name="TextBox 46">
          <a:extLst>
            <a:ext uri="{FF2B5EF4-FFF2-40B4-BE49-F238E27FC236}">
              <a16:creationId xmlns:a16="http://schemas.microsoft.com/office/drawing/2014/main" id="{41F9DA84-2630-453A-893A-4AF1BC83A925}"/>
            </a:ext>
          </a:extLst>
        </xdr:cNvPr>
        <xdr:cNvSpPr txBox="1"/>
      </xdr:nvSpPr>
      <xdr:spPr>
        <a:xfrm>
          <a:off x="8619567" y="4267485"/>
          <a:ext cx="2671481" cy="5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1B13AE-DA50-4988-B368-21283254192A}" type="TxLink">
            <a:rPr lang="en-US" sz="1400" b="1" i="0" u="none" strike="noStrike">
              <a:solidFill>
                <a:srgbClr val="000000"/>
              </a:solidFill>
              <a:latin typeface="Helvetica" panose="020B0604020202020204" pitchFamily="34" charset="0"/>
              <a:cs typeface="Helvetica" panose="020B0604020202020204" pitchFamily="34" charset="0"/>
            </a:rPr>
            <a:pPr algn="ctr"/>
            <a:t>Jakarta Barat</a:t>
          </a:fld>
          <a:endParaRPr lang="en-ID" sz="2800" b="1">
            <a:latin typeface="Helvetica" panose="020B0604020202020204" pitchFamily="34" charset="0"/>
            <a:cs typeface="Helvetica" panose="020B0604020202020204" pitchFamily="34" charset="0"/>
          </a:endParaRPr>
        </a:p>
      </xdr:txBody>
    </xdr:sp>
    <xdr:clientData/>
  </xdr:twoCellAnchor>
  <xdr:twoCellAnchor>
    <xdr:from>
      <xdr:col>13</xdr:col>
      <xdr:colOff>596154</xdr:colOff>
      <xdr:row>29</xdr:row>
      <xdr:rowOff>89932</xdr:rowOff>
    </xdr:from>
    <xdr:to>
      <xdr:col>18</xdr:col>
      <xdr:colOff>219635</xdr:colOff>
      <xdr:row>32</xdr:row>
      <xdr:rowOff>96168</xdr:rowOff>
    </xdr:to>
    <xdr:sp macro="" textlink="'pivot product'!H34">
      <xdr:nvSpPr>
        <xdr:cNvPr id="48" name="TextBox 47">
          <a:extLst>
            <a:ext uri="{FF2B5EF4-FFF2-40B4-BE49-F238E27FC236}">
              <a16:creationId xmlns:a16="http://schemas.microsoft.com/office/drawing/2014/main" id="{53F6542F-D51D-4826-8638-A4B355EE935F}"/>
            </a:ext>
          </a:extLst>
        </xdr:cNvPr>
        <xdr:cNvSpPr txBox="1"/>
      </xdr:nvSpPr>
      <xdr:spPr>
        <a:xfrm>
          <a:off x="8520954" y="5029485"/>
          <a:ext cx="2671481" cy="5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A43EA6-E79D-4A55-9B0A-A05BF92DFBA5}" type="TxLink">
            <a:rPr lang="en-US" sz="1400" b="1" i="0" u="none" strike="noStrike">
              <a:solidFill>
                <a:srgbClr val="000000"/>
              </a:solidFill>
              <a:latin typeface="Arial"/>
              <a:cs typeface="Arial"/>
            </a:rPr>
            <a:pPr algn="ctr"/>
            <a:t>Tangerang</a:t>
          </a:fld>
          <a:endParaRPr lang="en-ID" sz="2800" b="1">
            <a:latin typeface="Helvetica" panose="020B0604020202020204" pitchFamily="34" charset="0"/>
            <a:cs typeface="Helvetica" panose="020B0604020202020204" pitchFamily="34" charset="0"/>
          </a:endParaRPr>
        </a:p>
      </xdr:txBody>
    </xdr:sp>
    <xdr:clientData/>
  </xdr:twoCellAnchor>
  <xdr:twoCellAnchor>
    <xdr:from>
      <xdr:col>14</xdr:col>
      <xdr:colOff>103095</xdr:colOff>
      <xdr:row>33</xdr:row>
      <xdr:rowOff>116826</xdr:rowOff>
    </xdr:from>
    <xdr:to>
      <xdr:col>18</xdr:col>
      <xdr:colOff>336176</xdr:colOff>
      <xdr:row>36</xdr:row>
      <xdr:rowOff>123062</xdr:rowOff>
    </xdr:to>
    <xdr:sp macro="" textlink="'pivot product'!H33">
      <xdr:nvSpPr>
        <xdr:cNvPr id="51" name="TextBox 50">
          <a:extLst>
            <a:ext uri="{FF2B5EF4-FFF2-40B4-BE49-F238E27FC236}">
              <a16:creationId xmlns:a16="http://schemas.microsoft.com/office/drawing/2014/main" id="{45B18F9E-9C2A-4857-AD92-9C4587BDEFB7}"/>
            </a:ext>
          </a:extLst>
        </xdr:cNvPr>
        <xdr:cNvSpPr txBox="1"/>
      </xdr:nvSpPr>
      <xdr:spPr>
        <a:xfrm>
          <a:off x="8637495" y="5737697"/>
          <a:ext cx="2671481" cy="51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DFF36E-F92C-41DD-A393-67B81E9EA77F}" type="TxLink">
            <a:rPr lang="en-US" sz="1400" b="1" i="0" u="none" strike="noStrike">
              <a:solidFill>
                <a:srgbClr val="000000"/>
              </a:solidFill>
              <a:latin typeface="Helvetica" panose="020B0604020202020204" pitchFamily="34" charset="0"/>
              <a:cs typeface="Helvetica" panose="020B0604020202020204" pitchFamily="34" charset="0"/>
            </a:rPr>
            <a:pPr algn="ctr"/>
            <a:t>Kulon Progo</a:t>
          </a:fld>
          <a:endParaRPr lang="en-ID" sz="2800" b="1">
            <a:latin typeface="Helvetica" panose="020B0604020202020204" pitchFamily="34" charset="0"/>
            <a:cs typeface="Helvetica" panose="020B0604020202020204" pitchFamily="34" charset="0"/>
          </a:endParaRPr>
        </a:p>
      </xdr:txBody>
    </xdr:sp>
    <xdr:clientData/>
  </xdr:twoCellAnchor>
  <xdr:twoCellAnchor>
    <xdr:from>
      <xdr:col>18</xdr:col>
      <xdr:colOff>295836</xdr:colOff>
      <xdr:row>39</xdr:row>
      <xdr:rowOff>96444</xdr:rowOff>
    </xdr:from>
    <xdr:to>
      <xdr:col>24</xdr:col>
      <xdr:colOff>600636</xdr:colOff>
      <xdr:row>42</xdr:row>
      <xdr:rowOff>69274</xdr:rowOff>
    </xdr:to>
    <xdr:sp macro="" textlink="">
      <xdr:nvSpPr>
        <xdr:cNvPr id="52" name="TextBox 51">
          <a:extLst>
            <a:ext uri="{FF2B5EF4-FFF2-40B4-BE49-F238E27FC236}">
              <a16:creationId xmlns:a16="http://schemas.microsoft.com/office/drawing/2014/main" id="{D6E008A9-D9E1-4DAF-A17A-FB5A0DB49BB2}"/>
            </a:ext>
          </a:extLst>
        </xdr:cNvPr>
        <xdr:cNvSpPr txBox="1"/>
      </xdr:nvSpPr>
      <xdr:spPr>
        <a:xfrm>
          <a:off x="11268636" y="6828938"/>
          <a:ext cx="3962400" cy="483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latin typeface="Helvetica" panose="020B0604020202020204" pitchFamily="34" charset="0"/>
              <a:cs typeface="Helvetica" panose="020B0604020202020204" pitchFamily="34" charset="0"/>
            </a:rPr>
            <a:t>Top Product based on Category</a:t>
          </a:r>
        </a:p>
      </xdr:txBody>
    </xdr:sp>
    <xdr:clientData/>
  </xdr:twoCellAnchor>
  <xdr:twoCellAnchor>
    <xdr:from>
      <xdr:col>14</xdr:col>
      <xdr:colOff>161365</xdr:colOff>
      <xdr:row>27</xdr:row>
      <xdr:rowOff>53787</xdr:rowOff>
    </xdr:from>
    <xdr:to>
      <xdr:col>15</xdr:col>
      <xdr:colOff>98272</xdr:colOff>
      <xdr:row>30</xdr:row>
      <xdr:rowOff>71718</xdr:rowOff>
    </xdr:to>
    <xdr:pic>
      <xdr:nvPicPr>
        <xdr:cNvPr id="53" name="Graphic 52" descr="Badge with solid fill">
          <a:extLst>
            <a:ext uri="{FF2B5EF4-FFF2-40B4-BE49-F238E27FC236}">
              <a16:creationId xmlns:a16="http://schemas.microsoft.com/office/drawing/2014/main" id="{4B8632DE-0A0F-4899-9207-94F8DE3BA6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8695765" y="4742328"/>
          <a:ext cx="546507" cy="528919"/>
        </a:xfrm>
        <a:prstGeom prst="rect">
          <a:avLst/>
        </a:prstGeom>
      </xdr:spPr>
    </xdr:pic>
    <xdr:clientData/>
  </xdr:twoCellAnchor>
  <xdr:twoCellAnchor>
    <xdr:from>
      <xdr:col>14</xdr:col>
      <xdr:colOff>151811</xdr:colOff>
      <xdr:row>31</xdr:row>
      <xdr:rowOff>143436</xdr:rowOff>
    </xdr:from>
    <xdr:to>
      <xdr:col>15</xdr:col>
      <xdr:colOff>76095</xdr:colOff>
      <xdr:row>34</xdr:row>
      <xdr:rowOff>161365</xdr:rowOff>
    </xdr:to>
    <xdr:pic>
      <xdr:nvPicPr>
        <xdr:cNvPr id="55" name="Graphic 54" descr="Badge 3 with solid fill">
          <a:extLst>
            <a:ext uri="{FF2B5EF4-FFF2-40B4-BE49-F238E27FC236}">
              <a16:creationId xmlns:a16="http://schemas.microsoft.com/office/drawing/2014/main" id="{7A618D02-2248-4527-AE5C-B4922E35E35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86211" y="5513295"/>
          <a:ext cx="533884" cy="528917"/>
        </a:xfrm>
        <a:prstGeom prst="rect">
          <a:avLst/>
        </a:prstGeom>
      </xdr:spPr>
    </xdr:pic>
    <xdr:clientData/>
  </xdr:twoCellAnchor>
  <xdr:twoCellAnchor>
    <xdr:from>
      <xdr:col>18</xdr:col>
      <xdr:colOff>435660</xdr:colOff>
      <xdr:row>43</xdr:row>
      <xdr:rowOff>61306</xdr:rowOff>
    </xdr:from>
    <xdr:to>
      <xdr:col>21</xdr:col>
      <xdr:colOff>71718</xdr:colOff>
      <xdr:row>52</xdr:row>
      <xdr:rowOff>0</xdr:rowOff>
    </xdr:to>
    <xdr:sp macro="" textlink="">
      <xdr:nvSpPr>
        <xdr:cNvPr id="56" name="Rectangle: Rounded Corners 55">
          <a:extLst>
            <a:ext uri="{FF2B5EF4-FFF2-40B4-BE49-F238E27FC236}">
              <a16:creationId xmlns:a16="http://schemas.microsoft.com/office/drawing/2014/main" id="{F664E869-3787-43D1-ABDD-2A164738158C}"/>
            </a:ext>
          </a:extLst>
        </xdr:cNvPr>
        <xdr:cNvSpPr/>
      </xdr:nvSpPr>
      <xdr:spPr>
        <a:xfrm>
          <a:off x="11408460" y="7475118"/>
          <a:ext cx="1464858" cy="1471658"/>
        </a:xfrm>
        <a:prstGeom prst="roundRect">
          <a:avLst/>
        </a:prstGeom>
        <a:solidFill>
          <a:schemeClr val="bg1"/>
        </a:solidFill>
        <a:ln>
          <a:noFill/>
        </a:ln>
        <a:effectLst>
          <a:outerShdw blurRad="279400" dist="50800" dir="2700000" sx="102000" sy="102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xdr:clientData/>
  </xdr:twoCellAnchor>
  <xdr:twoCellAnchor>
    <xdr:from>
      <xdr:col>18</xdr:col>
      <xdr:colOff>333571</xdr:colOff>
      <xdr:row>42</xdr:row>
      <xdr:rowOff>107576</xdr:rowOff>
    </xdr:from>
    <xdr:to>
      <xdr:col>19</xdr:col>
      <xdr:colOff>377462</xdr:colOff>
      <xdr:row>46</xdr:row>
      <xdr:rowOff>89647</xdr:rowOff>
    </xdr:to>
    <xdr:pic>
      <xdr:nvPicPr>
        <xdr:cNvPr id="57" name="Graphic 56" descr="Badge 1 with solid fill">
          <a:extLst>
            <a:ext uri="{FF2B5EF4-FFF2-40B4-BE49-F238E27FC236}">
              <a16:creationId xmlns:a16="http://schemas.microsoft.com/office/drawing/2014/main" id="{B6EF0A54-D0C7-4E75-8E3B-AB527AB9E1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306371" y="7351058"/>
          <a:ext cx="653491" cy="663389"/>
        </a:xfrm>
        <a:prstGeom prst="rect">
          <a:avLst/>
        </a:prstGeom>
      </xdr:spPr>
    </xdr:pic>
    <xdr:clientData/>
  </xdr:twoCellAnchor>
  <xdr:twoCellAnchor>
    <xdr:from>
      <xdr:col>19</xdr:col>
      <xdr:colOff>288601</xdr:colOff>
      <xdr:row>48</xdr:row>
      <xdr:rowOff>59285</xdr:rowOff>
    </xdr:from>
    <xdr:to>
      <xdr:col>20</xdr:col>
      <xdr:colOff>448168</xdr:colOff>
      <xdr:row>52</xdr:row>
      <xdr:rowOff>131264</xdr:rowOff>
    </xdr:to>
    <xdr:sp macro="" textlink="'pivot product'!F72">
      <xdr:nvSpPr>
        <xdr:cNvPr id="58" name="TextBox 57">
          <a:extLst>
            <a:ext uri="{FF2B5EF4-FFF2-40B4-BE49-F238E27FC236}">
              <a16:creationId xmlns:a16="http://schemas.microsoft.com/office/drawing/2014/main" id="{F4DAFCC1-18C7-4BC8-95B6-1FB7485517B2}"/>
            </a:ext>
          </a:extLst>
        </xdr:cNvPr>
        <xdr:cNvSpPr txBox="1"/>
      </xdr:nvSpPr>
      <xdr:spPr>
        <a:xfrm>
          <a:off x="11871001" y="8324744"/>
          <a:ext cx="769167"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425290D-4F85-4E87-9AC2-642ADC88E1F0}" type="TxLink">
            <a:rPr lang="en-US" sz="1200" b="0" i="0" u="none" strike="noStrike">
              <a:solidFill>
                <a:srgbClr val="00B0F0"/>
              </a:solidFill>
              <a:latin typeface="Berlin Sans FB Demi" panose="020E0802020502020306" pitchFamily="34" charset="0"/>
              <a:cs typeface="Arial"/>
            </a:rPr>
            <a:pPr algn="r"/>
            <a:t>175 Pcs</a:t>
          </a:fld>
          <a:endParaRPr lang="en-US" sz="2400" b="0">
            <a:solidFill>
              <a:srgbClr val="00B0F0"/>
            </a:solidFill>
            <a:latin typeface="Berlin Sans FB Demi" panose="020E0802020502020306" pitchFamily="34" charset="0"/>
          </a:endParaRPr>
        </a:p>
      </xdr:txBody>
    </xdr:sp>
    <xdr:clientData/>
  </xdr:twoCellAnchor>
  <xdr:twoCellAnchor>
    <xdr:from>
      <xdr:col>21</xdr:col>
      <xdr:colOff>242047</xdr:colOff>
      <xdr:row>43</xdr:row>
      <xdr:rowOff>88200</xdr:rowOff>
    </xdr:from>
    <xdr:to>
      <xdr:col>23</xdr:col>
      <xdr:colOff>510988</xdr:colOff>
      <xdr:row>52</xdr:row>
      <xdr:rowOff>26894</xdr:rowOff>
    </xdr:to>
    <xdr:sp macro="" textlink="">
      <xdr:nvSpPr>
        <xdr:cNvPr id="59" name="Rectangle: Rounded Corners 58">
          <a:extLst>
            <a:ext uri="{FF2B5EF4-FFF2-40B4-BE49-F238E27FC236}">
              <a16:creationId xmlns:a16="http://schemas.microsoft.com/office/drawing/2014/main" id="{DACF6731-74DB-4BEE-BEBB-3FE68FEBFFD8}"/>
            </a:ext>
          </a:extLst>
        </xdr:cNvPr>
        <xdr:cNvSpPr/>
      </xdr:nvSpPr>
      <xdr:spPr>
        <a:xfrm>
          <a:off x="13043647" y="7502012"/>
          <a:ext cx="1488141" cy="1471658"/>
        </a:xfrm>
        <a:prstGeom prst="roundRect">
          <a:avLst/>
        </a:prstGeom>
        <a:solidFill>
          <a:schemeClr val="bg1"/>
        </a:solidFill>
        <a:ln>
          <a:noFill/>
        </a:ln>
        <a:effectLst>
          <a:outerShdw blurRad="279400" dist="50800" dir="2700000" sx="102000" sy="102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xdr:clientData/>
  </xdr:twoCellAnchor>
  <xdr:twoCellAnchor>
    <xdr:from>
      <xdr:col>21</xdr:col>
      <xdr:colOff>242047</xdr:colOff>
      <xdr:row>45</xdr:row>
      <xdr:rowOff>106427</xdr:rowOff>
    </xdr:from>
    <xdr:to>
      <xdr:col>23</xdr:col>
      <xdr:colOff>528919</xdr:colOff>
      <xdr:row>50</xdr:row>
      <xdr:rowOff>1450</xdr:rowOff>
    </xdr:to>
    <xdr:sp macro="" textlink="'pivot product'!E73">
      <xdr:nvSpPr>
        <xdr:cNvPr id="60" name="TextBox 59">
          <a:extLst>
            <a:ext uri="{FF2B5EF4-FFF2-40B4-BE49-F238E27FC236}">
              <a16:creationId xmlns:a16="http://schemas.microsoft.com/office/drawing/2014/main" id="{9BB2894C-3CC9-4DBC-BABA-F64B09DF9D68}"/>
            </a:ext>
          </a:extLst>
        </xdr:cNvPr>
        <xdr:cNvSpPr txBox="1"/>
      </xdr:nvSpPr>
      <xdr:spPr>
        <a:xfrm>
          <a:off x="13043647" y="7860898"/>
          <a:ext cx="1506072" cy="7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CC24E72-72EC-45AA-911F-5BE3416D3478}" type="TxLink">
            <a:rPr lang="en-US" sz="1600" b="1" i="0" u="none" strike="noStrike">
              <a:solidFill>
                <a:srgbClr val="000000"/>
              </a:solidFill>
              <a:latin typeface="Helvetica" panose="020B0604020202020204" pitchFamily="34" charset="0"/>
              <a:ea typeface="Calibri" panose="020F0502020204030204" pitchFamily="34" charset="0"/>
              <a:cs typeface="Helvetica" panose="020B0604020202020204" pitchFamily="34" charset="0"/>
            </a:rPr>
            <a:pPr algn="l"/>
            <a:t>Jam Tangan</a:t>
          </a:fld>
          <a:endParaRPr lang="en-ID" sz="4800" b="1">
            <a:latin typeface="Helvetica" panose="020B0604020202020204" pitchFamily="34" charset="0"/>
            <a:ea typeface="Calibri" panose="020F0502020204030204" pitchFamily="34" charset="0"/>
            <a:cs typeface="Helvetica" panose="020B0604020202020204" pitchFamily="34" charset="0"/>
          </a:endParaRPr>
        </a:p>
      </xdr:txBody>
    </xdr:sp>
    <xdr:clientData/>
  </xdr:twoCellAnchor>
  <xdr:twoCellAnchor>
    <xdr:from>
      <xdr:col>22</xdr:col>
      <xdr:colOff>118272</xdr:colOff>
      <xdr:row>48</xdr:row>
      <xdr:rowOff>59285</xdr:rowOff>
    </xdr:from>
    <xdr:to>
      <xdr:col>23</xdr:col>
      <xdr:colOff>277839</xdr:colOff>
      <xdr:row>52</xdr:row>
      <xdr:rowOff>131264</xdr:rowOff>
    </xdr:to>
    <xdr:sp macro="" textlink="'pivot product'!F73">
      <xdr:nvSpPr>
        <xdr:cNvPr id="61" name="TextBox 60">
          <a:extLst>
            <a:ext uri="{FF2B5EF4-FFF2-40B4-BE49-F238E27FC236}">
              <a16:creationId xmlns:a16="http://schemas.microsoft.com/office/drawing/2014/main" id="{D01D82E5-8A41-47D5-AEF6-ACB87AEE39C0}"/>
            </a:ext>
          </a:extLst>
        </xdr:cNvPr>
        <xdr:cNvSpPr txBox="1"/>
      </xdr:nvSpPr>
      <xdr:spPr>
        <a:xfrm>
          <a:off x="13529472" y="8324744"/>
          <a:ext cx="769167"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F6F265F-16A7-42E3-A8D1-4557F55242CC}" type="TxLink">
            <a:rPr lang="en-US" sz="1200" b="0" i="0" u="none" strike="noStrike">
              <a:solidFill>
                <a:srgbClr val="00B0F0"/>
              </a:solidFill>
              <a:latin typeface="Berlin Sans FB Demi" panose="020E0802020502020306" pitchFamily="34" charset="0"/>
              <a:ea typeface="Calibri" panose="020F0502020204030204" pitchFamily="34" charset="0"/>
              <a:cs typeface="Arial"/>
            </a:rPr>
            <a:pPr algn="r"/>
            <a:t>166 Pcs</a:t>
          </a:fld>
          <a:endParaRPr lang="en-ID" sz="2800" b="0">
            <a:solidFill>
              <a:srgbClr val="00B0F0"/>
            </a:solidFill>
            <a:latin typeface="Berlin Sans FB Demi" panose="020E0802020502020306" pitchFamily="34" charset="0"/>
            <a:ea typeface="Calibri" panose="020F0502020204030204" pitchFamily="34" charset="0"/>
            <a:cs typeface="Calibri" panose="020F0502020204030204" pitchFamily="34" charset="0"/>
          </a:endParaRPr>
        </a:p>
      </xdr:txBody>
    </xdr:sp>
    <xdr:clientData/>
  </xdr:twoCellAnchor>
  <xdr:twoCellAnchor>
    <xdr:from>
      <xdr:col>21</xdr:col>
      <xdr:colOff>194193</xdr:colOff>
      <xdr:row>42</xdr:row>
      <xdr:rowOff>152399</xdr:rowOff>
    </xdr:from>
    <xdr:to>
      <xdr:col>22</xdr:col>
      <xdr:colOff>143097</xdr:colOff>
      <xdr:row>46</xdr:row>
      <xdr:rowOff>44823</xdr:rowOff>
    </xdr:to>
    <xdr:pic>
      <xdr:nvPicPr>
        <xdr:cNvPr id="62" name="Graphic 61" descr="Badge with solid fill">
          <a:extLst>
            <a:ext uri="{FF2B5EF4-FFF2-40B4-BE49-F238E27FC236}">
              <a16:creationId xmlns:a16="http://schemas.microsoft.com/office/drawing/2014/main" id="{BDA2970E-14EC-4AFB-AAEC-4788463F68B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995793" y="7395881"/>
          <a:ext cx="558504" cy="573742"/>
        </a:xfrm>
        <a:prstGeom prst="rect">
          <a:avLst/>
        </a:prstGeom>
      </xdr:spPr>
    </xdr:pic>
    <xdr:clientData/>
  </xdr:twoCellAnchor>
  <xdr:twoCellAnchor>
    <xdr:from>
      <xdr:col>24</xdr:col>
      <xdr:colOff>86037</xdr:colOff>
      <xdr:row>43</xdr:row>
      <xdr:rowOff>61306</xdr:rowOff>
    </xdr:from>
    <xdr:to>
      <xdr:col>26</xdr:col>
      <xdr:colOff>221934</xdr:colOff>
      <xdr:row>52</xdr:row>
      <xdr:rowOff>0</xdr:rowOff>
    </xdr:to>
    <xdr:sp macro="" textlink="">
      <xdr:nvSpPr>
        <xdr:cNvPr id="63" name="Rectangle: Rounded Corners 62">
          <a:extLst>
            <a:ext uri="{FF2B5EF4-FFF2-40B4-BE49-F238E27FC236}">
              <a16:creationId xmlns:a16="http://schemas.microsoft.com/office/drawing/2014/main" id="{24123639-B8DF-4459-8FE6-4FFAF1A68A3D}"/>
            </a:ext>
          </a:extLst>
        </xdr:cNvPr>
        <xdr:cNvSpPr/>
      </xdr:nvSpPr>
      <xdr:spPr>
        <a:xfrm>
          <a:off x="14716437" y="7475118"/>
          <a:ext cx="1355097" cy="1471658"/>
        </a:xfrm>
        <a:prstGeom prst="roundRect">
          <a:avLst/>
        </a:prstGeom>
        <a:solidFill>
          <a:schemeClr val="bg1"/>
        </a:solidFill>
        <a:ln>
          <a:noFill/>
        </a:ln>
        <a:effectLst>
          <a:outerShdw blurRad="279400" dist="50800" dir="2700000" sx="102000" sy="102000" algn="ctr" rotWithShape="0">
            <a:prstClr val="black">
              <a:alpha val="1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b="1"/>
        </a:p>
      </xdr:txBody>
    </xdr:sp>
    <xdr:clientData/>
  </xdr:twoCellAnchor>
  <xdr:twoCellAnchor>
    <xdr:from>
      <xdr:col>24</xdr:col>
      <xdr:colOff>98133</xdr:colOff>
      <xdr:row>45</xdr:row>
      <xdr:rowOff>79533</xdr:rowOff>
    </xdr:from>
    <xdr:to>
      <xdr:col>26</xdr:col>
      <xdr:colOff>134471</xdr:colOff>
      <xdr:row>49</xdr:row>
      <xdr:rowOff>144886</xdr:rowOff>
    </xdr:to>
    <xdr:sp macro="" textlink="'pivot product'!E74">
      <xdr:nvSpPr>
        <xdr:cNvPr id="66" name="TextBox 65">
          <a:extLst>
            <a:ext uri="{FF2B5EF4-FFF2-40B4-BE49-F238E27FC236}">
              <a16:creationId xmlns:a16="http://schemas.microsoft.com/office/drawing/2014/main" id="{6AF40E56-4122-43FC-B2E3-D0BBC831DB2D}"/>
            </a:ext>
          </a:extLst>
        </xdr:cNvPr>
        <xdr:cNvSpPr txBox="1"/>
      </xdr:nvSpPr>
      <xdr:spPr>
        <a:xfrm>
          <a:off x="14728533" y="7834004"/>
          <a:ext cx="1255538" cy="746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77333FD-B2A9-460F-891A-B77640692B05}" type="TxLink">
            <a:rPr lang="en-US" sz="1600" b="1" i="0" u="none" strike="noStrike">
              <a:solidFill>
                <a:srgbClr val="000000"/>
              </a:solidFill>
              <a:latin typeface="Helvetica" panose="020B0604020202020204" pitchFamily="34" charset="0"/>
              <a:ea typeface="Calibri" panose="020F0502020204030204" pitchFamily="34" charset="0"/>
              <a:cs typeface="Helvetica" panose="020B0604020202020204" pitchFamily="34" charset="0"/>
            </a:rPr>
            <a:pPr algn="l"/>
            <a:t>Kalung Pendant</a:t>
          </a:fld>
          <a:endParaRPr lang="en-ID" sz="4800" b="1">
            <a:solidFill>
              <a:sysClr val="windowText" lastClr="000000"/>
            </a:solidFill>
            <a:latin typeface="Helvetica" panose="020B0604020202020204" pitchFamily="34" charset="0"/>
            <a:ea typeface="Calibri" panose="020F0502020204030204" pitchFamily="34" charset="0"/>
            <a:cs typeface="Helvetica" panose="020B0604020202020204" pitchFamily="34" charset="0"/>
          </a:endParaRPr>
        </a:p>
      </xdr:txBody>
    </xdr:sp>
    <xdr:clientData/>
  </xdr:twoCellAnchor>
  <xdr:twoCellAnchor>
    <xdr:from>
      <xdr:col>24</xdr:col>
      <xdr:colOff>548578</xdr:colOff>
      <xdr:row>48</xdr:row>
      <xdr:rowOff>32391</xdr:rowOff>
    </xdr:from>
    <xdr:to>
      <xdr:col>26</xdr:col>
      <xdr:colOff>98545</xdr:colOff>
      <xdr:row>52</xdr:row>
      <xdr:rowOff>104370</xdr:rowOff>
    </xdr:to>
    <xdr:sp macro="" textlink="'pivot product'!F74">
      <xdr:nvSpPr>
        <xdr:cNvPr id="67" name="TextBox 66">
          <a:extLst>
            <a:ext uri="{FF2B5EF4-FFF2-40B4-BE49-F238E27FC236}">
              <a16:creationId xmlns:a16="http://schemas.microsoft.com/office/drawing/2014/main" id="{01D609FD-07C6-4D03-A32F-0F59632BA0E5}"/>
            </a:ext>
          </a:extLst>
        </xdr:cNvPr>
        <xdr:cNvSpPr txBox="1"/>
      </xdr:nvSpPr>
      <xdr:spPr>
        <a:xfrm>
          <a:off x="15178978" y="8297850"/>
          <a:ext cx="769167"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B71BBAE-9E24-4C82-AD45-F038485A720A}" type="TxLink">
            <a:rPr lang="en-US" sz="1200" b="0" i="0" u="none" strike="noStrike">
              <a:solidFill>
                <a:srgbClr val="00B0F0"/>
              </a:solidFill>
              <a:latin typeface="Berlin Sans FB Demi" panose="020E0802020502020306" pitchFamily="34" charset="0"/>
              <a:ea typeface="Calibri" panose="020F0502020204030204" pitchFamily="34" charset="0"/>
              <a:cs typeface="Arial"/>
            </a:rPr>
            <a:pPr algn="r"/>
            <a:t>162 Pcs</a:t>
          </a:fld>
          <a:endParaRPr lang="en-ID" sz="2800" b="0">
            <a:solidFill>
              <a:srgbClr val="00B0F0"/>
            </a:solidFill>
            <a:latin typeface="Berlin Sans FB Demi" panose="020E0802020502020306" pitchFamily="34" charset="0"/>
            <a:ea typeface="Calibri" panose="020F0502020204030204" pitchFamily="34" charset="0"/>
            <a:cs typeface="Calibri" panose="020F0502020204030204" pitchFamily="34" charset="0"/>
          </a:endParaRPr>
        </a:p>
      </xdr:txBody>
    </xdr:sp>
    <xdr:clientData/>
  </xdr:twoCellAnchor>
  <xdr:twoCellAnchor>
    <xdr:from>
      <xdr:col>24</xdr:col>
      <xdr:colOff>26894</xdr:colOff>
      <xdr:row>43</xdr:row>
      <xdr:rowOff>8966</xdr:rowOff>
    </xdr:from>
    <xdr:to>
      <xdr:col>24</xdr:col>
      <xdr:colOff>479505</xdr:colOff>
      <xdr:row>45</xdr:row>
      <xdr:rowOff>134470</xdr:rowOff>
    </xdr:to>
    <xdr:pic>
      <xdr:nvPicPr>
        <xdr:cNvPr id="68" name="Graphic 67" descr="Badge 3 with solid fill">
          <a:extLst>
            <a:ext uri="{FF2B5EF4-FFF2-40B4-BE49-F238E27FC236}">
              <a16:creationId xmlns:a16="http://schemas.microsoft.com/office/drawing/2014/main" id="{D8AC57F4-7ACC-4EC4-9916-CE0F2ADE19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657294" y="7422778"/>
          <a:ext cx="452611" cy="466163"/>
        </a:xfrm>
        <a:prstGeom prst="rect">
          <a:avLst/>
        </a:prstGeom>
      </xdr:spPr>
    </xdr:pic>
    <xdr:clientData/>
  </xdr:twoCellAnchor>
  <xdr:twoCellAnchor>
    <xdr:from>
      <xdr:col>18</xdr:col>
      <xdr:colOff>430307</xdr:colOff>
      <xdr:row>45</xdr:row>
      <xdr:rowOff>103115</xdr:rowOff>
    </xdr:from>
    <xdr:to>
      <xdr:col>21</xdr:col>
      <xdr:colOff>179295</xdr:colOff>
      <xdr:row>50</xdr:row>
      <xdr:rowOff>4764</xdr:rowOff>
    </xdr:to>
    <xdr:sp macro="" textlink="'pivot product'!E72">
      <xdr:nvSpPr>
        <xdr:cNvPr id="69" name="TextBox 68">
          <a:extLst>
            <a:ext uri="{FF2B5EF4-FFF2-40B4-BE49-F238E27FC236}">
              <a16:creationId xmlns:a16="http://schemas.microsoft.com/office/drawing/2014/main" id="{9A46B4AC-8DED-4628-8999-DF41309F32EF}"/>
            </a:ext>
          </a:extLst>
        </xdr:cNvPr>
        <xdr:cNvSpPr txBox="1"/>
      </xdr:nvSpPr>
      <xdr:spPr>
        <a:xfrm>
          <a:off x="11403107" y="7857586"/>
          <a:ext cx="1577788" cy="753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914C24D-67FE-4F32-9CDD-F9DF987AFD8C}" type="TxLink">
            <a:rPr lang="en-US" sz="1600" b="1" i="0" u="none" strike="noStrike">
              <a:solidFill>
                <a:srgbClr val="000000"/>
              </a:solidFill>
              <a:latin typeface="Helvetica" panose="020B0604020202020204" pitchFamily="34" charset="0"/>
              <a:ea typeface="Calibri" panose="020F0502020204030204" pitchFamily="34" charset="0"/>
              <a:cs typeface="Helvetica" panose="020B0604020202020204" pitchFamily="34" charset="0"/>
            </a:rPr>
            <a:pPr algn="l"/>
            <a:t>Ikat Pinggang Pria</a:t>
          </a:fld>
          <a:endParaRPr lang="en-ID" sz="4400" b="1">
            <a:solidFill>
              <a:schemeClr val="accent6">
                <a:lumMod val="75000"/>
              </a:schemeClr>
            </a:solidFill>
            <a:latin typeface="Helvetica" panose="020B0604020202020204" pitchFamily="34" charset="0"/>
            <a:ea typeface="Calibri" panose="020F0502020204030204" pitchFamily="34" charset="0"/>
            <a:cs typeface="Helvetica" panose="020B0604020202020204" pitchFamily="34" charset="0"/>
          </a:endParaRPr>
        </a:p>
      </xdr:txBody>
    </xdr:sp>
    <xdr:clientData/>
  </xdr:twoCellAnchor>
  <xdr:twoCellAnchor>
    <xdr:from>
      <xdr:col>3</xdr:col>
      <xdr:colOff>423389</xdr:colOff>
      <xdr:row>61</xdr:row>
      <xdr:rowOff>38998</xdr:rowOff>
    </xdr:from>
    <xdr:to>
      <xdr:col>27</xdr:col>
      <xdr:colOff>116541</xdr:colOff>
      <xdr:row>81</xdr:row>
      <xdr:rowOff>169049</xdr:rowOff>
    </xdr:to>
    <xdr:sp macro="" textlink="">
      <xdr:nvSpPr>
        <xdr:cNvPr id="73" name="Rectangle: Rounded Corners 72">
          <a:extLst>
            <a:ext uri="{FF2B5EF4-FFF2-40B4-BE49-F238E27FC236}">
              <a16:creationId xmlns:a16="http://schemas.microsoft.com/office/drawing/2014/main" id="{7CD1F942-BC31-4D88-865F-47B912C7FD15}"/>
            </a:ext>
          </a:extLst>
        </xdr:cNvPr>
        <xdr:cNvSpPr/>
      </xdr:nvSpPr>
      <xdr:spPr>
        <a:xfrm>
          <a:off x="2252189" y="10518739"/>
          <a:ext cx="14323552" cy="353663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555812</xdr:colOff>
      <xdr:row>64</xdr:row>
      <xdr:rowOff>17929</xdr:rowOff>
    </xdr:from>
    <xdr:to>
      <xdr:col>26</xdr:col>
      <xdr:colOff>448235</xdr:colOff>
      <xdr:row>82</xdr:row>
      <xdr:rowOff>17928</xdr:rowOff>
    </xdr:to>
    <xdr:graphicFrame macro="">
      <xdr:nvGraphicFramePr>
        <xdr:cNvPr id="74" name="Chart 73">
          <a:extLst>
            <a:ext uri="{FF2B5EF4-FFF2-40B4-BE49-F238E27FC236}">
              <a16:creationId xmlns:a16="http://schemas.microsoft.com/office/drawing/2014/main" id="{A38EB550-9E26-4E7D-8823-14250C7EE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107577</xdr:colOff>
      <xdr:row>61</xdr:row>
      <xdr:rowOff>152399</xdr:rowOff>
    </xdr:from>
    <xdr:to>
      <xdr:col>7</xdr:col>
      <xdr:colOff>185057</xdr:colOff>
      <xdr:row>70</xdr:row>
      <xdr:rowOff>87534</xdr:rowOff>
    </xdr:to>
    <mc:AlternateContent xmlns:mc="http://schemas.openxmlformats.org/markup-compatibility/2006" xmlns:a14="http://schemas.microsoft.com/office/drawing/2010/main">
      <mc:Choice Requires="a14">
        <xdr:graphicFrame macro="">
          <xdr:nvGraphicFramePr>
            <xdr:cNvPr id="75" name="Marketplace 1">
              <a:extLst>
                <a:ext uri="{FF2B5EF4-FFF2-40B4-BE49-F238E27FC236}">
                  <a16:creationId xmlns:a16="http://schemas.microsoft.com/office/drawing/2014/main" id="{E3779F1B-BBF6-4B41-9DEA-2173B14BB645}"/>
                </a:ext>
              </a:extLst>
            </xdr:cNvPr>
            <xdr:cNvGraphicFramePr/>
          </xdr:nvGraphicFramePr>
          <xdr:xfrm>
            <a:off x="0" y="0"/>
            <a:ext cx="0" cy="0"/>
          </xdr:xfrm>
          <a:graphic>
            <a:graphicData uri="http://schemas.microsoft.com/office/drawing/2010/slicer">
              <sle:slicer xmlns:sle="http://schemas.microsoft.com/office/drawing/2010/slicer" name="Marketplace 1"/>
            </a:graphicData>
          </a:graphic>
        </xdr:graphicFrame>
      </mc:Choice>
      <mc:Fallback xmlns="">
        <xdr:sp macro="" textlink="">
          <xdr:nvSpPr>
            <xdr:cNvPr id="0" name=""/>
            <xdr:cNvSpPr>
              <a:spLocks noTextEdit="1"/>
            </xdr:cNvSpPr>
          </xdr:nvSpPr>
          <xdr:spPr>
            <a:xfrm>
              <a:off x="2545977" y="10632140"/>
              <a:ext cx="1906280" cy="14681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309730</xdr:colOff>
      <xdr:row>70</xdr:row>
      <xdr:rowOff>42841</xdr:rowOff>
    </xdr:from>
    <xdr:to>
      <xdr:col>7</xdr:col>
      <xdr:colOff>163665</xdr:colOff>
      <xdr:row>71</xdr:row>
      <xdr:rowOff>154794</xdr:rowOff>
    </xdr:to>
    <xdr:sp macro="" textlink="">
      <xdr:nvSpPr>
        <xdr:cNvPr id="76" name="TextBox 75">
          <a:extLst>
            <a:ext uri="{FF2B5EF4-FFF2-40B4-BE49-F238E27FC236}">
              <a16:creationId xmlns:a16="http://schemas.microsoft.com/office/drawing/2014/main" id="{7CE8C2A0-D96C-4D95-A41A-741D9F76D45C}"/>
            </a:ext>
          </a:extLst>
        </xdr:cNvPr>
        <xdr:cNvSpPr txBox="1"/>
      </xdr:nvSpPr>
      <xdr:spPr>
        <a:xfrm>
          <a:off x="2748130" y="12055547"/>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Highest</a:t>
          </a:r>
        </a:p>
      </xdr:txBody>
    </xdr:sp>
    <xdr:clientData/>
  </xdr:twoCellAnchor>
  <xdr:twoCellAnchor>
    <xdr:from>
      <xdr:col>4</xdr:col>
      <xdr:colOff>309730</xdr:colOff>
      <xdr:row>74</xdr:row>
      <xdr:rowOff>37717</xdr:rowOff>
    </xdr:from>
    <xdr:to>
      <xdr:col>7</xdr:col>
      <xdr:colOff>163665</xdr:colOff>
      <xdr:row>75</xdr:row>
      <xdr:rowOff>149670</xdr:rowOff>
    </xdr:to>
    <xdr:sp macro="" textlink="">
      <xdr:nvSpPr>
        <xdr:cNvPr id="77" name="TextBox 76">
          <a:extLst>
            <a:ext uri="{FF2B5EF4-FFF2-40B4-BE49-F238E27FC236}">
              <a16:creationId xmlns:a16="http://schemas.microsoft.com/office/drawing/2014/main" id="{549D5B41-160C-4F20-A70A-F0CAB4CC3A36}"/>
            </a:ext>
          </a:extLst>
        </xdr:cNvPr>
        <xdr:cNvSpPr txBox="1"/>
      </xdr:nvSpPr>
      <xdr:spPr>
        <a:xfrm>
          <a:off x="2748130" y="12731741"/>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Average</a:t>
          </a:r>
        </a:p>
      </xdr:txBody>
    </xdr:sp>
    <xdr:clientData/>
  </xdr:twoCellAnchor>
  <xdr:twoCellAnchor>
    <xdr:from>
      <xdr:col>4</xdr:col>
      <xdr:colOff>309730</xdr:colOff>
      <xdr:row>78</xdr:row>
      <xdr:rowOff>21069</xdr:rowOff>
    </xdr:from>
    <xdr:to>
      <xdr:col>7</xdr:col>
      <xdr:colOff>163665</xdr:colOff>
      <xdr:row>79</xdr:row>
      <xdr:rowOff>133021</xdr:rowOff>
    </xdr:to>
    <xdr:sp macro="" textlink="">
      <xdr:nvSpPr>
        <xdr:cNvPr id="78" name="TextBox 77">
          <a:extLst>
            <a:ext uri="{FF2B5EF4-FFF2-40B4-BE49-F238E27FC236}">
              <a16:creationId xmlns:a16="http://schemas.microsoft.com/office/drawing/2014/main" id="{1FD2B132-AF18-44FA-831F-091CC2113257}"/>
            </a:ext>
          </a:extLst>
        </xdr:cNvPr>
        <xdr:cNvSpPr txBox="1"/>
      </xdr:nvSpPr>
      <xdr:spPr>
        <a:xfrm>
          <a:off x="2748130" y="13396410"/>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Lowest</a:t>
          </a:r>
        </a:p>
      </xdr:txBody>
    </xdr:sp>
    <xdr:clientData/>
  </xdr:twoCellAnchor>
  <xdr:twoCellAnchor>
    <xdr:from>
      <xdr:col>4</xdr:col>
      <xdr:colOff>309730</xdr:colOff>
      <xdr:row>71</xdr:row>
      <xdr:rowOff>148497</xdr:rowOff>
    </xdr:from>
    <xdr:to>
      <xdr:col>7</xdr:col>
      <xdr:colOff>163665</xdr:colOff>
      <xdr:row>73</xdr:row>
      <xdr:rowOff>90120</xdr:rowOff>
    </xdr:to>
    <xdr:sp macro="" textlink="'pivot product'!W31">
      <xdr:nvSpPr>
        <xdr:cNvPr id="79" name="TextBox 78">
          <a:extLst>
            <a:ext uri="{FF2B5EF4-FFF2-40B4-BE49-F238E27FC236}">
              <a16:creationId xmlns:a16="http://schemas.microsoft.com/office/drawing/2014/main" id="{C8DFC170-14EC-4B82-9F29-9FF445EB9D4C}"/>
            </a:ext>
          </a:extLst>
        </xdr:cNvPr>
        <xdr:cNvSpPr txBox="1"/>
      </xdr:nvSpPr>
      <xdr:spPr>
        <a:xfrm>
          <a:off x="2748130" y="12331532"/>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FD0F85-38B4-4E20-9B63-F602A57EEC63}" type="TxLink">
            <a:rPr lang="en-US" sz="1050" b="0" i="0" u="none" strike="noStrike">
              <a:solidFill>
                <a:srgbClr val="000000"/>
              </a:solidFill>
              <a:latin typeface="Arial"/>
              <a:cs typeface="Arial"/>
            </a:rPr>
            <a:pPr algn="ctr"/>
            <a:t> Rp37,242,000 </a:t>
          </a:fld>
          <a:endParaRPr lang="en-ID" sz="2000">
            <a:latin typeface="Helvetica" panose="020B0604020202020204" pitchFamily="34" charset="0"/>
            <a:cs typeface="Helvetica" panose="020B0604020202020204" pitchFamily="34" charset="0"/>
          </a:endParaRPr>
        </a:p>
      </xdr:txBody>
    </xdr:sp>
    <xdr:clientData/>
  </xdr:twoCellAnchor>
  <xdr:twoCellAnchor>
    <xdr:from>
      <xdr:col>4</xdr:col>
      <xdr:colOff>388490</xdr:colOff>
      <xdr:row>71</xdr:row>
      <xdr:rowOff>4955</xdr:rowOff>
    </xdr:from>
    <xdr:to>
      <xdr:col>5</xdr:col>
      <xdr:colOff>174932</xdr:colOff>
      <xdr:row>73</xdr:row>
      <xdr:rowOff>34565</xdr:rowOff>
    </xdr:to>
    <xdr:pic>
      <xdr:nvPicPr>
        <xdr:cNvPr id="80" name="Graphic 79" descr="Arrow Up with solid fill">
          <a:extLst>
            <a:ext uri="{FF2B5EF4-FFF2-40B4-BE49-F238E27FC236}">
              <a16:creationId xmlns:a16="http://schemas.microsoft.com/office/drawing/2014/main" id="{22718E3B-CB94-43AC-993B-EC5469133E0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26890" y="12187990"/>
          <a:ext cx="396042" cy="370269"/>
        </a:xfrm>
        <a:prstGeom prst="rect">
          <a:avLst/>
        </a:prstGeom>
      </xdr:spPr>
    </xdr:pic>
    <xdr:clientData/>
  </xdr:twoCellAnchor>
  <xdr:twoCellAnchor>
    <xdr:from>
      <xdr:col>4</xdr:col>
      <xdr:colOff>388490</xdr:colOff>
      <xdr:row>78</xdr:row>
      <xdr:rowOff>108688</xdr:rowOff>
    </xdr:from>
    <xdr:to>
      <xdr:col>5</xdr:col>
      <xdr:colOff>174932</xdr:colOff>
      <xdr:row>80</xdr:row>
      <xdr:rowOff>138298</xdr:rowOff>
    </xdr:to>
    <xdr:pic>
      <xdr:nvPicPr>
        <xdr:cNvPr id="81" name="Graphic 80" descr="Arrow Up with solid fill">
          <a:extLst>
            <a:ext uri="{FF2B5EF4-FFF2-40B4-BE49-F238E27FC236}">
              <a16:creationId xmlns:a16="http://schemas.microsoft.com/office/drawing/2014/main" id="{E68CAE9A-3AF0-4783-9A5A-2929D82F2F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826890" y="13484029"/>
          <a:ext cx="396042" cy="370269"/>
        </a:xfrm>
        <a:prstGeom prst="rect">
          <a:avLst/>
        </a:prstGeom>
      </xdr:spPr>
    </xdr:pic>
    <xdr:clientData/>
  </xdr:twoCellAnchor>
  <xdr:twoCellAnchor>
    <xdr:from>
      <xdr:col>4</xdr:col>
      <xdr:colOff>309730</xdr:colOff>
      <xdr:row>75</xdr:row>
      <xdr:rowOff>121602</xdr:rowOff>
    </xdr:from>
    <xdr:to>
      <xdr:col>7</xdr:col>
      <xdr:colOff>163665</xdr:colOff>
      <xdr:row>77</xdr:row>
      <xdr:rowOff>63225</xdr:rowOff>
    </xdr:to>
    <xdr:sp macro="" textlink="'pivot product'!W30">
      <xdr:nvSpPr>
        <xdr:cNvPr id="82" name="TextBox 81">
          <a:extLst>
            <a:ext uri="{FF2B5EF4-FFF2-40B4-BE49-F238E27FC236}">
              <a16:creationId xmlns:a16="http://schemas.microsoft.com/office/drawing/2014/main" id="{387269DD-4F16-41B1-82A6-3CB7C7E116C1}"/>
            </a:ext>
          </a:extLst>
        </xdr:cNvPr>
        <xdr:cNvSpPr txBox="1"/>
      </xdr:nvSpPr>
      <xdr:spPr>
        <a:xfrm>
          <a:off x="2748130" y="12985955"/>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73F348-B8E1-4274-B5B6-E254DC9EF1A5}" type="TxLink">
            <a:rPr lang="en-US" sz="1050" b="0" i="0" u="none" strike="noStrike">
              <a:solidFill>
                <a:srgbClr val="000000"/>
              </a:solidFill>
              <a:latin typeface="Arial"/>
              <a:cs typeface="Arial"/>
            </a:rPr>
            <a:pPr algn="ctr"/>
            <a:t> Rp13,991,013 </a:t>
          </a:fld>
          <a:endParaRPr lang="en-ID" sz="2400">
            <a:latin typeface="Helvetica" panose="020B0604020202020204" pitchFamily="34" charset="0"/>
            <a:cs typeface="Helvetica" panose="020B0604020202020204" pitchFamily="34" charset="0"/>
          </a:endParaRPr>
        </a:p>
      </xdr:txBody>
    </xdr:sp>
    <xdr:clientData/>
  </xdr:twoCellAnchor>
  <xdr:twoCellAnchor>
    <xdr:from>
      <xdr:col>4</xdr:col>
      <xdr:colOff>309730</xdr:colOff>
      <xdr:row>79</xdr:row>
      <xdr:rowOff>94067</xdr:rowOff>
    </xdr:from>
    <xdr:to>
      <xdr:col>7</xdr:col>
      <xdr:colOff>163665</xdr:colOff>
      <xdr:row>81</xdr:row>
      <xdr:rowOff>35691</xdr:rowOff>
    </xdr:to>
    <xdr:sp macro="" textlink="'pivot product'!W32">
      <xdr:nvSpPr>
        <xdr:cNvPr id="83" name="TextBox 82">
          <a:extLst>
            <a:ext uri="{FF2B5EF4-FFF2-40B4-BE49-F238E27FC236}">
              <a16:creationId xmlns:a16="http://schemas.microsoft.com/office/drawing/2014/main" id="{22A33E5F-150D-420C-9B22-4F9D6CE7F918}"/>
            </a:ext>
          </a:extLst>
        </xdr:cNvPr>
        <xdr:cNvSpPr txBox="1"/>
      </xdr:nvSpPr>
      <xdr:spPr>
        <a:xfrm>
          <a:off x="2748130" y="13639738"/>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ED942E-DCBC-4885-979F-886CBB56EB4F}" type="TxLink">
            <a:rPr lang="en-US" sz="1050" b="0" i="0" u="none" strike="noStrike">
              <a:solidFill>
                <a:srgbClr val="000000"/>
              </a:solidFill>
              <a:latin typeface="Arial"/>
              <a:cs typeface="Arial"/>
            </a:rPr>
            <a:pPr algn="ctr"/>
            <a:t> Rp811,600 </a:t>
          </a:fld>
          <a:endParaRPr lang="en-ID" sz="2000">
            <a:latin typeface="Helvetica" panose="020B0604020202020204" pitchFamily="34" charset="0"/>
            <a:cs typeface="Helvetica" panose="020B0604020202020204" pitchFamily="34" charset="0"/>
          </a:endParaRPr>
        </a:p>
      </xdr:txBody>
    </xdr:sp>
    <xdr:clientData/>
  </xdr:twoCellAnchor>
  <xdr:twoCellAnchor>
    <xdr:from>
      <xdr:col>13</xdr:col>
      <xdr:colOff>152401</xdr:colOff>
      <xdr:row>61</xdr:row>
      <xdr:rowOff>51621</xdr:rowOff>
    </xdr:from>
    <xdr:to>
      <xdr:col>19</xdr:col>
      <xdr:colOff>457201</xdr:colOff>
      <xdr:row>64</xdr:row>
      <xdr:rowOff>24451</xdr:rowOff>
    </xdr:to>
    <xdr:sp macro="" textlink="">
      <xdr:nvSpPr>
        <xdr:cNvPr id="70" name="TextBox 69">
          <a:extLst>
            <a:ext uri="{FF2B5EF4-FFF2-40B4-BE49-F238E27FC236}">
              <a16:creationId xmlns:a16="http://schemas.microsoft.com/office/drawing/2014/main" id="{E83A6F23-D3DF-48B3-8113-A2E2204B47E5}"/>
            </a:ext>
          </a:extLst>
        </xdr:cNvPr>
        <xdr:cNvSpPr txBox="1"/>
      </xdr:nvSpPr>
      <xdr:spPr>
        <a:xfrm>
          <a:off x="8077201" y="10531362"/>
          <a:ext cx="3962400" cy="483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latin typeface="Helvetica" panose="020B0604020202020204" pitchFamily="34" charset="0"/>
              <a:cs typeface="Helvetica" panose="020B0604020202020204" pitchFamily="34" charset="0"/>
            </a:rPr>
            <a:t>Profit based on Products</a:t>
          </a:r>
        </a:p>
      </xdr:txBody>
    </xdr:sp>
    <xdr:clientData/>
  </xdr:twoCellAnchor>
  <xdr:twoCellAnchor>
    <xdr:from>
      <xdr:col>3</xdr:col>
      <xdr:colOff>576876</xdr:colOff>
      <xdr:row>6</xdr:row>
      <xdr:rowOff>28815</xdr:rowOff>
    </xdr:from>
    <xdr:to>
      <xdr:col>6</xdr:col>
      <xdr:colOff>430811</xdr:colOff>
      <xdr:row>7</xdr:row>
      <xdr:rowOff>140767</xdr:rowOff>
    </xdr:to>
    <xdr:sp macro="" textlink="">
      <xdr:nvSpPr>
        <xdr:cNvPr id="71" name="TextBox 70">
          <a:extLst>
            <a:ext uri="{FF2B5EF4-FFF2-40B4-BE49-F238E27FC236}">
              <a16:creationId xmlns:a16="http://schemas.microsoft.com/office/drawing/2014/main" id="{A7A6D882-C249-4857-B937-F0230C1B9317}"/>
            </a:ext>
          </a:extLst>
        </xdr:cNvPr>
        <xdr:cNvSpPr txBox="1"/>
      </xdr:nvSpPr>
      <xdr:spPr>
        <a:xfrm>
          <a:off x="2405676" y="1050791"/>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Highest</a:t>
          </a:r>
        </a:p>
      </xdr:txBody>
    </xdr:sp>
    <xdr:clientData/>
  </xdr:twoCellAnchor>
  <xdr:twoCellAnchor>
    <xdr:from>
      <xdr:col>3</xdr:col>
      <xdr:colOff>576876</xdr:colOff>
      <xdr:row>10</xdr:row>
      <xdr:rowOff>23691</xdr:rowOff>
    </xdr:from>
    <xdr:to>
      <xdr:col>6</xdr:col>
      <xdr:colOff>430811</xdr:colOff>
      <xdr:row>11</xdr:row>
      <xdr:rowOff>135643</xdr:rowOff>
    </xdr:to>
    <xdr:sp macro="" textlink="">
      <xdr:nvSpPr>
        <xdr:cNvPr id="72" name="TextBox 71">
          <a:extLst>
            <a:ext uri="{FF2B5EF4-FFF2-40B4-BE49-F238E27FC236}">
              <a16:creationId xmlns:a16="http://schemas.microsoft.com/office/drawing/2014/main" id="{4676AB2F-9CF1-4537-98D0-8639EDA8BE14}"/>
            </a:ext>
          </a:extLst>
        </xdr:cNvPr>
        <xdr:cNvSpPr txBox="1"/>
      </xdr:nvSpPr>
      <xdr:spPr>
        <a:xfrm>
          <a:off x="2405676" y="1726985"/>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Average</a:t>
          </a:r>
        </a:p>
      </xdr:txBody>
    </xdr:sp>
    <xdr:clientData/>
  </xdr:twoCellAnchor>
  <xdr:twoCellAnchor>
    <xdr:from>
      <xdr:col>3</xdr:col>
      <xdr:colOff>576876</xdr:colOff>
      <xdr:row>14</xdr:row>
      <xdr:rowOff>7042</xdr:rowOff>
    </xdr:from>
    <xdr:to>
      <xdr:col>6</xdr:col>
      <xdr:colOff>430811</xdr:colOff>
      <xdr:row>15</xdr:row>
      <xdr:rowOff>118995</xdr:rowOff>
    </xdr:to>
    <xdr:sp macro="" textlink="">
      <xdr:nvSpPr>
        <xdr:cNvPr id="84" name="TextBox 83">
          <a:extLst>
            <a:ext uri="{FF2B5EF4-FFF2-40B4-BE49-F238E27FC236}">
              <a16:creationId xmlns:a16="http://schemas.microsoft.com/office/drawing/2014/main" id="{7263AC2C-E3A4-40F7-B6CA-D575EE108C24}"/>
            </a:ext>
          </a:extLst>
        </xdr:cNvPr>
        <xdr:cNvSpPr txBox="1"/>
      </xdr:nvSpPr>
      <xdr:spPr>
        <a:xfrm>
          <a:off x="2405676" y="2391654"/>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Lowest</a:t>
          </a:r>
        </a:p>
      </xdr:txBody>
    </xdr:sp>
    <xdr:clientData/>
  </xdr:twoCellAnchor>
  <xdr:twoCellAnchor>
    <xdr:from>
      <xdr:col>3</xdr:col>
      <xdr:colOff>576876</xdr:colOff>
      <xdr:row>7</xdr:row>
      <xdr:rowOff>134470</xdr:rowOff>
    </xdr:from>
    <xdr:to>
      <xdr:col>6</xdr:col>
      <xdr:colOff>430811</xdr:colOff>
      <xdr:row>9</xdr:row>
      <xdr:rowOff>76093</xdr:rowOff>
    </xdr:to>
    <xdr:sp macro="" textlink="'pivot product'!B34">
      <xdr:nvSpPr>
        <xdr:cNvPr id="85" name="TextBox 84">
          <a:extLst>
            <a:ext uri="{FF2B5EF4-FFF2-40B4-BE49-F238E27FC236}">
              <a16:creationId xmlns:a16="http://schemas.microsoft.com/office/drawing/2014/main" id="{1B9721C4-A99B-4F88-9773-D5F43223C691}"/>
            </a:ext>
          </a:extLst>
        </xdr:cNvPr>
        <xdr:cNvSpPr txBox="1"/>
      </xdr:nvSpPr>
      <xdr:spPr>
        <a:xfrm>
          <a:off x="2405676" y="1326776"/>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26C2CC-DAD1-4777-9E1B-CB10ED2F460D}" type="TxLink">
            <a:rPr lang="en-US" sz="1000" b="0" i="0" u="none" strike="noStrike">
              <a:solidFill>
                <a:srgbClr val="000000"/>
              </a:solidFill>
              <a:latin typeface="Arial"/>
              <a:cs typeface="Arial"/>
            </a:rPr>
            <a:pPr algn="ctr"/>
            <a:t> Rp31,140,150 </a:t>
          </a:fld>
          <a:endParaRPr lang="en-ID" sz="2000">
            <a:latin typeface="Helvetica" panose="020B0604020202020204" pitchFamily="34" charset="0"/>
            <a:cs typeface="Helvetica" panose="020B0604020202020204" pitchFamily="34" charset="0"/>
          </a:endParaRPr>
        </a:p>
      </xdr:txBody>
    </xdr:sp>
    <xdr:clientData/>
  </xdr:twoCellAnchor>
  <xdr:twoCellAnchor>
    <xdr:from>
      <xdr:col>4</xdr:col>
      <xdr:colOff>46036</xdr:colOff>
      <xdr:row>6</xdr:row>
      <xdr:rowOff>161258</xdr:rowOff>
    </xdr:from>
    <xdr:to>
      <xdr:col>4</xdr:col>
      <xdr:colOff>442078</xdr:colOff>
      <xdr:row>9</xdr:row>
      <xdr:rowOff>20538</xdr:rowOff>
    </xdr:to>
    <xdr:pic>
      <xdr:nvPicPr>
        <xdr:cNvPr id="86" name="Graphic 85" descr="Arrow Up with solid fill">
          <a:extLst>
            <a:ext uri="{FF2B5EF4-FFF2-40B4-BE49-F238E27FC236}">
              <a16:creationId xmlns:a16="http://schemas.microsoft.com/office/drawing/2014/main" id="{04214EE8-4B76-4C37-94AA-218DC4B99CF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484436" y="1183234"/>
          <a:ext cx="396042" cy="370269"/>
        </a:xfrm>
        <a:prstGeom prst="rect">
          <a:avLst/>
        </a:prstGeom>
      </xdr:spPr>
    </xdr:pic>
    <xdr:clientData/>
  </xdr:twoCellAnchor>
  <xdr:twoCellAnchor>
    <xdr:from>
      <xdr:col>4</xdr:col>
      <xdr:colOff>46036</xdr:colOff>
      <xdr:row>14</xdr:row>
      <xdr:rowOff>94661</xdr:rowOff>
    </xdr:from>
    <xdr:to>
      <xdr:col>4</xdr:col>
      <xdr:colOff>442078</xdr:colOff>
      <xdr:row>16</xdr:row>
      <xdr:rowOff>124271</xdr:rowOff>
    </xdr:to>
    <xdr:pic>
      <xdr:nvPicPr>
        <xdr:cNvPr id="87" name="Graphic 86" descr="Arrow Up with solid fill">
          <a:extLst>
            <a:ext uri="{FF2B5EF4-FFF2-40B4-BE49-F238E27FC236}">
              <a16:creationId xmlns:a16="http://schemas.microsoft.com/office/drawing/2014/main" id="{FEC6A566-C9E5-4A53-B275-1806C4E7E7C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2484436" y="2479273"/>
          <a:ext cx="396042" cy="370269"/>
        </a:xfrm>
        <a:prstGeom prst="rect">
          <a:avLst/>
        </a:prstGeom>
      </xdr:spPr>
    </xdr:pic>
    <xdr:clientData/>
  </xdr:twoCellAnchor>
  <xdr:twoCellAnchor>
    <xdr:from>
      <xdr:col>3</xdr:col>
      <xdr:colOff>576876</xdr:colOff>
      <xdr:row>11</xdr:row>
      <xdr:rowOff>107575</xdr:rowOff>
    </xdr:from>
    <xdr:to>
      <xdr:col>6</xdr:col>
      <xdr:colOff>430811</xdr:colOff>
      <xdr:row>13</xdr:row>
      <xdr:rowOff>49199</xdr:rowOff>
    </xdr:to>
    <xdr:sp macro="" textlink="'pivot product'!B33">
      <xdr:nvSpPr>
        <xdr:cNvPr id="88" name="TextBox 87">
          <a:extLst>
            <a:ext uri="{FF2B5EF4-FFF2-40B4-BE49-F238E27FC236}">
              <a16:creationId xmlns:a16="http://schemas.microsoft.com/office/drawing/2014/main" id="{FEABD5EE-23A3-4266-AC3B-FD5486919B66}"/>
            </a:ext>
          </a:extLst>
        </xdr:cNvPr>
        <xdr:cNvSpPr txBox="1"/>
      </xdr:nvSpPr>
      <xdr:spPr>
        <a:xfrm>
          <a:off x="2405676" y="1981199"/>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226B45-C8B0-46F1-9FB7-83BA291BA7FB}" type="TxLink">
            <a:rPr lang="en-US" sz="1000" b="0" i="0" u="none" strike="noStrike">
              <a:solidFill>
                <a:srgbClr val="000000"/>
              </a:solidFill>
              <a:latin typeface="Arial"/>
              <a:cs typeface="Arial"/>
            </a:rPr>
            <a:pPr algn="ctr"/>
            <a:t> Rp22,220,712 </a:t>
          </a:fld>
          <a:endParaRPr lang="en-ID" sz="2400">
            <a:latin typeface="Helvetica" panose="020B0604020202020204" pitchFamily="34" charset="0"/>
            <a:cs typeface="Helvetica" panose="020B0604020202020204" pitchFamily="34" charset="0"/>
          </a:endParaRPr>
        </a:p>
      </xdr:txBody>
    </xdr:sp>
    <xdr:clientData/>
  </xdr:twoCellAnchor>
  <xdr:twoCellAnchor>
    <xdr:from>
      <xdr:col>3</xdr:col>
      <xdr:colOff>576876</xdr:colOff>
      <xdr:row>15</xdr:row>
      <xdr:rowOff>80041</xdr:rowOff>
    </xdr:from>
    <xdr:to>
      <xdr:col>6</xdr:col>
      <xdr:colOff>430811</xdr:colOff>
      <xdr:row>17</xdr:row>
      <xdr:rowOff>21664</xdr:rowOff>
    </xdr:to>
    <xdr:sp macro="" textlink="'pivot product'!B35">
      <xdr:nvSpPr>
        <xdr:cNvPr id="89" name="TextBox 88">
          <a:extLst>
            <a:ext uri="{FF2B5EF4-FFF2-40B4-BE49-F238E27FC236}">
              <a16:creationId xmlns:a16="http://schemas.microsoft.com/office/drawing/2014/main" id="{1583D260-FE5F-4CD1-9B76-E95EDE25DAA6}"/>
            </a:ext>
          </a:extLst>
        </xdr:cNvPr>
        <xdr:cNvSpPr txBox="1"/>
      </xdr:nvSpPr>
      <xdr:spPr>
        <a:xfrm>
          <a:off x="2405676" y="2634982"/>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DF424D-826B-4A82-8180-DD6D10FAA1C5}" type="TxLink">
            <a:rPr lang="en-US" sz="1000" b="0" i="0" u="none" strike="noStrike">
              <a:solidFill>
                <a:srgbClr val="000000"/>
              </a:solidFill>
              <a:latin typeface="Arial"/>
              <a:cs typeface="Arial"/>
            </a:rPr>
            <a:pPr algn="ctr"/>
            <a:t> Rp11,829,750 </a:t>
          </a:fld>
          <a:endParaRPr lang="en-ID" sz="2000">
            <a:latin typeface="Helvetica" panose="020B0604020202020204" pitchFamily="34" charset="0"/>
            <a:cs typeface="Helvetica" panose="020B0604020202020204" pitchFamily="34" charset="0"/>
          </a:endParaRPr>
        </a:p>
      </xdr:txBody>
    </xdr:sp>
    <xdr:clientData/>
  </xdr:twoCellAnchor>
  <xdr:twoCellAnchor>
    <xdr:from>
      <xdr:col>23</xdr:col>
      <xdr:colOff>263111</xdr:colOff>
      <xdr:row>6</xdr:row>
      <xdr:rowOff>10886</xdr:rowOff>
    </xdr:from>
    <xdr:to>
      <xdr:col>26</xdr:col>
      <xdr:colOff>117046</xdr:colOff>
      <xdr:row>7</xdr:row>
      <xdr:rowOff>122838</xdr:rowOff>
    </xdr:to>
    <xdr:sp macro="" textlink="">
      <xdr:nvSpPr>
        <xdr:cNvPr id="98" name="TextBox 97">
          <a:extLst>
            <a:ext uri="{FF2B5EF4-FFF2-40B4-BE49-F238E27FC236}">
              <a16:creationId xmlns:a16="http://schemas.microsoft.com/office/drawing/2014/main" id="{F108D65D-389D-49B1-A3D0-FEDDF72CE5AC}"/>
            </a:ext>
          </a:extLst>
        </xdr:cNvPr>
        <xdr:cNvSpPr txBox="1"/>
      </xdr:nvSpPr>
      <xdr:spPr>
        <a:xfrm>
          <a:off x="14283911" y="1032862"/>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Highest</a:t>
          </a:r>
        </a:p>
      </xdr:txBody>
    </xdr:sp>
    <xdr:clientData/>
  </xdr:twoCellAnchor>
  <xdr:twoCellAnchor>
    <xdr:from>
      <xdr:col>23</xdr:col>
      <xdr:colOff>263111</xdr:colOff>
      <xdr:row>10</xdr:row>
      <xdr:rowOff>5762</xdr:rowOff>
    </xdr:from>
    <xdr:to>
      <xdr:col>26</xdr:col>
      <xdr:colOff>117046</xdr:colOff>
      <xdr:row>11</xdr:row>
      <xdr:rowOff>117714</xdr:rowOff>
    </xdr:to>
    <xdr:sp macro="" textlink="">
      <xdr:nvSpPr>
        <xdr:cNvPr id="99" name="TextBox 98">
          <a:extLst>
            <a:ext uri="{FF2B5EF4-FFF2-40B4-BE49-F238E27FC236}">
              <a16:creationId xmlns:a16="http://schemas.microsoft.com/office/drawing/2014/main" id="{D280782C-E424-453E-BE2C-88F7C754CC69}"/>
            </a:ext>
          </a:extLst>
        </xdr:cNvPr>
        <xdr:cNvSpPr txBox="1"/>
      </xdr:nvSpPr>
      <xdr:spPr>
        <a:xfrm>
          <a:off x="14283911" y="1709056"/>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Average</a:t>
          </a:r>
        </a:p>
      </xdr:txBody>
    </xdr:sp>
    <xdr:clientData/>
  </xdr:twoCellAnchor>
  <xdr:twoCellAnchor>
    <xdr:from>
      <xdr:col>23</xdr:col>
      <xdr:colOff>263111</xdr:colOff>
      <xdr:row>13</xdr:row>
      <xdr:rowOff>159443</xdr:rowOff>
    </xdr:from>
    <xdr:to>
      <xdr:col>26</xdr:col>
      <xdr:colOff>117046</xdr:colOff>
      <xdr:row>15</xdr:row>
      <xdr:rowOff>101066</xdr:rowOff>
    </xdr:to>
    <xdr:sp macro="" textlink="">
      <xdr:nvSpPr>
        <xdr:cNvPr id="100" name="TextBox 99">
          <a:extLst>
            <a:ext uri="{FF2B5EF4-FFF2-40B4-BE49-F238E27FC236}">
              <a16:creationId xmlns:a16="http://schemas.microsoft.com/office/drawing/2014/main" id="{6D7009A8-8651-45C7-9CB5-4A9D686A16A5}"/>
            </a:ext>
          </a:extLst>
        </xdr:cNvPr>
        <xdr:cNvSpPr txBox="1"/>
      </xdr:nvSpPr>
      <xdr:spPr>
        <a:xfrm>
          <a:off x="14283911" y="2373725"/>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a:latin typeface="Helvetica" panose="020B0604020202020204" pitchFamily="34" charset="0"/>
              <a:cs typeface="Helvetica" panose="020B0604020202020204" pitchFamily="34" charset="0"/>
            </a:rPr>
            <a:t>Lowest</a:t>
          </a:r>
        </a:p>
      </xdr:txBody>
    </xdr:sp>
    <xdr:clientData/>
  </xdr:twoCellAnchor>
  <xdr:twoCellAnchor>
    <xdr:from>
      <xdr:col>23</xdr:col>
      <xdr:colOff>263111</xdr:colOff>
      <xdr:row>7</xdr:row>
      <xdr:rowOff>116541</xdr:rowOff>
    </xdr:from>
    <xdr:to>
      <xdr:col>26</xdr:col>
      <xdr:colOff>117046</xdr:colOff>
      <xdr:row>9</xdr:row>
      <xdr:rowOff>58164</xdr:rowOff>
    </xdr:to>
    <xdr:sp macro="" textlink="'pivot product'!C34">
      <xdr:nvSpPr>
        <xdr:cNvPr id="101" name="TextBox 100">
          <a:extLst>
            <a:ext uri="{FF2B5EF4-FFF2-40B4-BE49-F238E27FC236}">
              <a16:creationId xmlns:a16="http://schemas.microsoft.com/office/drawing/2014/main" id="{687F1D64-DE35-4CB2-A30F-82ADBCBB1C94}"/>
            </a:ext>
          </a:extLst>
        </xdr:cNvPr>
        <xdr:cNvSpPr txBox="1"/>
      </xdr:nvSpPr>
      <xdr:spPr>
        <a:xfrm>
          <a:off x="14283911" y="1308847"/>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E8C49E-5B25-48A2-AAFF-3BB0E2CB4AFA}" type="TxLink">
            <a:rPr lang="en-US" sz="1000" b="0" i="0" u="none" strike="noStrike">
              <a:solidFill>
                <a:srgbClr val="000000"/>
              </a:solidFill>
              <a:latin typeface="Arial"/>
              <a:cs typeface="Arial"/>
            </a:rPr>
            <a:pPr algn="ctr"/>
            <a:t>190</a:t>
          </a:fld>
          <a:endParaRPr lang="en-ID" sz="2000">
            <a:latin typeface="Helvetica" panose="020B0604020202020204" pitchFamily="34" charset="0"/>
            <a:cs typeface="Helvetica" panose="020B0604020202020204" pitchFamily="34" charset="0"/>
          </a:endParaRPr>
        </a:p>
      </xdr:txBody>
    </xdr:sp>
    <xdr:clientData/>
  </xdr:twoCellAnchor>
  <xdr:twoCellAnchor>
    <xdr:from>
      <xdr:col>23</xdr:col>
      <xdr:colOff>341871</xdr:colOff>
      <xdr:row>6</xdr:row>
      <xdr:rowOff>143329</xdr:rowOff>
    </xdr:from>
    <xdr:to>
      <xdr:col>24</xdr:col>
      <xdr:colOff>128313</xdr:colOff>
      <xdr:row>9</xdr:row>
      <xdr:rowOff>2609</xdr:rowOff>
    </xdr:to>
    <xdr:pic>
      <xdr:nvPicPr>
        <xdr:cNvPr id="102" name="Graphic 101" descr="Arrow Up with solid fill">
          <a:extLst>
            <a:ext uri="{FF2B5EF4-FFF2-40B4-BE49-F238E27FC236}">
              <a16:creationId xmlns:a16="http://schemas.microsoft.com/office/drawing/2014/main" id="{7026307C-1977-4414-9337-00055EF9DD8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4362671" y="1165305"/>
          <a:ext cx="396042" cy="370269"/>
        </a:xfrm>
        <a:prstGeom prst="rect">
          <a:avLst/>
        </a:prstGeom>
      </xdr:spPr>
    </xdr:pic>
    <xdr:clientData/>
  </xdr:twoCellAnchor>
  <xdr:twoCellAnchor>
    <xdr:from>
      <xdr:col>23</xdr:col>
      <xdr:colOff>341871</xdr:colOff>
      <xdr:row>14</xdr:row>
      <xdr:rowOff>76732</xdr:rowOff>
    </xdr:from>
    <xdr:to>
      <xdr:col>24</xdr:col>
      <xdr:colOff>128313</xdr:colOff>
      <xdr:row>16</xdr:row>
      <xdr:rowOff>106342</xdr:rowOff>
    </xdr:to>
    <xdr:pic>
      <xdr:nvPicPr>
        <xdr:cNvPr id="103" name="Graphic 102" descr="Arrow Up with solid fill">
          <a:extLst>
            <a:ext uri="{FF2B5EF4-FFF2-40B4-BE49-F238E27FC236}">
              <a16:creationId xmlns:a16="http://schemas.microsoft.com/office/drawing/2014/main" id="{C7BCE776-75FB-462F-A861-DCF7A4D1B3E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0800000">
          <a:off x="14362671" y="2461344"/>
          <a:ext cx="396042" cy="370269"/>
        </a:xfrm>
        <a:prstGeom prst="rect">
          <a:avLst/>
        </a:prstGeom>
      </xdr:spPr>
    </xdr:pic>
    <xdr:clientData/>
  </xdr:twoCellAnchor>
  <xdr:twoCellAnchor>
    <xdr:from>
      <xdr:col>23</xdr:col>
      <xdr:colOff>263111</xdr:colOff>
      <xdr:row>11</xdr:row>
      <xdr:rowOff>89646</xdr:rowOff>
    </xdr:from>
    <xdr:to>
      <xdr:col>26</xdr:col>
      <xdr:colOff>117046</xdr:colOff>
      <xdr:row>13</xdr:row>
      <xdr:rowOff>31270</xdr:rowOff>
    </xdr:to>
    <xdr:sp macro="" textlink="'pivot product'!C33">
      <xdr:nvSpPr>
        <xdr:cNvPr id="104" name="TextBox 103">
          <a:extLst>
            <a:ext uri="{FF2B5EF4-FFF2-40B4-BE49-F238E27FC236}">
              <a16:creationId xmlns:a16="http://schemas.microsoft.com/office/drawing/2014/main" id="{FD9CD101-B85A-4291-9960-53684F6031C6}"/>
            </a:ext>
          </a:extLst>
        </xdr:cNvPr>
        <xdr:cNvSpPr txBox="1"/>
      </xdr:nvSpPr>
      <xdr:spPr>
        <a:xfrm>
          <a:off x="14283911" y="1963270"/>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0D838D-5AD1-4E2A-8B0D-F59B288B5F45}" type="TxLink">
            <a:rPr lang="en-US" sz="1000" b="0" i="0" u="none" strike="noStrike">
              <a:solidFill>
                <a:srgbClr val="000000"/>
              </a:solidFill>
              <a:latin typeface="Arial"/>
              <a:cs typeface="Arial"/>
            </a:rPr>
            <a:pPr algn="ctr"/>
            <a:t>136</a:t>
          </a:fld>
          <a:endParaRPr lang="en-ID" sz="2400">
            <a:latin typeface="Helvetica" panose="020B0604020202020204" pitchFamily="34" charset="0"/>
            <a:cs typeface="Helvetica" panose="020B0604020202020204" pitchFamily="34" charset="0"/>
          </a:endParaRPr>
        </a:p>
      </xdr:txBody>
    </xdr:sp>
    <xdr:clientData/>
  </xdr:twoCellAnchor>
  <xdr:twoCellAnchor>
    <xdr:from>
      <xdr:col>23</xdr:col>
      <xdr:colOff>263111</xdr:colOff>
      <xdr:row>15</xdr:row>
      <xdr:rowOff>62112</xdr:rowOff>
    </xdr:from>
    <xdr:to>
      <xdr:col>26</xdr:col>
      <xdr:colOff>117046</xdr:colOff>
      <xdr:row>17</xdr:row>
      <xdr:rowOff>3735</xdr:rowOff>
    </xdr:to>
    <xdr:sp macro="" textlink="'pivot product'!C35">
      <xdr:nvSpPr>
        <xdr:cNvPr id="105" name="TextBox 104">
          <a:extLst>
            <a:ext uri="{FF2B5EF4-FFF2-40B4-BE49-F238E27FC236}">
              <a16:creationId xmlns:a16="http://schemas.microsoft.com/office/drawing/2014/main" id="{66463399-1832-4425-9175-9DB083A54E85}"/>
            </a:ext>
          </a:extLst>
        </xdr:cNvPr>
        <xdr:cNvSpPr txBox="1"/>
      </xdr:nvSpPr>
      <xdr:spPr>
        <a:xfrm>
          <a:off x="14283911" y="2617053"/>
          <a:ext cx="1682735" cy="282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9BD00-9CE9-42BE-8CB7-A59776BBCE4E}" type="TxLink">
            <a:rPr lang="en-US" sz="1000" b="0" i="0" u="none" strike="noStrike">
              <a:solidFill>
                <a:srgbClr val="000000"/>
              </a:solidFill>
              <a:latin typeface="Arial"/>
              <a:cs typeface="Arial"/>
            </a:rPr>
            <a:pPr algn="ctr"/>
            <a:t>77</a:t>
          </a:fld>
          <a:endParaRPr lang="en-ID" sz="2000">
            <a:latin typeface="Helvetica" panose="020B0604020202020204" pitchFamily="34" charset="0"/>
            <a:cs typeface="Helvetica" panose="020B0604020202020204" pitchFamily="34" charset="0"/>
          </a:endParaRPr>
        </a:p>
      </xdr:txBody>
    </xdr:sp>
    <xdr:clientData/>
  </xdr:twoCellAnchor>
  <xdr:twoCellAnchor>
    <xdr:from>
      <xdr:col>7</xdr:col>
      <xdr:colOff>511629</xdr:colOff>
      <xdr:row>41</xdr:row>
      <xdr:rowOff>0</xdr:rowOff>
    </xdr:from>
    <xdr:to>
      <xdr:col>18</xdr:col>
      <xdr:colOff>32657</xdr:colOff>
      <xdr:row>59</xdr:row>
      <xdr:rowOff>108857</xdr:rowOff>
    </xdr:to>
    <xdr:graphicFrame macro="">
      <xdr:nvGraphicFramePr>
        <xdr:cNvPr id="106" name="Chart 105">
          <a:extLst>
            <a:ext uri="{FF2B5EF4-FFF2-40B4-BE49-F238E27FC236}">
              <a16:creationId xmlns:a16="http://schemas.microsoft.com/office/drawing/2014/main" id="{F076C028-9F08-421B-8A28-94AB443B8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21772</xdr:colOff>
      <xdr:row>42</xdr:row>
      <xdr:rowOff>119744</xdr:rowOff>
    </xdr:from>
    <xdr:to>
      <xdr:col>8</xdr:col>
      <xdr:colOff>0</xdr:colOff>
      <xdr:row>56</xdr:row>
      <xdr:rowOff>72119</xdr:rowOff>
    </xdr:to>
    <mc:AlternateContent xmlns:mc="http://schemas.openxmlformats.org/markup-compatibility/2006" xmlns:a14="http://schemas.microsoft.com/office/drawing/2010/main">
      <mc:Choice Requires="a14">
        <xdr:graphicFrame macro="">
          <xdr:nvGraphicFramePr>
            <xdr:cNvPr id="107" name="Nama barang 1">
              <a:extLst>
                <a:ext uri="{FF2B5EF4-FFF2-40B4-BE49-F238E27FC236}">
                  <a16:creationId xmlns:a16="http://schemas.microsoft.com/office/drawing/2014/main" id="{54DEFFBE-3F55-41AD-B796-FD22D1757C87}"/>
                </a:ext>
              </a:extLst>
            </xdr:cNvPr>
            <xdr:cNvGraphicFramePr/>
          </xdr:nvGraphicFramePr>
          <xdr:xfrm>
            <a:off x="0" y="0"/>
            <a:ext cx="0" cy="0"/>
          </xdr:xfrm>
          <a:graphic>
            <a:graphicData uri="http://schemas.microsoft.com/office/drawing/2010/slicer">
              <sle:slicer xmlns:sle="http://schemas.microsoft.com/office/drawing/2010/slicer" name="Nama barang 1"/>
            </a:graphicData>
          </a:graphic>
        </xdr:graphicFrame>
      </mc:Choice>
      <mc:Fallback xmlns="">
        <xdr:sp macro="" textlink="">
          <xdr:nvSpPr>
            <xdr:cNvPr id="0" name=""/>
            <xdr:cNvSpPr>
              <a:spLocks noTextEdit="1"/>
            </xdr:cNvSpPr>
          </xdr:nvSpPr>
          <xdr:spPr>
            <a:xfrm>
              <a:off x="2460172" y="7363226"/>
              <a:ext cx="2416628" cy="233698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1922</xdr:colOff>
      <xdr:row>39</xdr:row>
      <xdr:rowOff>123338</xdr:rowOff>
    </xdr:from>
    <xdr:to>
      <xdr:col>14</xdr:col>
      <xdr:colOff>306722</xdr:colOff>
      <xdr:row>42</xdr:row>
      <xdr:rowOff>96168</xdr:rowOff>
    </xdr:to>
    <xdr:sp macro="" textlink="">
      <xdr:nvSpPr>
        <xdr:cNvPr id="108" name="TextBox 107">
          <a:extLst>
            <a:ext uri="{FF2B5EF4-FFF2-40B4-BE49-F238E27FC236}">
              <a16:creationId xmlns:a16="http://schemas.microsoft.com/office/drawing/2014/main" id="{5A0CA3B5-A8AD-4891-B79F-9FBB3F6C850C}"/>
            </a:ext>
          </a:extLst>
        </xdr:cNvPr>
        <xdr:cNvSpPr txBox="1"/>
      </xdr:nvSpPr>
      <xdr:spPr>
        <a:xfrm>
          <a:off x="4878722" y="6589452"/>
          <a:ext cx="3962400" cy="462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2000">
              <a:latin typeface="Helvetica" panose="020B0604020202020204" pitchFamily="34" charset="0"/>
              <a:cs typeface="Helvetica" panose="020B0604020202020204" pitchFamily="34" charset="0"/>
            </a:rPr>
            <a:t>Product Performance</a:t>
          </a:r>
        </a:p>
      </xdr:txBody>
    </xdr:sp>
    <xdr:clientData/>
  </xdr:twoCellAnchor>
  <xdr:twoCellAnchor>
    <xdr:from>
      <xdr:col>0</xdr:col>
      <xdr:colOff>0</xdr:colOff>
      <xdr:row>16</xdr:row>
      <xdr:rowOff>110815</xdr:rowOff>
    </xdr:from>
    <xdr:to>
      <xdr:col>3</xdr:col>
      <xdr:colOff>2177</xdr:colOff>
      <xdr:row>22</xdr:row>
      <xdr:rowOff>58687</xdr:rowOff>
    </xdr:to>
    <xdr:grpSp>
      <xdr:nvGrpSpPr>
        <xdr:cNvPr id="109" name="Group 108">
          <a:extLst>
            <a:ext uri="{FF2B5EF4-FFF2-40B4-BE49-F238E27FC236}">
              <a16:creationId xmlns:a16="http://schemas.microsoft.com/office/drawing/2014/main" id="{6DE7BD5B-A14F-429E-84F8-F1122191F264}"/>
            </a:ext>
          </a:extLst>
        </xdr:cNvPr>
        <xdr:cNvGrpSpPr/>
      </xdr:nvGrpSpPr>
      <xdr:grpSpPr>
        <a:xfrm>
          <a:off x="0" y="2723386"/>
          <a:ext cx="1830977" cy="927587"/>
          <a:chOff x="0" y="2721430"/>
          <a:chExt cx="1830977" cy="929435"/>
        </a:xfrm>
      </xdr:grpSpPr>
      <xdr:grpSp>
        <xdr:nvGrpSpPr>
          <xdr:cNvPr id="110" name="Group 109">
            <a:extLst>
              <a:ext uri="{FF2B5EF4-FFF2-40B4-BE49-F238E27FC236}">
                <a16:creationId xmlns:a16="http://schemas.microsoft.com/office/drawing/2014/main" id="{CC0E81F5-E4F0-4BFF-8137-81669F64D54E}"/>
              </a:ext>
            </a:extLst>
          </xdr:cNvPr>
          <xdr:cNvGrpSpPr/>
        </xdr:nvGrpSpPr>
        <xdr:grpSpPr>
          <a:xfrm>
            <a:off x="0" y="3093053"/>
            <a:ext cx="1774371" cy="557812"/>
            <a:chOff x="8255931" y="3800778"/>
            <a:chExt cx="2126511" cy="552652"/>
          </a:xfrm>
        </xdr:grpSpPr>
        <xdr:sp macro="" textlink="">
          <xdr:nvSpPr>
            <xdr:cNvPr id="115" name="Rectangle 114">
              <a:extLst>
                <a:ext uri="{FF2B5EF4-FFF2-40B4-BE49-F238E27FC236}">
                  <a16:creationId xmlns:a16="http://schemas.microsoft.com/office/drawing/2014/main" id="{D4EED268-A802-4EEC-B2F1-46D34D6992DF}"/>
                </a:ext>
              </a:extLst>
            </xdr:cNvPr>
            <xdr:cNvSpPr/>
          </xdr:nvSpPr>
          <xdr:spPr>
            <a:xfrm>
              <a:off x="8309650" y="3800778"/>
              <a:ext cx="2072792" cy="547253"/>
            </a:xfrm>
            <a:prstGeom prst="rect">
              <a:avLst/>
            </a:prstGeom>
            <a:gradFill flip="none" rotWithShape="1">
              <a:gsLst>
                <a:gs pos="0">
                  <a:srgbClr val="DA1075">
                    <a:alpha val="53000"/>
                  </a:srgbClr>
                </a:gs>
                <a:gs pos="100000">
                  <a:srgbClr val="DA1075">
                    <a:alpha val="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16" name="Rectangle 115">
              <a:extLst>
                <a:ext uri="{FF2B5EF4-FFF2-40B4-BE49-F238E27FC236}">
                  <a16:creationId xmlns:a16="http://schemas.microsoft.com/office/drawing/2014/main" id="{5E370117-3222-414F-8B4C-A56390F8EB2A}"/>
                </a:ext>
              </a:extLst>
            </xdr:cNvPr>
            <xdr:cNvSpPr/>
          </xdr:nvSpPr>
          <xdr:spPr>
            <a:xfrm>
              <a:off x="8255931" y="3802755"/>
              <a:ext cx="65467" cy="550675"/>
            </a:xfrm>
            <a:prstGeom prst="rect">
              <a:avLst/>
            </a:prstGeom>
            <a:solidFill>
              <a:srgbClr val="DA1075">
                <a:alpha val="91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pSp>
      <xdr:pic>
        <xdr:nvPicPr>
          <xdr:cNvPr id="111" name="Graphic 110" descr="Presentation with pie chart with solid fill">
            <a:extLst>
              <a:ext uri="{FF2B5EF4-FFF2-40B4-BE49-F238E27FC236}">
                <a16:creationId xmlns:a16="http://schemas.microsoft.com/office/drawing/2014/main" id="{374655F6-31C2-4F46-A0BF-754DDE66EA6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644" y="2721430"/>
            <a:ext cx="360484" cy="370113"/>
          </a:xfrm>
          <a:prstGeom prst="rect">
            <a:avLst/>
          </a:prstGeom>
        </xdr:spPr>
      </xdr:pic>
      <xdr:pic>
        <xdr:nvPicPr>
          <xdr:cNvPr id="112" name="Graphic 111" descr="Inventory with solid fill">
            <a:extLst>
              <a:ext uri="{FF2B5EF4-FFF2-40B4-BE49-F238E27FC236}">
                <a16:creationId xmlns:a16="http://schemas.microsoft.com/office/drawing/2014/main" id="{42C85098-CDE5-4CCD-903F-03081F98244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0" y="3145973"/>
            <a:ext cx="354835" cy="370113"/>
          </a:xfrm>
          <a:prstGeom prst="rect">
            <a:avLst/>
          </a:prstGeom>
        </xdr:spPr>
      </xdr:pic>
      <xdr:sp macro="" textlink="">
        <xdr:nvSpPr>
          <xdr:cNvPr id="113" name="TextBox 112">
            <a:hlinkClick xmlns:r="http://schemas.openxmlformats.org/officeDocument/2006/relationships" r:id="rId19"/>
            <a:extLst>
              <a:ext uri="{FF2B5EF4-FFF2-40B4-BE49-F238E27FC236}">
                <a16:creationId xmlns:a16="http://schemas.microsoft.com/office/drawing/2014/main" id="{620C8592-6839-458C-A50F-FB15ABBF86A2}"/>
              </a:ext>
            </a:extLst>
          </xdr:cNvPr>
          <xdr:cNvSpPr txBox="1"/>
        </xdr:nvSpPr>
        <xdr:spPr>
          <a:xfrm>
            <a:off x="230777" y="2807971"/>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a:solidFill>
                  <a:schemeClr val="bg1"/>
                </a:solidFill>
                <a:latin typeface="Helvetica" panose="020B0604020202020204" pitchFamily="34" charset="0"/>
                <a:cs typeface="Helvetica" panose="020B0604020202020204" pitchFamily="34" charset="0"/>
              </a:rPr>
              <a:t>General Dashboard</a:t>
            </a:r>
          </a:p>
        </xdr:txBody>
      </xdr:sp>
      <xdr:sp macro="" textlink="">
        <xdr:nvSpPr>
          <xdr:cNvPr id="114" name="TextBox 113">
            <a:hlinkClick xmlns:r="http://schemas.openxmlformats.org/officeDocument/2006/relationships" r:id="rId20"/>
            <a:extLst>
              <a:ext uri="{FF2B5EF4-FFF2-40B4-BE49-F238E27FC236}">
                <a16:creationId xmlns:a16="http://schemas.microsoft.com/office/drawing/2014/main" id="{77D2C99C-6181-4C1A-BB0D-4671836E176F}"/>
              </a:ext>
            </a:extLst>
          </xdr:cNvPr>
          <xdr:cNvSpPr txBox="1"/>
        </xdr:nvSpPr>
        <xdr:spPr>
          <a:xfrm>
            <a:off x="230777" y="3254285"/>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a:solidFill>
                  <a:schemeClr val="bg1"/>
                </a:solidFill>
                <a:latin typeface="Helvetica" panose="020B0604020202020204" pitchFamily="34" charset="0"/>
                <a:cs typeface="Helvetica" panose="020B0604020202020204" pitchFamily="34" charset="0"/>
              </a:rPr>
              <a:t>Product Dashboard</a:t>
            </a:r>
          </a:p>
        </xdr:txBody>
      </xdr:sp>
    </xdr:grpSp>
    <xdr:clientData/>
  </xdr:twoCellAnchor>
  <xdr:twoCellAnchor>
    <xdr:from>
      <xdr:col>0</xdr:col>
      <xdr:colOff>0</xdr:colOff>
      <xdr:row>0</xdr:row>
      <xdr:rowOff>0</xdr:rowOff>
    </xdr:from>
    <xdr:to>
      <xdr:col>3</xdr:col>
      <xdr:colOff>0</xdr:colOff>
      <xdr:row>8</xdr:row>
      <xdr:rowOff>0</xdr:rowOff>
    </xdr:to>
    <xdr:sp macro="" textlink="">
      <xdr:nvSpPr>
        <xdr:cNvPr id="118" name="Rectangle: Rounded Corners 117">
          <a:extLst>
            <a:ext uri="{FF2B5EF4-FFF2-40B4-BE49-F238E27FC236}">
              <a16:creationId xmlns:a16="http://schemas.microsoft.com/office/drawing/2014/main" id="{C36C7162-7FB3-44A8-964D-3C959ACFE412}"/>
            </a:ext>
          </a:extLst>
        </xdr:cNvPr>
        <xdr:cNvSpPr/>
      </xdr:nvSpPr>
      <xdr:spPr>
        <a:xfrm>
          <a:off x="0" y="0"/>
          <a:ext cx="1828800" cy="1306286"/>
        </a:xfrm>
        <a:prstGeom prst="roundRect">
          <a:avLst>
            <a:gd name="adj" fmla="val 0"/>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87085</xdr:colOff>
      <xdr:row>0</xdr:row>
      <xdr:rowOff>0</xdr:rowOff>
    </xdr:from>
    <xdr:to>
      <xdr:col>3</xdr:col>
      <xdr:colOff>43542</xdr:colOff>
      <xdr:row>7</xdr:row>
      <xdr:rowOff>119742</xdr:rowOff>
    </xdr:to>
    <xdr:sp macro="" textlink="">
      <xdr:nvSpPr>
        <xdr:cNvPr id="117" name="TextBox 116">
          <a:extLst>
            <a:ext uri="{FF2B5EF4-FFF2-40B4-BE49-F238E27FC236}">
              <a16:creationId xmlns:a16="http://schemas.microsoft.com/office/drawing/2014/main" id="{2B8665F1-57D1-44BF-9594-E48C9D99E5DE}"/>
            </a:ext>
          </a:extLst>
        </xdr:cNvPr>
        <xdr:cNvSpPr txBox="1"/>
      </xdr:nvSpPr>
      <xdr:spPr>
        <a:xfrm>
          <a:off x="87085" y="0"/>
          <a:ext cx="1785257" cy="1262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D" sz="2400">
              <a:solidFill>
                <a:schemeClr val="bg1"/>
              </a:solidFill>
              <a:latin typeface="Helvetica" panose="020B0604020202020204" pitchFamily="34" charset="0"/>
              <a:cs typeface="Helvetica" panose="020B0604020202020204" pitchFamily="34" charset="0"/>
            </a:rPr>
            <a:t>Product</a:t>
          </a:r>
        </a:p>
        <a:p>
          <a:r>
            <a:rPr lang="en-ID" sz="2400">
              <a:solidFill>
                <a:schemeClr val="bg1"/>
              </a:solidFill>
              <a:latin typeface="Helvetica" panose="020B0604020202020204" pitchFamily="34" charset="0"/>
              <a:cs typeface="Helvetica" panose="020B0604020202020204" pitchFamily="34" charset="0"/>
            </a:rPr>
            <a:t>Dashboard</a:t>
          </a:r>
        </a:p>
      </xdr:txBody>
    </xdr:sp>
    <xdr:clientData/>
  </xdr:twoCellAnchor>
  <xdr:twoCellAnchor>
    <xdr:from>
      <xdr:col>0</xdr:col>
      <xdr:colOff>8965</xdr:colOff>
      <xdr:row>29</xdr:row>
      <xdr:rowOff>117356</xdr:rowOff>
    </xdr:from>
    <xdr:to>
      <xdr:col>3</xdr:col>
      <xdr:colOff>109114</xdr:colOff>
      <xdr:row>36</xdr:row>
      <xdr:rowOff>167329</xdr:rowOff>
    </xdr:to>
    <xdr:grpSp>
      <xdr:nvGrpSpPr>
        <xdr:cNvPr id="119" name="Group 118">
          <a:extLst>
            <a:ext uri="{FF2B5EF4-FFF2-40B4-BE49-F238E27FC236}">
              <a16:creationId xmlns:a16="http://schemas.microsoft.com/office/drawing/2014/main" id="{8D2FCD93-F2F4-46CE-A409-38093BAE6A51}"/>
            </a:ext>
          </a:extLst>
        </xdr:cNvPr>
        <xdr:cNvGrpSpPr/>
      </xdr:nvGrpSpPr>
      <xdr:grpSpPr>
        <a:xfrm>
          <a:off x="8965" y="4950613"/>
          <a:ext cx="1928949" cy="1192973"/>
          <a:chOff x="10886" y="2949484"/>
          <a:chExt cx="1928949" cy="1213755"/>
        </a:xfrm>
      </xdr:grpSpPr>
      <xdr:pic>
        <xdr:nvPicPr>
          <xdr:cNvPr id="120" name="Graphic 119" descr="Repeat with solid fill">
            <a:extLst>
              <a:ext uri="{FF2B5EF4-FFF2-40B4-BE49-F238E27FC236}">
                <a16:creationId xmlns:a16="http://schemas.microsoft.com/office/drawing/2014/main" id="{30B43231-4B19-4519-9914-B1B307CCB91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0886" y="3047999"/>
            <a:ext cx="368889" cy="370115"/>
          </a:xfrm>
          <a:prstGeom prst="rect">
            <a:avLst/>
          </a:prstGeom>
        </xdr:spPr>
      </xdr:pic>
      <xdr:sp macro="" textlink="">
        <xdr:nvSpPr>
          <xdr:cNvPr id="121" name="TextBox 120">
            <a:extLst>
              <a:ext uri="{FF2B5EF4-FFF2-40B4-BE49-F238E27FC236}">
                <a16:creationId xmlns:a16="http://schemas.microsoft.com/office/drawing/2014/main" id="{1266FA4F-9A6C-491E-AADB-A522C59AA06A}"/>
              </a:ext>
            </a:extLst>
          </xdr:cNvPr>
          <xdr:cNvSpPr txBox="1"/>
        </xdr:nvSpPr>
        <xdr:spPr>
          <a:xfrm>
            <a:off x="317863" y="2949484"/>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Last Update:</a:t>
            </a:r>
          </a:p>
        </xdr:txBody>
      </xdr:sp>
      <xdr:sp macro="" textlink="">
        <xdr:nvSpPr>
          <xdr:cNvPr id="122" name="TextBox 121">
            <a:extLst>
              <a:ext uri="{FF2B5EF4-FFF2-40B4-BE49-F238E27FC236}">
                <a16:creationId xmlns:a16="http://schemas.microsoft.com/office/drawing/2014/main" id="{9168A6AA-5873-4BB5-8A1E-FE1CEED8D13C}"/>
              </a:ext>
            </a:extLst>
          </xdr:cNvPr>
          <xdr:cNvSpPr txBox="1"/>
        </xdr:nvSpPr>
        <xdr:spPr>
          <a:xfrm>
            <a:off x="296091" y="3232512"/>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13 Oct</a:t>
            </a:r>
            <a:r>
              <a:rPr lang="en-ID" sz="1600" baseline="0">
                <a:solidFill>
                  <a:schemeClr val="bg1"/>
                </a:solidFill>
                <a:latin typeface="Helvetica" panose="020B0604020202020204" pitchFamily="34" charset="0"/>
                <a:cs typeface="Helvetica" panose="020B0604020202020204" pitchFamily="34" charset="0"/>
              </a:rPr>
              <a:t> 23</a:t>
            </a:r>
            <a:endParaRPr lang="en-ID" sz="1600">
              <a:solidFill>
                <a:schemeClr val="bg1"/>
              </a:solidFill>
              <a:latin typeface="Helvetica" panose="020B0604020202020204" pitchFamily="34" charset="0"/>
              <a:cs typeface="Helvetica" panose="020B0604020202020204" pitchFamily="34" charset="0"/>
            </a:endParaRPr>
          </a:p>
        </xdr:txBody>
      </xdr:sp>
      <xdr:pic>
        <xdr:nvPicPr>
          <xdr:cNvPr id="123" name="Graphic 122" descr="User with solid fill">
            <a:extLst>
              <a:ext uri="{FF2B5EF4-FFF2-40B4-BE49-F238E27FC236}">
                <a16:creationId xmlns:a16="http://schemas.microsoft.com/office/drawing/2014/main" id="{51986139-A04E-4A38-B63D-DC3122439E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886" y="3657599"/>
            <a:ext cx="398429" cy="421309"/>
          </a:xfrm>
          <a:prstGeom prst="rect">
            <a:avLst/>
          </a:prstGeom>
        </xdr:spPr>
      </xdr:pic>
      <xdr:sp macro="" textlink="">
        <xdr:nvSpPr>
          <xdr:cNvPr id="124" name="TextBox 123">
            <a:extLst>
              <a:ext uri="{FF2B5EF4-FFF2-40B4-BE49-F238E27FC236}">
                <a16:creationId xmlns:a16="http://schemas.microsoft.com/office/drawing/2014/main" id="{4DFAA3D3-F499-47AD-B199-4F05CB19376A}"/>
              </a:ext>
            </a:extLst>
          </xdr:cNvPr>
          <xdr:cNvSpPr txBox="1"/>
        </xdr:nvSpPr>
        <xdr:spPr>
          <a:xfrm>
            <a:off x="339635" y="3667940"/>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Modified by:</a:t>
            </a:r>
          </a:p>
        </xdr:txBody>
      </xdr:sp>
      <xdr:sp macro="" textlink="">
        <xdr:nvSpPr>
          <xdr:cNvPr id="125" name="TextBox 124">
            <a:extLst>
              <a:ext uri="{FF2B5EF4-FFF2-40B4-BE49-F238E27FC236}">
                <a16:creationId xmlns:a16="http://schemas.microsoft.com/office/drawing/2014/main" id="{621C99FC-276A-4505-A5E1-86DE4346E3EE}"/>
              </a:ext>
            </a:extLst>
          </xdr:cNvPr>
          <xdr:cNvSpPr txBox="1"/>
        </xdr:nvSpPr>
        <xdr:spPr>
          <a:xfrm>
            <a:off x="317863" y="3950968"/>
            <a:ext cx="1600200"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D" sz="1600">
                <a:solidFill>
                  <a:schemeClr val="bg1"/>
                </a:solidFill>
                <a:latin typeface="Helvetica" panose="020B0604020202020204" pitchFamily="34" charset="0"/>
                <a:cs typeface="Helvetica" panose="020B0604020202020204" pitchFamily="34" charset="0"/>
              </a:rPr>
              <a:t>Farid Aldi</a:t>
            </a:r>
          </a:p>
        </xdr:txBody>
      </xdr:sp>
    </xdr:grpSp>
    <xdr:clientData/>
  </xdr:twoCellAnchor>
  <xdr:twoCellAnchor>
    <xdr:from>
      <xdr:col>0</xdr:col>
      <xdr:colOff>242047</xdr:colOff>
      <xdr:row>37</xdr:row>
      <xdr:rowOff>143436</xdr:rowOff>
    </xdr:from>
    <xdr:to>
      <xdr:col>2</xdr:col>
      <xdr:colOff>282867</xdr:colOff>
      <xdr:row>39</xdr:row>
      <xdr:rowOff>162005</xdr:rowOff>
    </xdr:to>
    <xdr:grpSp>
      <xdr:nvGrpSpPr>
        <xdr:cNvPr id="126" name="Group 125">
          <a:extLst>
            <a:ext uri="{FF2B5EF4-FFF2-40B4-BE49-F238E27FC236}">
              <a16:creationId xmlns:a16="http://schemas.microsoft.com/office/drawing/2014/main" id="{A767F491-C0E1-474E-AA83-D0CA5A9C86DA}"/>
            </a:ext>
          </a:extLst>
        </xdr:cNvPr>
        <xdr:cNvGrpSpPr/>
      </xdr:nvGrpSpPr>
      <xdr:grpSpPr>
        <a:xfrm>
          <a:off x="242047" y="6282979"/>
          <a:ext cx="1260020" cy="345140"/>
          <a:chOff x="198666" y="6281059"/>
          <a:chExt cx="1260020" cy="359228"/>
        </a:xfrm>
      </xdr:grpSpPr>
      <xdr:pic>
        <xdr:nvPicPr>
          <xdr:cNvPr id="127" name="Picture 126">
            <a:hlinkClick xmlns:r="http://schemas.openxmlformats.org/officeDocument/2006/relationships" r:id="rId25"/>
            <a:extLst>
              <a:ext uri="{FF2B5EF4-FFF2-40B4-BE49-F238E27FC236}">
                <a16:creationId xmlns:a16="http://schemas.microsoft.com/office/drawing/2014/main" id="{011978AE-F543-4259-97F3-755E98A608B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8666" y="6333348"/>
            <a:ext cx="302078" cy="298194"/>
          </a:xfrm>
          <a:prstGeom prst="rect">
            <a:avLst/>
          </a:prstGeom>
        </xdr:spPr>
      </xdr:pic>
      <xdr:pic>
        <xdr:nvPicPr>
          <xdr:cNvPr id="128" name="Picture 127">
            <a:hlinkClick xmlns:r="http://schemas.openxmlformats.org/officeDocument/2006/relationships" r:id="rId27"/>
            <a:extLst>
              <a:ext uri="{FF2B5EF4-FFF2-40B4-BE49-F238E27FC236}">
                <a16:creationId xmlns:a16="http://schemas.microsoft.com/office/drawing/2014/main" id="{C98584D7-CF26-4B7F-BA60-7714C5E15548}"/>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25930" y="6297388"/>
            <a:ext cx="326570" cy="326570"/>
          </a:xfrm>
          <a:prstGeom prst="rect">
            <a:avLst/>
          </a:prstGeom>
        </xdr:spPr>
      </xdr:pic>
      <xdr:pic>
        <xdr:nvPicPr>
          <xdr:cNvPr id="129" name="Picture 128">
            <a:hlinkClick xmlns:r="http://schemas.openxmlformats.org/officeDocument/2006/relationships" r:id="rId29"/>
            <a:extLst>
              <a:ext uri="{FF2B5EF4-FFF2-40B4-BE49-F238E27FC236}">
                <a16:creationId xmlns:a16="http://schemas.microsoft.com/office/drawing/2014/main" id="{8D4D7CE6-5E34-46AB-8D84-F597B9C172E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99458" y="6281059"/>
            <a:ext cx="359228" cy="359228"/>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id Aldi" refreshedDate="45214.869967129627" createdVersion="7" refreshedVersion="7" minRefreshableVersion="3" recordCount="1000" xr:uid="{4404D6AC-D5C6-4E7E-B50C-5759AACC8FCA}">
  <cacheSource type="worksheet">
    <worksheetSource name="Table_13"/>
  </cacheSource>
  <cacheFields count="46">
    <cacheField name="No" numFmtId="0">
      <sharedItems containsSemiMixedTypes="0" containsString="0" containsNumber="1" containsInteger="1" minValue="1" maxValue="1000"/>
    </cacheField>
    <cacheField name="OrderID" numFmtId="0">
      <sharedItems/>
    </cacheField>
    <cacheField name="Nama barang" numFmtId="0">
      <sharedItems count="27">
        <s v="Jaket Hoodie"/>
        <s v="High Heels"/>
        <s v="Sneakers Model A"/>
        <s v="Flat Shoes"/>
        <s v="Celana Pendek"/>
        <s v="Kaos Polo"/>
        <s v="Dress Putih"/>
        <s v="Sticker Pack"/>
        <s v="Blouse Hitam"/>
        <s v="Sneakers Model B"/>
        <s v="Kaos Lengan Panjang"/>
        <s v="Sandal Slip On"/>
        <s v="Ikat Pinggang Wanita"/>
        <s v="Blouse Biru"/>
        <s v="Kaos Lengan Pendek"/>
        <s v="Jaket Jeans"/>
        <s v="Gelang"/>
        <s v="Kemeja Putih"/>
        <s v="Sweater Rajut"/>
        <s v="Kaftan"/>
        <s v="Jam Tangan"/>
        <s v="Sweater Polos"/>
        <s v="Dress Polkadot"/>
        <s v="Ikat Pinggang Pria"/>
        <s v="Loafers"/>
        <s v="Jaket Baseball"/>
        <s v="Kalung Pendant"/>
      </sharedItems>
    </cacheField>
    <cacheField name="Kode Kategori" numFmtId="0">
      <sharedItems count="6">
        <s v="PU"/>
        <s v="SW"/>
        <s v="SP"/>
        <s v="PP"/>
        <s v="PW"/>
        <s v="AK"/>
      </sharedItems>
    </cacheField>
    <cacheField name="Warna" numFmtId="0">
      <sharedItems/>
    </cacheField>
    <cacheField name="a1" numFmtId="0">
      <sharedItems containsSemiMixedTypes="0" containsString="0" containsNumber="1" containsInteger="1" minValue="10" maxValue="10"/>
    </cacheField>
    <cacheField name="a2" numFmtId="0">
      <sharedItems containsSemiMixedTypes="0" containsString="0" containsNumber="1" containsInteger="1" minValue="14" maxValue="24"/>
    </cacheField>
    <cacheField name="a3" numFmtId="0">
      <sharedItems containsSemiMixedTypes="0" containsString="0" containsNumber="1" containsInteger="1" minValue="25" maxValue="35"/>
    </cacheField>
    <cacheField name="a4" numFmtId="0">
      <sharedItems containsSemiMixedTypes="0" containsString="0" containsNumber="1" containsInteger="1" minValue="4" maxValue="14"/>
    </cacheField>
    <cacheField name="Warna A" numFmtId="0">
      <sharedItems/>
    </cacheField>
    <cacheField name="Text Warna A" numFmtId="0">
      <sharedItems/>
    </cacheField>
    <cacheField name="Qty A" numFmtId="3">
      <sharedItems/>
    </cacheField>
    <cacheField name="Number A" numFmtId="1">
      <sharedItems containsSemiMixedTypes="0" containsString="0" containsNumber="1" containsInteger="1" minValue="1" maxValue="7"/>
    </cacheField>
    <cacheField name="a5" numFmtId="0">
      <sharedItems containsMixedTypes="1" containsNumber="1" containsInteger="1" minValue="38" maxValue="48"/>
    </cacheField>
    <cacheField name="a6" numFmtId="0">
      <sharedItems containsMixedTypes="1" containsNumber="1" containsInteger="1" minValue="43" maxValue="62"/>
    </cacheField>
    <cacheField name="a7" numFmtId="0">
      <sharedItems containsMixedTypes="1" containsNumber="1" containsInteger="1" minValue="54" maxValue="73"/>
    </cacheField>
    <cacheField name="a8" numFmtId="0">
      <sharedItems containsMixedTypes="1" containsNumber="1" containsInteger="1" minValue="5" maxValue="15"/>
    </cacheField>
    <cacheField name="Warna B" numFmtId="0">
      <sharedItems/>
    </cacheField>
    <cacheField name="Text Warna B" numFmtId="1">
      <sharedItems/>
    </cacheField>
    <cacheField name="Qty B" numFmtId="1">
      <sharedItems/>
    </cacheField>
    <cacheField name="Number B" numFmtId="1">
      <sharedItems containsSemiMixedTypes="0" containsString="0" containsNumber="1" containsInteger="1" minValue="0" maxValue="6"/>
    </cacheField>
    <cacheField name="a9" numFmtId="0">
      <sharedItems containsMixedTypes="1" containsNumber="1" containsInteger="1" minValue="67" maxValue="86"/>
    </cacheField>
    <cacheField name="a10" numFmtId="0">
      <sharedItems containsMixedTypes="1" containsNumber="1" containsInteger="1" minValue="72" maxValue="99"/>
    </cacheField>
    <cacheField name="a11" numFmtId="0">
      <sharedItems containsMixedTypes="1" containsNumber="1" containsInteger="1" minValue="83" maxValue="110"/>
    </cacheField>
    <cacheField name="a12" numFmtId="0">
      <sharedItems containsMixedTypes="1" containsNumber="1" containsInteger="1" minValue="5" maxValue="15"/>
    </cacheField>
    <cacheField name="Warna C" numFmtId="0">
      <sharedItems/>
    </cacheField>
    <cacheField name="Text Warna C" numFmtId="0">
      <sharedItems/>
    </cacheField>
    <cacheField name="Qty C" numFmtId="1">
      <sharedItems/>
    </cacheField>
    <cacheField name="Number C" numFmtId="1">
      <sharedItems containsSemiMixedTypes="0" containsString="0" containsNumber="1" containsInteger="1" minValue="0" maxValue="5"/>
    </cacheField>
    <cacheField name="Total Qty" numFmtId="1">
      <sharedItems containsSemiMixedTypes="0" containsString="0" containsNumber="1" containsInteger="1" minValue="1" maxValue="7"/>
    </cacheField>
    <cacheField name="Harga barang" numFmtId="166">
      <sharedItems containsSemiMixedTypes="0" containsString="0" containsNumber="1" containsInteger="1" minValue="9000" maxValue="400000"/>
    </cacheField>
    <cacheField name="Harga produksi" numFmtId="166">
      <sharedItems containsSemiMixedTypes="0" containsString="0" containsNumber="1" containsInteger="1" minValue="2000" maxValue="250000"/>
    </cacheField>
    <cacheField name="Kode diskon" numFmtId="9">
      <sharedItems/>
    </cacheField>
    <cacheField name="Diskon" numFmtId="9">
      <sharedItems containsMixedTypes="1" containsNumber="1" minValue="0.1" maxValue="0.2"/>
    </cacheField>
    <cacheField name="Jenis promo" numFmtId="0">
      <sharedItems count="3">
        <s v="Promo 4.4"/>
        <s v="Promo Lebaran"/>
        <s v="-"/>
      </sharedItems>
    </cacheField>
    <cacheField name="Marketplace" numFmtId="0">
      <sharedItems count="4">
        <s v="BliBli"/>
        <s v="Tokopedia"/>
        <s v="Shopee"/>
        <s v="Bukalapak"/>
      </sharedItems>
    </cacheField>
    <cacheField name="Lokasi pembeli" numFmtId="0">
      <sharedItems count="30">
        <s v="Bantul"/>
        <s v="Gunungkidul"/>
        <s v="Semarang"/>
        <s v="Pandeglang"/>
        <s v="Cirebon"/>
        <s v="Bogor"/>
        <s v="Banyuwangi"/>
        <s v="Gresik"/>
        <s v="Tegal"/>
        <s v="Jakarta Timur"/>
        <s v="Kulon Progo"/>
        <s v="Bandung"/>
        <s v="Tangerang Selatan"/>
        <s v="Depok"/>
        <s v="Bekasi"/>
        <s v="Malang"/>
        <s v="Serang"/>
        <s v="Jakarta Utara"/>
        <s v="Tangerang"/>
        <s v="Surabaya"/>
        <s v="Jakarta Barat"/>
        <s v="Jakarta Pusat"/>
        <s v="Pekalongan"/>
        <s v="Sidoarjo"/>
        <s v="Sleman"/>
        <s v="Yogyakarta"/>
        <s v="Purwokerto"/>
        <s v="Solo"/>
        <s v="Cilegon"/>
        <s v="Jakarta Selatan"/>
      </sharedItems>
    </cacheField>
    <cacheField name="Total Harga" numFmtId="165">
      <sharedItems containsSemiMixedTypes="0" containsString="0" containsNumber="1" containsInteger="1" minValue="9000" maxValue="2800000"/>
    </cacheField>
    <cacheField name="Total Diskon" numFmtId="165">
      <sharedItems containsMixedTypes="1" containsNumber="1" containsInteger="1" minValue="900" maxValue="553000"/>
    </cacheField>
    <cacheField name="Total Pendapatan" numFmtId="165">
      <sharedItems containsSemiMixedTypes="0" containsString="0" containsNumber="1" containsInteger="1" minValue="7200" maxValue="2800000"/>
    </cacheField>
    <cacheField name="Total harga produksi" numFmtId="165">
      <sharedItems containsSemiMixedTypes="0" containsString="0" containsNumber="1" containsInteger="1" minValue="2000" maxValue="1750000"/>
    </cacheField>
    <cacheField name="Total Profit" numFmtId="165">
      <sharedItems containsSemiMixedTypes="0" containsString="0" containsNumber="1" containsInteger="1" minValue="5200" maxValue="1834000"/>
    </cacheField>
    <cacheField name="Tanggal terjual" numFmtId="14">
      <sharedItems containsSemiMixedTypes="0" containsNonDate="0" containsDate="1" containsString="0" minDate="2023-04-01T00:00:00" maxDate="2023-05-01T00:00:00"/>
    </cacheField>
    <cacheField name="Tanggal_text" numFmtId="0">
      <sharedItems count="30">
        <s v="01/04/23"/>
        <s v="02/04/23"/>
        <s v="03/04/23"/>
        <s v="17/04/23"/>
        <s v="24/04/23"/>
        <s v="20/04/23"/>
        <s v="25/04/23"/>
        <s v="04/04/23"/>
        <s v="06/04/23"/>
        <s v="05/04/23"/>
        <s v="09/04/23"/>
        <s v="28/04/23"/>
        <s v="30/04/23"/>
        <s v="29/04/23"/>
        <s v="12/04/23"/>
        <s v="26/04/23"/>
        <s v="15/04/23"/>
        <s v="16/04/23"/>
        <s v="27/04/23"/>
        <s v="19/04/23"/>
        <s v="21/04/23"/>
        <s v="13/04/23"/>
        <s v="14/04/23"/>
        <s v="10/04/23"/>
        <s v="18/04/23"/>
        <s v="23/04/23"/>
        <s v="08/04/23"/>
        <s v="22/04/23"/>
        <s v="07/04/23"/>
        <s v="11/04/23"/>
      </sharedItems>
    </cacheField>
    <cacheField name="Rating" numFmtId="0">
      <sharedItems containsSemiMixedTypes="0" containsString="0" containsNumber="1" containsInteger="1" minValue="1" maxValue="5" count="5">
        <n v="1"/>
        <n v="5"/>
        <n v="4"/>
        <n v="2"/>
        <n v="3"/>
      </sharedItems>
    </cacheField>
    <cacheField name="Profit Margin" numFmtId="10">
      <sharedItems containsSemiMixedTypes="0" containsString="0" containsNumber="1" minValue="7.8005302410431352E-6" maxValue="2.7511870119371366E-3"/>
    </cacheField>
  </cacheFields>
  <extLst>
    <ext xmlns:x14="http://schemas.microsoft.com/office/spreadsheetml/2009/9/main" uri="{725AE2AE-9491-48be-B2B4-4EB974FC3084}">
      <x14:pivotCacheDefinition pivotCacheId="4707892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ORD-PU-1-01/04/23"/>
    <x v="0"/>
    <x v="0"/>
    <s v="[{color: Summer Orange, quantity: 1}, {color: Gold , quantity: 3}, {color: Magenta , quantity: 2}]"/>
    <n v="10"/>
    <n v="23"/>
    <n v="34"/>
    <n v="13"/>
    <s v="Summer Orange"/>
    <s v="Summer Orange"/>
    <s v=" 1"/>
    <n v="1"/>
    <n v="47"/>
    <n v="52"/>
    <n v="63"/>
    <n v="5"/>
    <s v="Gold "/>
    <s v="Gold "/>
    <s v=" 3"/>
    <n v="3"/>
    <n v="76"/>
    <n v="84"/>
    <n v="95"/>
    <n v="8"/>
    <s v="Magenta "/>
    <s v="Magenta "/>
    <s v=" 2"/>
    <n v="2"/>
    <n v="6"/>
    <n v="220000"/>
    <n v="76000"/>
    <s v="BELI44"/>
    <n v="0.15"/>
    <x v="0"/>
    <x v="0"/>
    <x v="0"/>
    <n v="1320000"/>
    <n v="198000"/>
    <n v="1122000"/>
    <n v="456000"/>
    <n v="666000"/>
    <d v="2023-04-01T00:00:00"/>
    <x v="0"/>
    <x v="0"/>
    <n v="9.9906791164129389E-4"/>
  </r>
  <r>
    <n v="2"/>
    <s v="ORD-SW-2-02/04/23"/>
    <x v="1"/>
    <x v="1"/>
    <s v="[{color: Midnight Black, quantity: 1}, {color: Snow White , quantity: 1}, {color: Ocean Blue , quantity: 2}]"/>
    <n v="10"/>
    <n v="24"/>
    <n v="35"/>
    <n v="14"/>
    <s v="Midnight Black"/>
    <s v="Midnight Black"/>
    <s v=" 1"/>
    <n v="1"/>
    <n v="48"/>
    <n v="59"/>
    <n v="70"/>
    <n v="11"/>
    <s v="Snow White "/>
    <s v="Snow White "/>
    <s v=" 1"/>
    <n v="1"/>
    <n v="83"/>
    <n v="94"/>
    <n v="105"/>
    <n v="11"/>
    <s v="Ocean Blue "/>
    <s v="Ocean Blue "/>
    <s v=" 2"/>
    <n v="2"/>
    <n v="4"/>
    <n v="189000"/>
    <n v="93000"/>
    <s v="DISCAPRIL"/>
    <n v="0.1"/>
    <x v="0"/>
    <x v="1"/>
    <x v="1"/>
    <n v="756000"/>
    <n v="75600"/>
    <n v="680400"/>
    <n v="372000"/>
    <n v="308400"/>
    <d v="2023-04-02T00:00:00"/>
    <x v="1"/>
    <x v="1"/>
    <n v="4.6263144737263516E-4"/>
  </r>
  <r>
    <n v="3"/>
    <s v="ORD-SP-3-03/04/23"/>
    <x v="2"/>
    <x v="2"/>
    <s v="[{color: Rose Gold, quantity: 2}, {color: Magenta , quantity: 1}]"/>
    <n v="10"/>
    <n v="19"/>
    <n v="30"/>
    <n v="9"/>
    <s v="Rose Gold"/>
    <s v="Rose Gold"/>
    <s v=" 2"/>
    <n v="2"/>
    <n v="43"/>
    <n v="51"/>
    <n v="62"/>
    <n v="8"/>
    <s v="Magenta "/>
    <s v="Magenta "/>
    <s v=" 1"/>
    <n v="1"/>
    <e v="#VALUE!"/>
    <e v="#VALUE!"/>
    <e v="#VALUE!"/>
    <e v="#VALUE!"/>
    <s v=" "/>
    <s v=" "/>
    <s v="0"/>
    <n v="0"/>
    <n v="3"/>
    <n v="360000"/>
    <n v="108000"/>
    <s v="DISCAPRIL"/>
    <n v="0.1"/>
    <x v="0"/>
    <x v="1"/>
    <x v="2"/>
    <n v="1080000"/>
    <n v="108000"/>
    <n v="972000"/>
    <n v="324000"/>
    <n v="648000"/>
    <d v="2023-04-03T00:00:00"/>
    <x v="2"/>
    <x v="0"/>
    <n v="9.7206607619152916E-4"/>
  </r>
  <r>
    <n v="4"/>
    <s v="ORD-SW-4-17/04/23"/>
    <x v="3"/>
    <x v="1"/>
    <s v="[{color: Dusk, quantity: 1}, {color: Ash Grey , quantity: 1}, {color: Carmine Red , quantity: 3}]"/>
    <n v="10"/>
    <n v="14"/>
    <n v="25"/>
    <n v="4"/>
    <s v="Dusk"/>
    <s v="Dusk"/>
    <s v=" 1"/>
    <n v="1"/>
    <n v="38"/>
    <n v="47"/>
    <n v="58"/>
    <n v="9"/>
    <s v="Ash Grey "/>
    <s v="Ash Grey "/>
    <s v=" 1"/>
    <n v="1"/>
    <n v="71"/>
    <n v="83"/>
    <n v="94"/>
    <n v="12"/>
    <s v="Carmine Red "/>
    <s v="Carmine Red "/>
    <s v=" 3"/>
    <n v="3"/>
    <n v="5"/>
    <n v="165000"/>
    <n v="69000"/>
    <s v="DISC20"/>
    <n v="0.2"/>
    <x v="1"/>
    <x v="2"/>
    <x v="3"/>
    <n v="825000"/>
    <n v="165000"/>
    <n v="660000"/>
    <n v="345000"/>
    <n v="315000"/>
    <d v="2023-04-17T00:00:00"/>
    <x v="3"/>
    <x v="2"/>
    <n v="4.7253212037088222E-4"/>
  </r>
  <r>
    <n v="5"/>
    <s v="ORD-SP-5-24/04/23"/>
    <x v="2"/>
    <x v="2"/>
    <s v="[{color: Ash Grey, quantity: 2}, {color: Ash Grey , quantity: 1}]"/>
    <n v="10"/>
    <n v="18"/>
    <n v="29"/>
    <n v="8"/>
    <s v="Ash Grey"/>
    <s v="Ash Grey"/>
    <s v=" 2"/>
    <n v="2"/>
    <n v="42"/>
    <n v="51"/>
    <n v="62"/>
    <n v="9"/>
    <s v="Ash Grey "/>
    <s v="Ash Grey "/>
    <s v=" 1"/>
    <n v="1"/>
    <e v="#VALUE!"/>
    <e v="#VALUE!"/>
    <e v="#VALUE!"/>
    <e v="#VALUE!"/>
    <s v=" "/>
    <s v=" "/>
    <s v="0"/>
    <n v="0"/>
    <n v="3"/>
    <n v="360000"/>
    <n v="108000"/>
    <s v="LEBAR10"/>
    <n v="0.1"/>
    <x v="1"/>
    <x v="1"/>
    <x v="4"/>
    <n v="1080000"/>
    <n v="108000"/>
    <n v="972000"/>
    <n v="324000"/>
    <n v="648000"/>
    <d v="2023-04-24T00:00:00"/>
    <x v="4"/>
    <x v="3"/>
    <n v="9.7206607619152916E-4"/>
  </r>
  <r>
    <n v="6"/>
    <s v="ORD-SP-6-20/04/23"/>
    <x v="2"/>
    <x v="2"/>
    <s v="[{color: Snow White, quantity: 2}, {color: Ash Grey , quantity: 2}, {color: Carmine Red , quantity: 1}]"/>
    <n v="10"/>
    <n v="20"/>
    <n v="31"/>
    <n v="10"/>
    <s v="Snow White"/>
    <s v="Snow White"/>
    <s v=" 2"/>
    <n v="2"/>
    <n v="44"/>
    <n v="53"/>
    <n v="64"/>
    <n v="9"/>
    <s v="Ash Grey "/>
    <s v="Ash Grey "/>
    <s v=" 2"/>
    <n v="2"/>
    <n v="77"/>
    <n v="89"/>
    <n v="100"/>
    <n v="12"/>
    <s v="Carmine Red "/>
    <s v="Carmine Red "/>
    <s v=" 1"/>
    <n v="1"/>
    <n v="5"/>
    <n v="360000"/>
    <n v="108000"/>
    <s v="LEBAR10"/>
    <n v="0.1"/>
    <x v="1"/>
    <x v="1"/>
    <x v="5"/>
    <n v="1800000"/>
    <n v="180000"/>
    <n v="1620000"/>
    <n v="540000"/>
    <n v="1080000"/>
    <d v="2023-04-20T00:00:00"/>
    <x v="5"/>
    <x v="4"/>
    <n v="1.6201101269858818E-3"/>
  </r>
  <r>
    <n v="7"/>
    <s v="ORD-PP-7-01/04/23"/>
    <x v="4"/>
    <x v="3"/>
    <s v="[{color: Carmine Red, quantity: 4}]"/>
    <n v="10"/>
    <n v="21"/>
    <n v="32"/>
    <n v="11"/>
    <s v="Carmine Red"/>
    <s v="Carmine Red"/>
    <s v=" 4"/>
    <n v="4"/>
    <e v="#VALUE!"/>
    <e v="#VALUE!"/>
    <e v="#VALUE!"/>
    <e v="#VALUE!"/>
    <s v=" "/>
    <s v=" "/>
    <s v="0"/>
    <n v="0"/>
    <e v="#VALUE!"/>
    <e v="#VALUE!"/>
    <e v="#VALUE!"/>
    <e v="#VALUE!"/>
    <s v=" "/>
    <s v=" "/>
    <s v="0"/>
    <n v="0"/>
    <n v="4"/>
    <n v="130000"/>
    <n v="46000"/>
    <s v="BELI44"/>
    <n v="0.15"/>
    <x v="0"/>
    <x v="0"/>
    <x v="6"/>
    <n v="520000"/>
    <n v="78000"/>
    <n v="442000"/>
    <n v="184000"/>
    <n v="258000"/>
    <d v="2023-04-01T00:00:00"/>
    <x v="0"/>
    <x v="4"/>
    <n v="3.87026308113294E-4"/>
  </r>
  <r>
    <n v="8"/>
    <s v="ORD-PP-8-25/04/23"/>
    <x v="5"/>
    <x v="3"/>
    <s v="[{color: Gold, quantity: 4}, {color: Ash Grey , quantity: 1}]"/>
    <n v="10"/>
    <n v="14"/>
    <n v="25"/>
    <n v="4"/>
    <s v="Gold"/>
    <s v="Gold"/>
    <s v=" 4"/>
    <n v="4"/>
    <n v="38"/>
    <n v="47"/>
    <n v="58"/>
    <n v="9"/>
    <s v="Ash Grey "/>
    <s v="Ash Grey "/>
    <s v=" 1"/>
    <n v="1"/>
    <e v="#VALUE!"/>
    <e v="#VALUE!"/>
    <e v="#VALUE!"/>
    <e v="#VALUE!"/>
    <s v=" "/>
    <s v=" "/>
    <s v="0"/>
    <n v="0"/>
    <n v="5"/>
    <n v="175000"/>
    <n v="63000"/>
    <s v="BUKALEBAR"/>
    <n v="0.15"/>
    <x v="1"/>
    <x v="3"/>
    <x v="1"/>
    <n v="875000"/>
    <n v="131250"/>
    <n v="743750"/>
    <n v="315000"/>
    <n v="428750"/>
    <d v="2023-04-25T00:00:00"/>
    <x v="6"/>
    <x v="4"/>
    <n v="6.4316871939370081E-4"/>
  </r>
  <r>
    <n v="9"/>
    <s v="ORD-PW-9-20/04/23"/>
    <x v="6"/>
    <x v="4"/>
    <s v="[{color: Midnight Black, quantity: 1}, {color: Summer Orange , quantity: 1}]"/>
    <n v="10"/>
    <n v="24"/>
    <n v="35"/>
    <n v="14"/>
    <s v="Midnight Black"/>
    <s v="Midnight Black"/>
    <s v=" 1"/>
    <n v="1"/>
    <n v="48"/>
    <n v="62"/>
    <n v="73"/>
    <n v="14"/>
    <s v="Summer Orange "/>
    <s v="Summer Orange "/>
    <s v=" 1"/>
    <n v="1"/>
    <e v="#VALUE!"/>
    <e v="#VALUE!"/>
    <e v="#VALUE!"/>
    <e v="#VALUE!"/>
    <s v=" "/>
    <s v=" "/>
    <s v="0"/>
    <n v="0"/>
    <n v="2"/>
    <n v="155000"/>
    <n v="46000"/>
    <s v="LEBAR10"/>
    <n v="0.1"/>
    <x v="1"/>
    <x v="1"/>
    <x v="7"/>
    <n v="310000"/>
    <n v="31000"/>
    <n v="279000"/>
    <n v="92000"/>
    <n v="187000"/>
    <d v="2023-04-20T00:00:00"/>
    <x v="5"/>
    <x v="1"/>
    <n v="2.8051906828366661E-4"/>
  </r>
  <r>
    <n v="10"/>
    <s v="ORD-SW-10-04/04/23"/>
    <x v="3"/>
    <x v="1"/>
    <s v="[{color: Ash Grey, quantity: 3}, {color: Dusk , quantity: 2}]"/>
    <n v="10"/>
    <n v="18"/>
    <n v="29"/>
    <n v="8"/>
    <s v="Ash Grey"/>
    <s v="Ash Grey"/>
    <s v=" 3"/>
    <n v="3"/>
    <n v="42"/>
    <n v="47"/>
    <n v="58"/>
    <n v="5"/>
    <s v="Dusk "/>
    <s v="Dusk "/>
    <s v=" 2"/>
    <n v="2"/>
    <e v="#VALUE!"/>
    <e v="#VALUE!"/>
    <e v="#VALUE!"/>
    <e v="#VALUE!"/>
    <s v=" "/>
    <s v=" "/>
    <s v="0"/>
    <n v="0"/>
    <n v="5"/>
    <n v="165000"/>
    <n v="69000"/>
    <s v="DISC15"/>
    <n v="0.15"/>
    <x v="0"/>
    <x v="2"/>
    <x v="8"/>
    <n v="825000"/>
    <n v="123750"/>
    <n v="701250"/>
    <n v="345000"/>
    <n v="356250"/>
    <d v="2023-04-04T00:00:00"/>
    <x v="7"/>
    <x v="1"/>
    <n v="5.3441132660992632E-4"/>
  </r>
  <r>
    <n v="11"/>
    <s v="ORD-AK-11-06/04/23"/>
    <x v="7"/>
    <x v="5"/>
    <s v="[{color: Carmine Red, quantity: 3}, {color: Summer Orange , quantity: 1}, {color: Dusk , quantity: 1}]"/>
    <n v="10"/>
    <n v="21"/>
    <n v="32"/>
    <n v="11"/>
    <s v="Carmine Red"/>
    <s v="Carmine Red"/>
    <s v=" 3"/>
    <n v="3"/>
    <n v="45"/>
    <n v="59"/>
    <n v="70"/>
    <n v="14"/>
    <s v="Summer Orange "/>
    <s v="Summer Orange "/>
    <s v=" 1"/>
    <n v="1"/>
    <n v="83"/>
    <n v="88"/>
    <n v="99"/>
    <n v="5"/>
    <s v="Dusk "/>
    <s v="Dusk "/>
    <s v=" 1"/>
    <n v="1"/>
    <n v="5"/>
    <n v="9000"/>
    <n v="2000"/>
    <s v="DISC15"/>
    <n v="0.15"/>
    <x v="0"/>
    <x v="2"/>
    <x v="9"/>
    <n v="45000"/>
    <n v="6750"/>
    <n v="38250"/>
    <n v="10000"/>
    <n v="28250"/>
    <d v="2023-04-06T00:00:00"/>
    <x v="8"/>
    <x v="1"/>
    <n v="4.2377880636436262E-5"/>
  </r>
  <r>
    <n v="12"/>
    <s v="ORD-PW-12-04/04/23"/>
    <x v="8"/>
    <x v="4"/>
    <s v="[{color: Summer Orange, quantity: 1}]"/>
    <n v="10"/>
    <n v="23"/>
    <n v="34"/>
    <n v="13"/>
    <s v="Summer Orange"/>
    <s v="Summer Orange"/>
    <s v=" 1"/>
    <n v="1"/>
    <e v="#VALUE!"/>
    <e v="#VALUE!"/>
    <e v="#VALUE!"/>
    <e v="#VALUE!"/>
    <s v=" "/>
    <s v=" "/>
    <s v="0"/>
    <n v="0"/>
    <e v="#VALUE!"/>
    <e v="#VALUE!"/>
    <e v="#VALUE!"/>
    <e v="#VALUE!"/>
    <s v=" "/>
    <s v=" "/>
    <s v="0"/>
    <n v="0"/>
    <n v="1"/>
    <n v="90000"/>
    <n v="37000"/>
    <s v="DISC15"/>
    <n v="0.15"/>
    <x v="0"/>
    <x v="2"/>
    <x v="10"/>
    <n v="90000"/>
    <n v="13500"/>
    <n v="76500"/>
    <n v="37000"/>
    <n v="39500"/>
    <d v="2023-04-04T00:00:00"/>
    <x v="7"/>
    <x v="2"/>
    <n v="5.9254027792539197E-5"/>
  </r>
  <r>
    <n v="13"/>
    <s v="ORD-SP-13-06/04/23"/>
    <x v="9"/>
    <x v="2"/>
    <s v="[{color: Dusk, quantity: 3}, {color: Dusk , quantity: 1}, {color: Dusk , quantity: 1}]"/>
    <n v="10"/>
    <n v="14"/>
    <n v="25"/>
    <n v="4"/>
    <s v="Dusk"/>
    <s v="Dusk"/>
    <s v=" 3"/>
    <n v="3"/>
    <n v="38"/>
    <n v="43"/>
    <n v="54"/>
    <n v="5"/>
    <s v="Dusk "/>
    <s v="Dusk "/>
    <s v=" 1"/>
    <n v="1"/>
    <n v="67"/>
    <n v="72"/>
    <n v="83"/>
    <n v="5"/>
    <s v="Dusk "/>
    <s v="Dusk "/>
    <s v=" 1"/>
    <n v="1"/>
    <n v="5"/>
    <n v="370000"/>
    <n v="108000"/>
    <s v="DISCAPRIL"/>
    <n v="0.1"/>
    <x v="0"/>
    <x v="1"/>
    <x v="3"/>
    <n v="1850000"/>
    <n v="185000"/>
    <n v="1665000"/>
    <n v="540000"/>
    <n v="1125000"/>
    <d v="2023-04-06T00:00:00"/>
    <x v="8"/>
    <x v="3"/>
    <n v="1.6876147156102935E-3"/>
  </r>
  <r>
    <n v="14"/>
    <s v="ORD-PP-14-05/04/23"/>
    <x v="10"/>
    <x v="3"/>
    <s v="[{color: Dusk, quantity: 1}, {color: Ash Grey , quantity: 1}, {color: Dusk , quantity: 1}]"/>
    <n v="10"/>
    <n v="14"/>
    <n v="25"/>
    <n v="4"/>
    <s v="Dusk"/>
    <s v="Dusk"/>
    <s v=" 1"/>
    <n v="1"/>
    <n v="38"/>
    <n v="47"/>
    <n v="58"/>
    <n v="9"/>
    <s v="Ash Grey "/>
    <s v="Ash Grey "/>
    <s v=" 1"/>
    <n v="1"/>
    <n v="71"/>
    <n v="76"/>
    <n v="87"/>
    <n v="5"/>
    <s v="Dusk "/>
    <s v="Dusk "/>
    <s v=" 1"/>
    <n v="1"/>
    <n v="3"/>
    <n v="100000"/>
    <n v="31000"/>
    <s v="DISC15"/>
    <n v="0.15"/>
    <x v="0"/>
    <x v="2"/>
    <x v="1"/>
    <n v="300000"/>
    <n v="45000"/>
    <n v="255000"/>
    <n v="93000"/>
    <n v="162000"/>
    <d v="2023-04-05T00:00:00"/>
    <x v="9"/>
    <x v="1"/>
    <n v="2.4301651904788229E-4"/>
  </r>
  <r>
    <n v="15"/>
    <s v="ORD-SP-15-05/04/23"/>
    <x v="11"/>
    <x v="2"/>
    <s v="[{color: Ash Grey, quantity: 1}, {color: Midnight Black , quantity: 1}, {color: Ocean Blue , quantity: 3}]"/>
    <n v="10"/>
    <n v="18"/>
    <n v="29"/>
    <n v="8"/>
    <s v="Ash Grey"/>
    <s v="Ash Grey"/>
    <s v=" 1"/>
    <n v="1"/>
    <n v="42"/>
    <n v="57"/>
    <n v="68"/>
    <n v="15"/>
    <s v="Midnight Black "/>
    <s v="Midnight Black "/>
    <s v=" 1"/>
    <n v="1"/>
    <n v="81"/>
    <n v="92"/>
    <n v="103"/>
    <n v="11"/>
    <s v="Ocean Blue "/>
    <s v="Ocean Blue "/>
    <s v=" 3"/>
    <n v="3"/>
    <n v="5"/>
    <n v="125000"/>
    <n v="23000"/>
    <s v="BELI44"/>
    <n v="0.15"/>
    <x v="0"/>
    <x v="0"/>
    <x v="1"/>
    <n v="625000"/>
    <n v="93750"/>
    <n v="531250"/>
    <n v="115000"/>
    <n v="416250"/>
    <d v="2023-04-05T00:00:00"/>
    <x v="9"/>
    <x v="4"/>
    <n v="6.2441744477580868E-4"/>
  </r>
  <r>
    <n v="16"/>
    <s v="ORD-AK-16-01/04/23"/>
    <x v="12"/>
    <x v="5"/>
    <s v="[{color: Dusk, quantity: 1}]"/>
    <n v="10"/>
    <n v="14"/>
    <n v="25"/>
    <n v="4"/>
    <s v="Dusk"/>
    <s v="Dusk"/>
    <s v=" 1"/>
    <n v="1"/>
    <e v="#VALUE!"/>
    <e v="#VALUE!"/>
    <e v="#VALUE!"/>
    <e v="#VALUE!"/>
    <s v=" "/>
    <s v=" "/>
    <s v="0"/>
    <n v="0"/>
    <e v="#VALUE!"/>
    <e v="#VALUE!"/>
    <e v="#VALUE!"/>
    <e v="#VALUE!"/>
    <s v=" "/>
    <s v=" "/>
    <s v="0"/>
    <n v="0"/>
    <n v="1"/>
    <n v="48000"/>
    <n v="20000"/>
    <s v="DISC15"/>
    <n v="0.15"/>
    <x v="0"/>
    <x v="2"/>
    <x v="11"/>
    <n v="48000"/>
    <n v="7200"/>
    <n v="40800"/>
    <n v="20000"/>
    <n v="20800"/>
    <d v="2023-04-01T00:00:00"/>
    <x v="0"/>
    <x v="2"/>
    <n v="3.1202120964172541E-5"/>
  </r>
  <r>
    <n v="17"/>
    <s v="ORD-PW-17-05/04/23"/>
    <x v="13"/>
    <x v="4"/>
    <s v="[{color: Carmine Red, quantity: 2}, {color: Summer Orange , quantity: 1}]"/>
    <n v="10"/>
    <n v="21"/>
    <n v="32"/>
    <n v="11"/>
    <s v="Carmine Red"/>
    <s v="Carmine Red"/>
    <s v=" 2"/>
    <n v="2"/>
    <n v="45"/>
    <n v="59"/>
    <n v="70"/>
    <n v="14"/>
    <s v="Summer Orange "/>
    <s v="Summer Orange "/>
    <s v=" 1"/>
    <n v="1"/>
    <e v="#VALUE!"/>
    <e v="#VALUE!"/>
    <e v="#VALUE!"/>
    <e v="#VALUE!"/>
    <s v=" "/>
    <s v=" "/>
    <s v="0"/>
    <n v="0"/>
    <n v="3"/>
    <n v="90000"/>
    <n v="36000"/>
    <s v="BELI44"/>
    <n v="0.15"/>
    <x v="0"/>
    <x v="0"/>
    <x v="5"/>
    <n v="270000"/>
    <n v="40500"/>
    <n v="229500"/>
    <n v="108000"/>
    <n v="121500"/>
    <d v="2023-04-05T00:00:00"/>
    <x v="9"/>
    <x v="0"/>
    <n v="1.822623892859117E-4"/>
  </r>
  <r>
    <n v="18"/>
    <s v="ORD-PP-18-06/04/23"/>
    <x v="14"/>
    <x v="3"/>
    <s v="[{color: Summer Orange, quantity: 1}]"/>
    <n v="10"/>
    <n v="23"/>
    <n v="34"/>
    <n v="13"/>
    <s v="Summer Orange"/>
    <s v="Summer Orange"/>
    <s v=" 1"/>
    <n v="1"/>
    <e v="#VALUE!"/>
    <e v="#VALUE!"/>
    <e v="#VALUE!"/>
    <e v="#VALUE!"/>
    <s v=" "/>
    <s v=" "/>
    <s v="0"/>
    <n v="0"/>
    <e v="#VALUE!"/>
    <e v="#VALUE!"/>
    <e v="#VALUE!"/>
    <e v="#VALUE!"/>
    <s v=" "/>
    <s v=" "/>
    <s v="0"/>
    <n v="0"/>
    <n v="1"/>
    <n v="85000"/>
    <n v="28000"/>
    <s v="BELI44"/>
    <n v="0.15"/>
    <x v="0"/>
    <x v="0"/>
    <x v="3"/>
    <n v="85000"/>
    <n v="12750"/>
    <n v="72250"/>
    <n v="28000"/>
    <n v="44250"/>
    <d v="2023-04-06T00:00:00"/>
    <x v="8"/>
    <x v="1"/>
    <n v="6.637951214733822E-5"/>
  </r>
  <r>
    <n v="19"/>
    <s v="ORD-PP-19-02/04/23"/>
    <x v="15"/>
    <x v="3"/>
    <s v="[{color: Ocean Blue, quantity: 1}, {color: Magenta , quantity: 2}, {color: Dusk , quantity: 1}]"/>
    <n v="10"/>
    <n v="20"/>
    <n v="31"/>
    <n v="10"/>
    <s v="Ocean Blue"/>
    <s v="Ocean Blue"/>
    <s v=" 1"/>
    <n v="1"/>
    <n v="44"/>
    <n v="52"/>
    <n v="63"/>
    <n v="8"/>
    <s v="Magenta "/>
    <s v="Magenta "/>
    <s v=" 2"/>
    <n v="2"/>
    <n v="76"/>
    <n v="81"/>
    <n v="92"/>
    <n v="5"/>
    <s v="Dusk "/>
    <s v="Dusk "/>
    <s v=" 1"/>
    <n v="1"/>
    <n v="4"/>
    <n v="395000"/>
    <n v="172000"/>
    <s v="DISC10"/>
    <n v="0.1"/>
    <x v="0"/>
    <x v="2"/>
    <x v="4"/>
    <n v="1580000"/>
    <n v="158000"/>
    <n v="1422000"/>
    <n v="688000"/>
    <n v="734000"/>
    <d v="2023-04-02T00:00:00"/>
    <x v="1"/>
    <x v="0"/>
    <n v="1.1010748455626271E-3"/>
  </r>
  <r>
    <n v="20"/>
    <s v="ORD-PW-20-09/04/23"/>
    <x v="13"/>
    <x v="4"/>
    <s v="[{color: Ash Grey, quantity: 1}]"/>
    <n v="10"/>
    <n v="18"/>
    <n v="29"/>
    <n v="8"/>
    <s v="Ash Grey"/>
    <s v="Ash Grey"/>
    <s v=" 1"/>
    <n v="1"/>
    <e v="#VALUE!"/>
    <e v="#VALUE!"/>
    <e v="#VALUE!"/>
    <e v="#VALUE!"/>
    <s v=" "/>
    <s v=" "/>
    <s v="0"/>
    <n v="0"/>
    <e v="#VALUE!"/>
    <e v="#VALUE!"/>
    <e v="#VALUE!"/>
    <e v="#VALUE!"/>
    <s v=" "/>
    <s v=" "/>
    <s v="0"/>
    <n v="0"/>
    <n v="1"/>
    <n v="90000"/>
    <n v="36000"/>
    <s v="-"/>
    <e v="#N/A"/>
    <x v="2"/>
    <x v="2"/>
    <x v="3"/>
    <n v="90000"/>
    <s v="0"/>
    <n v="90000"/>
    <n v="36000"/>
    <n v="54000"/>
    <d v="2023-04-09T00:00:00"/>
    <x v="10"/>
    <x v="3"/>
    <n v="8.1005506349294092E-5"/>
  </r>
  <r>
    <n v="21"/>
    <s v="ORD-SW-21-04/04/23"/>
    <x v="3"/>
    <x v="1"/>
    <s v="[{color: Midnight Black, quantity: 2}, {color: Ocean Blue , quantity: 1}]"/>
    <n v="10"/>
    <n v="24"/>
    <n v="35"/>
    <n v="14"/>
    <s v="Midnight Black"/>
    <s v="Midnight Black"/>
    <s v=" 2"/>
    <n v="2"/>
    <n v="48"/>
    <n v="59"/>
    <n v="70"/>
    <n v="11"/>
    <s v="Ocean Blue "/>
    <s v="Ocean Blue "/>
    <s v=" 1"/>
    <n v="1"/>
    <e v="#VALUE!"/>
    <e v="#VALUE!"/>
    <e v="#VALUE!"/>
    <e v="#VALUE!"/>
    <s v=" "/>
    <s v=" "/>
    <s v="0"/>
    <n v="0"/>
    <n v="3"/>
    <n v="165000"/>
    <n v="69000"/>
    <s v="DISC10"/>
    <n v="0.1"/>
    <x v="0"/>
    <x v="2"/>
    <x v="9"/>
    <n v="495000"/>
    <n v="49500"/>
    <n v="445500"/>
    <n v="207000"/>
    <n v="238500"/>
    <d v="2023-04-04T00:00:00"/>
    <x v="7"/>
    <x v="3"/>
    <n v="3.5777431970938223E-4"/>
  </r>
  <r>
    <n v="22"/>
    <s v="ORD-AK-22-28/04/23"/>
    <x v="16"/>
    <x v="5"/>
    <s v="[{color: Carmine Red, quantity: 1}, {color: Summer Orange , quantity: 3}]"/>
    <n v="10"/>
    <n v="21"/>
    <n v="32"/>
    <n v="11"/>
    <s v="Carmine Red"/>
    <s v="Carmine Red"/>
    <s v=" 1"/>
    <n v="1"/>
    <n v="45"/>
    <n v="59"/>
    <n v="70"/>
    <n v="14"/>
    <s v="Summer Orange "/>
    <s v="Summer Orange "/>
    <s v=" 3"/>
    <n v="3"/>
    <e v="#VALUE!"/>
    <e v="#VALUE!"/>
    <e v="#VALUE!"/>
    <e v="#VALUE!"/>
    <s v=" "/>
    <s v=" "/>
    <s v="0"/>
    <n v="0"/>
    <n v="4"/>
    <n v="65000"/>
    <n v="11000"/>
    <s v="DISC20"/>
    <n v="0.2"/>
    <x v="1"/>
    <x v="2"/>
    <x v="11"/>
    <n v="260000"/>
    <n v="52000"/>
    <n v="208000"/>
    <n v="44000"/>
    <n v="164000"/>
    <d v="2023-04-28T00:00:00"/>
    <x v="11"/>
    <x v="1"/>
    <n v="2.4601672298674501E-4"/>
  </r>
  <r>
    <n v="23"/>
    <s v="ORD-PP-23-30/04/23"/>
    <x v="14"/>
    <x v="3"/>
    <s v="[{color: Midnight Black, quantity: 3}, {color: Ocean Blue , quantity: 1}]"/>
    <n v="10"/>
    <n v="24"/>
    <n v="35"/>
    <n v="14"/>
    <s v="Midnight Black"/>
    <s v="Midnight Black"/>
    <s v=" 3"/>
    <n v="3"/>
    <n v="48"/>
    <n v="59"/>
    <n v="70"/>
    <n v="11"/>
    <s v="Ocean Blue "/>
    <s v="Ocean Blue "/>
    <s v=" 1"/>
    <n v="1"/>
    <e v="#VALUE!"/>
    <e v="#VALUE!"/>
    <e v="#VALUE!"/>
    <e v="#VALUE!"/>
    <s v=" "/>
    <s v=" "/>
    <s v="0"/>
    <n v="0"/>
    <n v="4"/>
    <n v="85000"/>
    <n v="28000"/>
    <s v="DISC20"/>
    <n v="0.2"/>
    <x v="1"/>
    <x v="2"/>
    <x v="0"/>
    <n v="340000"/>
    <n v="68000"/>
    <n v="272000"/>
    <n v="112000"/>
    <n v="160000"/>
    <d v="2023-04-30T00:00:00"/>
    <x v="12"/>
    <x v="0"/>
    <n v="2.4001631510901954E-4"/>
  </r>
  <r>
    <n v="24"/>
    <s v="ORD-PW-24-06/04/23"/>
    <x v="8"/>
    <x v="4"/>
    <s v="[{color: Rose Gold, quantity: 7}]"/>
    <n v="10"/>
    <n v="19"/>
    <n v="30"/>
    <n v="9"/>
    <s v="Rose Gold"/>
    <s v="Rose Gold"/>
    <s v=" 7"/>
    <n v="7"/>
    <e v="#VALUE!"/>
    <e v="#VALUE!"/>
    <e v="#VALUE!"/>
    <e v="#VALUE!"/>
    <s v=" "/>
    <s v=" "/>
    <s v="0"/>
    <n v="0"/>
    <e v="#VALUE!"/>
    <e v="#VALUE!"/>
    <e v="#VALUE!"/>
    <e v="#VALUE!"/>
    <s v=" "/>
    <s v=" "/>
    <s v="0"/>
    <n v="0"/>
    <n v="7"/>
    <n v="90000"/>
    <n v="37000"/>
    <s v="DISCAPRIL"/>
    <n v="0.1"/>
    <x v="0"/>
    <x v="1"/>
    <x v="11"/>
    <n v="630000"/>
    <n v="63000"/>
    <n v="567000"/>
    <n v="259000"/>
    <n v="308000"/>
    <d v="2023-04-06T00:00:00"/>
    <x v="8"/>
    <x v="0"/>
    <n v="4.6203140658486263E-4"/>
  </r>
  <r>
    <n v="25"/>
    <s v="ORD-PP-25-02/04/23"/>
    <x v="15"/>
    <x v="3"/>
    <s v="[{color: Carmine Red, quantity: 1}, {color: Summer Orange , quantity: 6}]"/>
    <n v="10"/>
    <n v="21"/>
    <n v="32"/>
    <n v="11"/>
    <s v="Carmine Red"/>
    <s v="Carmine Red"/>
    <s v=" 1"/>
    <n v="1"/>
    <n v="45"/>
    <n v="59"/>
    <n v="70"/>
    <n v="14"/>
    <s v="Summer Orange "/>
    <s v="Summer Orange "/>
    <s v=" 6"/>
    <n v="6"/>
    <e v="#VALUE!"/>
    <e v="#VALUE!"/>
    <e v="#VALUE!"/>
    <e v="#VALUE!"/>
    <s v=" "/>
    <s v=" "/>
    <s v="0"/>
    <n v="0"/>
    <n v="7"/>
    <n v="395000"/>
    <n v="172000"/>
    <s v="DISC15"/>
    <n v="0.15"/>
    <x v="0"/>
    <x v="2"/>
    <x v="12"/>
    <n v="2765000"/>
    <n v="414750"/>
    <n v="2350250"/>
    <n v="1204000"/>
    <n v="1146250"/>
    <d v="2023-04-02T00:00:00"/>
    <x v="1"/>
    <x v="2"/>
    <n v="1.7194918824607103E-3"/>
  </r>
  <r>
    <n v="26"/>
    <s v="ORD-PW-26-25/04/23"/>
    <x v="17"/>
    <x v="4"/>
    <s v="[{color: Snow White, quantity: 2}, {color: Summer Orange , quantity: 3}]"/>
    <n v="10"/>
    <n v="20"/>
    <n v="31"/>
    <n v="10"/>
    <s v="Snow White"/>
    <s v="Snow White"/>
    <s v=" 2"/>
    <n v="2"/>
    <n v="44"/>
    <n v="58"/>
    <n v="69"/>
    <n v="14"/>
    <s v="Summer Orange "/>
    <s v="Summer Orange "/>
    <s v=" 3"/>
    <n v="3"/>
    <e v="#VALUE!"/>
    <e v="#VALUE!"/>
    <e v="#VALUE!"/>
    <e v="#VALUE!"/>
    <s v=" "/>
    <s v=" "/>
    <s v="0"/>
    <n v="0"/>
    <n v="5"/>
    <n v="110000"/>
    <n v="40000"/>
    <s v="BUKALEBAR"/>
    <n v="0.15"/>
    <x v="1"/>
    <x v="3"/>
    <x v="13"/>
    <n v="550000"/>
    <n v="82500"/>
    <n v="467500"/>
    <n v="200000"/>
    <n v="267500"/>
    <d v="2023-04-25T00:00:00"/>
    <x v="6"/>
    <x v="2"/>
    <n v="4.0127727682289204E-4"/>
  </r>
  <r>
    <n v="27"/>
    <s v="ORD-SW-27-01/04/23"/>
    <x v="1"/>
    <x v="1"/>
    <s v="[{color: Magenta, quantity: 3}, {color: Dusk , quantity: 2}, {color: Summer Orange , quantity: 1}]"/>
    <n v="10"/>
    <n v="17"/>
    <n v="28"/>
    <n v="7"/>
    <s v="Magenta"/>
    <s v="Magenta"/>
    <s v=" 3"/>
    <n v="3"/>
    <n v="41"/>
    <n v="46"/>
    <n v="57"/>
    <n v="5"/>
    <s v="Dusk "/>
    <s v="Dusk "/>
    <s v=" 2"/>
    <n v="2"/>
    <n v="70"/>
    <n v="84"/>
    <n v="95"/>
    <n v="14"/>
    <s v="Summer Orange "/>
    <s v="Summer Orange "/>
    <s v=" 1"/>
    <n v="1"/>
    <n v="6"/>
    <n v="189000"/>
    <n v="93000"/>
    <s v="BELI44"/>
    <n v="0.15"/>
    <x v="0"/>
    <x v="0"/>
    <x v="6"/>
    <n v="1134000"/>
    <n v="170100"/>
    <n v="963900"/>
    <n v="558000"/>
    <n v="405900"/>
    <d v="2023-04-01T00:00:00"/>
    <x v="0"/>
    <x v="1"/>
    <n v="6.0889138939219391E-4"/>
  </r>
  <r>
    <n v="28"/>
    <s v="ORD-PW-28-29/04/23"/>
    <x v="18"/>
    <x v="4"/>
    <s v="[{color: Ash Grey, quantity: 5}, {color: Summer Orange , quantity: 2}]"/>
    <n v="10"/>
    <n v="18"/>
    <n v="29"/>
    <n v="8"/>
    <s v="Ash Grey"/>
    <s v="Ash Grey"/>
    <s v=" 5"/>
    <n v="5"/>
    <n v="42"/>
    <n v="56"/>
    <n v="67"/>
    <n v="14"/>
    <s v="Summer Orange "/>
    <s v="Summer Orange "/>
    <s v=" 2"/>
    <n v="2"/>
    <e v="#VALUE!"/>
    <e v="#VALUE!"/>
    <e v="#VALUE!"/>
    <e v="#VALUE!"/>
    <s v=" "/>
    <s v=" "/>
    <s v="0"/>
    <n v="0"/>
    <n v="7"/>
    <n v="185000"/>
    <n v="60000"/>
    <s v="BUKALEBAR"/>
    <n v="0.15"/>
    <x v="1"/>
    <x v="3"/>
    <x v="7"/>
    <n v="1295000"/>
    <n v="194250"/>
    <n v="1100750"/>
    <n v="420000"/>
    <n v="680750"/>
    <d v="2023-04-29T00:00:00"/>
    <x v="13"/>
    <x v="0"/>
    <n v="1.0211944156904066E-3"/>
  </r>
  <r>
    <n v="29"/>
    <s v="ORD-SP-29-30/04/23"/>
    <x v="11"/>
    <x v="2"/>
    <s v="[{color: Rose Gold, quantity: 1}]"/>
    <n v="10"/>
    <n v="19"/>
    <n v="30"/>
    <n v="9"/>
    <s v="Rose Gold"/>
    <s v="Rose Gold"/>
    <s v=" 1"/>
    <n v="1"/>
    <e v="#VALUE!"/>
    <e v="#VALUE!"/>
    <e v="#VALUE!"/>
    <e v="#VALUE!"/>
    <s v=" "/>
    <s v=" "/>
    <s v="0"/>
    <n v="0"/>
    <e v="#VALUE!"/>
    <e v="#VALUE!"/>
    <e v="#VALUE!"/>
    <e v="#VALUE!"/>
    <s v=" "/>
    <s v=" "/>
    <s v="0"/>
    <n v="0"/>
    <n v="1"/>
    <n v="125000"/>
    <n v="23000"/>
    <s v="DISC20"/>
    <n v="0.2"/>
    <x v="1"/>
    <x v="2"/>
    <x v="14"/>
    <n v="125000"/>
    <n v="25000"/>
    <n v="100000"/>
    <n v="23000"/>
    <n v="77000"/>
    <d v="2023-04-30T00:00:00"/>
    <x v="12"/>
    <x v="4"/>
    <n v="1.1550785164621566E-4"/>
  </r>
  <r>
    <n v="30"/>
    <s v="ORD-PU-30-04/04/23"/>
    <x v="0"/>
    <x v="0"/>
    <s v="[{color: Ash Grey, quantity: 2}, {color: Magenta , quantity: 1}, {color: Midnight Black , quantity: 3}]"/>
    <n v="10"/>
    <n v="18"/>
    <n v="29"/>
    <n v="8"/>
    <s v="Ash Grey"/>
    <s v="Ash Grey"/>
    <s v=" 2"/>
    <n v="2"/>
    <n v="42"/>
    <n v="50"/>
    <n v="61"/>
    <n v="8"/>
    <s v="Magenta "/>
    <s v="Magenta "/>
    <s v=" 1"/>
    <n v="1"/>
    <n v="74"/>
    <n v="89"/>
    <n v="100"/>
    <n v="15"/>
    <s v="Midnight Black "/>
    <s v="Midnight Black "/>
    <s v=" 3"/>
    <n v="3"/>
    <n v="6"/>
    <n v="220000"/>
    <n v="76000"/>
    <s v="BELI44"/>
    <n v="0.15"/>
    <x v="0"/>
    <x v="0"/>
    <x v="5"/>
    <n v="1320000"/>
    <n v="198000"/>
    <n v="1122000"/>
    <n v="456000"/>
    <n v="666000"/>
    <d v="2023-04-04T00:00:00"/>
    <x v="7"/>
    <x v="0"/>
    <n v="9.9906791164129389E-4"/>
  </r>
  <r>
    <n v="31"/>
    <s v="ORD-PW-31-01/04/23"/>
    <x v="19"/>
    <x v="4"/>
    <s v="[{color: Carmine Red, quantity: 2}, {color: Summer Orange , quantity: 4}]"/>
    <n v="10"/>
    <n v="21"/>
    <n v="32"/>
    <n v="11"/>
    <s v="Carmine Red"/>
    <s v="Carmine Red"/>
    <s v=" 2"/>
    <n v="2"/>
    <n v="45"/>
    <n v="59"/>
    <n v="70"/>
    <n v="14"/>
    <s v="Summer Orange "/>
    <s v="Summer Orange "/>
    <s v=" 4"/>
    <n v="4"/>
    <e v="#VALUE!"/>
    <e v="#VALUE!"/>
    <e v="#VALUE!"/>
    <e v="#VALUE!"/>
    <s v=" "/>
    <s v=" "/>
    <s v="0"/>
    <n v="0"/>
    <n v="6"/>
    <n v="200000"/>
    <n v="55000"/>
    <s v="DISC15"/>
    <n v="0.15"/>
    <x v="0"/>
    <x v="2"/>
    <x v="15"/>
    <n v="1200000"/>
    <n v="180000"/>
    <n v="1020000"/>
    <n v="330000"/>
    <n v="690000"/>
    <d v="2023-04-01T00:00:00"/>
    <x v="0"/>
    <x v="1"/>
    <n v="1.0350703589076468E-3"/>
  </r>
  <r>
    <n v="32"/>
    <s v="ORD-SP-32-25/04/23"/>
    <x v="11"/>
    <x v="2"/>
    <s v="[{color: Snow White, quantity: 5}]"/>
    <n v="10"/>
    <n v="20"/>
    <n v="31"/>
    <n v="10"/>
    <s v="Snow White"/>
    <s v="Snow White"/>
    <s v=" 5"/>
    <n v="5"/>
    <e v="#VALUE!"/>
    <e v="#VALUE!"/>
    <e v="#VALUE!"/>
    <e v="#VALUE!"/>
    <s v=" "/>
    <s v=" "/>
    <s v="0"/>
    <n v="0"/>
    <e v="#VALUE!"/>
    <e v="#VALUE!"/>
    <e v="#VALUE!"/>
    <e v="#VALUE!"/>
    <s v=" "/>
    <s v=" "/>
    <s v="0"/>
    <n v="0"/>
    <n v="5"/>
    <n v="125000"/>
    <n v="23000"/>
    <s v="DISC20"/>
    <n v="0.2"/>
    <x v="1"/>
    <x v="2"/>
    <x v="16"/>
    <n v="625000"/>
    <n v="125000"/>
    <n v="500000"/>
    <n v="115000"/>
    <n v="385000"/>
    <d v="2023-04-25T00:00:00"/>
    <x v="6"/>
    <x v="1"/>
    <n v="5.775392582310783E-4"/>
  </r>
  <r>
    <n v="33"/>
    <s v="ORD-AK-33-06/04/23"/>
    <x v="20"/>
    <x v="5"/>
    <s v="[{color: Summer Orange, quantity: 4}]"/>
    <n v="10"/>
    <n v="23"/>
    <n v="34"/>
    <n v="13"/>
    <s v="Summer Orange"/>
    <s v="Summer Orange"/>
    <s v=" 4"/>
    <n v="4"/>
    <e v="#VALUE!"/>
    <e v="#VALUE!"/>
    <e v="#VALUE!"/>
    <e v="#VALUE!"/>
    <s v=" "/>
    <s v=" "/>
    <s v="0"/>
    <n v="0"/>
    <e v="#VALUE!"/>
    <e v="#VALUE!"/>
    <e v="#VALUE!"/>
    <e v="#VALUE!"/>
    <s v=" "/>
    <s v=" "/>
    <s v="0"/>
    <n v="0"/>
    <n v="4"/>
    <n v="400000"/>
    <n v="250000"/>
    <s v="BELI44"/>
    <n v="0.15"/>
    <x v="0"/>
    <x v="0"/>
    <x v="17"/>
    <n v="1600000"/>
    <n v="240000"/>
    <n v="1360000"/>
    <n v="1000000"/>
    <n v="360000"/>
    <d v="2023-04-06T00:00:00"/>
    <x v="8"/>
    <x v="1"/>
    <n v="5.4003670899529393E-4"/>
  </r>
  <r>
    <n v="34"/>
    <s v="ORD-PP-34-04/04/23"/>
    <x v="15"/>
    <x v="3"/>
    <s v="[{color: Carmine Red, quantity: 2}, {color: Gold , quantity: 2}, {color: Ash Grey , quantity: 2}]"/>
    <n v="10"/>
    <n v="21"/>
    <n v="32"/>
    <n v="11"/>
    <s v="Carmine Red"/>
    <s v="Carmine Red"/>
    <s v=" 2"/>
    <n v="2"/>
    <n v="45"/>
    <n v="50"/>
    <n v="61"/>
    <n v="5"/>
    <s v="Gold "/>
    <s v="Gold "/>
    <s v=" 2"/>
    <n v="2"/>
    <n v="74"/>
    <n v="83"/>
    <n v="94"/>
    <n v="9"/>
    <s v="Ash Grey "/>
    <s v="Ash Grey "/>
    <s v=" 2"/>
    <n v="2"/>
    <n v="6"/>
    <n v="395000"/>
    <n v="172000"/>
    <s v="DISCAPRIL"/>
    <n v="0.1"/>
    <x v="0"/>
    <x v="1"/>
    <x v="0"/>
    <n v="2370000"/>
    <n v="237000"/>
    <n v="2133000"/>
    <n v="1032000"/>
    <n v="1101000"/>
    <d v="2023-04-04T00:00:00"/>
    <x v="7"/>
    <x v="3"/>
    <n v="1.6516122683439406E-3"/>
  </r>
  <r>
    <n v="35"/>
    <s v="ORD-PU-35-04/04/23"/>
    <x v="0"/>
    <x v="0"/>
    <s v="[{color: Rose Gold, quantity: 2}, {color: Snow White , quantity: 1}]"/>
    <n v="10"/>
    <n v="19"/>
    <n v="30"/>
    <n v="9"/>
    <s v="Rose Gold"/>
    <s v="Rose Gold"/>
    <s v=" 2"/>
    <n v="2"/>
    <n v="43"/>
    <n v="54"/>
    <n v="65"/>
    <n v="11"/>
    <s v="Snow White "/>
    <s v="Snow White "/>
    <s v=" 1"/>
    <n v="1"/>
    <e v="#VALUE!"/>
    <e v="#VALUE!"/>
    <e v="#VALUE!"/>
    <e v="#VALUE!"/>
    <s v=" "/>
    <s v=" "/>
    <s v="0"/>
    <n v="0"/>
    <n v="3"/>
    <n v="220000"/>
    <n v="76000"/>
    <s v="DISCAPRIL"/>
    <n v="0.1"/>
    <x v="0"/>
    <x v="1"/>
    <x v="18"/>
    <n v="660000"/>
    <n v="66000"/>
    <n v="594000"/>
    <n v="228000"/>
    <n v="366000"/>
    <d v="2023-04-04T00:00:00"/>
    <x v="7"/>
    <x v="0"/>
    <n v="5.4903732081188221E-4"/>
  </r>
  <r>
    <n v="36"/>
    <s v="ORD-PP-36-12/04/23"/>
    <x v="15"/>
    <x v="3"/>
    <s v="[{color: Midnight Black, quantity: 1}, {color: Magenta , quantity: 1}]"/>
    <n v="10"/>
    <n v="24"/>
    <n v="35"/>
    <n v="14"/>
    <s v="Midnight Black"/>
    <s v="Midnight Black"/>
    <s v=" 1"/>
    <n v="1"/>
    <n v="48"/>
    <n v="56"/>
    <n v="67"/>
    <n v="8"/>
    <s v="Magenta "/>
    <s v="Magenta "/>
    <s v=" 1"/>
    <n v="1"/>
    <e v="#VALUE!"/>
    <e v="#VALUE!"/>
    <e v="#VALUE!"/>
    <e v="#VALUE!"/>
    <s v=" "/>
    <s v=" "/>
    <s v="0"/>
    <n v="0"/>
    <n v="2"/>
    <n v="395000"/>
    <n v="172000"/>
    <s v="-"/>
    <e v="#N/A"/>
    <x v="2"/>
    <x v="3"/>
    <x v="15"/>
    <n v="790000"/>
    <s v="0"/>
    <n v="790000"/>
    <n v="344000"/>
    <n v="446000"/>
    <d v="2023-04-12T00:00:00"/>
    <x v="14"/>
    <x v="2"/>
    <n v="6.6904547836639191E-4"/>
  </r>
  <r>
    <n v="37"/>
    <s v="ORD-PW-37-26/04/23"/>
    <x v="17"/>
    <x v="4"/>
    <s v="[{color: Magenta, quantity: 1}, {color: Ash Grey , quantity: 2}]"/>
    <n v="10"/>
    <n v="17"/>
    <n v="28"/>
    <n v="7"/>
    <s v="Magenta"/>
    <s v="Magenta"/>
    <s v=" 1"/>
    <n v="1"/>
    <n v="41"/>
    <n v="50"/>
    <n v="61"/>
    <n v="9"/>
    <s v="Ash Grey "/>
    <s v="Ash Grey "/>
    <s v=" 2"/>
    <n v="2"/>
    <e v="#VALUE!"/>
    <e v="#VALUE!"/>
    <e v="#VALUE!"/>
    <e v="#VALUE!"/>
    <s v=" "/>
    <s v=" "/>
    <s v="0"/>
    <n v="0"/>
    <n v="3"/>
    <n v="110000"/>
    <n v="40000"/>
    <s v="BUKALEBAR"/>
    <n v="0.15"/>
    <x v="1"/>
    <x v="3"/>
    <x v="19"/>
    <n v="330000"/>
    <n v="49500"/>
    <n v="280500"/>
    <n v="120000"/>
    <n v="160500"/>
    <d v="2023-04-26T00:00:00"/>
    <x v="15"/>
    <x v="2"/>
    <n v="2.4076636609373522E-4"/>
  </r>
  <r>
    <n v="38"/>
    <s v="ORD-SP-38-04/04/23"/>
    <x v="11"/>
    <x v="2"/>
    <s v="[{color: Carmine Red, quantity: 7}]"/>
    <n v="10"/>
    <n v="21"/>
    <n v="32"/>
    <n v="11"/>
    <s v="Carmine Red"/>
    <s v="Carmine Red"/>
    <s v=" 7"/>
    <n v="7"/>
    <e v="#VALUE!"/>
    <e v="#VALUE!"/>
    <e v="#VALUE!"/>
    <e v="#VALUE!"/>
    <s v=" "/>
    <s v=" "/>
    <s v="0"/>
    <n v="0"/>
    <e v="#VALUE!"/>
    <e v="#VALUE!"/>
    <e v="#VALUE!"/>
    <e v="#VALUE!"/>
    <s v=" "/>
    <s v=" "/>
    <s v="0"/>
    <n v="0"/>
    <n v="7"/>
    <n v="125000"/>
    <n v="23000"/>
    <s v="BELI44"/>
    <n v="0.15"/>
    <x v="0"/>
    <x v="0"/>
    <x v="5"/>
    <n v="875000"/>
    <n v="131250"/>
    <n v="743750"/>
    <n v="161000"/>
    <n v="582750"/>
    <d v="2023-04-04T00:00:00"/>
    <x v="7"/>
    <x v="2"/>
    <n v="8.7418442268613204E-4"/>
  </r>
  <r>
    <n v="39"/>
    <s v="ORD-SP-39-25/04/23"/>
    <x v="11"/>
    <x v="2"/>
    <s v="[{color: Ocean Blue, quantity: 6}]"/>
    <n v="10"/>
    <n v="20"/>
    <n v="31"/>
    <n v="10"/>
    <s v="Ocean Blue"/>
    <s v="Ocean Blue"/>
    <s v=" 6"/>
    <n v="6"/>
    <e v="#VALUE!"/>
    <e v="#VALUE!"/>
    <e v="#VALUE!"/>
    <e v="#VALUE!"/>
    <s v=" "/>
    <s v=" "/>
    <s v="0"/>
    <n v="0"/>
    <e v="#VALUE!"/>
    <e v="#VALUE!"/>
    <e v="#VALUE!"/>
    <e v="#VALUE!"/>
    <s v=" "/>
    <s v=" "/>
    <s v="0"/>
    <n v="0"/>
    <n v="6"/>
    <n v="125000"/>
    <n v="23000"/>
    <s v="LEBAR10"/>
    <n v="0.1"/>
    <x v="1"/>
    <x v="1"/>
    <x v="8"/>
    <n v="750000"/>
    <n v="75000"/>
    <n v="675000"/>
    <n v="138000"/>
    <n v="537000"/>
    <d v="2023-04-25T00:00:00"/>
    <x v="6"/>
    <x v="3"/>
    <n v="8.0555475758464681E-4"/>
  </r>
  <r>
    <n v="40"/>
    <s v="ORD-AK-40-15/04/23"/>
    <x v="12"/>
    <x v="5"/>
    <s v="[{color: Rose Gold, quantity: 2}, {color: Ash Grey , quantity: 3}, {color: Dusk , quantity: 2}]"/>
    <n v="10"/>
    <n v="19"/>
    <n v="30"/>
    <n v="9"/>
    <s v="Rose Gold"/>
    <s v="Rose Gold"/>
    <s v=" 2"/>
    <n v="2"/>
    <n v="43"/>
    <n v="52"/>
    <n v="63"/>
    <n v="9"/>
    <s v="Ash Grey "/>
    <s v="Ash Grey "/>
    <s v=" 3"/>
    <n v="3"/>
    <n v="76"/>
    <n v="81"/>
    <n v="92"/>
    <n v="5"/>
    <s v="Dusk "/>
    <s v="Dusk "/>
    <s v=" 2"/>
    <n v="2"/>
    <n v="7"/>
    <n v="48000"/>
    <n v="20000"/>
    <s v="-"/>
    <e v="#N/A"/>
    <x v="2"/>
    <x v="1"/>
    <x v="13"/>
    <n v="336000"/>
    <s v="0"/>
    <n v="336000"/>
    <n v="140000"/>
    <n v="196000"/>
    <d v="2023-04-15T00:00:00"/>
    <x v="16"/>
    <x v="0"/>
    <n v="2.9401998600854892E-4"/>
  </r>
  <r>
    <n v="41"/>
    <s v="ORD-PP-41-01/04/23"/>
    <x v="14"/>
    <x v="3"/>
    <s v="[{color: Ocean Blue, quantity: 2}]"/>
    <n v="10"/>
    <n v="20"/>
    <n v="31"/>
    <n v="10"/>
    <s v="Ocean Blue"/>
    <s v="Ocean Blue"/>
    <s v=" 2"/>
    <n v="2"/>
    <e v="#VALUE!"/>
    <e v="#VALUE!"/>
    <e v="#VALUE!"/>
    <e v="#VALUE!"/>
    <s v=" "/>
    <s v=" "/>
    <s v="0"/>
    <n v="0"/>
    <e v="#VALUE!"/>
    <e v="#VALUE!"/>
    <e v="#VALUE!"/>
    <e v="#VALUE!"/>
    <s v=" "/>
    <s v=" "/>
    <s v="0"/>
    <n v="0"/>
    <n v="2"/>
    <n v="85000"/>
    <n v="28000"/>
    <s v="DISCAPRIL"/>
    <n v="0.1"/>
    <x v="0"/>
    <x v="1"/>
    <x v="18"/>
    <n v="170000"/>
    <n v="17000"/>
    <n v="153000"/>
    <n v="56000"/>
    <n v="97000"/>
    <d v="2023-04-01T00:00:00"/>
    <x v="0"/>
    <x v="4"/>
    <n v="1.455098910348431E-4"/>
  </r>
  <r>
    <n v="42"/>
    <s v="ORD-PU-42-15/04/23"/>
    <x v="21"/>
    <x v="0"/>
    <s v="[{color: Snow White, quantity: 1}]"/>
    <n v="10"/>
    <n v="20"/>
    <n v="31"/>
    <n v="10"/>
    <s v="Snow White"/>
    <s v="Snow White"/>
    <s v=" 1"/>
    <n v="1"/>
    <e v="#VALUE!"/>
    <e v="#VALUE!"/>
    <e v="#VALUE!"/>
    <e v="#VALUE!"/>
    <s v=" "/>
    <s v=" "/>
    <s v="0"/>
    <n v="0"/>
    <e v="#VALUE!"/>
    <e v="#VALUE!"/>
    <e v="#VALUE!"/>
    <e v="#VALUE!"/>
    <s v=" "/>
    <s v=" "/>
    <s v="0"/>
    <n v="0"/>
    <n v="1"/>
    <n v="200000"/>
    <n v="64000"/>
    <s v="-"/>
    <e v="#N/A"/>
    <x v="2"/>
    <x v="0"/>
    <x v="3"/>
    <n v="200000"/>
    <s v="0"/>
    <n v="200000"/>
    <n v="64000"/>
    <n v="136000"/>
    <d v="2023-04-15T00:00:00"/>
    <x v="16"/>
    <x v="1"/>
    <n v="2.0401386784266661E-4"/>
  </r>
  <r>
    <n v="43"/>
    <s v="ORD-PW-43-05/04/23"/>
    <x v="22"/>
    <x v="4"/>
    <s v="[{color: Gold, quantity: 5}, {color: Midnight Black , quantity: 2}]"/>
    <n v="10"/>
    <n v="14"/>
    <n v="25"/>
    <n v="4"/>
    <s v="Gold"/>
    <s v="Gold"/>
    <s v=" 5"/>
    <n v="5"/>
    <n v="38"/>
    <n v="53"/>
    <n v="64"/>
    <n v="15"/>
    <s v="Midnight Black "/>
    <s v="Midnight Black "/>
    <s v=" 2"/>
    <n v="2"/>
    <e v="#VALUE!"/>
    <e v="#VALUE!"/>
    <e v="#VALUE!"/>
    <e v="#VALUE!"/>
    <s v=" "/>
    <s v=" "/>
    <s v="0"/>
    <n v="0"/>
    <n v="7"/>
    <n v="120000"/>
    <n v="39000"/>
    <s v="BELI44"/>
    <n v="0.15"/>
    <x v="0"/>
    <x v="0"/>
    <x v="16"/>
    <n v="840000"/>
    <n v="126000"/>
    <n v="714000"/>
    <n v="273000"/>
    <n v="441000"/>
    <d v="2023-04-05T00:00:00"/>
    <x v="9"/>
    <x v="2"/>
    <n v="6.615449685192351E-4"/>
  </r>
  <r>
    <n v="44"/>
    <s v="ORD-AK-44-06/04/23"/>
    <x v="23"/>
    <x v="5"/>
    <s v="[{color: Summer Orange, quantity: 4}, {color: Snow White , quantity: 1}, {color: Rose Gold , quantity: 2}]"/>
    <n v="10"/>
    <n v="23"/>
    <n v="34"/>
    <n v="13"/>
    <s v="Summer Orange"/>
    <s v="Summer Orange"/>
    <s v=" 4"/>
    <n v="4"/>
    <n v="47"/>
    <n v="58"/>
    <n v="69"/>
    <n v="11"/>
    <s v="Snow White "/>
    <s v="Snow White "/>
    <s v=" 1"/>
    <n v="1"/>
    <n v="82"/>
    <n v="92"/>
    <n v="103"/>
    <n v="10"/>
    <s v="Rose Gold "/>
    <s v="Rose Gold "/>
    <s v=" 2"/>
    <n v="2"/>
    <n v="7"/>
    <n v="90000"/>
    <n v="47000"/>
    <s v="DISC15"/>
    <n v="0.15"/>
    <x v="0"/>
    <x v="2"/>
    <x v="20"/>
    <n v="630000"/>
    <n v="94500"/>
    <n v="535500"/>
    <n v="329000"/>
    <n v="206500"/>
    <d v="2023-04-06T00:00:00"/>
    <x v="8"/>
    <x v="1"/>
    <n v="3.0977105668757832E-4"/>
  </r>
  <r>
    <n v="45"/>
    <s v="ORD-PW-45-16/04/23"/>
    <x v="19"/>
    <x v="4"/>
    <s v="[{color: Midnight Black, quantity: 2}]"/>
    <n v="10"/>
    <n v="24"/>
    <n v="35"/>
    <n v="14"/>
    <s v="Midnight Black"/>
    <s v="Midnight Black"/>
    <s v=" 2"/>
    <n v="2"/>
    <e v="#VALUE!"/>
    <e v="#VALUE!"/>
    <e v="#VALUE!"/>
    <e v="#VALUE!"/>
    <s v=" "/>
    <s v=" "/>
    <s v="0"/>
    <n v="0"/>
    <e v="#VALUE!"/>
    <e v="#VALUE!"/>
    <e v="#VALUE!"/>
    <e v="#VALUE!"/>
    <s v=" "/>
    <s v=" "/>
    <s v="0"/>
    <n v="0"/>
    <n v="2"/>
    <n v="200000"/>
    <n v="55000"/>
    <s v="BUKALEBAR"/>
    <n v="0.15"/>
    <x v="1"/>
    <x v="3"/>
    <x v="20"/>
    <n v="400000"/>
    <n v="60000"/>
    <n v="340000"/>
    <n v="110000"/>
    <n v="230000"/>
    <d v="2023-04-16T00:00:00"/>
    <x v="17"/>
    <x v="1"/>
    <n v="3.450234529692156E-4"/>
  </r>
  <r>
    <n v="46"/>
    <s v="ORD-SW-46-28/04/23"/>
    <x v="3"/>
    <x v="1"/>
    <s v="[{color: Gold, quantity: 1}, {color: Summer Orange , quantity: 1}, {color: Snow White , quantity: 1}]"/>
    <n v="10"/>
    <n v="14"/>
    <n v="25"/>
    <n v="4"/>
    <s v="Gold"/>
    <s v="Gold"/>
    <s v=" 1"/>
    <n v="1"/>
    <n v="38"/>
    <n v="52"/>
    <n v="63"/>
    <n v="14"/>
    <s v="Summer Orange "/>
    <s v="Summer Orange "/>
    <s v=" 1"/>
    <n v="1"/>
    <n v="76"/>
    <n v="87"/>
    <n v="98"/>
    <n v="11"/>
    <s v="Snow White "/>
    <s v="Snow White "/>
    <s v=" 1"/>
    <n v="1"/>
    <n v="3"/>
    <n v="165000"/>
    <n v="69000"/>
    <s v="BUKALEBAR"/>
    <n v="0.15"/>
    <x v="1"/>
    <x v="3"/>
    <x v="3"/>
    <n v="495000"/>
    <n v="74250"/>
    <n v="420750"/>
    <n v="207000"/>
    <n v="213750"/>
    <d v="2023-04-28T00:00:00"/>
    <x v="11"/>
    <x v="1"/>
    <n v="3.206467959659558E-4"/>
  </r>
  <r>
    <n v="47"/>
    <s v="ORD-PW-47-04/04/23"/>
    <x v="8"/>
    <x v="4"/>
    <s v="[{color: Summer Orange, quantity: 1}, {color: Snow White , quantity: 2}]"/>
    <n v="10"/>
    <n v="23"/>
    <n v="34"/>
    <n v="13"/>
    <s v="Summer Orange"/>
    <s v="Summer Orange"/>
    <s v=" 1"/>
    <n v="1"/>
    <n v="47"/>
    <n v="58"/>
    <n v="69"/>
    <n v="11"/>
    <s v="Snow White "/>
    <s v="Snow White "/>
    <s v=" 2"/>
    <n v="2"/>
    <e v="#VALUE!"/>
    <e v="#VALUE!"/>
    <e v="#VALUE!"/>
    <e v="#VALUE!"/>
    <s v=" "/>
    <s v=" "/>
    <s v="0"/>
    <n v="0"/>
    <n v="3"/>
    <n v="90000"/>
    <n v="37000"/>
    <s v="DISC10"/>
    <n v="0.1"/>
    <x v="0"/>
    <x v="2"/>
    <x v="6"/>
    <n v="270000"/>
    <n v="27000"/>
    <n v="243000"/>
    <n v="111000"/>
    <n v="132000"/>
    <d v="2023-04-04T00:00:00"/>
    <x v="7"/>
    <x v="1"/>
    <n v="1.9801345996494111E-4"/>
  </r>
  <r>
    <n v="48"/>
    <s v="ORD-PW-48-01/04/23"/>
    <x v="6"/>
    <x v="4"/>
    <s v="[{color: Dusk, quantity: 4}]"/>
    <n v="10"/>
    <n v="14"/>
    <n v="25"/>
    <n v="4"/>
    <s v="Dusk"/>
    <s v="Dusk"/>
    <s v=" 4"/>
    <n v="4"/>
    <e v="#VALUE!"/>
    <e v="#VALUE!"/>
    <e v="#VALUE!"/>
    <e v="#VALUE!"/>
    <s v=" "/>
    <s v=" "/>
    <s v="0"/>
    <n v="0"/>
    <e v="#VALUE!"/>
    <e v="#VALUE!"/>
    <e v="#VALUE!"/>
    <e v="#VALUE!"/>
    <s v=" "/>
    <s v=" "/>
    <s v="0"/>
    <n v="0"/>
    <n v="4"/>
    <n v="155000"/>
    <n v="46000"/>
    <s v="DISC15"/>
    <n v="0.15"/>
    <x v="0"/>
    <x v="2"/>
    <x v="21"/>
    <n v="620000"/>
    <n v="93000"/>
    <n v="527000"/>
    <n v="184000"/>
    <n v="343000"/>
    <d v="2023-04-01T00:00:00"/>
    <x v="0"/>
    <x v="0"/>
    <n v="5.1453497551496067E-4"/>
  </r>
  <r>
    <n v="49"/>
    <s v="ORD-SP-49-05/04/23"/>
    <x v="24"/>
    <x v="2"/>
    <s v="[{color: Carmine Red, quantity: 1}, {color: Magenta , quantity: 4}]"/>
    <n v="10"/>
    <n v="21"/>
    <n v="32"/>
    <n v="11"/>
    <s v="Carmine Red"/>
    <s v="Carmine Red"/>
    <s v=" 1"/>
    <n v="1"/>
    <n v="45"/>
    <n v="53"/>
    <n v="64"/>
    <n v="8"/>
    <s v="Magenta "/>
    <s v="Magenta "/>
    <s v=" 4"/>
    <n v="4"/>
    <e v="#VALUE!"/>
    <e v="#VALUE!"/>
    <e v="#VALUE!"/>
    <e v="#VALUE!"/>
    <s v=" "/>
    <s v=" "/>
    <s v="0"/>
    <n v="0"/>
    <n v="5"/>
    <n v="278000"/>
    <n v="122000"/>
    <s v="DISCAPRIL"/>
    <n v="0.1"/>
    <x v="0"/>
    <x v="1"/>
    <x v="22"/>
    <n v="1390000"/>
    <n v="139000"/>
    <n v="1251000"/>
    <n v="610000"/>
    <n v="641000"/>
    <d v="2023-04-05T00:00:00"/>
    <x v="9"/>
    <x v="3"/>
    <n v="9.6156536240550952E-4"/>
  </r>
  <r>
    <n v="50"/>
    <s v="ORD-AK-50-03/04/23"/>
    <x v="23"/>
    <x v="5"/>
    <s v="[{color: Dusk, quantity: 1}, {color: Magenta , quantity: 3}, {color: Gold , quantity: 3}]"/>
    <n v="10"/>
    <n v="14"/>
    <n v="25"/>
    <n v="4"/>
    <s v="Dusk"/>
    <s v="Dusk"/>
    <s v=" 1"/>
    <n v="1"/>
    <n v="38"/>
    <n v="46"/>
    <n v="57"/>
    <n v="8"/>
    <s v="Magenta "/>
    <s v="Magenta "/>
    <s v=" 3"/>
    <n v="3"/>
    <n v="70"/>
    <n v="75"/>
    <n v="86"/>
    <n v="5"/>
    <s v="Gold "/>
    <s v="Gold "/>
    <s v=" 3"/>
    <n v="3"/>
    <n v="7"/>
    <n v="90000"/>
    <n v="47000"/>
    <s v="DISC15"/>
    <n v="0.15"/>
    <x v="0"/>
    <x v="2"/>
    <x v="16"/>
    <n v="630000"/>
    <n v="94500"/>
    <n v="535500"/>
    <n v="329000"/>
    <n v="206500"/>
    <d v="2023-04-03T00:00:00"/>
    <x v="2"/>
    <x v="1"/>
    <n v="3.0977105668757832E-4"/>
  </r>
  <r>
    <n v="51"/>
    <s v="ORD-PP-51-05/04/23"/>
    <x v="14"/>
    <x v="3"/>
    <s v="[{color: Midnight Black, quantity: 5}, {color: Gold , quantity: 1}]"/>
    <n v="10"/>
    <n v="24"/>
    <n v="35"/>
    <n v="14"/>
    <s v="Midnight Black"/>
    <s v="Midnight Black"/>
    <s v=" 5"/>
    <n v="5"/>
    <n v="48"/>
    <n v="53"/>
    <n v="64"/>
    <n v="5"/>
    <s v="Gold "/>
    <s v="Gold "/>
    <s v=" 1"/>
    <n v="1"/>
    <e v="#VALUE!"/>
    <e v="#VALUE!"/>
    <e v="#VALUE!"/>
    <e v="#VALUE!"/>
    <s v=" "/>
    <s v=" "/>
    <s v="0"/>
    <n v="0"/>
    <n v="6"/>
    <n v="85000"/>
    <n v="28000"/>
    <s v="BELI44"/>
    <n v="0.15"/>
    <x v="0"/>
    <x v="0"/>
    <x v="16"/>
    <n v="510000"/>
    <n v="76500"/>
    <n v="433500"/>
    <n v="168000"/>
    <n v="265500"/>
    <d v="2023-04-05T00:00:00"/>
    <x v="9"/>
    <x v="3"/>
    <n v="3.9827707288402926E-4"/>
  </r>
  <r>
    <n v="52"/>
    <s v="ORD-PW-52-27/04/23"/>
    <x v="8"/>
    <x v="4"/>
    <s v="[{color: Ocean Blue, quantity: 2}, {color: Gold , quantity: 2}, {color: Midnight Black , quantity: 1}]"/>
    <n v="10"/>
    <n v="20"/>
    <n v="31"/>
    <n v="10"/>
    <s v="Ocean Blue"/>
    <s v="Ocean Blue"/>
    <s v=" 2"/>
    <n v="2"/>
    <n v="44"/>
    <n v="49"/>
    <n v="60"/>
    <n v="5"/>
    <s v="Gold "/>
    <s v="Gold "/>
    <s v=" 2"/>
    <n v="2"/>
    <n v="73"/>
    <n v="88"/>
    <n v="99"/>
    <n v="15"/>
    <s v="Midnight Black "/>
    <s v="Midnight Black "/>
    <s v=" 1"/>
    <n v="1"/>
    <n v="5"/>
    <n v="90000"/>
    <n v="37000"/>
    <s v="BUKALEBAR"/>
    <n v="0.15"/>
    <x v="1"/>
    <x v="3"/>
    <x v="9"/>
    <n v="450000"/>
    <n v="67500"/>
    <n v="382500"/>
    <n v="185000"/>
    <n v="197500"/>
    <d v="2023-04-27T00:00:00"/>
    <x v="18"/>
    <x v="2"/>
    <n v="2.9627013896269601E-4"/>
  </r>
  <r>
    <n v="53"/>
    <s v="ORD-PW-53-03/04/23"/>
    <x v="19"/>
    <x v="4"/>
    <s v="[{color: Gold, quantity: 2}, {color: Carmine Red , quantity: 1}]"/>
    <n v="10"/>
    <n v="14"/>
    <n v="25"/>
    <n v="4"/>
    <s v="Gold"/>
    <s v="Gold"/>
    <s v=" 2"/>
    <n v="2"/>
    <n v="38"/>
    <n v="50"/>
    <n v="61"/>
    <n v="12"/>
    <s v="Carmine Red "/>
    <s v="Carmine Red "/>
    <s v=" 1"/>
    <n v="1"/>
    <e v="#VALUE!"/>
    <e v="#VALUE!"/>
    <e v="#VALUE!"/>
    <e v="#VALUE!"/>
    <s v=" "/>
    <s v=" "/>
    <s v="0"/>
    <n v="0"/>
    <n v="3"/>
    <n v="200000"/>
    <n v="55000"/>
    <s v="BELI44"/>
    <n v="0.15"/>
    <x v="0"/>
    <x v="0"/>
    <x v="21"/>
    <n v="600000"/>
    <n v="90000"/>
    <n v="510000"/>
    <n v="165000"/>
    <n v="345000"/>
    <d v="2023-04-03T00:00:00"/>
    <x v="2"/>
    <x v="3"/>
    <n v="5.1753517945382339E-4"/>
  </r>
  <r>
    <n v="54"/>
    <s v="ORD-PW-54-03/04/23"/>
    <x v="8"/>
    <x v="4"/>
    <s v="[{color: Summer Orange, quantity: 1}, {color: Ocean Blue , quantity: 5}]"/>
    <n v="10"/>
    <n v="23"/>
    <n v="34"/>
    <n v="13"/>
    <s v="Summer Orange"/>
    <s v="Summer Orange"/>
    <s v=" 1"/>
    <n v="1"/>
    <n v="47"/>
    <n v="58"/>
    <n v="69"/>
    <n v="11"/>
    <s v="Ocean Blue "/>
    <s v="Ocean Blue "/>
    <s v=" 5"/>
    <n v="5"/>
    <e v="#VALUE!"/>
    <e v="#VALUE!"/>
    <e v="#VALUE!"/>
    <e v="#VALUE!"/>
    <s v=" "/>
    <s v=" "/>
    <s v="0"/>
    <n v="0"/>
    <n v="6"/>
    <n v="90000"/>
    <n v="37000"/>
    <s v="DISC15"/>
    <n v="0.15"/>
    <x v="0"/>
    <x v="2"/>
    <x v="15"/>
    <n v="540000"/>
    <n v="81000"/>
    <n v="459000"/>
    <n v="222000"/>
    <n v="237000"/>
    <d v="2023-04-03T00:00:00"/>
    <x v="2"/>
    <x v="0"/>
    <n v="3.5552416675523518E-4"/>
  </r>
  <r>
    <n v="55"/>
    <s v="ORD-PP-55-05/04/23"/>
    <x v="15"/>
    <x v="3"/>
    <s v="[{color: Gold, quantity: 2}]"/>
    <n v="10"/>
    <n v="14"/>
    <n v="25"/>
    <n v="4"/>
    <s v="Gold"/>
    <s v="Gold"/>
    <s v=" 2"/>
    <n v="2"/>
    <e v="#VALUE!"/>
    <e v="#VALUE!"/>
    <e v="#VALUE!"/>
    <e v="#VALUE!"/>
    <s v=" "/>
    <s v=" "/>
    <s v="0"/>
    <n v="0"/>
    <e v="#VALUE!"/>
    <e v="#VALUE!"/>
    <e v="#VALUE!"/>
    <e v="#VALUE!"/>
    <s v=" "/>
    <s v=" "/>
    <s v="0"/>
    <n v="0"/>
    <n v="2"/>
    <n v="395000"/>
    <n v="172000"/>
    <s v="DISC10"/>
    <n v="0.1"/>
    <x v="0"/>
    <x v="2"/>
    <x v="12"/>
    <n v="790000"/>
    <n v="79000"/>
    <n v="711000"/>
    <n v="344000"/>
    <n v="367000"/>
    <d v="2023-04-05T00:00:00"/>
    <x v="9"/>
    <x v="4"/>
    <n v="5.5053742278131357E-4"/>
  </r>
  <r>
    <n v="56"/>
    <s v="ORD-SP-56-06/04/23"/>
    <x v="9"/>
    <x v="2"/>
    <s v="[{color: Ash Grey, quantity: 1}, {color: Carmine Red , quantity: 1}]"/>
    <n v="10"/>
    <n v="18"/>
    <n v="29"/>
    <n v="8"/>
    <s v="Ash Grey"/>
    <s v="Ash Grey"/>
    <s v=" 1"/>
    <n v="1"/>
    <n v="42"/>
    <n v="54"/>
    <n v="65"/>
    <n v="12"/>
    <s v="Carmine Red "/>
    <s v="Carmine Red "/>
    <s v=" 1"/>
    <n v="1"/>
    <e v="#VALUE!"/>
    <e v="#VALUE!"/>
    <e v="#VALUE!"/>
    <e v="#VALUE!"/>
    <s v=" "/>
    <s v=" "/>
    <s v="0"/>
    <n v="0"/>
    <n v="2"/>
    <n v="370000"/>
    <n v="108000"/>
    <s v="BELI44"/>
    <n v="0.15"/>
    <x v="0"/>
    <x v="0"/>
    <x v="2"/>
    <n v="740000"/>
    <n v="111000"/>
    <n v="629000"/>
    <n v="216000"/>
    <n v="413000"/>
    <d v="2023-04-06T00:00:00"/>
    <x v="8"/>
    <x v="1"/>
    <n v="6.1954211337515665E-4"/>
  </r>
  <r>
    <n v="57"/>
    <s v="ORD-PW-57-05/04/23"/>
    <x v="17"/>
    <x v="4"/>
    <s v="[{color: Magenta, quantity: 2}]"/>
    <n v="10"/>
    <n v="17"/>
    <n v="28"/>
    <n v="7"/>
    <s v="Magenta"/>
    <s v="Magenta"/>
    <s v=" 2"/>
    <n v="2"/>
    <e v="#VALUE!"/>
    <e v="#VALUE!"/>
    <e v="#VALUE!"/>
    <e v="#VALUE!"/>
    <s v=" "/>
    <s v=" "/>
    <s v="0"/>
    <n v="0"/>
    <e v="#VALUE!"/>
    <e v="#VALUE!"/>
    <e v="#VALUE!"/>
    <e v="#VALUE!"/>
    <s v=" "/>
    <s v=" "/>
    <s v="0"/>
    <n v="0"/>
    <n v="2"/>
    <n v="110000"/>
    <n v="40000"/>
    <s v="DISC10"/>
    <n v="0.1"/>
    <x v="0"/>
    <x v="2"/>
    <x v="16"/>
    <n v="220000"/>
    <n v="22000"/>
    <n v="198000"/>
    <n v="80000"/>
    <n v="118000"/>
    <d v="2023-04-05T00:00:00"/>
    <x v="9"/>
    <x v="3"/>
    <n v="1.7701203239290191E-4"/>
  </r>
  <r>
    <n v="58"/>
    <s v="ORD-SP-58-06/04/23"/>
    <x v="24"/>
    <x v="2"/>
    <s v="[{color: Summer Orange, quantity: 2}]"/>
    <n v="10"/>
    <n v="23"/>
    <n v="34"/>
    <n v="13"/>
    <s v="Summer Orange"/>
    <s v="Summer Orange"/>
    <s v=" 2"/>
    <n v="2"/>
    <e v="#VALUE!"/>
    <e v="#VALUE!"/>
    <e v="#VALUE!"/>
    <e v="#VALUE!"/>
    <s v=" "/>
    <s v=" "/>
    <s v="0"/>
    <n v="0"/>
    <e v="#VALUE!"/>
    <e v="#VALUE!"/>
    <e v="#VALUE!"/>
    <e v="#VALUE!"/>
    <s v=" "/>
    <s v=" "/>
    <s v="0"/>
    <n v="0"/>
    <n v="2"/>
    <n v="278000"/>
    <n v="122000"/>
    <s v="BELI44"/>
    <n v="0.15"/>
    <x v="0"/>
    <x v="0"/>
    <x v="9"/>
    <n v="556000"/>
    <n v="83400"/>
    <n v="472600"/>
    <n v="244000"/>
    <n v="228600"/>
    <d v="2023-04-06T00:00:00"/>
    <x v="8"/>
    <x v="2"/>
    <n v="3.4292331021201165E-4"/>
  </r>
  <r>
    <n v="59"/>
    <s v="ORD-SP-59-04/04/23"/>
    <x v="9"/>
    <x v="2"/>
    <s v="[{color: Ocean Blue, quantity: 5}, {color: Magenta , quantity: 1}]"/>
    <n v="10"/>
    <n v="20"/>
    <n v="31"/>
    <n v="10"/>
    <s v="Ocean Blue"/>
    <s v="Ocean Blue"/>
    <s v=" 5"/>
    <n v="5"/>
    <n v="44"/>
    <n v="52"/>
    <n v="63"/>
    <n v="8"/>
    <s v="Magenta "/>
    <s v="Magenta "/>
    <s v=" 1"/>
    <n v="1"/>
    <e v="#VALUE!"/>
    <e v="#VALUE!"/>
    <e v="#VALUE!"/>
    <e v="#VALUE!"/>
    <s v=" "/>
    <s v=" "/>
    <s v="0"/>
    <n v="0"/>
    <n v="6"/>
    <n v="370000"/>
    <n v="108000"/>
    <s v="DISC15"/>
    <n v="0.15"/>
    <x v="0"/>
    <x v="2"/>
    <x v="21"/>
    <n v="2220000"/>
    <n v="333000"/>
    <n v="1887000"/>
    <n v="648000"/>
    <n v="1239000"/>
    <d v="2023-04-04T00:00:00"/>
    <x v="7"/>
    <x v="4"/>
    <n v="1.85862634012547E-3"/>
  </r>
  <r>
    <n v="60"/>
    <s v="ORD-SP-60-02/04/23"/>
    <x v="24"/>
    <x v="2"/>
    <s v="[{color: Magenta, quantity: 5}]"/>
    <n v="10"/>
    <n v="17"/>
    <n v="28"/>
    <n v="7"/>
    <s v="Magenta"/>
    <s v="Magenta"/>
    <s v=" 5"/>
    <n v="5"/>
    <e v="#VALUE!"/>
    <e v="#VALUE!"/>
    <e v="#VALUE!"/>
    <e v="#VALUE!"/>
    <s v=" "/>
    <s v=" "/>
    <s v="0"/>
    <n v="0"/>
    <e v="#VALUE!"/>
    <e v="#VALUE!"/>
    <e v="#VALUE!"/>
    <e v="#VALUE!"/>
    <s v=" "/>
    <s v=" "/>
    <s v="0"/>
    <n v="0"/>
    <n v="5"/>
    <n v="278000"/>
    <n v="122000"/>
    <s v="DISC15"/>
    <n v="0.15"/>
    <x v="0"/>
    <x v="2"/>
    <x v="23"/>
    <n v="1390000"/>
    <n v="208500"/>
    <n v="1181500"/>
    <n v="610000"/>
    <n v="571500"/>
    <d v="2023-04-02T00:00:00"/>
    <x v="1"/>
    <x v="0"/>
    <n v="8.5730827553002912E-4"/>
  </r>
  <r>
    <n v="61"/>
    <s v="ORD-PW-61-03/04/23"/>
    <x v="18"/>
    <x v="4"/>
    <s v="[{color: Gold, quantity: 2}, {color: Dusk , quantity: 1}]"/>
    <n v="10"/>
    <n v="14"/>
    <n v="25"/>
    <n v="4"/>
    <s v="Gold"/>
    <s v="Gold"/>
    <s v=" 2"/>
    <n v="2"/>
    <n v="38"/>
    <n v="43"/>
    <n v="54"/>
    <n v="5"/>
    <s v="Dusk "/>
    <s v="Dusk "/>
    <s v=" 1"/>
    <n v="1"/>
    <e v="#VALUE!"/>
    <e v="#VALUE!"/>
    <e v="#VALUE!"/>
    <e v="#VALUE!"/>
    <s v=" "/>
    <s v=" "/>
    <s v="0"/>
    <n v="0"/>
    <n v="3"/>
    <n v="185000"/>
    <n v="60000"/>
    <s v="DISC10"/>
    <n v="0.1"/>
    <x v="0"/>
    <x v="2"/>
    <x v="16"/>
    <n v="555000"/>
    <n v="55500"/>
    <n v="499500"/>
    <n v="180000"/>
    <n v="319500"/>
    <d v="2023-04-03T00:00:00"/>
    <x v="2"/>
    <x v="0"/>
    <n v="4.792825792333234E-4"/>
  </r>
  <r>
    <n v="62"/>
    <s v="ORD-SP-62-12/04/23"/>
    <x v="11"/>
    <x v="2"/>
    <s v="[{color: Carmine Red, quantity: 1}, {color: Rose Gold , quantity: 1}, {color: Ash Grey , quantity: 3}]"/>
    <n v="10"/>
    <n v="21"/>
    <n v="32"/>
    <n v="11"/>
    <s v="Carmine Red"/>
    <s v="Carmine Red"/>
    <s v=" 1"/>
    <n v="1"/>
    <n v="45"/>
    <n v="55"/>
    <n v="66"/>
    <n v="10"/>
    <s v="Rose Gold "/>
    <s v="Rose Gold "/>
    <s v=" 1"/>
    <n v="1"/>
    <n v="79"/>
    <n v="88"/>
    <n v="99"/>
    <n v="9"/>
    <s v="Ash Grey "/>
    <s v="Ash Grey "/>
    <s v=" 3"/>
    <n v="3"/>
    <n v="5"/>
    <n v="125000"/>
    <n v="23000"/>
    <s v="-"/>
    <e v="#N/A"/>
    <x v="2"/>
    <x v="3"/>
    <x v="19"/>
    <n v="625000"/>
    <s v="0"/>
    <n v="625000"/>
    <n v="115000"/>
    <n v="510000"/>
    <d v="2023-04-12T00:00:00"/>
    <x v="14"/>
    <x v="0"/>
    <n v="7.6505200440999972E-4"/>
  </r>
  <r>
    <n v="63"/>
    <s v="ORD-PW-63-16/04/23"/>
    <x v="6"/>
    <x v="4"/>
    <s v="[{color: Midnight Black, quantity: 2}]"/>
    <n v="10"/>
    <n v="24"/>
    <n v="35"/>
    <n v="14"/>
    <s v="Midnight Black"/>
    <s v="Midnight Black"/>
    <s v=" 2"/>
    <n v="2"/>
    <e v="#VALUE!"/>
    <e v="#VALUE!"/>
    <e v="#VALUE!"/>
    <e v="#VALUE!"/>
    <s v=" "/>
    <s v=" "/>
    <s v="0"/>
    <n v="0"/>
    <e v="#VALUE!"/>
    <e v="#VALUE!"/>
    <e v="#VALUE!"/>
    <e v="#VALUE!"/>
    <s v=" "/>
    <s v=" "/>
    <s v="0"/>
    <n v="0"/>
    <n v="2"/>
    <n v="155000"/>
    <n v="46000"/>
    <s v="BUKALEBAR"/>
    <n v="0.15"/>
    <x v="1"/>
    <x v="3"/>
    <x v="5"/>
    <n v="310000"/>
    <n v="46500"/>
    <n v="263500"/>
    <n v="92000"/>
    <n v="171500"/>
    <d v="2023-04-16T00:00:00"/>
    <x v="17"/>
    <x v="3"/>
    <n v="2.5726748775748034E-4"/>
  </r>
  <r>
    <n v="64"/>
    <s v="ORD-SW-64-09/04/23"/>
    <x v="3"/>
    <x v="1"/>
    <s v="[{color: Gold, quantity: 6}, {color: Ash Grey , quantity: 1}]"/>
    <n v="10"/>
    <n v="14"/>
    <n v="25"/>
    <n v="4"/>
    <s v="Gold"/>
    <s v="Gold"/>
    <s v=" 6"/>
    <n v="6"/>
    <n v="38"/>
    <n v="47"/>
    <n v="58"/>
    <n v="9"/>
    <s v="Ash Grey "/>
    <s v="Ash Grey "/>
    <s v=" 1"/>
    <n v="1"/>
    <e v="#VALUE!"/>
    <e v="#VALUE!"/>
    <e v="#VALUE!"/>
    <e v="#VALUE!"/>
    <s v=" "/>
    <s v=" "/>
    <s v="0"/>
    <n v="0"/>
    <n v="7"/>
    <n v="165000"/>
    <n v="69000"/>
    <s v="-"/>
    <e v="#N/A"/>
    <x v="2"/>
    <x v="0"/>
    <x v="2"/>
    <n v="1155000"/>
    <s v="0"/>
    <n v="1155000"/>
    <n v="483000"/>
    <n v="672000"/>
    <d v="2023-04-09T00:00:00"/>
    <x v="10"/>
    <x v="4"/>
    <n v="1.0080685234578821E-3"/>
  </r>
  <r>
    <n v="65"/>
    <s v="ORD-PW-65-26/04/23"/>
    <x v="18"/>
    <x v="4"/>
    <s v="[{color: Summer Orange, quantity: 1}]"/>
    <n v="10"/>
    <n v="23"/>
    <n v="34"/>
    <n v="13"/>
    <s v="Summer Orange"/>
    <s v="Summer Orange"/>
    <s v=" 1"/>
    <n v="1"/>
    <e v="#VALUE!"/>
    <e v="#VALUE!"/>
    <e v="#VALUE!"/>
    <e v="#VALUE!"/>
    <s v=" "/>
    <s v=" "/>
    <s v="0"/>
    <n v="0"/>
    <e v="#VALUE!"/>
    <e v="#VALUE!"/>
    <e v="#VALUE!"/>
    <e v="#VALUE!"/>
    <s v=" "/>
    <s v=" "/>
    <s v="0"/>
    <n v="0"/>
    <n v="1"/>
    <n v="185000"/>
    <n v="60000"/>
    <s v="DISC20"/>
    <n v="0.2"/>
    <x v="1"/>
    <x v="2"/>
    <x v="15"/>
    <n v="185000"/>
    <n v="37000"/>
    <n v="148000"/>
    <n v="60000"/>
    <n v="88000"/>
    <d v="2023-04-26T00:00:00"/>
    <x v="15"/>
    <x v="0"/>
    <n v="1.3200897330996073E-4"/>
  </r>
  <r>
    <n v="66"/>
    <s v="ORD-PW-66-03/04/23"/>
    <x v="8"/>
    <x v="4"/>
    <s v="[{color: Midnight Black, quantity: 1}, {color: Gold , quantity: 2}, {color: Dusk , quantity: 1}]"/>
    <n v="10"/>
    <n v="24"/>
    <n v="35"/>
    <n v="14"/>
    <s v="Midnight Black"/>
    <s v="Midnight Black"/>
    <s v=" 1"/>
    <n v="1"/>
    <n v="48"/>
    <n v="53"/>
    <n v="64"/>
    <n v="5"/>
    <s v="Gold "/>
    <s v="Gold "/>
    <s v=" 2"/>
    <n v="2"/>
    <n v="77"/>
    <n v="82"/>
    <n v="93"/>
    <n v="5"/>
    <s v="Dusk "/>
    <s v="Dusk "/>
    <s v=" 1"/>
    <n v="1"/>
    <n v="4"/>
    <n v="90000"/>
    <n v="37000"/>
    <s v="DISCAPRIL"/>
    <n v="0.1"/>
    <x v="0"/>
    <x v="1"/>
    <x v="18"/>
    <n v="360000"/>
    <n v="36000"/>
    <n v="324000"/>
    <n v="148000"/>
    <n v="176000"/>
    <d v="2023-04-03T00:00:00"/>
    <x v="2"/>
    <x v="2"/>
    <n v="2.6401794661992146E-4"/>
  </r>
  <r>
    <n v="67"/>
    <s v="ORD-SP-67-19/04/23"/>
    <x v="2"/>
    <x v="2"/>
    <s v="[{color: Gold, quantity: 3}, {color: Ash Grey , quantity: 1}, {color: Magenta , quantity: 2}]"/>
    <n v="10"/>
    <n v="14"/>
    <n v="25"/>
    <n v="4"/>
    <s v="Gold"/>
    <s v="Gold"/>
    <s v=" 3"/>
    <n v="3"/>
    <n v="38"/>
    <n v="47"/>
    <n v="58"/>
    <n v="9"/>
    <s v="Ash Grey "/>
    <s v="Ash Grey "/>
    <s v=" 1"/>
    <n v="1"/>
    <n v="71"/>
    <n v="79"/>
    <n v="90"/>
    <n v="8"/>
    <s v="Magenta "/>
    <s v="Magenta "/>
    <s v=" 2"/>
    <n v="2"/>
    <n v="6"/>
    <n v="360000"/>
    <n v="108000"/>
    <s v="DISC20"/>
    <n v="0.2"/>
    <x v="1"/>
    <x v="2"/>
    <x v="5"/>
    <n v="2160000"/>
    <n v="432000"/>
    <n v="1728000"/>
    <n v="648000"/>
    <n v="1080000"/>
    <d v="2023-04-19T00:00:00"/>
    <x v="19"/>
    <x v="0"/>
    <n v="1.6201101269858818E-3"/>
  </r>
  <r>
    <n v="68"/>
    <s v="ORD-PU-68-05/04/23"/>
    <x v="0"/>
    <x v="0"/>
    <s v="[{color: Midnight Black, quantity: 2}]"/>
    <n v="10"/>
    <n v="24"/>
    <n v="35"/>
    <n v="14"/>
    <s v="Midnight Black"/>
    <s v="Midnight Black"/>
    <s v=" 2"/>
    <n v="2"/>
    <e v="#VALUE!"/>
    <e v="#VALUE!"/>
    <e v="#VALUE!"/>
    <e v="#VALUE!"/>
    <s v=" "/>
    <s v=" "/>
    <s v="0"/>
    <n v="0"/>
    <e v="#VALUE!"/>
    <e v="#VALUE!"/>
    <e v="#VALUE!"/>
    <e v="#VALUE!"/>
    <s v=" "/>
    <s v=" "/>
    <s v="0"/>
    <n v="0"/>
    <n v="2"/>
    <n v="220000"/>
    <n v="76000"/>
    <s v="DISC15"/>
    <n v="0.15"/>
    <x v="0"/>
    <x v="2"/>
    <x v="7"/>
    <n v="440000"/>
    <n v="66000"/>
    <n v="374000"/>
    <n v="152000"/>
    <n v="222000"/>
    <d v="2023-04-05T00:00:00"/>
    <x v="9"/>
    <x v="1"/>
    <n v="3.3302263721376459E-4"/>
  </r>
  <r>
    <n v="69"/>
    <s v="ORD-PP-69-16/04/23"/>
    <x v="4"/>
    <x v="3"/>
    <s v="[{color: Midnight Black, quantity: 4}, {color: Snow White , quantity: 3}]"/>
    <n v="10"/>
    <n v="24"/>
    <n v="35"/>
    <n v="14"/>
    <s v="Midnight Black"/>
    <s v="Midnight Black"/>
    <s v=" 4"/>
    <n v="4"/>
    <n v="48"/>
    <n v="59"/>
    <n v="70"/>
    <n v="11"/>
    <s v="Snow White "/>
    <s v="Snow White "/>
    <s v=" 3"/>
    <n v="3"/>
    <e v="#VALUE!"/>
    <e v="#VALUE!"/>
    <e v="#VALUE!"/>
    <e v="#VALUE!"/>
    <s v=" "/>
    <s v=" "/>
    <s v="0"/>
    <n v="0"/>
    <n v="7"/>
    <n v="130000"/>
    <n v="46000"/>
    <s v="LEBAR10"/>
    <n v="0.1"/>
    <x v="1"/>
    <x v="1"/>
    <x v="2"/>
    <n v="910000"/>
    <n v="91000"/>
    <n v="819000"/>
    <n v="322000"/>
    <n v="497000"/>
    <d v="2023-04-16T00:00:00"/>
    <x v="17"/>
    <x v="0"/>
    <n v="7.455506788073919E-4"/>
  </r>
  <r>
    <n v="70"/>
    <s v="ORD-PU-70-01/04/23"/>
    <x v="21"/>
    <x v="0"/>
    <s v="[{color: Ash Grey, quantity: 3}, {color: Ocean Blue , quantity: 1}, {color: Ash Grey , quantity: 1}]"/>
    <n v="10"/>
    <n v="18"/>
    <n v="29"/>
    <n v="8"/>
    <s v="Ash Grey"/>
    <s v="Ash Grey"/>
    <s v=" 3"/>
    <n v="3"/>
    <n v="42"/>
    <n v="53"/>
    <n v="64"/>
    <n v="11"/>
    <s v="Ocean Blue "/>
    <s v="Ocean Blue "/>
    <s v=" 1"/>
    <n v="1"/>
    <n v="77"/>
    <n v="86"/>
    <n v="97"/>
    <n v="9"/>
    <s v="Ash Grey "/>
    <s v="Ash Grey "/>
    <s v=" 1"/>
    <n v="1"/>
    <n v="5"/>
    <n v="200000"/>
    <n v="64000"/>
    <s v="DISC10"/>
    <n v="0.1"/>
    <x v="0"/>
    <x v="2"/>
    <x v="10"/>
    <n v="1000000"/>
    <n v="100000"/>
    <n v="900000"/>
    <n v="320000"/>
    <n v="580000"/>
    <d v="2023-04-01T00:00:00"/>
    <x v="0"/>
    <x v="4"/>
    <n v="8.700591422701958E-4"/>
  </r>
  <r>
    <n v="71"/>
    <s v="ORD-PW-71-06/04/23"/>
    <x v="22"/>
    <x v="4"/>
    <s v="[{color: Summer Orange, quantity: 4}, {color: Snow White , quantity: 1}]"/>
    <n v="10"/>
    <n v="23"/>
    <n v="34"/>
    <n v="13"/>
    <s v="Summer Orange"/>
    <s v="Summer Orange"/>
    <s v=" 4"/>
    <n v="4"/>
    <n v="47"/>
    <n v="58"/>
    <n v="69"/>
    <n v="11"/>
    <s v="Snow White "/>
    <s v="Snow White "/>
    <s v=" 1"/>
    <n v="1"/>
    <e v="#VALUE!"/>
    <e v="#VALUE!"/>
    <e v="#VALUE!"/>
    <e v="#VALUE!"/>
    <s v=" "/>
    <s v=" "/>
    <s v="0"/>
    <n v="0"/>
    <n v="5"/>
    <n v="120000"/>
    <n v="39000"/>
    <s v="DISC10"/>
    <n v="0.1"/>
    <x v="0"/>
    <x v="2"/>
    <x v="22"/>
    <n v="600000"/>
    <n v="60000"/>
    <n v="540000"/>
    <n v="195000"/>
    <n v="345000"/>
    <d v="2023-04-06T00:00:00"/>
    <x v="8"/>
    <x v="4"/>
    <n v="5.1753517945382339E-4"/>
  </r>
  <r>
    <n v="72"/>
    <s v="ORD-SP-72-02/04/23"/>
    <x v="24"/>
    <x v="2"/>
    <s v="[{color: Magenta, quantity: 3}, {color: Dusk , quantity: 2}, {color: Midnight Black , quantity: 1}]"/>
    <n v="10"/>
    <n v="17"/>
    <n v="28"/>
    <n v="7"/>
    <s v="Magenta"/>
    <s v="Magenta"/>
    <s v=" 3"/>
    <n v="3"/>
    <n v="41"/>
    <n v="46"/>
    <n v="57"/>
    <n v="5"/>
    <s v="Dusk "/>
    <s v="Dusk "/>
    <s v=" 2"/>
    <n v="2"/>
    <n v="70"/>
    <n v="85"/>
    <n v="96"/>
    <n v="15"/>
    <s v="Midnight Black "/>
    <s v="Midnight Black "/>
    <s v=" 1"/>
    <n v="1"/>
    <n v="6"/>
    <n v="278000"/>
    <n v="122000"/>
    <s v="DISC10"/>
    <n v="0.1"/>
    <x v="0"/>
    <x v="2"/>
    <x v="18"/>
    <n v="1668000"/>
    <n v="166800"/>
    <n v="1501200"/>
    <n v="732000"/>
    <n v="769200"/>
    <d v="2023-04-02T00:00:00"/>
    <x v="1"/>
    <x v="4"/>
    <n v="1.1538784348866114E-3"/>
  </r>
  <r>
    <n v="73"/>
    <s v="ORD-SP-73-28/04/23"/>
    <x v="2"/>
    <x v="2"/>
    <s v="[{color: Magenta, quantity: 1}, {color: Gold , quantity: 2}, {color: Midnight Black , quantity: 3}]"/>
    <n v="10"/>
    <n v="17"/>
    <n v="28"/>
    <n v="7"/>
    <s v="Magenta"/>
    <s v="Magenta"/>
    <s v=" 1"/>
    <n v="1"/>
    <n v="41"/>
    <n v="46"/>
    <n v="57"/>
    <n v="5"/>
    <s v="Gold "/>
    <s v="Gold "/>
    <s v=" 2"/>
    <n v="2"/>
    <n v="70"/>
    <n v="85"/>
    <n v="96"/>
    <n v="15"/>
    <s v="Midnight Black "/>
    <s v="Midnight Black "/>
    <s v=" 3"/>
    <n v="3"/>
    <n v="6"/>
    <n v="360000"/>
    <n v="108000"/>
    <s v="BUKALEBAR"/>
    <n v="0.15"/>
    <x v="1"/>
    <x v="3"/>
    <x v="18"/>
    <n v="2160000"/>
    <n v="324000"/>
    <n v="1836000"/>
    <n v="648000"/>
    <n v="1188000"/>
    <d v="2023-04-28T00:00:00"/>
    <x v="11"/>
    <x v="2"/>
    <n v="1.7821211396844699E-3"/>
  </r>
  <r>
    <n v="74"/>
    <s v="ORD-AK-74-05/04/23"/>
    <x v="20"/>
    <x v="5"/>
    <s v="[{color: Summer Orange, quantity: 3}]"/>
    <n v="10"/>
    <n v="23"/>
    <n v="34"/>
    <n v="13"/>
    <s v="Summer Orange"/>
    <s v="Summer Orange"/>
    <s v=" 3"/>
    <n v="3"/>
    <e v="#VALUE!"/>
    <e v="#VALUE!"/>
    <e v="#VALUE!"/>
    <e v="#VALUE!"/>
    <s v=" "/>
    <s v=" "/>
    <s v="0"/>
    <n v="0"/>
    <e v="#VALUE!"/>
    <e v="#VALUE!"/>
    <e v="#VALUE!"/>
    <e v="#VALUE!"/>
    <s v=" "/>
    <s v=" "/>
    <s v="0"/>
    <n v="0"/>
    <n v="3"/>
    <n v="400000"/>
    <n v="250000"/>
    <s v="DISCAPRIL"/>
    <n v="0.1"/>
    <x v="0"/>
    <x v="1"/>
    <x v="23"/>
    <n v="1200000"/>
    <n v="120000"/>
    <n v="1080000"/>
    <n v="750000"/>
    <n v="330000"/>
    <d v="2023-04-05T00:00:00"/>
    <x v="9"/>
    <x v="3"/>
    <n v="4.9503364991235275E-4"/>
  </r>
  <r>
    <n v="75"/>
    <s v="ORD-PP-75-03/04/23"/>
    <x v="14"/>
    <x v="3"/>
    <s v="[{color: Snow White, quantity: 6}, {color: Summer Orange , quantity: 1}]"/>
    <n v="10"/>
    <n v="20"/>
    <n v="31"/>
    <n v="10"/>
    <s v="Snow White"/>
    <s v="Snow White"/>
    <s v=" 6"/>
    <n v="6"/>
    <n v="44"/>
    <n v="58"/>
    <n v="69"/>
    <n v="14"/>
    <s v="Summer Orange "/>
    <s v="Summer Orange "/>
    <s v=" 1"/>
    <n v="1"/>
    <e v="#VALUE!"/>
    <e v="#VALUE!"/>
    <e v="#VALUE!"/>
    <e v="#VALUE!"/>
    <s v=" "/>
    <s v=" "/>
    <s v="0"/>
    <n v="0"/>
    <n v="7"/>
    <n v="85000"/>
    <n v="28000"/>
    <s v="DISCAPRIL"/>
    <n v="0.1"/>
    <x v="0"/>
    <x v="1"/>
    <x v="6"/>
    <n v="595000"/>
    <n v="59500"/>
    <n v="535500"/>
    <n v="196000"/>
    <n v="339500"/>
    <d v="2023-04-03T00:00:00"/>
    <x v="2"/>
    <x v="3"/>
    <n v="5.092846186219508E-4"/>
  </r>
  <r>
    <n v="76"/>
    <s v="ORD-PP-76-26/04/23"/>
    <x v="4"/>
    <x v="3"/>
    <s v="[{color: Midnight Black, quantity: 3}]"/>
    <n v="10"/>
    <n v="24"/>
    <n v="35"/>
    <n v="14"/>
    <s v="Midnight Black"/>
    <s v="Midnight Black"/>
    <s v=" 3"/>
    <n v="3"/>
    <e v="#VALUE!"/>
    <e v="#VALUE!"/>
    <e v="#VALUE!"/>
    <e v="#VALUE!"/>
    <s v=" "/>
    <s v=" "/>
    <s v="0"/>
    <n v="0"/>
    <e v="#VALUE!"/>
    <e v="#VALUE!"/>
    <e v="#VALUE!"/>
    <e v="#VALUE!"/>
    <s v=" "/>
    <s v=" "/>
    <s v="0"/>
    <n v="0"/>
    <n v="3"/>
    <n v="130000"/>
    <n v="46000"/>
    <s v="DISC20"/>
    <n v="0.2"/>
    <x v="1"/>
    <x v="2"/>
    <x v="8"/>
    <n v="390000"/>
    <n v="78000"/>
    <n v="312000"/>
    <n v="138000"/>
    <n v="174000"/>
    <d v="2023-04-26T00:00:00"/>
    <x v="15"/>
    <x v="0"/>
    <n v="2.6101774268105874E-4"/>
  </r>
  <r>
    <n v="77"/>
    <s v="ORD-SP-77-17/04/23"/>
    <x v="2"/>
    <x v="2"/>
    <s v="[{color: Ash Grey, quantity: 5}, {color: Rose Gold , quantity: 1}, {color: Dusk , quantity: 1}]"/>
    <n v="10"/>
    <n v="18"/>
    <n v="29"/>
    <n v="8"/>
    <s v="Ash Grey"/>
    <s v="Ash Grey"/>
    <s v=" 5"/>
    <n v="5"/>
    <n v="42"/>
    <n v="52"/>
    <n v="63"/>
    <n v="10"/>
    <s v="Rose Gold "/>
    <s v="Rose Gold "/>
    <s v=" 1"/>
    <n v="1"/>
    <n v="76"/>
    <n v="81"/>
    <n v="92"/>
    <n v="5"/>
    <s v="Dusk "/>
    <s v="Dusk "/>
    <s v=" 1"/>
    <n v="1"/>
    <n v="7"/>
    <n v="360000"/>
    <n v="108000"/>
    <s v="LEBAR10"/>
    <n v="0.1"/>
    <x v="1"/>
    <x v="1"/>
    <x v="24"/>
    <n v="2520000"/>
    <n v="252000"/>
    <n v="2268000"/>
    <n v="756000"/>
    <n v="1512000"/>
    <d v="2023-04-17T00:00:00"/>
    <x v="3"/>
    <x v="0"/>
    <n v="2.2681541777802346E-3"/>
  </r>
  <r>
    <n v="78"/>
    <s v="ORD-SW-78-21/04/23"/>
    <x v="3"/>
    <x v="1"/>
    <s v="[{color: Magenta, quantity: 2}, {color: Ocean Blue , quantity: 2}, {color: Rose Gold , quantity: 1}]"/>
    <n v="10"/>
    <n v="17"/>
    <n v="28"/>
    <n v="7"/>
    <s v="Magenta"/>
    <s v="Magenta"/>
    <s v=" 2"/>
    <n v="2"/>
    <n v="41"/>
    <n v="52"/>
    <n v="63"/>
    <n v="11"/>
    <s v="Ocean Blue "/>
    <s v="Ocean Blue "/>
    <s v=" 2"/>
    <n v="2"/>
    <n v="76"/>
    <n v="86"/>
    <n v="97"/>
    <n v="10"/>
    <s v="Rose Gold "/>
    <s v="Rose Gold "/>
    <s v=" 1"/>
    <n v="1"/>
    <n v="5"/>
    <n v="165000"/>
    <n v="69000"/>
    <s v="DISC20"/>
    <n v="0.2"/>
    <x v="1"/>
    <x v="2"/>
    <x v="9"/>
    <n v="825000"/>
    <n v="165000"/>
    <n v="660000"/>
    <n v="345000"/>
    <n v="315000"/>
    <d v="2023-04-21T00:00:00"/>
    <x v="20"/>
    <x v="3"/>
    <n v="4.7253212037088222E-4"/>
  </r>
  <r>
    <n v="79"/>
    <s v="ORD-PW-79-02/04/23"/>
    <x v="6"/>
    <x v="4"/>
    <s v="[{color: Snow White, quantity: 1}, {color: Rose Gold , quantity: 1}]"/>
    <n v="10"/>
    <n v="20"/>
    <n v="31"/>
    <n v="10"/>
    <s v="Snow White"/>
    <s v="Snow White"/>
    <s v=" 1"/>
    <n v="1"/>
    <n v="44"/>
    <n v="54"/>
    <n v="65"/>
    <n v="10"/>
    <s v="Rose Gold "/>
    <s v="Rose Gold "/>
    <s v=" 1"/>
    <n v="1"/>
    <e v="#VALUE!"/>
    <e v="#VALUE!"/>
    <e v="#VALUE!"/>
    <e v="#VALUE!"/>
    <s v=" "/>
    <s v=" "/>
    <s v="0"/>
    <n v="0"/>
    <n v="2"/>
    <n v="155000"/>
    <n v="46000"/>
    <s v="BELI44"/>
    <n v="0.15"/>
    <x v="0"/>
    <x v="0"/>
    <x v="5"/>
    <n v="310000"/>
    <n v="46500"/>
    <n v="263500"/>
    <n v="92000"/>
    <n v="171500"/>
    <d v="2023-04-02T00:00:00"/>
    <x v="1"/>
    <x v="1"/>
    <n v="2.5726748775748034E-4"/>
  </r>
  <r>
    <n v="80"/>
    <s v="ORD-PW-80-05/04/23"/>
    <x v="18"/>
    <x v="4"/>
    <s v="[{color: Magenta, quantity: 4}, {color: Dusk , quantity: 1}, {color: Gold , quantity: 2}]"/>
    <n v="10"/>
    <n v="17"/>
    <n v="28"/>
    <n v="7"/>
    <s v="Magenta"/>
    <s v="Magenta"/>
    <s v=" 4"/>
    <n v="4"/>
    <n v="41"/>
    <n v="46"/>
    <n v="57"/>
    <n v="5"/>
    <s v="Dusk "/>
    <s v="Dusk "/>
    <s v=" 1"/>
    <n v="1"/>
    <n v="70"/>
    <n v="75"/>
    <n v="86"/>
    <n v="5"/>
    <s v="Gold "/>
    <s v="Gold "/>
    <s v=" 2"/>
    <n v="2"/>
    <n v="7"/>
    <n v="185000"/>
    <n v="60000"/>
    <s v="BELI44"/>
    <n v="0.15"/>
    <x v="0"/>
    <x v="0"/>
    <x v="4"/>
    <n v="1295000"/>
    <n v="194250"/>
    <n v="1100750"/>
    <n v="420000"/>
    <n v="680750"/>
    <d v="2023-04-05T00:00:00"/>
    <x v="9"/>
    <x v="3"/>
    <n v="1.0211944156904066E-3"/>
  </r>
  <r>
    <n v="81"/>
    <s v="ORD-PU-81-06/04/23"/>
    <x v="0"/>
    <x v="0"/>
    <s v="[{color: Dusk, quantity: 1}, {color: Rose Gold , quantity: 1}, {color: Carmine Red , quantity: 1}]"/>
    <n v="10"/>
    <n v="14"/>
    <n v="25"/>
    <n v="4"/>
    <s v="Dusk"/>
    <s v="Dusk"/>
    <s v=" 1"/>
    <n v="1"/>
    <n v="38"/>
    <n v="48"/>
    <n v="59"/>
    <n v="10"/>
    <s v="Rose Gold "/>
    <s v="Rose Gold "/>
    <s v=" 1"/>
    <n v="1"/>
    <n v="72"/>
    <n v="84"/>
    <n v="95"/>
    <n v="12"/>
    <s v="Carmine Red "/>
    <s v="Carmine Red "/>
    <s v=" 1"/>
    <n v="1"/>
    <n v="3"/>
    <n v="220000"/>
    <n v="76000"/>
    <s v="DISC10"/>
    <n v="0.1"/>
    <x v="0"/>
    <x v="2"/>
    <x v="11"/>
    <n v="660000"/>
    <n v="66000"/>
    <n v="594000"/>
    <n v="228000"/>
    <n v="366000"/>
    <d v="2023-04-06T00:00:00"/>
    <x v="8"/>
    <x v="1"/>
    <n v="5.4903732081188221E-4"/>
  </r>
  <r>
    <n v="82"/>
    <s v="ORD-PU-82-04/04/23"/>
    <x v="21"/>
    <x v="0"/>
    <s v="[{color: Summer Orange, quantity: 2}, {color: Ash Grey , quantity: 1}]"/>
    <n v="10"/>
    <n v="23"/>
    <n v="34"/>
    <n v="13"/>
    <s v="Summer Orange"/>
    <s v="Summer Orange"/>
    <s v=" 2"/>
    <n v="2"/>
    <n v="47"/>
    <n v="56"/>
    <n v="67"/>
    <n v="9"/>
    <s v="Ash Grey "/>
    <s v="Ash Grey "/>
    <s v=" 1"/>
    <n v="1"/>
    <e v="#VALUE!"/>
    <e v="#VALUE!"/>
    <e v="#VALUE!"/>
    <e v="#VALUE!"/>
    <s v=" "/>
    <s v=" "/>
    <s v="0"/>
    <n v="0"/>
    <n v="3"/>
    <n v="200000"/>
    <n v="64000"/>
    <s v="DISCAPRIL"/>
    <n v="0.1"/>
    <x v="0"/>
    <x v="1"/>
    <x v="12"/>
    <n v="600000"/>
    <n v="60000"/>
    <n v="540000"/>
    <n v="192000"/>
    <n v="348000"/>
    <d v="2023-04-04T00:00:00"/>
    <x v="7"/>
    <x v="4"/>
    <n v="5.2203548536211748E-4"/>
  </r>
  <r>
    <n v="83"/>
    <s v="ORD-PW-83-03/04/23"/>
    <x v="22"/>
    <x v="4"/>
    <s v="[{color: Rose Gold, quantity: 1}]"/>
    <n v="10"/>
    <n v="19"/>
    <n v="30"/>
    <n v="9"/>
    <s v="Rose Gold"/>
    <s v="Rose Gold"/>
    <s v=" 1"/>
    <n v="1"/>
    <e v="#VALUE!"/>
    <e v="#VALUE!"/>
    <e v="#VALUE!"/>
    <e v="#VALUE!"/>
    <s v=" "/>
    <s v=" "/>
    <s v="0"/>
    <n v="0"/>
    <e v="#VALUE!"/>
    <e v="#VALUE!"/>
    <e v="#VALUE!"/>
    <e v="#VALUE!"/>
    <s v=" "/>
    <s v=" "/>
    <s v="0"/>
    <n v="0"/>
    <n v="1"/>
    <n v="120000"/>
    <n v="39000"/>
    <s v="DISC15"/>
    <n v="0.15"/>
    <x v="0"/>
    <x v="2"/>
    <x v="5"/>
    <n v="120000"/>
    <n v="18000"/>
    <n v="102000"/>
    <n v="39000"/>
    <n v="63000"/>
    <d v="2023-04-03T00:00:00"/>
    <x v="2"/>
    <x v="0"/>
    <n v="9.4506424074176443E-5"/>
  </r>
  <r>
    <n v="84"/>
    <s v="ORD-AK-84-16/04/23"/>
    <x v="23"/>
    <x v="5"/>
    <s v="[{color: Summer Orange, quantity: 2}, {color: Dusk , quantity: 1}]"/>
    <n v="10"/>
    <n v="23"/>
    <n v="34"/>
    <n v="13"/>
    <s v="Summer Orange"/>
    <s v="Summer Orange"/>
    <s v=" 2"/>
    <n v="2"/>
    <n v="47"/>
    <n v="52"/>
    <n v="63"/>
    <n v="5"/>
    <s v="Dusk "/>
    <s v="Dusk "/>
    <s v=" 1"/>
    <n v="1"/>
    <e v="#VALUE!"/>
    <e v="#VALUE!"/>
    <e v="#VALUE!"/>
    <e v="#VALUE!"/>
    <s v=" "/>
    <s v=" "/>
    <s v="0"/>
    <n v="0"/>
    <n v="3"/>
    <n v="90000"/>
    <n v="47000"/>
    <s v="BUKALEBAR"/>
    <n v="0.15"/>
    <x v="1"/>
    <x v="3"/>
    <x v="25"/>
    <n v="270000"/>
    <n v="40500"/>
    <n v="229500"/>
    <n v="141000"/>
    <n v="88500"/>
    <d v="2023-04-16T00:00:00"/>
    <x v="17"/>
    <x v="2"/>
    <n v="1.3275902429467644E-4"/>
  </r>
  <r>
    <n v="85"/>
    <s v="ORD-AK-85-02/04/23"/>
    <x v="23"/>
    <x v="5"/>
    <s v="[{color: Snow White, quantity: 2}, {color: Midnight Black , quantity: 1}, {color: Ash Grey , quantity: 1}]"/>
    <n v="10"/>
    <n v="20"/>
    <n v="31"/>
    <n v="10"/>
    <s v="Snow White"/>
    <s v="Snow White"/>
    <s v=" 2"/>
    <n v="2"/>
    <n v="44"/>
    <n v="59"/>
    <n v="70"/>
    <n v="15"/>
    <s v="Midnight Black "/>
    <s v="Midnight Black "/>
    <s v=" 1"/>
    <n v="1"/>
    <n v="83"/>
    <n v="92"/>
    <n v="103"/>
    <n v="9"/>
    <s v="Ash Grey "/>
    <s v="Ash Grey "/>
    <s v=" 1"/>
    <n v="1"/>
    <n v="4"/>
    <n v="90000"/>
    <n v="47000"/>
    <s v="DISCAPRIL"/>
    <n v="0.1"/>
    <x v="0"/>
    <x v="1"/>
    <x v="25"/>
    <n v="360000"/>
    <n v="36000"/>
    <n v="324000"/>
    <n v="188000"/>
    <n v="136000"/>
    <d v="2023-04-02T00:00:00"/>
    <x v="1"/>
    <x v="2"/>
    <n v="2.0401386784266661E-4"/>
  </r>
  <r>
    <n v="86"/>
    <s v="ORD-PP-86-01/04/23"/>
    <x v="15"/>
    <x v="3"/>
    <s v="[{color: Rose Gold, quantity: 4}, {color: Summer Orange , quantity: 1}]"/>
    <n v="10"/>
    <n v="19"/>
    <n v="30"/>
    <n v="9"/>
    <s v="Rose Gold"/>
    <s v="Rose Gold"/>
    <s v=" 4"/>
    <n v="4"/>
    <n v="43"/>
    <n v="57"/>
    <n v="68"/>
    <n v="14"/>
    <s v="Summer Orange "/>
    <s v="Summer Orange "/>
    <s v=" 1"/>
    <n v="1"/>
    <e v="#VALUE!"/>
    <e v="#VALUE!"/>
    <e v="#VALUE!"/>
    <e v="#VALUE!"/>
    <s v=" "/>
    <s v=" "/>
    <s v="0"/>
    <n v="0"/>
    <n v="5"/>
    <n v="395000"/>
    <n v="172000"/>
    <s v="DISC10"/>
    <n v="0.1"/>
    <x v="0"/>
    <x v="2"/>
    <x v="15"/>
    <n v="1975000"/>
    <n v="197500"/>
    <n v="1777500"/>
    <n v="860000"/>
    <n v="917500"/>
    <d v="2023-04-01T00:00:00"/>
    <x v="0"/>
    <x v="3"/>
    <n v="1.376343556953284E-3"/>
  </r>
  <r>
    <n v="87"/>
    <s v="ORD-PP-87-30/04/23"/>
    <x v="15"/>
    <x v="3"/>
    <s v="[{color: Ash Grey, quantity: 5}, {color: Gold , quantity: 1}, {color: Midnight Black , quantity: 1}]"/>
    <n v="10"/>
    <n v="18"/>
    <n v="29"/>
    <n v="8"/>
    <s v="Ash Grey"/>
    <s v="Ash Grey"/>
    <s v=" 5"/>
    <n v="5"/>
    <n v="42"/>
    <n v="47"/>
    <n v="58"/>
    <n v="5"/>
    <s v="Gold "/>
    <s v="Gold "/>
    <s v=" 1"/>
    <n v="1"/>
    <n v="71"/>
    <n v="86"/>
    <n v="97"/>
    <n v="15"/>
    <s v="Midnight Black "/>
    <s v="Midnight Black "/>
    <s v=" 1"/>
    <n v="1"/>
    <n v="7"/>
    <n v="395000"/>
    <n v="172000"/>
    <s v="BUKALEBAR"/>
    <n v="0.15"/>
    <x v="1"/>
    <x v="3"/>
    <x v="26"/>
    <n v="2765000"/>
    <n v="414750"/>
    <n v="2350250"/>
    <n v="1204000"/>
    <n v="1146250"/>
    <d v="2023-04-30T00:00:00"/>
    <x v="12"/>
    <x v="3"/>
    <n v="1.7194918824607103E-3"/>
  </r>
  <r>
    <n v="88"/>
    <s v="ORD-PW-88-16/04/23"/>
    <x v="8"/>
    <x v="4"/>
    <s v="[{color: Magenta, quantity: 2}, {color: Summer Orange , quantity: 3}]"/>
    <n v="10"/>
    <n v="17"/>
    <n v="28"/>
    <n v="7"/>
    <s v="Magenta"/>
    <s v="Magenta"/>
    <s v=" 2"/>
    <n v="2"/>
    <n v="41"/>
    <n v="55"/>
    <n v="66"/>
    <n v="14"/>
    <s v="Summer Orange "/>
    <s v="Summer Orange "/>
    <s v=" 3"/>
    <n v="3"/>
    <e v="#VALUE!"/>
    <e v="#VALUE!"/>
    <e v="#VALUE!"/>
    <e v="#VALUE!"/>
    <s v=" "/>
    <s v=" "/>
    <s v="0"/>
    <n v="0"/>
    <n v="5"/>
    <n v="90000"/>
    <n v="37000"/>
    <s v="BUKALEBAR"/>
    <n v="0.15"/>
    <x v="1"/>
    <x v="3"/>
    <x v="20"/>
    <n v="450000"/>
    <n v="67500"/>
    <n v="382500"/>
    <n v="185000"/>
    <n v="197500"/>
    <d v="2023-04-16T00:00:00"/>
    <x v="17"/>
    <x v="0"/>
    <n v="2.9627013896269601E-4"/>
  </r>
  <r>
    <n v="89"/>
    <s v="ORD-SP-89-05/04/23"/>
    <x v="24"/>
    <x v="2"/>
    <s v="[{color: Rose Gold, quantity: 1}, {color: Ash Grey , quantity: 1}]"/>
    <n v="10"/>
    <n v="19"/>
    <n v="30"/>
    <n v="9"/>
    <s v="Rose Gold"/>
    <s v="Rose Gold"/>
    <s v=" 1"/>
    <n v="1"/>
    <n v="43"/>
    <n v="52"/>
    <n v="63"/>
    <n v="9"/>
    <s v="Ash Grey "/>
    <s v="Ash Grey "/>
    <s v=" 1"/>
    <n v="1"/>
    <e v="#VALUE!"/>
    <e v="#VALUE!"/>
    <e v="#VALUE!"/>
    <e v="#VALUE!"/>
    <s v=" "/>
    <s v=" "/>
    <s v="0"/>
    <n v="0"/>
    <n v="2"/>
    <n v="278000"/>
    <n v="122000"/>
    <s v="DISC10"/>
    <n v="0.1"/>
    <x v="0"/>
    <x v="2"/>
    <x v="8"/>
    <n v="556000"/>
    <n v="55600"/>
    <n v="500400"/>
    <n v="244000"/>
    <n v="256400"/>
    <d v="2023-04-05T00:00:00"/>
    <x v="9"/>
    <x v="4"/>
    <n v="3.8462614496220381E-4"/>
  </r>
  <r>
    <n v="90"/>
    <s v="ORD-PW-90-01/04/23"/>
    <x v="17"/>
    <x v="4"/>
    <s v="[{color: Ocean Blue, quantity: 1}]"/>
    <n v="10"/>
    <n v="20"/>
    <n v="31"/>
    <n v="10"/>
    <s v="Ocean Blue"/>
    <s v="Ocean Blue"/>
    <s v=" 1"/>
    <n v="1"/>
    <e v="#VALUE!"/>
    <e v="#VALUE!"/>
    <e v="#VALUE!"/>
    <e v="#VALUE!"/>
    <s v=" "/>
    <s v=" "/>
    <s v="0"/>
    <n v="0"/>
    <e v="#VALUE!"/>
    <e v="#VALUE!"/>
    <e v="#VALUE!"/>
    <e v="#VALUE!"/>
    <s v=" "/>
    <s v=" "/>
    <s v="0"/>
    <n v="0"/>
    <n v="1"/>
    <n v="110000"/>
    <n v="40000"/>
    <s v="DISCAPRIL"/>
    <n v="0.1"/>
    <x v="0"/>
    <x v="1"/>
    <x v="18"/>
    <n v="110000"/>
    <n v="11000"/>
    <n v="99000"/>
    <n v="40000"/>
    <n v="59000"/>
    <d v="2023-04-01T00:00:00"/>
    <x v="0"/>
    <x v="1"/>
    <n v="8.8506016196450955E-5"/>
  </r>
  <r>
    <n v="91"/>
    <s v="ORD-PW-91-28/04/23"/>
    <x v="19"/>
    <x v="4"/>
    <s v="[{color: Snow White, quantity: 1}]"/>
    <n v="10"/>
    <n v="20"/>
    <n v="31"/>
    <n v="10"/>
    <s v="Snow White"/>
    <s v="Snow White"/>
    <s v=" 1"/>
    <n v="1"/>
    <e v="#VALUE!"/>
    <e v="#VALUE!"/>
    <e v="#VALUE!"/>
    <e v="#VALUE!"/>
    <s v=" "/>
    <s v=" "/>
    <s v="0"/>
    <n v="0"/>
    <e v="#VALUE!"/>
    <e v="#VALUE!"/>
    <e v="#VALUE!"/>
    <e v="#VALUE!"/>
    <s v=" "/>
    <s v=" "/>
    <s v="0"/>
    <n v="0"/>
    <n v="1"/>
    <n v="200000"/>
    <n v="55000"/>
    <s v="LEBAR10"/>
    <n v="0.1"/>
    <x v="1"/>
    <x v="1"/>
    <x v="22"/>
    <n v="200000"/>
    <n v="20000"/>
    <n v="180000"/>
    <n v="55000"/>
    <n v="125000"/>
    <d v="2023-04-28T00:00:00"/>
    <x v="11"/>
    <x v="1"/>
    <n v="1.8751274617892152E-4"/>
  </r>
  <r>
    <n v="92"/>
    <s v="ORD-PU-92-13/04/23"/>
    <x v="25"/>
    <x v="0"/>
    <s v="[{color: Dusk, quantity: 3}, {color: Rose Gold , quantity: 1}]"/>
    <n v="10"/>
    <n v="14"/>
    <n v="25"/>
    <n v="4"/>
    <s v="Dusk"/>
    <s v="Dusk"/>
    <s v=" 3"/>
    <n v="3"/>
    <n v="38"/>
    <n v="48"/>
    <n v="59"/>
    <n v="10"/>
    <s v="Rose Gold "/>
    <s v="Rose Gold "/>
    <s v=" 1"/>
    <n v="1"/>
    <e v="#VALUE!"/>
    <e v="#VALUE!"/>
    <e v="#VALUE!"/>
    <e v="#VALUE!"/>
    <s v=" "/>
    <s v=" "/>
    <s v="0"/>
    <n v="0"/>
    <n v="4"/>
    <n v="235000"/>
    <n v="89000"/>
    <s v="-"/>
    <e v="#N/A"/>
    <x v="2"/>
    <x v="1"/>
    <x v="13"/>
    <n v="940000"/>
    <s v="0"/>
    <n v="940000"/>
    <n v="356000"/>
    <n v="584000"/>
    <d v="2023-04-13T00:00:00"/>
    <x v="21"/>
    <x v="4"/>
    <n v="8.7605955014792136E-4"/>
  </r>
  <r>
    <n v="93"/>
    <s v="ORD-PP-93-05/04/23"/>
    <x v="10"/>
    <x v="3"/>
    <s v="[{color: Rose Gold, quantity: 3}]"/>
    <n v="10"/>
    <n v="19"/>
    <n v="30"/>
    <n v="9"/>
    <s v="Rose Gold"/>
    <s v="Rose Gold"/>
    <s v=" 3"/>
    <n v="3"/>
    <e v="#VALUE!"/>
    <e v="#VALUE!"/>
    <e v="#VALUE!"/>
    <e v="#VALUE!"/>
    <s v=" "/>
    <s v=" "/>
    <s v="0"/>
    <n v="0"/>
    <e v="#VALUE!"/>
    <e v="#VALUE!"/>
    <e v="#VALUE!"/>
    <e v="#VALUE!"/>
    <s v=" "/>
    <s v=" "/>
    <s v="0"/>
    <n v="0"/>
    <n v="3"/>
    <n v="100000"/>
    <n v="31000"/>
    <s v="BELI44"/>
    <n v="0.15"/>
    <x v="0"/>
    <x v="0"/>
    <x v="14"/>
    <n v="300000"/>
    <n v="45000"/>
    <n v="255000"/>
    <n v="93000"/>
    <n v="162000"/>
    <d v="2023-04-05T00:00:00"/>
    <x v="9"/>
    <x v="3"/>
    <n v="2.4301651904788229E-4"/>
  </r>
  <r>
    <n v="94"/>
    <s v="ORD-SP-94-26/04/23"/>
    <x v="9"/>
    <x v="2"/>
    <s v="[{color: Ocean Blue, quantity: 1}, {color: Ash Grey , quantity: 1}, {color: Snow White , quantity: 3}]"/>
    <n v="10"/>
    <n v="20"/>
    <n v="31"/>
    <n v="10"/>
    <s v="Ocean Blue"/>
    <s v="Ocean Blue"/>
    <s v=" 1"/>
    <n v="1"/>
    <n v="44"/>
    <n v="53"/>
    <n v="64"/>
    <n v="9"/>
    <s v="Ash Grey "/>
    <s v="Ash Grey "/>
    <s v=" 1"/>
    <n v="1"/>
    <n v="77"/>
    <n v="88"/>
    <n v="99"/>
    <n v="11"/>
    <s v="Snow White "/>
    <s v="Snow White "/>
    <s v=" 3"/>
    <n v="3"/>
    <n v="5"/>
    <n v="370000"/>
    <n v="108000"/>
    <s v="LEBAR10"/>
    <n v="0.1"/>
    <x v="1"/>
    <x v="1"/>
    <x v="0"/>
    <n v="1850000"/>
    <n v="185000"/>
    <n v="1665000"/>
    <n v="540000"/>
    <n v="1125000"/>
    <d v="2023-04-26T00:00:00"/>
    <x v="15"/>
    <x v="4"/>
    <n v="1.6876147156102935E-3"/>
  </r>
  <r>
    <n v="95"/>
    <s v="ORD-AK-95-01/04/23"/>
    <x v="12"/>
    <x v="5"/>
    <s v="[{color: Summer Orange, quantity: 5}]"/>
    <n v="10"/>
    <n v="23"/>
    <n v="34"/>
    <n v="13"/>
    <s v="Summer Orange"/>
    <s v="Summer Orange"/>
    <s v=" 5"/>
    <n v="5"/>
    <e v="#VALUE!"/>
    <e v="#VALUE!"/>
    <e v="#VALUE!"/>
    <e v="#VALUE!"/>
    <s v=" "/>
    <s v=" "/>
    <s v="0"/>
    <n v="0"/>
    <e v="#VALUE!"/>
    <e v="#VALUE!"/>
    <e v="#VALUE!"/>
    <e v="#VALUE!"/>
    <s v=" "/>
    <s v=" "/>
    <s v="0"/>
    <n v="0"/>
    <n v="5"/>
    <n v="48000"/>
    <n v="20000"/>
    <s v="BELI44"/>
    <n v="0.15"/>
    <x v="0"/>
    <x v="0"/>
    <x v="16"/>
    <n v="240000"/>
    <n v="36000"/>
    <n v="204000"/>
    <n v="100000"/>
    <n v="104000"/>
    <d v="2023-04-01T00:00:00"/>
    <x v="0"/>
    <x v="4"/>
    <n v="1.5601060482086271E-4"/>
  </r>
  <r>
    <n v="96"/>
    <s v="ORD-PU-96-17/04/23"/>
    <x v="0"/>
    <x v="0"/>
    <s v="[{color: Rose Gold, quantity: 4}]"/>
    <n v="10"/>
    <n v="19"/>
    <n v="30"/>
    <n v="9"/>
    <s v="Rose Gold"/>
    <s v="Rose Gold"/>
    <s v=" 4"/>
    <n v="4"/>
    <e v="#VALUE!"/>
    <e v="#VALUE!"/>
    <e v="#VALUE!"/>
    <e v="#VALUE!"/>
    <s v=" "/>
    <s v=" "/>
    <s v="0"/>
    <n v="0"/>
    <e v="#VALUE!"/>
    <e v="#VALUE!"/>
    <e v="#VALUE!"/>
    <e v="#VALUE!"/>
    <s v=" "/>
    <s v=" "/>
    <s v="0"/>
    <n v="0"/>
    <n v="4"/>
    <n v="220000"/>
    <n v="76000"/>
    <s v="LEBAR10"/>
    <n v="0.1"/>
    <x v="1"/>
    <x v="1"/>
    <x v="23"/>
    <n v="880000"/>
    <n v="88000"/>
    <n v="792000"/>
    <n v="304000"/>
    <n v="488000"/>
    <d v="2023-04-17T00:00:00"/>
    <x v="3"/>
    <x v="2"/>
    <n v="7.3204976108250954E-4"/>
  </r>
  <r>
    <n v="97"/>
    <s v="ORD-AK-97-06/04/23"/>
    <x v="20"/>
    <x v="5"/>
    <s v="[{color: Summer Orange, quantity: 1}, {color: Carmine Red , quantity: 1}]"/>
    <n v="10"/>
    <n v="23"/>
    <n v="34"/>
    <n v="13"/>
    <s v="Summer Orange"/>
    <s v="Summer Orange"/>
    <s v=" 1"/>
    <n v="1"/>
    <n v="47"/>
    <n v="59"/>
    <n v="70"/>
    <n v="12"/>
    <s v="Carmine Red "/>
    <s v="Carmine Red "/>
    <s v=" 1"/>
    <n v="1"/>
    <e v="#VALUE!"/>
    <e v="#VALUE!"/>
    <e v="#VALUE!"/>
    <e v="#VALUE!"/>
    <s v=" "/>
    <s v=" "/>
    <s v="0"/>
    <n v="0"/>
    <n v="2"/>
    <n v="400000"/>
    <n v="250000"/>
    <s v="DISC10"/>
    <n v="0.1"/>
    <x v="0"/>
    <x v="2"/>
    <x v="9"/>
    <n v="800000"/>
    <n v="80000"/>
    <n v="720000"/>
    <n v="500000"/>
    <n v="220000"/>
    <d v="2023-04-06T00:00:00"/>
    <x v="8"/>
    <x v="0"/>
    <n v="3.3002243327490187E-4"/>
  </r>
  <r>
    <n v="98"/>
    <s v="ORD-SP-98-20/04/23"/>
    <x v="11"/>
    <x v="2"/>
    <s v="[{color: Carmine Red, quantity: 1}, {color: Ocean Blue , quantity: 2}, {color: Summer Orange , quantity: 1}]"/>
    <n v="10"/>
    <n v="21"/>
    <n v="32"/>
    <n v="11"/>
    <s v="Carmine Red"/>
    <s v="Carmine Red"/>
    <s v=" 1"/>
    <n v="1"/>
    <n v="45"/>
    <n v="56"/>
    <n v="67"/>
    <n v="11"/>
    <s v="Ocean Blue "/>
    <s v="Ocean Blue "/>
    <s v=" 2"/>
    <n v="2"/>
    <n v="80"/>
    <n v="94"/>
    <n v="105"/>
    <n v="14"/>
    <s v="Summer Orange "/>
    <s v="Summer Orange "/>
    <s v=" 1"/>
    <n v="1"/>
    <n v="4"/>
    <n v="125000"/>
    <n v="23000"/>
    <s v="DISC20"/>
    <n v="0.2"/>
    <x v="1"/>
    <x v="2"/>
    <x v="15"/>
    <n v="500000"/>
    <n v="100000"/>
    <n v="400000"/>
    <n v="92000"/>
    <n v="308000"/>
    <d v="2023-04-20T00:00:00"/>
    <x v="5"/>
    <x v="3"/>
    <n v="4.6203140658486263E-4"/>
  </r>
  <r>
    <n v="99"/>
    <s v="ORD-AK-99-06/04/23"/>
    <x v="23"/>
    <x v="5"/>
    <s v="[{color: Ash Grey, quantity: 3}, {color: Midnight Black , quantity: 1}, {color: Ash Grey , quantity: 1}]"/>
    <n v="10"/>
    <n v="18"/>
    <n v="29"/>
    <n v="8"/>
    <s v="Ash Grey"/>
    <s v="Ash Grey"/>
    <s v=" 3"/>
    <n v="3"/>
    <n v="42"/>
    <n v="57"/>
    <n v="68"/>
    <n v="15"/>
    <s v="Midnight Black "/>
    <s v="Midnight Black "/>
    <s v=" 1"/>
    <n v="1"/>
    <n v="81"/>
    <n v="90"/>
    <n v="101"/>
    <n v="9"/>
    <s v="Ash Grey "/>
    <s v="Ash Grey "/>
    <s v=" 1"/>
    <n v="1"/>
    <n v="5"/>
    <n v="90000"/>
    <n v="47000"/>
    <s v="DISCAPRIL"/>
    <n v="0.1"/>
    <x v="0"/>
    <x v="1"/>
    <x v="15"/>
    <n v="450000"/>
    <n v="45000"/>
    <n v="405000"/>
    <n v="235000"/>
    <n v="170000"/>
    <d v="2023-04-06T00:00:00"/>
    <x v="8"/>
    <x v="2"/>
    <n v="2.5501733480333324E-4"/>
  </r>
  <r>
    <n v="100"/>
    <s v="ORD-PW-100-04/04/23"/>
    <x v="17"/>
    <x v="4"/>
    <s v="[{color: Magenta, quantity: 1}, {color: Gold , quantity: 1}, {color: Magenta , quantity: 1}]"/>
    <n v="10"/>
    <n v="17"/>
    <n v="28"/>
    <n v="7"/>
    <s v="Magenta"/>
    <s v="Magenta"/>
    <s v=" 1"/>
    <n v="1"/>
    <n v="41"/>
    <n v="46"/>
    <n v="57"/>
    <n v="5"/>
    <s v="Gold "/>
    <s v="Gold "/>
    <s v=" 1"/>
    <n v="1"/>
    <n v="70"/>
    <n v="78"/>
    <n v="89"/>
    <n v="8"/>
    <s v="Magenta "/>
    <s v="Magenta "/>
    <s v=" 1"/>
    <n v="1"/>
    <n v="3"/>
    <n v="110000"/>
    <n v="40000"/>
    <s v="DISCAPRIL"/>
    <n v="0.1"/>
    <x v="0"/>
    <x v="1"/>
    <x v="27"/>
    <n v="330000"/>
    <n v="33000"/>
    <n v="297000"/>
    <n v="120000"/>
    <n v="177000"/>
    <d v="2023-04-04T00:00:00"/>
    <x v="7"/>
    <x v="1"/>
    <n v="2.6551804858935288E-4"/>
  </r>
  <r>
    <n v="101"/>
    <s v="ORD-AK-101-09/04/23"/>
    <x v="7"/>
    <x v="5"/>
    <s v="[{color: Gold, quantity: 4}, {color: Snow White , quantity: 1}]"/>
    <n v="10"/>
    <n v="14"/>
    <n v="25"/>
    <n v="4"/>
    <s v="Gold"/>
    <s v="Gold"/>
    <s v=" 4"/>
    <n v="4"/>
    <n v="38"/>
    <n v="49"/>
    <n v="60"/>
    <n v="11"/>
    <s v="Snow White "/>
    <s v="Snow White "/>
    <s v=" 1"/>
    <n v="1"/>
    <e v="#VALUE!"/>
    <e v="#VALUE!"/>
    <e v="#VALUE!"/>
    <e v="#VALUE!"/>
    <s v=" "/>
    <s v=" "/>
    <s v="0"/>
    <n v="0"/>
    <n v="5"/>
    <n v="9000"/>
    <n v="2000"/>
    <s v="-"/>
    <e v="#N/A"/>
    <x v="2"/>
    <x v="2"/>
    <x v="21"/>
    <n v="45000"/>
    <s v="0"/>
    <n v="45000"/>
    <n v="10000"/>
    <n v="35000"/>
    <d v="2023-04-09T00:00:00"/>
    <x v="10"/>
    <x v="3"/>
    <n v="5.2503568930098022E-5"/>
  </r>
  <r>
    <n v="102"/>
    <s v="ORD-SP-102-04/04/23"/>
    <x v="2"/>
    <x v="2"/>
    <s v="[{color: Snow White, quantity: 3}, {color: Magenta , quantity: 1}, {color: Gold , quantity: 1}]"/>
    <n v="10"/>
    <n v="20"/>
    <n v="31"/>
    <n v="10"/>
    <s v="Snow White"/>
    <s v="Snow White"/>
    <s v=" 3"/>
    <n v="3"/>
    <n v="44"/>
    <n v="52"/>
    <n v="63"/>
    <n v="8"/>
    <s v="Magenta "/>
    <s v="Magenta "/>
    <s v=" 1"/>
    <n v="1"/>
    <n v="76"/>
    <n v="81"/>
    <n v="92"/>
    <n v="5"/>
    <s v="Gold "/>
    <s v="Gold "/>
    <s v=" 1"/>
    <n v="1"/>
    <n v="5"/>
    <n v="360000"/>
    <n v="108000"/>
    <s v="DISCAPRIL"/>
    <n v="0.1"/>
    <x v="0"/>
    <x v="1"/>
    <x v="12"/>
    <n v="1800000"/>
    <n v="180000"/>
    <n v="1620000"/>
    <n v="540000"/>
    <n v="1080000"/>
    <d v="2023-04-04T00:00:00"/>
    <x v="7"/>
    <x v="4"/>
    <n v="1.6201101269858818E-3"/>
  </r>
  <r>
    <n v="103"/>
    <s v="ORD-SP-103-17/04/23"/>
    <x v="2"/>
    <x v="2"/>
    <s v="[{color: Carmine Red, quantity: 1}, {color: Magenta , quantity: 1}]"/>
    <n v="10"/>
    <n v="21"/>
    <n v="32"/>
    <n v="11"/>
    <s v="Carmine Red"/>
    <s v="Carmine Red"/>
    <s v=" 1"/>
    <n v="1"/>
    <n v="45"/>
    <n v="53"/>
    <n v="64"/>
    <n v="8"/>
    <s v="Magenta "/>
    <s v="Magenta "/>
    <s v=" 1"/>
    <n v="1"/>
    <e v="#VALUE!"/>
    <e v="#VALUE!"/>
    <e v="#VALUE!"/>
    <e v="#VALUE!"/>
    <s v=" "/>
    <s v=" "/>
    <s v="0"/>
    <n v="0"/>
    <n v="2"/>
    <n v="360000"/>
    <n v="108000"/>
    <s v="LEBAR10"/>
    <n v="0.1"/>
    <x v="1"/>
    <x v="1"/>
    <x v="28"/>
    <n v="720000"/>
    <n v="72000"/>
    <n v="648000"/>
    <n v="216000"/>
    <n v="432000"/>
    <d v="2023-04-17T00:00:00"/>
    <x v="3"/>
    <x v="0"/>
    <n v="6.4804405079435274E-4"/>
  </r>
  <r>
    <n v="104"/>
    <s v="ORD-AK-104-06/04/23"/>
    <x v="20"/>
    <x v="5"/>
    <s v="[{color: Summer Orange, quantity: 2}, {color: Rose Gold , quantity: 1}]"/>
    <n v="10"/>
    <n v="23"/>
    <n v="34"/>
    <n v="13"/>
    <s v="Summer Orange"/>
    <s v="Summer Orange"/>
    <s v=" 2"/>
    <n v="2"/>
    <n v="47"/>
    <n v="57"/>
    <n v="68"/>
    <n v="10"/>
    <s v="Rose Gold "/>
    <s v="Rose Gold "/>
    <s v=" 1"/>
    <n v="1"/>
    <e v="#VALUE!"/>
    <e v="#VALUE!"/>
    <e v="#VALUE!"/>
    <e v="#VALUE!"/>
    <s v=" "/>
    <s v=" "/>
    <s v="0"/>
    <n v="0"/>
    <n v="3"/>
    <n v="400000"/>
    <n v="250000"/>
    <s v="DISC15"/>
    <n v="0.15"/>
    <x v="0"/>
    <x v="2"/>
    <x v="0"/>
    <n v="1200000"/>
    <n v="180000"/>
    <n v="1020000"/>
    <n v="750000"/>
    <n v="270000"/>
    <d v="2023-04-06T00:00:00"/>
    <x v="8"/>
    <x v="0"/>
    <n v="4.0502753174647045E-4"/>
  </r>
  <r>
    <n v="105"/>
    <s v="ORD-SW-105-14/04/23"/>
    <x v="1"/>
    <x v="1"/>
    <s v="[{color: Gold, quantity: 3}]"/>
    <n v="10"/>
    <n v="14"/>
    <n v="25"/>
    <n v="4"/>
    <s v="Gold"/>
    <s v="Gold"/>
    <s v=" 3"/>
    <n v="3"/>
    <e v="#VALUE!"/>
    <e v="#VALUE!"/>
    <e v="#VALUE!"/>
    <e v="#VALUE!"/>
    <s v=" "/>
    <s v=" "/>
    <s v="0"/>
    <n v="0"/>
    <e v="#VALUE!"/>
    <e v="#VALUE!"/>
    <e v="#VALUE!"/>
    <e v="#VALUE!"/>
    <s v=" "/>
    <s v=" "/>
    <s v="0"/>
    <n v="0"/>
    <n v="3"/>
    <n v="189000"/>
    <n v="93000"/>
    <s v="-"/>
    <e v="#N/A"/>
    <x v="2"/>
    <x v="2"/>
    <x v="0"/>
    <n v="567000"/>
    <s v="0"/>
    <n v="567000"/>
    <n v="279000"/>
    <n v="288000"/>
    <d v="2023-04-14T00:00:00"/>
    <x v="22"/>
    <x v="2"/>
    <n v="4.3202936719623518E-4"/>
  </r>
  <r>
    <n v="106"/>
    <s v="ORD-SW-106-21/04/23"/>
    <x v="1"/>
    <x v="1"/>
    <s v="[{color: Rose Gold, quantity: 5}]"/>
    <n v="10"/>
    <n v="19"/>
    <n v="30"/>
    <n v="9"/>
    <s v="Rose Gold"/>
    <s v="Rose Gold"/>
    <s v=" 5"/>
    <n v="5"/>
    <e v="#VALUE!"/>
    <e v="#VALUE!"/>
    <e v="#VALUE!"/>
    <e v="#VALUE!"/>
    <s v=" "/>
    <s v=" "/>
    <s v="0"/>
    <n v="0"/>
    <e v="#VALUE!"/>
    <e v="#VALUE!"/>
    <e v="#VALUE!"/>
    <e v="#VALUE!"/>
    <s v=" "/>
    <s v=" "/>
    <s v="0"/>
    <n v="0"/>
    <n v="5"/>
    <n v="189000"/>
    <n v="93000"/>
    <s v="LEBAR10"/>
    <n v="0.1"/>
    <x v="1"/>
    <x v="1"/>
    <x v="18"/>
    <n v="945000"/>
    <n v="94500"/>
    <n v="850500"/>
    <n v="465000"/>
    <n v="385500"/>
    <d v="2023-04-21T00:00:00"/>
    <x v="20"/>
    <x v="0"/>
    <n v="5.7828930921579398E-4"/>
  </r>
  <r>
    <n v="107"/>
    <s v="ORD-PU-107-24/04/23"/>
    <x v="0"/>
    <x v="0"/>
    <s v="[{color: Summer Orange, quantity: 1}, {color: Carmine Red , quantity: 1}]"/>
    <n v="10"/>
    <n v="23"/>
    <n v="34"/>
    <n v="13"/>
    <s v="Summer Orange"/>
    <s v="Summer Orange"/>
    <s v=" 1"/>
    <n v="1"/>
    <n v="47"/>
    <n v="59"/>
    <n v="70"/>
    <n v="12"/>
    <s v="Carmine Red "/>
    <s v="Carmine Red "/>
    <s v=" 1"/>
    <n v="1"/>
    <e v="#VALUE!"/>
    <e v="#VALUE!"/>
    <e v="#VALUE!"/>
    <e v="#VALUE!"/>
    <s v=" "/>
    <s v=" "/>
    <s v="0"/>
    <n v="0"/>
    <n v="2"/>
    <n v="220000"/>
    <n v="76000"/>
    <s v="BUKALEBAR"/>
    <n v="0.15"/>
    <x v="1"/>
    <x v="3"/>
    <x v="4"/>
    <n v="440000"/>
    <n v="66000"/>
    <n v="374000"/>
    <n v="152000"/>
    <n v="222000"/>
    <d v="2023-04-24T00:00:00"/>
    <x v="4"/>
    <x v="4"/>
    <n v="3.3302263721376459E-4"/>
  </r>
  <r>
    <n v="108"/>
    <s v="ORD-PP-108-05/04/23"/>
    <x v="14"/>
    <x v="3"/>
    <s v="[{color: Carmine Red, quantity: 7}]"/>
    <n v="10"/>
    <n v="21"/>
    <n v="32"/>
    <n v="11"/>
    <s v="Carmine Red"/>
    <s v="Carmine Red"/>
    <s v=" 7"/>
    <n v="7"/>
    <e v="#VALUE!"/>
    <e v="#VALUE!"/>
    <e v="#VALUE!"/>
    <e v="#VALUE!"/>
    <s v=" "/>
    <s v=" "/>
    <s v="0"/>
    <n v="0"/>
    <e v="#VALUE!"/>
    <e v="#VALUE!"/>
    <e v="#VALUE!"/>
    <e v="#VALUE!"/>
    <s v=" "/>
    <s v=" "/>
    <s v="0"/>
    <n v="0"/>
    <n v="7"/>
    <n v="85000"/>
    <n v="28000"/>
    <s v="BELI44"/>
    <n v="0.15"/>
    <x v="0"/>
    <x v="0"/>
    <x v="29"/>
    <n v="595000"/>
    <n v="89250"/>
    <n v="505750"/>
    <n v="196000"/>
    <n v="309750"/>
    <d v="2023-04-05T00:00:00"/>
    <x v="9"/>
    <x v="2"/>
    <n v="4.6465658503136751E-4"/>
  </r>
  <r>
    <n v="109"/>
    <s v="ORD-PP-109-17/04/23"/>
    <x v="10"/>
    <x v="3"/>
    <s v="[{color: Magenta, quantity: 1}, {color: Ash Grey , quantity: 1}]"/>
    <n v="10"/>
    <n v="17"/>
    <n v="28"/>
    <n v="7"/>
    <s v="Magenta"/>
    <s v="Magenta"/>
    <s v=" 1"/>
    <n v="1"/>
    <n v="41"/>
    <n v="50"/>
    <n v="61"/>
    <n v="9"/>
    <s v="Ash Grey "/>
    <s v="Ash Grey "/>
    <s v=" 1"/>
    <n v="1"/>
    <e v="#VALUE!"/>
    <e v="#VALUE!"/>
    <e v="#VALUE!"/>
    <e v="#VALUE!"/>
    <s v=" "/>
    <s v=" "/>
    <s v="0"/>
    <n v="0"/>
    <n v="2"/>
    <n v="100000"/>
    <n v="31000"/>
    <s v="DISC20"/>
    <n v="0.2"/>
    <x v="1"/>
    <x v="2"/>
    <x v="3"/>
    <n v="200000"/>
    <n v="40000"/>
    <n v="160000"/>
    <n v="62000"/>
    <n v="98000"/>
    <d v="2023-04-17T00:00:00"/>
    <x v="3"/>
    <x v="2"/>
    <n v="1.4700999300427446E-4"/>
  </r>
  <r>
    <n v="110"/>
    <s v="ORD-AK-110-06/04/23"/>
    <x v="16"/>
    <x v="5"/>
    <s v="[{color: Summer Orange, quantity: 4}]"/>
    <n v="10"/>
    <n v="23"/>
    <n v="34"/>
    <n v="13"/>
    <s v="Summer Orange"/>
    <s v="Summer Orange"/>
    <s v=" 4"/>
    <n v="4"/>
    <e v="#VALUE!"/>
    <e v="#VALUE!"/>
    <e v="#VALUE!"/>
    <e v="#VALUE!"/>
    <s v=" "/>
    <s v=" "/>
    <s v="0"/>
    <n v="0"/>
    <e v="#VALUE!"/>
    <e v="#VALUE!"/>
    <e v="#VALUE!"/>
    <e v="#VALUE!"/>
    <s v=" "/>
    <s v=" "/>
    <s v="0"/>
    <n v="0"/>
    <n v="4"/>
    <n v="65000"/>
    <n v="11000"/>
    <s v="DISC10"/>
    <n v="0.1"/>
    <x v="0"/>
    <x v="2"/>
    <x v="10"/>
    <n v="260000"/>
    <n v="26000"/>
    <n v="234000"/>
    <n v="44000"/>
    <n v="190000"/>
    <d v="2023-04-06T00:00:00"/>
    <x v="8"/>
    <x v="4"/>
    <n v="2.8501937419196069E-4"/>
  </r>
  <r>
    <n v="111"/>
    <s v="ORD-PW-111-10/04/23"/>
    <x v="17"/>
    <x v="4"/>
    <s v="[{color: Snow White, quantity: 3}, {color: Dusk , quantity: 2}, {color: Gold , quantity: 1}]"/>
    <n v="10"/>
    <n v="20"/>
    <n v="31"/>
    <n v="10"/>
    <s v="Snow White"/>
    <s v="Snow White"/>
    <s v=" 3"/>
    <n v="3"/>
    <n v="44"/>
    <n v="49"/>
    <n v="60"/>
    <n v="5"/>
    <s v="Dusk "/>
    <s v="Dusk "/>
    <s v=" 2"/>
    <n v="2"/>
    <n v="73"/>
    <n v="78"/>
    <n v="89"/>
    <n v="5"/>
    <s v="Gold "/>
    <s v="Gold "/>
    <s v=" 1"/>
    <n v="1"/>
    <n v="6"/>
    <n v="110000"/>
    <n v="40000"/>
    <s v="-"/>
    <e v="#N/A"/>
    <x v="2"/>
    <x v="3"/>
    <x v="16"/>
    <n v="660000"/>
    <s v="0"/>
    <n v="660000"/>
    <n v="240000"/>
    <n v="420000"/>
    <d v="2023-04-10T00:00:00"/>
    <x v="23"/>
    <x v="1"/>
    <n v="6.3004282716117629E-4"/>
  </r>
  <r>
    <n v="112"/>
    <s v="ORD-PU-112-18/04/23"/>
    <x v="25"/>
    <x v="0"/>
    <s v="[{color: Magenta, quantity: 1}, {color: Gold , quantity: 1}, {color: Magenta , quantity: 2}]"/>
    <n v="10"/>
    <n v="17"/>
    <n v="28"/>
    <n v="7"/>
    <s v="Magenta"/>
    <s v="Magenta"/>
    <s v=" 1"/>
    <n v="1"/>
    <n v="41"/>
    <n v="46"/>
    <n v="57"/>
    <n v="5"/>
    <s v="Gold "/>
    <s v="Gold "/>
    <s v=" 1"/>
    <n v="1"/>
    <n v="70"/>
    <n v="78"/>
    <n v="89"/>
    <n v="8"/>
    <s v="Magenta "/>
    <s v="Magenta "/>
    <s v=" 2"/>
    <n v="2"/>
    <n v="4"/>
    <n v="235000"/>
    <n v="89000"/>
    <s v="LEBAR10"/>
    <n v="0.1"/>
    <x v="1"/>
    <x v="1"/>
    <x v="26"/>
    <n v="940000"/>
    <n v="94000"/>
    <n v="846000"/>
    <n v="356000"/>
    <n v="490000"/>
    <d v="2023-04-18T00:00:00"/>
    <x v="24"/>
    <x v="0"/>
    <n v="7.3504996502137237E-4"/>
  </r>
  <r>
    <n v="113"/>
    <s v="ORD-PW-113-14/04/23"/>
    <x v="22"/>
    <x v="4"/>
    <s v="[{color: Gold, quantity: 3}, {color: Rose Gold , quantity: 1}]"/>
    <n v="10"/>
    <n v="14"/>
    <n v="25"/>
    <n v="4"/>
    <s v="Gold"/>
    <s v="Gold"/>
    <s v=" 3"/>
    <n v="3"/>
    <n v="38"/>
    <n v="48"/>
    <n v="59"/>
    <n v="10"/>
    <s v="Rose Gold "/>
    <s v="Rose Gold "/>
    <s v=" 1"/>
    <n v="1"/>
    <e v="#VALUE!"/>
    <e v="#VALUE!"/>
    <e v="#VALUE!"/>
    <e v="#VALUE!"/>
    <s v=" "/>
    <s v=" "/>
    <s v="0"/>
    <n v="0"/>
    <n v="4"/>
    <n v="120000"/>
    <n v="39000"/>
    <s v="-"/>
    <e v="#N/A"/>
    <x v="2"/>
    <x v="0"/>
    <x v="1"/>
    <n v="480000"/>
    <s v="0"/>
    <n v="480000"/>
    <n v="156000"/>
    <n v="324000"/>
    <d v="2023-04-14T00:00:00"/>
    <x v="22"/>
    <x v="0"/>
    <n v="4.8603303809576458E-4"/>
  </r>
  <r>
    <n v="114"/>
    <s v="ORD-AK-114-04/04/23"/>
    <x v="7"/>
    <x v="5"/>
    <s v="[{color: Carmine Red, quantity: 2}]"/>
    <n v="10"/>
    <n v="21"/>
    <n v="32"/>
    <n v="11"/>
    <s v="Carmine Red"/>
    <s v="Carmine Red"/>
    <s v=" 2"/>
    <n v="2"/>
    <e v="#VALUE!"/>
    <e v="#VALUE!"/>
    <e v="#VALUE!"/>
    <e v="#VALUE!"/>
    <s v=" "/>
    <s v=" "/>
    <s v="0"/>
    <n v="0"/>
    <e v="#VALUE!"/>
    <e v="#VALUE!"/>
    <e v="#VALUE!"/>
    <e v="#VALUE!"/>
    <s v=" "/>
    <s v=" "/>
    <s v="0"/>
    <n v="0"/>
    <n v="2"/>
    <n v="9000"/>
    <n v="2000"/>
    <s v="DISCAPRIL"/>
    <n v="0.1"/>
    <x v="0"/>
    <x v="1"/>
    <x v="27"/>
    <n v="18000"/>
    <n v="1800"/>
    <n v="16200"/>
    <n v="4000"/>
    <n v="12200"/>
    <d v="2023-04-04T00:00:00"/>
    <x v="7"/>
    <x v="3"/>
    <n v="1.8301244027062741E-5"/>
  </r>
  <r>
    <n v="115"/>
    <s v="ORD-PU-115-01/04/23"/>
    <x v="21"/>
    <x v="0"/>
    <s v="[{color: Ash Grey, quantity: 2}, {color: Rose Gold , quantity: 1}]"/>
    <n v="10"/>
    <n v="18"/>
    <n v="29"/>
    <n v="8"/>
    <s v="Ash Grey"/>
    <s v="Ash Grey"/>
    <s v=" 2"/>
    <n v="2"/>
    <n v="42"/>
    <n v="52"/>
    <n v="63"/>
    <n v="10"/>
    <s v="Rose Gold "/>
    <s v="Rose Gold "/>
    <s v=" 1"/>
    <n v="1"/>
    <e v="#VALUE!"/>
    <e v="#VALUE!"/>
    <e v="#VALUE!"/>
    <e v="#VALUE!"/>
    <s v=" "/>
    <s v=" "/>
    <s v="0"/>
    <n v="0"/>
    <n v="3"/>
    <n v="200000"/>
    <n v="64000"/>
    <s v="DISCAPRIL"/>
    <n v="0.1"/>
    <x v="0"/>
    <x v="1"/>
    <x v="10"/>
    <n v="600000"/>
    <n v="60000"/>
    <n v="540000"/>
    <n v="192000"/>
    <n v="348000"/>
    <d v="2023-04-01T00:00:00"/>
    <x v="0"/>
    <x v="4"/>
    <n v="5.2203548536211748E-4"/>
  </r>
  <r>
    <n v="116"/>
    <s v="ORD-PP-116-01/04/23"/>
    <x v="15"/>
    <x v="3"/>
    <s v="[{color: Rose Gold, quantity: 1}]"/>
    <n v="10"/>
    <n v="19"/>
    <n v="30"/>
    <n v="9"/>
    <s v="Rose Gold"/>
    <s v="Rose Gold"/>
    <s v=" 1"/>
    <n v="1"/>
    <e v="#VALUE!"/>
    <e v="#VALUE!"/>
    <e v="#VALUE!"/>
    <e v="#VALUE!"/>
    <s v=" "/>
    <s v=" "/>
    <s v="0"/>
    <n v="0"/>
    <e v="#VALUE!"/>
    <e v="#VALUE!"/>
    <e v="#VALUE!"/>
    <e v="#VALUE!"/>
    <s v=" "/>
    <s v=" "/>
    <s v="0"/>
    <n v="0"/>
    <n v="1"/>
    <n v="395000"/>
    <n v="172000"/>
    <s v="BELI44"/>
    <n v="0.15"/>
    <x v="0"/>
    <x v="0"/>
    <x v="28"/>
    <n v="395000"/>
    <n v="59250"/>
    <n v="335750"/>
    <n v="172000"/>
    <n v="163750"/>
    <d v="2023-04-01T00:00:00"/>
    <x v="0"/>
    <x v="0"/>
    <n v="2.4564169749438717E-4"/>
  </r>
  <r>
    <n v="117"/>
    <s v="ORD-SW-117-02/04/23"/>
    <x v="3"/>
    <x v="1"/>
    <s v="[{color: Magenta, quantity: 4}]"/>
    <n v="10"/>
    <n v="17"/>
    <n v="28"/>
    <n v="7"/>
    <s v="Magenta"/>
    <s v="Magenta"/>
    <s v=" 4"/>
    <n v="4"/>
    <e v="#VALUE!"/>
    <e v="#VALUE!"/>
    <e v="#VALUE!"/>
    <e v="#VALUE!"/>
    <s v=" "/>
    <s v=" "/>
    <s v="0"/>
    <n v="0"/>
    <e v="#VALUE!"/>
    <e v="#VALUE!"/>
    <e v="#VALUE!"/>
    <e v="#VALUE!"/>
    <s v=" "/>
    <s v=" "/>
    <s v="0"/>
    <n v="0"/>
    <n v="4"/>
    <n v="165000"/>
    <n v="69000"/>
    <s v="DISCAPRIL"/>
    <n v="0.1"/>
    <x v="0"/>
    <x v="1"/>
    <x v="13"/>
    <n v="660000"/>
    <n v="66000"/>
    <n v="594000"/>
    <n v="276000"/>
    <n v="318000"/>
    <d v="2023-04-02T00:00:00"/>
    <x v="1"/>
    <x v="2"/>
    <n v="4.770324262791763E-4"/>
  </r>
  <r>
    <n v="118"/>
    <s v="ORD-AK-118-23/04/23"/>
    <x v="20"/>
    <x v="5"/>
    <s v="[{color: Magenta, quantity: 1}, {color: Rose Gold , quantity: 1}]"/>
    <n v="10"/>
    <n v="17"/>
    <n v="28"/>
    <n v="7"/>
    <s v="Magenta"/>
    <s v="Magenta"/>
    <s v=" 1"/>
    <n v="1"/>
    <n v="41"/>
    <n v="51"/>
    <n v="62"/>
    <n v="10"/>
    <s v="Rose Gold "/>
    <s v="Rose Gold "/>
    <s v=" 1"/>
    <n v="1"/>
    <e v="#VALUE!"/>
    <e v="#VALUE!"/>
    <e v="#VALUE!"/>
    <e v="#VALUE!"/>
    <s v=" "/>
    <s v=" "/>
    <s v="0"/>
    <n v="0"/>
    <n v="2"/>
    <n v="400000"/>
    <n v="250000"/>
    <s v="LEBAR10"/>
    <n v="0.1"/>
    <x v="1"/>
    <x v="1"/>
    <x v="15"/>
    <n v="800000"/>
    <n v="80000"/>
    <n v="720000"/>
    <n v="500000"/>
    <n v="220000"/>
    <d v="2023-04-23T00:00:00"/>
    <x v="25"/>
    <x v="4"/>
    <n v="3.3002243327490187E-4"/>
  </r>
  <r>
    <n v="119"/>
    <s v="ORD-PP-119-02/04/23"/>
    <x v="14"/>
    <x v="3"/>
    <s v="[{color: Summer Orange, quantity: 5}]"/>
    <n v="10"/>
    <n v="23"/>
    <n v="34"/>
    <n v="13"/>
    <s v="Summer Orange"/>
    <s v="Summer Orange"/>
    <s v=" 5"/>
    <n v="5"/>
    <e v="#VALUE!"/>
    <e v="#VALUE!"/>
    <e v="#VALUE!"/>
    <e v="#VALUE!"/>
    <s v=" "/>
    <s v=" "/>
    <s v="0"/>
    <n v="0"/>
    <e v="#VALUE!"/>
    <e v="#VALUE!"/>
    <e v="#VALUE!"/>
    <e v="#VALUE!"/>
    <s v=" "/>
    <s v=" "/>
    <s v="0"/>
    <n v="0"/>
    <n v="5"/>
    <n v="85000"/>
    <n v="28000"/>
    <s v="DISC15"/>
    <n v="0.15"/>
    <x v="0"/>
    <x v="2"/>
    <x v="26"/>
    <n v="425000"/>
    <n v="63750"/>
    <n v="361250"/>
    <n v="140000"/>
    <n v="221250"/>
    <d v="2023-04-02T00:00:00"/>
    <x v="1"/>
    <x v="1"/>
    <n v="3.3189756073669107E-4"/>
  </r>
  <r>
    <n v="120"/>
    <s v="ORD-PW-120-21/04/23"/>
    <x v="19"/>
    <x v="4"/>
    <s v="[{color: Carmine Red, quantity: 2}, {color: Summer Orange , quantity: 2}, {color: Ocean Blue , quantity: 3}]"/>
    <n v="10"/>
    <n v="21"/>
    <n v="32"/>
    <n v="11"/>
    <s v="Carmine Red"/>
    <s v="Carmine Red"/>
    <s v=" 2"/>
    <n v="2"/>
    <n v="45"/>
    <n v="59"/>
    <n v="70"/>
    <n v="14"/>
    <s v="Summer Orange "/>
    <s v="Summer Orange "/>
    <s v=" 2"/>
    <n v="2"/>
    <n v="83"/>
    <n v="94"/>
    <n v="105"/>
    <n v="11"/>
    <s v="Ocean Blue "/>
    <s v="Ocean Blue "/>
    <s v=" 3"/>
    <n v="3"/>
    <n v="7"/>
    <n v="200000"/>
    <n v="55000"/>
    <s v="BUKALEBAR"/>
    <n v="0.15"/>
    <x v="1"/>
    <x v="3"/>
    <x v="2"/>
    <n v="1400000"/>
    <n v="210000"/>
    <n v="1190000"/>
    <n v="385000"/>
    <n v="805000"/>
    <d v="2023-04-21T00:00:00"/>
    <x v="20"/>
    <x v="3"/>
    <n v="1.2075820853922545E-3"/>
  </r>
  <r>
    <n v="121"/>
    <s v="ORD-PW-121-16/04/23"/>
    <x v="17"/>
    <x v="4"/>
    <s v="[{color: Gold, quantity: 2}, {color: Magenta , quantity: 1}]"/>
    <n v="10"/>
    <n v="14"/>
    <n v="25"/>
    <n v="4"/>
    <s v="Gold"/>
    <s v="Gold"/>
    <s v=" 2"/>
    <n v="2"/>
    <n v="38"/>
    <n v="46"/>
    <n v="57"/>
    <n v="8"/>
    <s v="Magenta "/>
    <s v="Magenta "/>
    <s v=" 1"/>
    <n v="1"/>
    <e v="#VALUE!"/>
    <e v="#VALUE!"/>
    <e v="#VALUE!"/>
    <e v="#VALUE!"/>
    <s v=" "/>
    <s v=" "/>
    <s v="0"/>
    <n v="0"/>
    <n v="3"/>
    <n v="110000"/>
    <n v="40000"/>
    <s v="LEBAR10"/>
    <n v="0.1"/>
    <x v="1"/>
    <x v="1"/>
    <x v="9"/>
    <n v="330000"/>
    <n v="33000"/>
    <n v="297000"/>
    <n v="120000"/>
    <n v="177000"/>
    <d v="2023-04-16T00:00:00"/>
    <x v="17"/>
    <x v="3"/>
    <n v="2.6551804858935288E-4"/>
  </r>
  <r>
    <n v="122"/>
    <s v="ORD-AK-122-28/04/23"/>
    <x v="23"/>
    <x v="5"/>
    <s v="[{color: Summer Orange, quantity: 2}]"/>
    <n v="10"/>
    <n v="23"/>
    <n v="34"/>
    <n v="13"/>
    <s v="Summer Orange"/>
    <s v="Summer Orange"/>
    <s v=" 2"/>
    <n v="2"/>
    <e v="#VALUE!"/>
    <e v="#VALUE!"/>
    <e v="#VALUE!"/>
    <e v="#VALUE!"/>
    <s v=" "/>
    <s v=" "/>
    <s v="0"/>
    <n v="0"/>
    <e v="#VALUE!"/>
    <e v="#VALUE!"/>
    <e v="#VALUE!"/>
    <e v="#VALUE!"/>
    <s v=" "/>
    <s v=" "/>
    <s v="0"/>
    <n v="0"/>
    <n v="2"/>
    <n v="90000"/>
    <n v="47000"/>
    <s v="LEBAR10"/>
    <n v="0.1"/>
    <x v="1"/>
    <x v="1"/>
    <x v="21"/>
    <n v="180000"/>
    <n v="18000"/>
    <n v="162000"/>
    <n v="94000"/>
    <n v="68000"/>
    <d v="2023-04-28T00:00:00"/>
    <x v="11"/>
    <x v="2"/>
    <n v="1.0200693392133331E-4"/>
  </r>
  <r>
    <n v="123"/>
    <s v="ORD-SP-123-04/04/23"/>
    <x v="9"/>
    <x v="2"/>
    <s v="[{color: Snow White, quantity: 3}, {color: Gold , quantity: 1}]"/>
    <n v="10"/>
    <n v="20"/>
    <n v="31"/>
    <n v="10"/>
    <s v="Snow White"/>
    <s v="Snow White"/>
    <s v=" 3"/>
    <n v="3"/>
    <n v="44"/>
    <n v="49"/>
    <n v="60"/>
    <n v="5"/>
    <s v="Gold "/>
    <s v="Gold "/>
    <s v=" 1"/>
    <n v="1"/>
    <e v="#VALUE!"/>
    <e v="#VALUE!"/>
    <e v="#VALUE!"/>
    <e v="#VALUE!"/>
    <s v=" "/>
    <s v=" "/>
    <s v="0"/>
    <n v="0"/>
    <n v="4"/>
    <n v="370000"/>
    <n v="108000"/>
    <s v="DISC10"/>
    <n v="0.1"/>
    <x v="0"/>
    <x v="2"/>
    <x v="2"/>
    <n v="1480000"/>
    <n v="148000"/>
    <n v="1332000"/>
    <n v="432000"/>
    <n v="900000"/>
    <d v="2023-04-04T00:00:00"/>
    <x v="7"/>
    <x v="2"/>
    <n v="1.3500917724882349E-3"/>
  </r>
  <r>
    <n v="124"/>
    <s v="ORD-AK-124-04/04/23"/>
    <x v="26"/>
    <x v="5"/>
    <s v="[{color: Rose Gold, quantity: 2}, {color: Snow White , quantity: 2}]"/>
    <n v="10"/>
    <n v="19"/>
    <n v="30"/>
    <n v="9"/>
    <s v="Rose Gold"/>
    <s v="Rose Gold"/>
    <s v=" 2"/>
    <n v="2"/>
    <n v="43"/>
    <n v="54"/>
    <n v="65"/>
    <n v="11"/>
    <s v="Snow White "/>
    <s v="Snow White "/>
    <s v=" 2"/>
    <n v="2"/>
    <e v="#VALUE!"/>
    <e v="#VALUE!"/>
    <e v="#VALUE!"/>
    <e v="#VALUE!"/>
    <s v=" "/>
    <s v=" "/>
    <s v="0"/>
    <n v="0"/>
    <n v="4"/>
    <n v="290000"/>
    <n v="115000"/>
    <s v="DISC15"/>
    <n v="0.15"/>
    <x v="0"/>
    <x v="2"/>
    <x v="8"/>
    <n v="1160000"/>
    <n v="174000"/>
    <n v="986000"/>
    <n v="460000"/>
    <n v="526000"/>
    <d v="2023-04-04T00:00:00"/>
    <x v="7"/>
    <x v="2"/>
    <n v="7.8905363592090172E-4"/>
  </r>
  <r>
    <n v="125"/>
    <s v="ORD-PP-125-06/04/23"/>
    <x v="15"/>
    <x v="3"/>
    <s v="[{color: Gold, quantity: 1}, {color: Magenta , quantity: 1}]"/>
    <n v="10"/>
    <n v="14"/>
    <n v="25"/>
    <n v="4"/>
    <s v="Gold"/>
    <s v="Gold"/>
    <s v=" 1"/>
    <n v="1"/>
    <n v="38"/>
    <n v="46"/>
    <n v="57"/>
    <n v="8"/>
    <s v="Magenta "/>
    <s v="Magenta "/>
    <s v=" 1"/>
    <n v="1"/>
    <e v="#VALUE!"/>
    <e v="#VALUE!"/>
    <e v="#VALUE!"/>
    <e v="#VALUE!"/>
    <s v=" "/>
    <s v=" "/>
    <s v="0"/>
    <n v="0"/>
    <n v="2"/>
    <n v="395000"/>
    <n v="172000"/>
    <s v="DISC10"/>
    <n v="0.1"/>
    <x v="0"/>
    <x v="2"/>
    <x v="13"/>
    <n v="790000"/>
    <n v="79000"/>
    <n v="711000"/>
    <n v="344000"/>
    <n v="367000"/>
    <d v="2023-04-06T00:00:00"/>
    <x v="8"/>
    <x v="3"/>
    <n v="5.5053742278131357E-4"/>
  </r>
  <r>
    <n v="126"/>
    <s v="ORD-PP-126-17/04/23"/>
    <x v="14"/>
    <x v="3"/>
    <s v="[{color: Rose Gold, quantity: 4}, {color: Magenta , quantity: 1}, {color: Midnight Black , quantity: 2}]"/>
    <n v="10"/>
    <n v="19"/>
    <n v="30"/>
    <n v="9"/>
    <s v="Rose Gold"/>
    <s v="Rose Gold"/>
    <s v=" 4"/>
    <n v="4"/>
    <n v="43"/>
    <n v="51"/>
    <n v="62"/>
    <n v="8"/>
    <s v="Magenta "/>
    <s v="Magenta "/>
    <s v=" 1"/>
    <n v="1"/>
    <n v="75"/>
    <n v="90"/>
    <n v="101"/>
    <n v="15"/>
    <s v="Midnight Black "/>
    <s v="Midnight Black "/>
    <s v=" 2"/>
    <n v="2"/>
    <n v="7"/>
    <n v="85000"/>
    <n v="28000"/>
    <s v="LEBAR10"/>
    <n v="0.1"/>
    <x v="1"/>
    <x v="1"/>
    <x v="4"/>
    <n v="595000"/>
    <n v="59500"/>
    <n v="535500"/>
    <n v="196000"/>
    <n v="339500"/>
    <d v="2023-04-17T00:00:00"/>
    <x v="3"/>
    <x v="3"/>
    <n v="5.092846186219508E-4"/>
  </r>
  <r>
    <n v="127"/>
    <s v="ORD-SP-127-02/04/23"/>
    <x v="9"/>
    <x v="2"/>
    <s v="[{color: Midnight Black, quantity: 3}, {color: Magenta , quantity: 2}, {color: Carmine Red , quantity: 1}]"/>
    <n v="10"/>
    <n v="24"/>
    <n v="35"/>
    <n v="14"/>
    <s v="Midnight Black"/>
    <s v="Midnight Black"/>
    <s v=" 3"/>
    <n v="3"/>
    <n v="48"/>
    <n v="56"/>
    <n v="67"/>
    <n v="8"/>
    <s v="Magenta "/>
    <s v="Magenta "/>
    <s v=" 2"/>
    <n v="2"/>
    <n v="80"/>
    <n v="92"/>
    <n v="103"/>
    <n v="12"/>
    <s v="Carmine Red "/>
    <s v="Carmine Red "/>
    <s v=" 1"/>
    <n v="1"/>
    <n v="6"/>
    <n v="370000"/>
    <n v="108000"/>
    <s v="BELI44"/>
    <n v="0.15"/>
    <x v="0"/>
    <x v="0"/>
    <x v="27"/>
    <n v="2220000"/>
    <n v="333000"/>
    <n v="1887000"/>
    <n v="648000"/>
    <n v="1239000"/>
    <d v="2023-04-02T00:00:00"/>
    <x v="1"/>
    <x v="0"/>
    <n v="1.85862634012547E-3"/>
  </r>
  <r>
    <n v="128"/>
    <s v="ORD-PW-128-28/04/23"/>
    <x v="18"/>
    <x v="4"/>
    <s v="[{color: Carmine Red, quantity: 7}]"/>
    <n v="10"/>
    <n v="21"/>
    <n v="32"/>
    <n v="11"/>
    <s v="Carmine Red"/>
    <s v="Carmine Red"/>
    <s v=" 7"/>
    <n v="7"/>
    <e v="#VALUE!"/>
    <e v="#VALUE!"/>
    <e v="#VALUE!"/>
    <e v="#VALUE!"/>
    <s v=" "/>
    <s v=" "/>
    <s v="0"/>
    <n v="0"/>
    <e v="#VALUE!"/>
    <e v="#VALUE!"/>
    <e v="#VALUE!"/>
    <e v="#VALUE!"/>
    <s v=" "/>
    <s v=" "/>
    <s v="0"/>
    <n v="0"/>
    <n v="7"/>
    <n v="185000"/>
    <n v="60000"/>
    <s v="BUKALEBAR"/>
    <n v="0.15"/>
    <x v="1"/>
    <x v="3"/>
    <x v="17"/>
    <n v="1295000"/>
    <n v="194250"/>
    <n v="1100750"/>
    <n v="420000"/>
    <n v="680750"/>
    <d v="2023-04-28T00:00:00"/>
    <x v="11"/>
    <x v="3"/>
    <n v="1.0211944156904066E-3"/>
  </r>
  <r>
    <n v="129"/>
    <s v="ORD-AK-129-06/04/23"/>
    <x v="20"/>
    <x v="5"/>
    <s v="[{color: Dusk, quantity: 3}]"/>
    <n v="10"/>
    <n v="14"/>
    <n v="25"/>
    <n v="4"/>
    <s v="Dusk"/>
    <s v="Dusk"/>
    <s v=" 3"/>
    <n v="3"/>
    <e v="#VALUE!"/>
    <e v="#VALUE!"/>
    <e v="#VALUE!"/>
    <e v="#VALUE!"/>
    <s v=" "/>
    <s v=" "/>
    <s v="0"/>
    <n v="0"/>
    <e v="#VALUE!"/>
    <e v="#VALUE!"/>
    <e v="#VALUE!"/>
    <e v="#VALUE!"/>
    <s v=" "/>
    <s v=" "/>
    <s v="0"/>
    <n v="0"/>
    <n v="3"/>
    <n v="400000"/>
    <n v="250000"/>
    <s v="BELI44"/>
    <n v="0.15"/>
    <x v="0"/>
    <x v="0"/>
    <x v="14"/>
    <n v="1200000"/>
    <n v="180000"/>
    <n v="1020000"/>
    <n v="750000"/>
    <n v="270000"/>
    <d v="2023-04-06T00:00:00"/>
    <x v="8"/>
    <x v="2"/>
    <n v="4.0502753174647045E-4"/>
  </r>
  <r>
    <n v="130"/>
    <s v="ORD-PU-130-05/04/23"/>
    <x v="21"/>
    <x v="0"/>
    <s v="[{color: Ocean Blue, quantity: 2}]"/>
    <n v="10"/>
    <n v="20"/>
    <n v="31"/>
    <n v="10"/>
    <s v="Ocean Blue"/>
    <s v="Ocean Blue"/>
    <s v=" 2"/>
    <n v="2"/>
    <e v="#VALUE!"/>
    <e v="#VALUE!"/>
    <e v="#VALUE!"/>
    <e v="#VALUE!"/>
    <s v=" "/>
    <s v=" "/>
    <s v="0"/>
    <n v="0"/>
    <e v="#VALUE!"/>
    <e v="#VALUE!"/>
    <e v="#VALUE!"/>
    <e v="#VALUE!"/>
    <s v=" "/>
    <s v=" "/>
    <s v="0"/>
    <n v="0"/>
    <n v="2"/>
    <n v="200000"/>
    <n v="64000"/>
    <s v="DISCAPRIL"/>
    <n v="0.1"/>
    <x v="0"/>
    <x v="1"/>
    <x v="13"/>
    <n v="400000"/>
    <n v="40000"/>
    <n v="360000"/>
    <n v="128000"/>
    <n v="232000"/>
    <d v="2023-04-05T00:00:00"/>
    <x v="9"/>
    <x v="1"/>
    <n v="3.4802365690807832E-4"/>
  </r>
  <r>
    <n v="131"/>
    <s v="ORD-PU-131-08/04/23"/>
    <x v="0"/>
    <x v="0"/>
    <s v="[{color: Dusk, quantity: 1}, {color: Magenta , quantity: 1}]"/>
    <n v="10"/>
    <n v="14"/>
    <n v="25"/>
    <n v="4"/>
    <s v="Dusk"/>
    <s v="Dusk"/>
    <s v=" 1"/>
    <n v="1"/>
    <n v="38"/>
    <n v="46"/>
    <n v="57"/>
    <n v="8"/>
    <s v="Magenta "/>
    <s v="Magenta "/>
    <s v=" 1"/>
    <n v="1"/>
    <e v="#VALUE!"/>
    <e v="#VALUE!"/>
    <e v="#VALUE!"/>
    <e v="#VALUE!"/>
    <s v=" "/>
    <s v=" "/>
    <s v="0"/>
    <n v="0"/>
    <n v="2"/>
    <n v="220000"/>
    <n v="76000"/>
    <s v="-"/>
    <e v="#N/A"/>
    <x v="2"/>
    <x v="0"/>
    <x v="0"/>
    <n v="440000"/>
    <s v="0"/>
    <n v="440000"/>
    <n v="152000"/>
    <n v="288000"/>
    <d v="2023-04-08T00:00:00"/>
    <x v="26"/>
    <x v="4"/>
    <n v="4.3202936719623518E-4"/>
  </r>
  <r>
    <n v="132"/>
    <s v="ORD-PW-132-30/04/23"/>
    <x v="13"/>
    <x v="4"/>
    <s v="[{color: Snow White, quantity: 5}, {color: Midnight Black , quantity: 1}]"/>
    <n v="10"/>
    <n v="20"/>
    <n v="31"/>
    <n v="10"/>
    <s v="Snow White"/>
    <s v="Snow White"/>
    <s v=" 5"/>
    <n v="5"/>
    <n v="44"/>
    <n v="59"/>
    <n v="70"/>
    <n v="15"/>
    <s v="Midnight Black "/>
    <s v="Midnight Black "/>
    <s v=" 1"/>
    <n v="1"/>
    <e v="#VALUE!"/>
    <e v="#VALUE!"/>
    <e v="#VALUE!"/>
    <e v="#VALUE!"/>
    <s v=" "/>
    <s v=" "/>
    <s v="0"/>
    <n v="0"/>
    <n v="6"/>
    <n v="90000"/>
    <n v="36000"/>
    <s v="DISC20"/>
    <n v="0.2"/>
    <x v="1"/>
    <x v="2"/>
    <x v="21"/>
    <n v="540000"/>
    <n v="108000"/>
    <n v="432000"/>
    <n v="216000"/>
    <n v="216000"/>
    <d v="2023-04-30T00:00:00"/>
    <x v="12"/>
    <x v="1"/>
    <n v="3.2402202539717637E-4"/>
  </r>
  <r>
    <n v="133"/>
    <s v="ORD-AK-133-05/04/23"/>
    <x v="23"/>
    <x v="5"/>
    <s v="[{color: Midnight Black, quantity: 1}, {color: Dusk , quantity: 1}, {color: Magenta , quantity: 5}]"/>
    <n v="10"/>
    <n v="24"/>
    <n v="35"/>
    <n v="14"/>
    <s v="Midnight Black"/>
    <s v="Midnight Black"/>
    <s v=" 1"/>
    <n v="1"/>
    <n v="48"/>
    <n v="53"/>
    <n v="64"/>
    <n v="5"/>
    <s v="Dusk "/>
    <s v="Dusk "/>
    <s v=" 1"/>
    <n v="1"/>
    <n v="77"/>
    <n v="85"/>
    <n v="96"/>
    <n v="8"/>
    <s v="Magenta "/>
    <s v="Magenta "/>
    <s v=" 5"/>
    <n v="5"/>
    <n v="7"/>
    <n v="90000"/>
    <n v="47000"/>
    <s v="DISC15"/>
    <n v="0.15"/>
    <x v="0"/>
    <x v="2"/>
    <x v="0"/>
    <n v="630000"/>
    <n v="94500"/>
    <n v="535500"/>
    <n v="329000"/>
    <n v="206500"/>
    <d v="2023-04-05T00:00:00"/>
    <x v="9"/>
    <x v="0"/>
    <n v="3.0977105668757832E-4"/>
  </r>
  <r>
    <n v="134"/>
    <s v="ORD-PW-134-06/04/23"/>
    <x v="22"/>
    <x v="4"/>
    <s v="[{color: Midnight Black, quantity: 5}, {color: Snow White , quantity: 1}, {color: Dusk , quantity: 1}]"/>
    <n v="10"/>
    <n v="24"/>
    <n v="35"/>
    <n v="14"/>
    <s v="Midnight Black"/>
    <s v="Midnight Black"/>
    <s v=" 5"/>
    <n v="5"/>
    <n v="48"/>
    <n v="59"/>
    <n v="70"/>
    <n v="11"/>
    <s v="Snow White "/>
    <s v="Snow White "/>
    <s v=" 1"/>
    <n v="1"/>
    <n v="83"/>
    <n v="88"/>
    <n v="99"/>
    <n v="5"/>
    <s v="Dusk "/>
    <s v="Dusk "/>
    <s v=" 1"/>
    <n v="1"/>
    <n v="7"/>
    <n v="120000"/>
    <n v="39000"/>
    <s v="DISCAPRIL"/>
    <n v="0.1"/>
    <x v="0"/>
    <x v="1"/>
    <x v="5"/>
    <n v="840000"/>
    <n v="84000"/>
    <n v="756000"/>
    <n v="273000"/>
    <n v="483000"/>
    <d v="2023-04-06T00:00:00"/>
    <x v="8"/>
    <x v="1"/>
    <n v="7.2454925123535273E-4"/>
  </r>
  <r>
    <n v="135"/>
    <s v="ORD-SW-135-09/04/23"/>
    <x v="3"/>
    <x v="1"/>
    <s v="[{color: Ash Grey, quantity: 2}, {color: Carmine Red , quantity: 2}, {color: Gold , quantity: 1}]"/>
    <n v="10"/>
    <n v="18"/>
    <n v="29"/>
    <n v="8"/>
    <s v="Ash Grey"/>
    <s v="Ash Grey"/>
    <s v=" 2"/>
    <n v="2"/>
    <n v="42"/>
    <n v="54"/>
    <n v="65"/>
    <n v="12"/>
    <s v="Carmine Red "/>
    <s v="Carmine Red "/>
    <s v=" 2"/>
    <n v="2"/>
    <n v="78"/>
    <n v="83"/>
    <n v="94"/>
    <n v="5"/>
    <s v="Gold "/>
    <s v="Gold "/>
    <s v=" 1"/>
    <n v="1"/>
    <n v="5"/>
    <n v="165000"/>
    <n v="69000"/>
    <s v="-"/>
    <e v="#N/A"/>
    <x v="2"/>
    <x v="3"/>
    <x v="18"/>
    <n v="825000"/>
    <s v="0"/>
    <n v="825000"/>
    <n v="345000"/>
    <n v="480000"/>
    <d v="2023-04-09T00:00:00"/>
    <x v="10"/>
    <x v="0"/>
    <n v="7.2004894532705865E-4"/>
  </r>
  <r>
    <n v="136"/>
    <s v="ORD-AK-136-24/04/23"/>
    <x v="16"/>
    <x v="5"/>
    <s v="[{color: Magenta, quantity: 3}, {color: Summer Orange , quantity: 1}]"/>
    <n v="10"/>
    <n v="17"/>
    <n v="28"/>
    <n v="7"/>
    <s v="Magenta"/>
    <s v="Magenta"/>
    <s v=" 3"/>
    <n v="3"/>
    <n v="41"/>
    <n v="55"/>
    <n v="66"/>
    <n v="14"/>
    <s v="Summer Orange "/>
    <s v="Summer Orange "/>
    <s v=" 1"/>
    <n v="1"/>
    <e v="#VALUE!"/>
    <e v="#VALUE!"/>
    <e v="#VALUE!"/>
    <e v="#VALUE!"/>
    <s v=" "/>
    <s v=" "/>
    <s v="0"/>
    <n v="0"/>
    <n v="4"/>
    <n v="65000"/>
    <n v="11000"/>
    <s v="DISC20"/>
    <n v="0.2"/>
    <x v="1"/>
    <x v="2"/>
    <x v="13"/>
    <n v="260000"/>
    <n v="52000"/>
    <n v="208000"/>
    <n v="44000"/>
    <n v="164000"/>
    <d v="2023-04-24T00:00:00"/>
    <x v="4"/>
    <x v="3"/>
    <n v="2.4601672298674501E-4"/>
  </r>
  <r>
    <n v="137"/>
    <s v="ORD-PU-137-25/04/23"/>
    <x v="25"/>
    <x v="0"/>
    <s v="[{color: Snow White, quantity: 1}]"/>
    <n v="10"/>
    <n v="20"/>
    <n v="31"/>
    <n v="10"/>
    <s v="Snow White"/>
    <s v="Snow White"/>
    <s v=" 1"/>
    <n v="1"/>
    <e v="#VALUE!"/>
    <e v="#VALUE!"/>
    <e v="#VALUE!"/>
    <e v="#VALUE!"/>
    <s v=" "/>
    <s v=" "/>
    <s v="0"/>
    <n v="0"/>
    <e v="#VALUE!"/>
    <e v="#VALUE!"/>
    <e v="#VALUE!"/>
    <e v="#VALUE!"/>
    <s v=" "/>
    <s v=" "/>
    <s v="0"/>
    <n v="0"/>
    <n v="1"/>
    <n v="235000"/>
    <n v="89000"/>
    <s v="BUKALEBAR"/>
    <n v="0.15"/>
    <x v="1"/>
    <x v="3"/>
    <x v="8"/>
    <n v="235000"/>
    <n v="35250"/>
    <n v="199750"/>
    <n v="89000"/>
    <n v="110750"/>
    <d v="2023-04-25T00:00:00"/>
    <x v="6"/>
    <x v="2"/>
    <n v="1.6613629311452446E-4"/>
  </r>
  <r>
    <n v="138"/>
    <s v="ORD-PW-138-23/04/23"/>
    <x v="19"/>
    <x v="4"/>
    <s v="[{color: Magenta, quantity: 1}, {color: Carmine Red , quantity: 1}, {color: Summer Orange , quantity: 3}]"/>
    <n v="10"/>
    <n v="17"/>
    <n v="28"/>
    <n v="7"/>
    <s v="Magenta"/>
    <s v="Magenta"/>
    <s v=" 1"/>
    <n v="1"/>
    <n v="41"/>
    <n v="53"/>
    <n v="64"/>
    <n v="12"/>
    <s v="Carmine Red "/>
    <s v="Carmine Red "/>
    <s v=" 1"/>
    <n v="1"/>
    <n v="77"/>
    <n v="91"/>
    <n v="102"/>
    <n v="14"/>
    <s v="Summer Orange "/>
    <s v="Summer Orange "/>
    <s v=" 3"/>
    <n v="3"/>
    <n v="5"/>
    <n v="200000"/>
    <n v="55000"/>
    <s v="LEBAR10"/>
    <n v="0.1"/>
    <x v="1"/>
    <x v="1"/>
    <x v="10"/>
    <n v="1000000"/>
    <n v="100000"/>
    <n v="900000"/>
    <n v="275000"/>
    <n v="625000"/>
    <d v="2023-04-23T00:00:00"/>
    <x v="25"/>
    <x v="4"/>
    <n v="9.3756373089460751E-4"/>
  </r>
  <r>
    <n v="139"/>
    <s v="ORD-PP-139-23/04/23"/>
    <x v="14"/>
    <x v="3"/>
    <s v="[{color: Midnight Black, quantity: 4}]"/>
    <n v="10"/>
    <n v="24"/>
    <n v="35"/>
    <n v="14"/>
    <s v="Midnight Black"/>
    <s v="Midnight Black"/>
    <s v=" 4"/>
    <n v="4"/>
    <e v="#VALUE!"/>
    <e v="#VALUE!"/>
    <e v="#VALUE!"/>
    <e v="#VALUE!"/>
    <s v=" "/>
    <s v=" "/>
    <s v="0"/>
    <n v="0"/>
    <e v="#VALUE!"/>
    <e v="#VALUE!"/>
    <e v="#VALUE!"/>
    <e v="#VALUE!"/>
    <s v=" "/>
    <s v=" "/>
    <s v="0"/>
    <n v="0"/>
    <n v="4"/>
    <n v="85000"/>
    <n v="28000"/>
    <s v="DISC20"/>
    <n v="0.2"/>
    <x v="1"/>
    <x v="2"/>
    <x v="7"/>
    <n v="340000"/>
    <n v="68000"/>
    <n v="272000"/>
    <n v="112000"/>
    <n v="160000"/>
    <d v="2023-04-23T00:00:00"/>
    <x v="25"/>
    <x v="3"/>
    <n v="2.4001631510901954E-4"/>
  </r>
  <r>
    <n v="140"/>
    <s v="ORD-AK-140-21/04/23"/>
    <x v="16"/>
    <x v="5"/>
    <s v="[{color: Ocean Blue, quantity: 3}, {color: Summer Orange , quantity: 1}, {color: Ocean Blue , quantity: 1}]"/>
    <n v="10"/>
    <n v="20"/>
    <n v="31"/>
    <n v="10"/>
    <s v="Ocean Blue"/>
    <s v="Ocean Blue"/>
    <s v=" 3"/>
    <n v="3"/>
    <n v="44"/>
    <n v="58"/>
    <n v="69"/>
    <n v="14"/>
    <s v="Summer Orange "/>
    <s v="Summer Orange "/>
    <s v=" 1"/>
    <n v="1"/>
    <n v="82"/>
    <n v="93"/>
    <n v="104"/>
    <n v="11"/>
    <s v="Ocean Blue "/>
    <s v="Ocean Blue "/>
    <s v=" 1"/>
    <n v="1"/>
    <n v="5"/>
    <n v="65000"/>
    <n v="11000"/>
    <s v="BUKALEBAR"/>
    <n v="0.15"/>
    <x v="1"/>
    <x v="3"/>
    <x v="10"/>
    <n v="325000"/>
    <n v="48750"/>
    <n v="276250"/>
    <n v="55000"/>
    <n v="221250"/>
    <d v="2023-04-21T00:00:00"/>
    <x v="20"/>
    <x v="2"/>
    <n v="3.3189756073669107E-4"/>
  </r>
  <r>
    <n v="141"/>
    <s v="ORD-AK-141-06/04/23"/>
    <x v="7"/>
    <x v="5"/>
    <s v="[{color: Carmine Red, quantity: 2}, {color: Magenta , quantity: 1}]"/>
    <n v="10"/>
    <n v="21"/>
    <n v="32"/>
    <n v="11"/>
    <s v="Carmine Red"/>
    <s v="Carmine Red"/>
    <s v=" 2"/>
    <n v="2"/>
    <n v="45"/>
    <n v="53"/>
    <n v="64"/>
    <n v="8"/>
    <s v="Magenta "/>
    <s v="Magenta "/>
    <s v=" 1"/>
    <n v="1"/>
    <e v="#VALUE!"/>
    <e v="#VALUE!"/>
    <e v="#VALUE!"/>
    <e v="#VALUE!"/>
    <s v=" "/>
    <s v=" "/>
    <s v="0"/>
    <n v="0"/>
    <n v="3"/>
    <n v="9000"/>
    <n v="2000"/>
    <s v="BELI44"/>
    <n v="0.15"/>
    <x v="0"/>
    <x v="0"/>
    <x v="15"/>
    <n v="27000"/>
    <n v="4050"/>
    <n v="22950"/>
    <n v="6000"/>
    <n v="16950"/>
    <d v="2023-04-06T00:00:00"/>
    <x v="8"/>
    <x v="0"/>
    <n v="2.5426728381861756E-5"/>
  </r>
  <r>
    <n v="142"/>
    <s v="ORD-SP-142-25/04/23"/>
    <x v="2"/>
    <x v="2"/>
    <s v="[{color: Magenta, quantity: 2}, {color: Carmine Red , quantity: 1}, {color: Gold , quantity: 4}]"/>
    <n v="10"/>
    <n v="17"/>
    <n v="28"/>
    <n v="7"/>
    <s v="Magenta"/>
    <s v="Magenta"/>
    <s v=" 2"/>
    <n v="2"/>
    <n v="41"/>
    <n v="53"/>
    <n v="64"/>
    <n v="12"/>
    <s v="Carmine Red "/>
    <s v="Carmine Red "/>
    <s v=" 1"/>
    <n v="1"/>
    <n v="77"/>
    <n v="82"/>
    <n v="93"/>
    <n v="5"/>
    <s v="Gold "/>
    <s v="Gold "/>
    <s v=" 4"/>
    <n v="4"/>
    <n v="7"/>
    <n v="360000"/>
    <n v="108000"/>
    <s v="BUKALEBAR"/>
    <n v="0.15"/>
    <x v="1"/>
    <x v="3"/>
    <x v="18"/>
    <n v="2520000"/>
    <n v="378000"/>
    <n v="2142000"/>
    <n v="756000"/>
    <n v="1386000"/>
    <d v="2023-04-25T00:00:00"/>
    <x v="6"/>
    <x v="2"/>
    <n v="2.0791413296318817E-3"/>
  </r>
  <r>
    <n v="143"/>
    <s v="ORD-SW-143-18/04/23"/>
    <x v="1"/>
    <x v="1"/>
    <s v="[{color: Ocean Blue, quantity: 2}, {color: Ash Grey , quantity: 3}]"/>
    <n v="10"/>
    <n v="20"/>
    <n v="31"/>
    <n v="10"/>
    <s v="Ocean Blue"/>
    <s v="Ocean Blue"/>
    <s v=" 2"/>
    <n v="2"/>
    <n v="44"/>
    <n v="53"/>
    <n v="64"/>
    <n v="9"/>
    <s v="Ash Grey "/>
    <s v="Ash Grey "/>
    <s v=" 3"/>
    <n v="3"/>
    <e v="#VALUE!"/>
    <e v="#VALUE!"/>
    <e v="#VALUE!"/>
    <e v="#VALUE!"/>
    <s v=" "/>
    <s v=" "/>
    <s v="0"/>
    <n v="0"/>
    <n v="5"/>
    <n v="189000"/>
    <n v="93000"/>
    <s v="DISC20"/>
    <n v="0.2"/>
    <x v="1"/>
    <x v="2"/>
    <x v="21"/>
    <n v="945000"/>
    <n v="189000"/>
    <n v="756000"/>
    <n v="465000"/>
    <n v="291000"/>
    <d v="2023-04-18T00:00:00"/>
    <x v="24"/>
    <x v="3"/>
    <n v="4.3652967310452926E-4"/>
  </r>
  <r>
    <n v="144"/>
    <s v="ORD-PP-144-23/04/23"/>
    <x v="14"/>
    <x v="3"/>
    <s v="[{color: Carmine Red, quantity: 1}]"/>
    <n v="10"/>
    <n v="21"/>
    <n v="32"/>
    <n v="11"/>
    <s v="Carmine Red"/>
    <s v="Carmine Red"/>
    <s v=" 1"/>
    <n v="1"/>
    <e v="#VALUE!"/>
    <e v="#VALUE!"/>
    <e v="#VALUE!"/>
    <e v="#VALUE!"/>
    <s v=" "/>
    <s v=" "/>
    <s v="0"/>
    <n v="0"/>
    <e v="#VALUE!"/>
    <e v="#VALUE!"/>
    <e v="#VALUE!"/>
    <e v="#VALUE!"/>
    <s v=" "/>
    <s v=" "/>
    <s v="0"/>
    <n v="0"/>
    <n v="1"/>
    <n v="85000"/>
    <n v="28000"/>
    <s v="BUKALEBAR"/>
    <n v="0.15"/>
    <x v="1"/>
    <x v="3"/>
    <x v="26"/>
    <n v="85000"/>
    <n v="12750"/>
    <n v="72250"/>
    <n v="28000"/>
    <n v="44250"/>
    <d v="2023-04-23T00:00:00"/>
    <x v="25"/>
    <x v="3"/>
    <n v="6.637951214733822E-5"/>
  </r>
  <r>
    <n v="145"/>
    <s v="ORD-AK-145-04/04/23"/>
    <x v="16"/>
    <x v="5"/>
    <s v="[{color: Ocean Blue, quantity: 3}, {color: Ocean Blue , quantity: 3}, {color: Midnight Black , quantity: 1}]"/>
    <n v="10"/>
    <n v="20"/>
    <n v="31"/>
    <n v="10"/>
    <s v="Ocean Blue"/>
    <s v="Ocean Blue"/>
    <s v=" 3"/>
    <n v="3"/>
    <n v="44"/>
    <n v="55"/>
    <n v="66"/>
    <n v="11"/>
    <s v="Ocean Blue "/>
    <s v="Ocean Blue "/>
    <s v=" 3"/>
    <n v="3"/>
    <n v="79"/>
    <n v="94"/>
    <n v="105"/>
    <n v="15"/>
    <s v="Midnight Black "/>
    <s v="Midnight Black "/>
    <s v=" 1"/>
    <n v="1"/>
    <n v="7"/>
    <n v="65000"/>
    <n v="11000"/>
    <s v="DISC10"/>
    <n v="0.1"/>
    <x v="0"/>
    <x v="2"/>
    <x v="13"/>
    <n v="455000"/>
    <n v="45500"/>
    <n v="409500"/>
    <n v="77000"/>
    <n v="332500"/>
    <d v="2023-04-04T00:00:00"/>
    <x v="7"/>
    <x v="0"/>
    <n v="4.9878390483593126E-4"/>
  </r>
  <r>
    <n v="146"/>
    <s v="ORD-PW-146-26/04/23"/>
    <x v="8"/>
    <x v="4"/>
    <s v="[{color: Midnight Black, quantity: 6}, {color: Rose Gold , quantity: 1}]"/>
    <n v="10"/>
    <n v="24"/>
    <n v="35"/>
    <n v="14"/>
    <s v="Midnight Black"/>
    <s v="Midnight Black"/>
    <s v=" 6"/>
    <n v="6"/>
    <n v="48"/>
    <n v="58"/>
    <n v="69"/>
    <n v="10"/>
    <s v="Rose Gold "/>
    <s v="Rose Gold "/>
    <s v=" 1"/>
    <n v="1"/>
    <e v="#VALUE!"/>
    <e v="#VALUE!"/>
    <e v="#VALUE!"/>
    <e v="#VALUE!"/>
    <s v=" "/>
    <s v=" "/>
    <s v="0"/>
    <n v="0"/>
    <n v="7"/>
    <n v="90000"/>
    <n v="37000"/>
    <s v="LEBAR10"/>
    <n v="0.1"/>
    <x v="1"/>
    <x v="1"/>
    <x v="5"/>
    <n v="630000"/>
    <n v="63000"/>
    <n v="567000"/>
    <n v="259000"/>
    <n v="308000"/>
    <d v="2023-04-26T00:00:00"/>
    <x v="15"/>
    <x v="4"/>
    <n v="4.6203140658486263E-4"/>
  </r>
  <r>
    <n v="147"/>
    <s v="ORD-SP-147-06/04/23"/>
    <x v="2"/>
    <x v="2"/>
    <s v="[{color: Rose Gold, quantity: 2}]"/>
    <n v="10"/>
    <n v="19"/>
    <n v="30"/>
    <n v="9"/>
    <s v="Rose Gold"/>
    <s v="Rose Gold"/>
    <s v=" 2"/>
    <n v="2"/>
    <e v="#VALUE!"/>
    <e v="#VALUE!"/>
    <e v="#VALUE!"/>
    <e v="#VALUE!"/>
    <s v=" "/>
    <s v=" "/>
    <s v="0"/>
    <n v="0"/>
    <e v="#VALUE!"/>
    <e v="#VALUE!"/>
    <e v="#VALUE!"/>
    <e v="#VALUE!"/>
    <s v=" "/>
    <s v=" "/>
    <s v="0"/>
    <n v="0"/>
    <n v="2"/>
    <n v="360000"/>
    <n v="108000"/>
    <s v="DISC10"/>
    <n v="0.1"/>
    <x v="0"/>
    <x v="2"/>
    <x v="18"/>
    <n v="720000"/>
    <n v="72000"/>
    <n v="648000"/>
    <n v="216000"/>
    <n v="432000"/>
    <d v="2023-04-06T00:00:00"/>
    <x v="8"/>
    <x v="0"/>
    <n v="6.4804405079435274E-4"/>
  </r>
  <r>
    <n v="148"/>
    <s v="ORD-PW-148-06/04/23"/>
    <x v="8"/>
    <x v="4"/>
    <s v="[{color: Magenta, quantity: 2}]"/>
    <n v="10"/>
    <n v="17"/>
    <n v="28"/>
    <n v="7"/>
    <s v="Magenta"/>
    <s v="Magenta"/>
    <s v=" 2"/>
    <n v="2"/>
    <e v="#VALUE!"/>
    <e v="#VALUE!"/>
    <e v="#VALUE!"/>
    <e v="#VALUE!"/>
    <s v=" "/>
    <s v=" "/>
    <s v="0"/>
    <n v="0"/>
    <e v="#VALUE!"/>
    <e v="#VALUE!"/>
    <e v="#VALUE!"/>
    <e v="#VALUE!"/>
    <s v=" "/>
    <s v=" "/>
    <s v="0"/>
    <n v="0"/>
    <n v="2"/>
    <n v="90000"/>
    <n v="37000"/>
    <s v="DISC10"/>
    <n v="0.1"/>
    <x v="0"/>
    <x v="2"/>
    <x v="15"/>
    <n v="180000"/>
    <n v="18000"/>
    <n v="162000"/>
    <n v="74000"/>
    <n v="88000"/>
    <d v="2023-04-06T00:00:00"/>
    <x v="8"/>
    <x v="2"/>
    <n v="1.3200897330996073E-4"/>
  </r>
  <r>
    <n v="149"/>
    <s v="ORD-PW-149-18/04/23"/>
    <x v="6"/>
    <x v="4"/>
    <s v="[{color: Dusk, quantity: 2}, {color: Gold , quantity: 1}, {color: Midnight Black , quantity: 1}]"/>
    <n v="10"/>
    <n v="14"/>
    <n v="25"/>
    <n v="4"/>
    <s v="Dusk"/>
    <s v="Dusk"/>
    <s v=" 2"/>
    <n v="2"/>
    <n v="38"/>
    <n v="43"/>
    <n v="54"/>
    <n v="5"/>
    <s v="Gold "/>
    <s v="Gold "/>
    <s v=" 1"/>
    <n v="1"/>
    <n v="67"/>
    <n v="82"/>
    <n v="93"/>
    <n v="15"/>
    <s v="Midnight Black "/>
    <s v="Midnight Black "/>
    <s v=" 1"/>
    <n v="1"/>
    <n v="4"/>
    <n v="155000"/>
    <n v="46000"/>
    <s v="BUKALEBAR"/>
    <n v="0.15"/>
    <x v="1"/>
    <x v="3"/>
    <x v="2"/>
    <n v="620000"/>
    <n v="93000"/>
    <n v="527000"/>
    <n v="184000"/>
    <n v="343000"/>
    <d v="2023-04-18T00:00:00"/>
    <x v="24"/>
    <x v="3"/>
    <n v="5.1453497551496067E-4"/>
  </r>
  <r>
    <n v="150"/>
    <s v="ORD-SP-150-05/04/23"/>
    <x v="24"/>
    <x v="2"/>
    <s v="[{color: Summer Orange, quantity: 1}, {color: Ocean Blue , quantity: 2}, {color: Midnight Black , quantity: 3}]"/>
    <n v="10"/>
    <n v="23"/>
    <n v="34"/>
    <n v="13"/>
    <s v="Summer Orange"/>
    <s v="Summer Orange"/>
    <s v=" 1"/>
    <n v="1"/>
    <n v="47"/>
    <n v="58"/>
    <n v="69"/>
    <n v="11"/>
    <s v="Ocean Blue "/>
    <s v="Ocean Blue "/>
    <s v=" 2"/>
    <n v="2"/>
    <n v="82"/>
    <n v="97"/>
    <n v="108"/>
    <n v="15"/>
    <s v="Midnight Black "/>
    <s v="Midnight Black "/>
    <s v=" 3"/>
    <n v="3"/>
    <n v="6"/>
    <n v="278000"/>
    <n v="122000"/>
    <s v="DISC15"/>
    <n v="0.15"/>
    <x v="0"/>
    <x v="2"/>
    <x v="23"/>
    <n v="1668000"/>
    <n v="250200"/>
    <n v="1417800"/>
    <n v="732000"/>
    <n v="685800"/>
    <d v="2023-04-05T00:00:00"/>
    <x v="9"/>
    <x v="4"/>
    <n v="1.0287699306360349E-3"/>
  </r>
  <r>
    <n v="151"/>
    <s v="ORD-PP-151-27/04/23"/>
    <x v="15"/>
    <x v="3"/>
    <s v="[{color: Magenta, quantity: 4}, {color: Dusk , quantity: 1}]"/>
    <n v="10"/>
    <n v="17"/>
    <n v="28"/>
    <n v="7"/>
    <s v="Magenta"/>
    <s v="Magenta"/>
    <s v=" 4"/>
    <n v="4"/>
    <n v="41"/>
    <n v="46"/>
    <n v="57"/>
    <n v="5"/>
    <s v="Dusk "/>
    <s v="Dusk "/>
    <s v=" 1"/>
    <n v="1"/>
    <e v="#VALUE!"/>
    <e v="#VALUE!"/>
    <e v="#VALUE!"/>
    <e v="#VALUE!"/>
    <s v=" "/>
    <s v=" "/>
    <s v="0"/>
    <n v="0"/>
    <n v="5"/>
    <n v="395000"/>
    <n v="172000"/>
    <s v="BUKALEBAR"/>
    <n v="0.15"/>
    <x v="1"/>
    <x v="3"/>
    <x v="6"/>
    <n v="1975000"/>
    <n v="296250"/>
    <n v="1678750"/>
    <n v="860000"/>
    <n v="818750"/>
    <d v="2023-04-27T00:00:00"/>
    <x v="18"/>
    <x v="0"/>
    <n v="1.2282084874719358E-3"/>
  </r>
  <r>
    <n v="152"/>
    <s v="ORD-PW-152-02/04/23"/>
    <x v="6"/>
    <x v="4"/>
    <s v="[{color: Rose Gold, quantity: 4}]"/>
    <n v="10"/>
    <n v="19"/>
    <n v="30"/>
    <n v="9"/>
    <s v="Rose Gold"/>
    <s v="Rose Gold"/>
    <s v=" 4"/>
    <n v="4"/>
    <e v="#VALUE!"/>
    <e v="#VALUE!"/>
    <e v="#VALUE!"/>
    <e v="#VALUE!"/>
    <s v=" "/>
    <s v=" "/>
    <s v="0"/>
    <n v="0"/>
    <e v="#VALUE!"/>
    <e v="#VALUE!"/>
    <e v="#VALUE!"/>
    <e v="#VALUE!"/>
    <s v=" "/>
    <s v=" "/>
    <s v="0"/>
    <n v="0"/>
    <n v="4"/>
    <n v="155000"/>
    <n v="46000"/>
    <s v="BELI44"/>
    <n v="0.15"/>
    <x v="0"/>
    <x v="0"/>
    <x v="21"/>
    <n v="620000"/>
    <n v="93000"/>
    <n v="527000"/>
    <n v="184000"/>
    <n v="343000"/>
    <d v="2023-04-02T00:00:00"/>
    <x v="1"/>
    <x v="2"/>
    <n v="5.1453497551496067E-4"/>
  </r>
  <r>
    <n v="153"/>
    <s v="ORD-PU-153-04/04/23"/>
    <x v="21"/>
    <x v="0"/>
    <s v="[{color: Magenta, quantity: 2}, {color: Dusk , quantity: 1}]"/>
    <n v="10"/>
    <n v="17"/>
    <n v="28"/>
    <n v="7"/>
    <s v="Magenta"/>
    <s v="Magenta"/>
    <s v=" 2"/>
    <n v="2"/>
    <n v="41"/>
    <n v="46"/>
    <n v="57"/>
    <n v="5"/>
    <s v="Dusk "/>
    <s v="Dusk "/>
    <s v=" 1"/>
    <n v="1"/>
    <e v="#VALUE!"/>
    <e v="#VALUE!"/>
    <e v="#VALUE!"/>
    <e v="#VALUE!"/>
    <s v=" "/>
    <s v=" "/>
    <s v="0"/>
    <n v="0"/>
    <n v="3"/>
    <n v="200000"/>
    <n v="64000"/>
    <s v="DISC10"/>
    <n v="0.1"/>
    <x v="0"/>
    <x v="2"/>
    <x v="15"/>
    <n v="600000"/>
    <n v="60000"/>
    <n v="540000"/>
    <n v="192000"/>
    <n v="348000"/>
    <d v="2023-04-04T00:00:00"/>
    <x v="7"/>
    <x v="1"/>
    <n v="5.2203548536211748E-4"/>
  </r>
  <r>
    <n v="154"/>
    <s v="ORD-PU-154-09/04/23"/>
    <x v="0"/>
    <x v="0"/>
    <s v="[{color: Dusk, quantity: 7}]"/>
    <n v="10"/>
    <n v="14"/>
    <n v="25"/>
    <n v="4"/>
    <s v="Dusk"/>
    <s v="Dusk"/>
    <s v=" 7"/>
    <n v="7"/>
    <e v="#VALUE!"/>
    <e v="#VALUE!"/>
    <e v="#VALUE!"/>
    <e v="#VALUE!"/>
    <s v=" "/>
    <s v=" "/>
    <s v="0"/>
    <n v="0"/>
    <e v="#VALUE!"/>
    <e v="#VALUE!"/>
    <e v="#VALUE!"/>
    <e v="#VALUE!"/>
    <s v=" "/>
    <s v=" "/>
    <s v="0"/>
    <n v="0"/>
    <n v="7"/>
    <n v="220000"/>
    <n v="76000"/>
    <s v="-"/>
    <e v="#N/A"/>
    <x v="2"/>
    <x v="2"/>
    <x v="16"/>
    <n v="1540000"/>
    <s v="0"/>
    <n v="1540000"/>
    <n v="532000"/>
    <n v="1008000"/>
    <d v="2023-04-09T00:00:00"/>
    <x v="10"/>
    <x v="2"/>
    <n v="1.5121027851868231E-3"/>
  </r>
  <r>
    <n v="155"/>
    <s v="ORD-PW-155-03/04/23"/>
    <x v="18"/>
    <x v="4"/>
    <s v="[{color: Dusk, quantity: 4}, {color: Ocean Blue , quantity: 1}, {color: Magenta , quantity: 1}]"/>
    <n v="10"/>
    <n v="14"/>
    <n v="25"/>
    <n v="4"/>
    <s v="Dusk"/>
    <s v="Dusk"/>
    <s v=" 4"/>
    <n v="4"/>
    <n v="38"/>
    <n v="49"/>
    <n v="60"/>
    <n v="11"/>
    <s v="Ocean Blue "/>
    <s v="Ocean Blue "/>
    <s v=" 1"/>
    <n v="1"/>
    <n v="73"/>
    <n v="81"/>
    <n v="92"/>
    <n v="8"/>
    <s v="Magenta "/>
    <s v="Magenta "/>
    <s v=" 1"/>
    <n v="1"/>
    <n v="6"/>
    <n v="185000"/>
    <n v="60000"/>
    <s v="BELI44"/>
    <n v="0.15"/>
    <x v="0"/>
    <x v="0"/>
    <x v="22"/>
    <n v="1110000"/>
    <n v="166500"/>
    <n v="943500"/>
    <n v="360000"/>
    <n v="583500"/>
    <d v="2023-04-03T00:00:00"/>
    <x v="2"/>
    <x v="4"/>
    <n v="8.7530949916320557E-4"/>
  </r>
  <r>
    <n v="156"/>
    <s v="ORD-PP-156-01/04/23"/>
    <x v="5"/>
    <x v="3"/>
    <s v="[{color: Dusk, quantity: 1}, {color: Snow White , quantity: 2}, {color: Summer Orange , quantity: 1}]"/>
    <n v="10"/>
    <n v="14"/>
    <n v="25"/>
    <n v="4"/>
    <s v="Dusk"/>
    <s v="Dusk"/>
    <s v=" 1"/>
    <n v="1"/>
    <n v="38"/>
    <n v="49"/>
    <n v="60"/>
    <n v="11"/>
    <s v="Snow White "/>
    <s v="Snow White "/>
    <s v=" 2"/>
    <n v="2"/>
    <n v="73"/>
    <n v="87"/>
    <n v="98"/>
    <n v="14"/>
    <s v="Summer Orange "/>
    <s v="Summer Orange "/>
    <s v=" 1"/>
    <n v="1"/>
    <n v="4"/>
    <n v="175000"/>
    <n v="63000"/>
    <s v="DISC15"/>
    <n v="0.15"/>
    <x v="0"/>
    <x v="2"/>
    <x v="22"/>
    <n v="700000"/>
    <n v="105000"/>
    <n v="595000"/>
    <n v="252000"/>
    <n v="343000"/>
    <d v="2023-04-01T00:00:00"/>
    <x v="0"/>
    <x v="1"/>
    <n v="5.1453497551496067E-4"/>
  </r>
  <r>
    <n v="157"/>
    <s v="ORD-PU-157-02/04/23"/>
    <x v="25"/>
    <x v="0"/>
    <s v="[{color: Magenta, quantity: 4}]"/>
    <n v="10"/>
    <n v="17"/>
    <n v="28"/>
    <n v="7"/>
    <s v="Magenta"/>
    <s v="Magenta"/>
    <s v=" 4"/>
    <n v="4"/>
    <e v="#VALUE!"/>
    <e v="#VALUE!"/>
    <e v="#VALUE!"/>
    <e v="#VALUE!"/>
    <s v=" "/>
    <s v=" "/>
    <s v="0"/>
    <n v="0"/>
    <e v="#VALUE!"/>
    <e v="#VALUE!"/>
    <e v="#VALUE!"/>
    <e v="#VALUE!"/>
    <s v=" "/>
    <s v=" "/>
    <s v="0"/>
    <n v="0"/>
    <n v="4"/>
    <n v="235000"/>
    <n v="89000"/>
    <s v="DISC15"/>
    <n v="0.15"/>
    <x v="0"/>
    <x v="2"/>
    <x v="22"/>
    <n v="940000"/>
    <n v="141000"/>
    <n v="799000"/>
    <n v="356000"/>
    <n v="443000"/>
    <d v="2023-04-02T00:00:00"/>
    <x v="1"/>
    <x v="2"/>
    <n v="6.6454517245809783E-4"/>
  </r>
  <r>
    <n v="158"/>
    <s v="ORD-SW-158-06/04/23"/>
    <x v="1"/>
    <x v="1"/>
    <s v="[{color: Carmine Red, quantity: 4}, {color: Snow White , quantity: 2}]"/>
    <n v="10"/>
    <n v="21"/>
    <n v="32"/>
    <n v="11"/>
    <s v="Carmine Red"/>
    <s v="Carmine Red"/>
    <s v=" 4"/>
    <n v="4"/>
    <n v="45"/>
    <n v="56"/>
    <n v="67"/>
    <n v="11"/>
    <s v="Snow White "/>
    <s v="Snow White "/>
    <s v=" 2"/>
    <n v="2"/>
    <e v="#VALUE!"/>
    <e v="#VALUE!"/>
    <e v="#VALUE!"/>
    <e v="#VALUE!"/>
    <s v=" "/>
    <s v=" "/>
    <s v="0"/>
    <n v="0"/>
    <n v="6"/>
    <n v="189000"/>
    <n v="93000"/>
    <s v="DISC15"/>
    <n v="0.15"/>
    <x v="0"/>
    <x v="2"/>
    <x v="22"/>
    <n v="1134000"/>
    <n v="170100"/>
    <n v="963900"/>
    <n v="558000"/>
    <n v="405900"/>
    <d v="2023-04-06T00:00:00"/>
    <x v="8"/>
    <x v="3"/>
    <n v="6.0889138939219391E-4"/>
  </r>
  <r>
    <n v="159"/>
    <s v="ORD-PW-159-08/04/23"/>
    <x v="17"/>
    <x v="4"/>
    <s v="[{color: Rose Gold, quantity: 1}]"/>
    <n v="10"/>
    <n v="19"/>
    <n v="30"/>
    <n v="9"/>
    <s v="Rose Gold"/>
    <s v="Rose Gold"/>
    <s v=" 1"/>
    <n v="1"/>
    <e v="#VALUE!"/>
    <e v="#VALUE!"/>
    <e v="#VALUE!"/>
    <e v="#VALUE!"/>
    <s v=" "/>
    <s v=" "/>
    <s v="0"/>
    <n v="0"/>
    <e v="#VALUE!"/>
    <e v="#VALUE!"/>
    <e v="#VALUE!"/>
    <e v="#VALUE!"/>
    <s v=" "/>
    <s v=" "/>
    <s v="0"/>
    <n v="0"/>
    <n v="1"/>
    <n v="110000"/>
    <n v="40000"/>
    <s v="-"/>
    <e v="#N/A"/>
    <x v="2"/>
    <x v="2"/>
    <x v="21"/>
    <n v="110000"/>
    <s v="0"/>
    <n v="110000"/>
    <n v="40000"/>
    <n v="70000"/>
    <d v="2023-04-08T00:00:00"/>
    <x v="26"/>
    <x v="3"/>
    <n v="1.0500713786019604E-4"/>
  </r>
  <r>
    <n v="160"/>
    <s v="ORD-AK-160-08/04/23"/>
    <x v="23"/>
    <x v="5"/>
    <s v="[{color: Summer Orange, quantity: 1}, {color: Dusk , quantity: 2}, {color: Ocean Blue , quantity: 2}]"/>
    <n v="10"/>
    <n v="23"/>
    <n v="34"/>
    <n v="13"/>
    <s v="Summer Orange"/>
    <s v="Summer Orange"/>
    <s v=" 1"/>
    <n v="1"/>
    <n v="47"/>
    <n v="52"/>
    <n v="63"/>
    <n v="5"/>
    <s v="Dusk "/>
    <s v="Dusk "/>
    <s v=" 2"/>
    <n v="2"/>
    <n v="76"/>
    <n v="87"/>
    <n v="98"/>
    <n v="11"/>
    <s v="Ocean Blue "/>
    <s v="Ocean Blue "/>
    <s v=" 2"/>
    <n v="2"/>
    <n v="5"/>
    <n v="90000"/>
    <n v="47000"/>
    <s v="-"/>
    <e v="#N/A"/>
    <x v="2"/>
    <x v="2"/>
    <x v="20"/>
    <n v="450000"/>
    <s v="0"/>
    <n v="450000"/>
    <n v="235000"/>
    <n v="215000"/>
    <d v="2023-04-08T00:00:00"/>
    <x v="26"/>
    <x v="1"/>
    <n v="3.2252192342774501E-4"/>
  </r>
  <r>
    <n v="161"/>
    <s v="ORD-AK-161-17/04/23"/>
    <x v="23"/>
    <x v="5"/>
    <s v="[{color: Snow White, quantity: 3}, {color: Magenta , quantity: 1}]"/>
    <n v="10"/>
    <n v="20"/>
    <n v="31"/>
    <n v="10"/>
    <s v="Snow White"/>
    <s v="Snow White"/>
    <s v=" 3"/>
    <n v="3"/>
    <n v="44"/>
    <n v="52"/>
    <n v="63"/>
    <n v="8"/>
    <s v="Magenta "/>
    <s v="Magenta "/>
    <s v=" 1"/>
    <n v="1"/>
    <e v="#VALUE!"/>
    <e v="#VALUE!"/>
    <e v="#VALUE!"/>
    <e v="#VALUE!"/>
    <s v=" "/>
    <s v=" "/>
    <s v="0"/>
    <n v="0"/>
    <n v="4"/>
    <n v="90000"/>
    <n v="47000"/>
    <s v="DISC20"/>
    <n v="0.2"/>
    <x v="1"/>
    <x v="2"/>
    <x v="8"/>
    <n v="360000"/>
    <n v="72000"/>
    <n v="288000"/>
    <n v="188000"/>
    <n v="100000"/>
    <d v="2023-04-17T00:00:00"/>
    <x v="3"/>
    <x v="0"/>
    <n v="1.5001019694313721E-4"/>
  </r>
  <r>
    <n v="162"/>
    <s v="ORD-SP-162-02/04/23"/>
    <x v="11"/>
    <x v="2"/>
    <s v="[{color: Carmine Red, quantity: 2}, {color: Carmine Red , quantity: 2}, {color: Carmine Red , quantity: 2}]"/>
    <n v="10"/>
    <n v="21"/>
    <n v="32"/>
    <n v="11"/>
    <s v="Carmine Red"/>
    <s v="Carmine Red"/>
    <s v=" 2"/>
    <n v="2"/>
    <n v="45"/>
    <n v="57"/>
    <n v="68"/>
    <n v="12"/>
    <s v="Carmine Red "/>
    <s v="Carmine Red "/>
    <s v=" 2"/>
    <n v="2"/>
    <n v="81"/>
    <n v="93"/>
    <n v="104"/>
    <n v="12"/>
    <s v="Carmine Red "/>
    <s v="Carmine Red "/>
    <s v=" 2"/>
    <n v="2"/>
    <n v="6"/>
    <n v="125000"/>
    <n v="23000"/>
    <s v="DISC10"/>
    <n v="0.1"/>
    <x v="0"/>
    <x v="2"/>
    <x v="4"/>
    <n v="750000"/>
    <n v="75000"/>
    <n v="675000"/>
    <n v="138000"/>
    <n v="537000"/>
    <d v="2023-04-02T00:00:00"/>
    <x v="1"/>
    <x v="0"/>
    <n v="8.0555475758464681E-4"/>
  </r>
  <r>
    <n v="163"/>
    <s v="ORD-AK-163-19/04/23"/>
    <x v="23"/>
    <x v="5"/>
    <s v="[{color: Dusk, quantity: 2}, {color: Ocean Blue , quantity: 1}, {color: Carmine Red , quantity: 1}]"/>
    <n v="10"/>
    <n v="14"/>
    <n v="25"/>
    <n v="4"/>
    <s v="Dusk"/>
    <s v="Dusk"/>
    <s v=" 2"/>
    <n v="2"/>
    <n v="38"/>
    <n v="49"/>
    <n v="60"/>
    <n v="11"/>
    <s v="Ocean Blue "/>
    <s v="Ocean Blue "/>
    <s v=" 1"/>
    <n v="1"/>
    <n v="73"/>
    <n v="85"/>
    <n v="96"/>
    <n v="12"/>
    <s v="Carmine Red "/>
    <s v="Carmine Red "/>
    <s v=" 1"/>
    <n v="1"/>
    <n v="4"/>
    <n v="90000"/>
    <n v="47000"/>
    <s v="BUKALEBAR"/>
    <n v="0.15"/>
    <x v="1"/>
    <x v="3"/>
    <x v="8"/>
    <n v="360000"/>
    <n v="54000"/>
    <n v="306000"/>
    <n v="188000"/>
    <n v="118000"/>
    <d v="2023-04-19T00:00:00"/>
    <x v="19"/>
    <x v="2"/>
    <n v="1.7701203239290191E-4"/>
  </r>
  <r>
    <n v="164"/>
    <s v="ORD-PW-164-01/04/23"/>
    <x v="6"/>
    <x v="4"/>
    <s v="[{color: Snow White, quantity: 2}]"/>
    <n v="10"/>
    <n v="20"/>
    <n v="31"/>
    <n v="10"/>
    <s v="Snow White"/>
    <s v="Snow White"/>
    <s v=" 2"/>
    <n v="2"/>
    <e v="#VALUE!"/>
    <e v="#VALUE!"/>
    <e v="#VALUE!"/>
    <e v="#VALUE!"/>
    <s v=" "/>
    <s v=" "/>
    <s v="0"/>
    <n v="0"/>
    <e v="#VALUE!"/>
    <e v="#VALUE!"/>
    <e v="#VALUE!"/>
    <e v="#VALUE!"/>
    <s v=" "/>
    <s v=" "/>
    <s v="0"/>
    <n v="0"/>
    <n v="2"/>
    <n v="155000"/>
    <n v="46000"/>
    <s v="DISC10"/>
    <n v="0.1"/>
    <x v="0"/>
    <x v="2"/>
    <x v="1"/>
    <n v="310000"/>
    <n v="31000"/>
    <n v="279000"/>
    <n v="92000"/>
    <n v="187000"/>
    <d v="2023-04-01T00:00:00"/>
    <x v="0"/>
    <x v="2"/>
    <n v="2.8051906828366661E-4"/>
  </r>
  <r>
    <n v="165"/>
    <s v="ORD-SW-165-02/04/23"/>
    <x v="1"/>
    <x v="1"/>
    <s v="[{color: Magenta, quantity: 2}]"/>
    <n v="10"/>
    <n v="17"/>
    <n v="28"/>
    <n v="7"/>
    <s v="Magenta"/>
    <s v="Magenta"/>
    <s v=" 2"/>
    <n v="2"/>
    <e v="#VALUE!"/>
    <e v="#VALUE!"/>
    <e v="#VALUE!"/>
    <e v="#VALUE!"/>
    <s v=" "/>
    <s v=" "/>
    <s v="0"/>
    <n v="0"/>
    <e v="#VALUE!"/>
    <e v="#VALUE!"/>
    <e v="#VALUE!"/>
    <e v="#VALUE!"/>
    <s v=" "/>
    <s v=" "/>
    <s v="0"/>
    <n v="0"/>
    <n v="2"/>
    <n v="189000"/>
    <n v="93000"/>
    <s v="DISC10"/>
    <n v="0.1"/>
    <x v="0"/>
    <x v="2"/>
    <x v="13"/>
    <n v="378000"/>
    <n v="37800"/>
    <n v="340200"/>
    <n v="186000"/>
    <n v="154200"/>
    <d v="2023-04-02T00:00:00"/>
    <x v="1"/>
    <x v="0"/>
    <n v="2.3131572368631758E-4"/>
  </r>
  <r>
    <n v="166"/>
    <s v="ORD-AK-166-27/04/23"/>
    <x v="20"/>
    <x v="5"/>
    <s v="[{color: Ash Grey, quantity: 1}, {color: Dusk , quantity: 4}]"/>
    <n v="10"/>
    <n v="18"/>
    <n v="29"/>
    <n v="8"/>
    <s v="Ash Grey"/>
    <s v="Ash Grey"/>
    <s v=" 1"/>
    <n v="1"/>
    <n v="42"/>
    <n v="47"/>
    <n v="58"/>
    <n v="5"/>
    <s v="Dusk "/>
    <s v="Dusk "/>
    <s v=" 4"/>
    <n v="4"/>
    <e v="#VALUE!"/>
    <e v="#VALUE!"/>
    <e v="#VALUE!"/>
    <e v="#VALUE!"/>
    <s v=" "/>
    <s v=" "/>
    <s v="0"/>
    <n v="0"/>
    <n v="5"/>
    <n v="400000"/>
    <n v="250000"/>
    <s v="LEBAR10"/>
    <n v="0.1"/>
    <x v="1"/>
    <x v="1"/>
    <x v="25"/>
    <n v="2000000"/>
    <n v="200000"/>
    <n v="1800000"/>
    <n v="1250000"/>
    <n v="550000"/>
    <d v="2023-04-27T00:00:00"/>
    <x v="18"/>
    <x v="3"/>
    <n v="8.2505608318725462E-4"/>
  </r>
  <r>
    <n v="167"/>
    <s v="ORD-SP-167-15/04/23"/>
    <x v="24"/>
    <x v="2"/>
    <s v="[{color: Snow White, quantity: 5}, {color: Ocean Blue , quantity: 2}]"/>
    <n v="10"/>
    <n v="20"/>
    <n v="31"/>
    <n v="10"/>
    <s v="Snow White"/>
    <s v="Snow White"/>
    <s v=" 5"/>
    <n v="5"/>
    <n v="44"/>
    <n v="55"/>
    <n v="66"/>
    <n v="11"/>
    <s v="Ocean Blue "/>
    <s v="Ocean Blue "/>
    <s v=" 2"/>
    <n v="2"/>
    <e v="#VALUE!"/>
    <e v="#VALUE!"/>
    <e v="#VALUE!"/>
    <e v="#VALUE!"/>
    <s v=" "/>
    <s v=" "/>
    <s v="0"/>
    <n v="0"/>
    <n v="7"/>
    <n v="278000"/>
    <n v="122000"/>
    <s v="-"/>
    <e v="#N/A"/>
    <x v="2"/>
    <x v="0"/>
    <x v="20"/>
    <n v="1946000"/>
    <s v="0"/>
    <n v="1946000"/>
    <n v="854000"/>
    <n v="1092000"/>
    <d v="2023-04-15T00:00:00"/>
    <x v="16"/>
    <x v="0"/>
    <n v="1.6381113506190583E-3"/>
  </r>
  <r>
    <n v="168"/>
    <s v="ORD-AK-168-09/04/23"/>
    <x v="12"/>
    <x v="5"/>
    <s v="[{color: Summer Orange, quantity: 2}, {color: Rose Gold , quantity: 1}]"/>
    <n v="10"/>
    <n v="23"/>
    <n v="34"/>
    <n v="13"/>
    <s v="Summer Orange"/>
    <s v="Summer Orange"/>
    <s v=" 2"/>
    <n v="2"/>
    <n v="47"/>
    <n v="57"/>
    <n v="68"/>
    <n v="10"/>
    <s v="Rose Gold "/>
    <s v="Rose Gold "/>
    <s v=" 1"/>
    <n v="1"/>
    <e v="#VALUE!"/>
    <e v="#VALUE!"/>
    <e v="#VALUE!"/>
    <e v="#VALUE!"/>
    <s v=" "/>
    <s v=" "/>
    <s v="0"/>
    <n v="0"/>
    <n v="3"/>
    <n v="48000"/>
    <n v="20000"/>
    <s v="-"/>
    <e v="#N/A"/>
    <x v="2"/>
    <x v="1"/>
    <x v="3"/>
    <n v="144000"/>
    <s v="0"/>
    <n v="144000"/>
    <n v="60000"/>
    <n v="84000"/>
    <d v="2023-04-09T00:00:00"/>
    <x v="10"/>
    <x v="1"/>
    <n v="1.2600856543223526E-4"/>
  </r>
  <r>
    <n v="169"/>
    <s v="ORD-SP-169-22/04/23"/>
    <x v="2"/>
    <x v="2"/>
    <s v="[{color: Summer Orange, quantity: 1}, {color: Ocean Blue , quantity: 2}]"/>
    <n v="10"/>
    <n v="23"/>
    <n v="34"/>
    <n v="13"/>
    <s v="Summer Orange"/>
    <s v="Summer Orange"/>
    <s v=" 1"/>
    <n v="1"/>
    <n v="47"/>
    <n v="58"/>
    <n v="69"/>
    <n v="11"/>
    <s v="Ocean Blue "/>
    <s v="Ocean Blue "/>
    <s v=" 2"/>
    <n v="2"/>
    <e v="#VALUE!"/>
    <e v="#VALUE!"/>
    <e v="#VALUE!"/>
    <e v="#VALUE!"/>
    <s v=" "/>
    <s v=" "/>
    <s v="0"/>
    <n v="0"/>
    <n v="3"/>
    <n v="360000"/>
    <n v="108000"/>
    <s v="LEBAR10"/>
    <n v="0.1"/>
    <x v="1"/>
    <x v="1"/>
    <x v="18"/>
    <n v="1080000"/>
    <n v="108000"/>
    <n v="972000"/>
    <n v="324000"/>
    <n v="648000"/>
    <d v="2023-04-22T00:00:00"/>
    <x v="27"/>
    <x v="4"/>
    <n v="9.7206607619152916E-4"/>
  </r>
  <r>
    <n v="170"/>
    <s v="ORD-SW-170-27/04/23"/>
    <x v="1"/>
    <x v="1"/>
    <s v="[{color: Snow White, quantity: 1}]"/>
    <n v="10"/>
    <n v="20"/>
    <n v="31"/>
    <n v="10"/>
    <s v="Snow White"/>
    <s v="Snow White"/>
    <s v=" 1"/>
    <n v="1"/>
    <e v="#VALUE!"/>
    <e v="#VALUE!"/>
    <e v="#VALUE!"/>
    <e v="#VALUE!"/>
    <s v=" "/>
    <s v=" "/>
    <s v="0"/>
    <n v="0"/>
    <e v="#VALUE!"/>
    <e v="#VALUE!"/>
    <e v="#VALUE!"/>
    <e v="#VALUE!"/>
    <s v=" "/>
    <s v=" "/>
    <s v="0"/>
    <n v="0"/>
    <n v="1"/>
    <n v="189000"/>
    <n v="93000"/>
    <s v="DISC20"/>
    <n v="0.2"/>
    <x v="1"/>
    <x v="2"/>
    <x v="19"/>
    <n v="189000"/>
    <n v="37800"/>
    <n v="151200"/>
    <n v="93000"/>
    <n v="58200"/>
    <d v="2023-04-27T00:00:00"/>
    <x v="18"/>
    <x v="2"/>
    <n v="8.730593462090586E-5"/>
  </r>
  <r>
    <n v="171"/>
    <s v="ORD-AK-171-08/04/23"/>
    <x v="7"/>
    <x v="5"/>
    <s v="[{color: Ash Grey, quantity: 3}, {color: Ocean Blue , quantity: 1}, {color: Rose Gold , quantity: 2}]"/>
    <n v="10"/>
    <n v="18"/>
    <n v="29"/>
    <n v="8"/>
    <s v="Ash Grey"/>
    <s v="Ash Grey"/>
    <s v=" 3"/>
    <n v="3"/>
    <n v="42"/>
    <n v="53"/>
    <n v="64"/>
    <n v="11"/>
    <s v="Ocean Blue "/>
    <s v="Ocean Blue "/>
    <s v=" 1"/>
    <n v="1"/>
    <n v="77"/>
    <n v="87"/>
    <n v="98"/>
    <n v="10"/>
    <s v="Rose Gold "/>
    <s v="Rose Gold "/>
    <s v=" 2"/>
    <n v="2"/>
    <n v="6"/>
    <n v="9000"/>
    <n v="2000"/>
    <s v="-"/>
    <e v="#N/A"/>
    <x v="2"/>
    <x v="2"/>
    <x v="3"/>
    <n v="54000"/>
    <s v="0"/>
    <n v="54000"/>
    <n v="12000"/>
    <n v="42000"/>
    <d v="2023-04-08T00:00:00"/>
    <x v="26"/>
    <x v="2"/>
    <n v="6.3004282716117629E-5"/>
  </r>
  <r>
    <n v="172"/>
    <s v="ORD-AK-172-04/04/23"/>
    <x v="7"/>
    <x v="5"/>
    <s v="[{color: Snow White, quantity: 3}, {color: Ocean Blue , quantity: 1}]"/>
    <n v="10"/>
    <n v="20"/>
    <n v="31"/>
    <n v="10"/>
    <s v="Snow White"/>
    <s v="Snow White"/>
    <s v=" 3"/>
    <n v="3"/>
    <n v="44"/>
    <n v="55"/>
    <n v="66"/>
    <n v="11"/>
    <s v="Ocean Blue "/>
    <s v="Ocean Blue "/>
    <s v=" 1"/>
    <n v="1"/>
    <e v="#VALUE!"/>
    <e v="#VALUE!"/>
    <e v="#VALUE!"/>
    <e v="#VALUE!"/>
    <s v=" "/>
    <s v=" "/>
    <s v="0"/>
    <n v="0"/>
    <n v="4"/>
    <n v="9000"/>
    <n v="2000"/>
    <s v="DISCAPRIL"/>
    <n v="0.1"/>
    <x v="0"/>
    <x v="1"/>
    <x v="8"/>
    <n v="36000"/>
    <n v="3600"/>
    <n v="32400"/>
    <n v="8000"/>
    <n v="24400"/>
    <d v="2023-04-04T00:00:00"/>
    <x v="7"/>
    <x v="3"/>
    <n v="3.6602488054125481E-5"/>
  </r>
  <r>
    <n v="173"/>
    <s v="ORD-PW-173-03/04/23"/>
    <x v="18"/>
    <x v="4"/>
    <s v="[{color: Midnight Black, quantity: 6}, {color: Magenta , quantity: 1}]"/>
    <n v="10"/>
    <n v="24"/>
    <n v="35"/>
    <n v="14"/>
    <s v="Midnight Black"/>
    <s v="Midnight Black"/>
    <s v=" 6"/>
    <n v="6"/>
    <n v="48"/>
    <n v="56"/>
    <n v="67"/>
    <n v="8"/>
    <s v="Magenta "/>
    <s v="Magenta "/>
    <s v=" 1"/>
    <n v="1"/>
    <e v="#VALUE!"/>
    <e v="#VALUE!"/>
    <e v="#VALUE!"/>
    <e v="#VALUE!"/>
    <s v=" "/>
    <s v=" "/>
    <s v="0"/>
    <n v="0"/>
    <n v="7"/>
    <n v="185000"/>
    <n v="60000"/>
    <s v="BELI44"/>
    <n v="0.15"/>
    <x v="0"/>
    <x v="0"/>
    <x v="6"/>
    <n v="1295000"/>
    <n v="194250"/>
    <n v="1100750"/>
    <n v="420000"/>
    <n v="680750"/>
    <d v="2023-04-03T00:00:00"/>
    <x v="2"/>
    <x v="4"/>
    <n v="1.0211944156904066E-3"/>
  </r>
  <r>
    <n v="174"/>
    <s v="ORD-PU-174-24/04/23"/>
    <x v="25"/>
    <x v="0"/>
    <s v="[{color: Carmine Red, quantity: 1}]"/>
    <n v="10"/>
    <n v="21"/>
    <n v="32"/>
    <n v="11"/>
    <s v="Carmine Red"/>
    <s v="Carmine Red"/>
    <s v=" 1"/>
    <n v="1"/>
    <e v="#VALUE!"/>
    <e v="#VALUE!"/>
    <e v="#VALUE!"/>
    <e v="#VALUE!"/>
    <s v=" "/>
    <s v=" "/>
    <s v="0"/>
    <n v="0"/>
    <e v="#VALUE!"/>
    <e v="#VALUE!"/>
    <e v="#VALUE!"/>
    <e v="#VALUE!"/>
    <s v=" "/>
    <s v=" "/>
    <s v="0"/>
    <n v="0"/>
    <n v="1"/>
    <n v="235000"/>
    <n v="89000"/>
    <s v="DISC20"/>
    <n v="0.2"/>
    <x v="1"/>
    <x v="2"/>
    <x v="21"/>
    <n v="235000"/>
    <n v="47000"/>
    <n v="188000"/>
    <n v="89000"/>
    <n v="99000"/>
    <d v="2023-04-24T00:00:00"/>
    <x v="4"/>
    <x v="4"/>
    <n v="1.4851009497370585E-4"/>
  </r>
  <r>
    <n v="175"/>
    <s v="ORD-SP-175-06/04/23"/>
    <x v="11"/>
    <x v="2"/>
    <s v="[{color: Ash Grey, quantity: 2}]"/>
    <n v="10"/>
    <n v="18"/>
    <n v="29"/>
    <n v="8"/>
    <s v="Ash Grey"/>
    <s v="Ash Grey"/>
    <s v=" 2"/>
    <n v="2"/>
    <e v="#VALUE!"/>
    <e v="#VALUE!"/>
    <e v="#VALUE!"/>
    <e v="#VALUE!"/>
    <s v=" "/>
    <s v=" "/>
    <s v="0"/>
    <n v="0"/>
    <e v="#VALUE!"/>
    <e v="#VALUE!"/>
    <e v="#VALUE!"/>
    <e v="#VALUE!"/>
    <s v=" "/>
    <s v=" "/>
    <s v="0"/>
    <n v="0"/>
    <n v="2"/>
    <n v="125000"/>
    <n v="23000"/>
    <s v="BELI44"/>
    <n v="0.15"/>
    <x v="0"/>
    <x v="0"/>
    <x v="1"/>
    <n v="250000"/>
    <n v="37500"/>
    <n v="212500"/>
    <n v="46000"/>
    <n v="166500"/>
    <d v="2023-04-06T00:00:00"/>
    <x v="8"/>
    <x v="1"/>
    <n v="2.4976697791032347E-4"/>
  </r>
  <r>
    <n v="176"/>
    <s v="ORD-PW-176-17/04/23"/>
    <x v="6"/>
    <x v="4"/>
    <s v="[{color: Carmine Red, quantity: 1}, {color: Rose Gold , quantity: 1}]"/>
    <n v="10"/>
    <n v="21"/>
    <n v="32"/>
    <n v="11"/>
    <s v="Carmine Red"/>
    <s v="Carmine Red"/>
    <s v=" 1"/>
    <n v="1"/>
    <n v="45"/>
    <n v="55"/>
    <n v="66"/>
    <n v="10"/>
    <s v="Rose Gold "/>
    <s v="Rose Gold "/>
    <s v=" 1"/>
    <n v="1"/>
    <e v="#VALUE!"/>
    <e v="#VALUE!"/>
    <e v="#VALUE!"/>
    <e v="#VALUE!"/>
    <s v=" "/>
    <s v=" "/>
    <s v="0"/>
    <n v="0"/>
    <n v="2"/>
    <n v="155000"/>
    <n v="46000"/>
    <s v="BUKALEBAR"/>
    <n v="0.15"/>
    <x v="1"/>
    <x v="3"/>
    <x v="7"/>
    <n v="310000"/>
    <n v="46500"/>
    <n v="263500"/>
    <n v="92000"/>
    <n v="171500"/>
    <d v="2023-04-17T00:00:00"/>
    <x v="3"/>
    <x v="2"/>
    <n v="2.5726748775748034E-4"/>
  </r>
  <r>
    <n v="177"/>
    <s v="ORD-PW-177-29/04/23"/>
    <x v="18"/>
    <x v="4"/>
    <s v="[{color: Ash Grey, quantity: 1}, {color: Gold , quantity: 1}, {color: Rose Gold , quantity: 1}]"/>
    <n v="10"/>
    <n v="18"/>
    <n v="29"/>
    <n v="8"/>
    <s v="Ash Grey"/>
    <s v="Ash Grey"/>
    <s v=" 1"/>
    <n v="1"/>
    <n v="42"/>
    <n v="47"/>
    <n v="58"/>
    <n v="5"/>
    <s v="Gold "/>
    <s v="Gold "/>
    <s v=" 1"/>
    <n v="1"/>
    <n v="71"/>
    <n v="81"/>
    <n v="92"/>
    <n v="10"/>
    <s v="Rose Gold "/>
    <s v="Rose Gold "/>
    <s v=" 1"/>
    <n v="1"/>
    <n v="3"/>
    <n v="185000"/>
    <n v="60000"/>
    <s v="DISC20"/>
    <n v="0.2"/>
    <x v="1"/>
    <x v="2"/>
    <x v="6"/>
    <n v="555000"/>
    <n v="111000"/>
    <n v="444000"/>
    <n v="180000"/>
    <n v="264000"/>
    <d v="2023-04-29T00:00:00"/>
    <x v="13"/>
    <x v="1"/>
    <n v="3.9602691992988222E-4"/>
  </r>
  <r>
    <n v="178"/>
    <s v="ORD-PW-178-03/04/23"/>
    <x v="19"/>
    <x v="4"/>
    <s v="[{color: Carmine Red, quantity: 1}, {color: Ocean Blue , quantity: 1}]"/>
    <n v="10"/>
    <n v="21"/>
    <n v="32"/>
    <n v="11"/>
    <s v="Carmine Red"/>
    <s v="Carmine Red"/>
    <s v=" 1"/>
    <n v="1"/>
    <n v="45"/>
    <n v="56"/>
    <n v="67"/>
    <n v="11"/>
    <s v="Ocean Blue "/>
    <s v="Ocean Blue "/>
    <s v=" 1"/>
    <n v="1"/>
    <e v="#VALUE!"/>
    <e v="#VALUE!"/>
    <e v="#VALUE!"/>
    <e v="#VALUE!"/>
    <s v=" "/>
    <s v=" "/>
    <s v="0"/>
    <n v="0"/>
    <n v="2"/>
    <n v="200000"/>
    <n v="55000"/>
    <s v="DISC10"/>
    <n v="0.1"/>
    <x v="0"/>
    <x v="2"/>
    <x v="2"/>
    <n v="400000"/>
    <n v="40000"/>
    <n v="360000"/>
    <n v="110000"/>
    <n v="250000"/>
    <d v="2023-04-03T00:00:00"/>
    <x v="2"/>
    <x v="0"/>
    <n v="3.7502549235784305E-4"/>
  </r>
  <r>
    <n v="179"/>
    <s v="ORD-SW-179-16/04/23"/>
    <x v="3"/>
    <x v="1"/>
    <s v="[{color: Magenta, quantity: 1}]"/>
    <n v="10"/>
    <n v="17"/>
    <n v="28"/>
    <n v="7"/>
    <s v="Magenta"/>
    <s v="Magenta"/>
    <s v=" 1"/>
    <n v="1"/>
    <e v="#VALUE!"/>
    <e v="#VALUE!"/>
    <e v="#VALUE!"/>
    <e v="#VALUE!"/>
    <s v=" "/>
    <s v=" "/>
    <s v="0"/>
    <n v="0"/>
    <e v="#VALUE!"/>
    <e v="#VALUE!"/>
    <e v="#VALUE!"/>
    <e v="#VALUE!"/>
    <s v=" "/>
    <s v=" "/>
    <s v="0"/>
    <n v="0"/>
    <n v="1"/>
    <n v="165000"/>
    <n v="69000"/>
    <s v="DISC20"/>
    <n v="0.2"/>
    <x v="1"/>
    <x v="2"/>
    <x v="26"/>
    <n v="165000"/>
    <n v="33000"/>
    <n v="132000"/>
    <n v="69000"/>
    <n v="63000"/>
    <d v="2023-04-16T00:00:00"/>
    <x v="17"/>
    <x v="4"/>
    <n v="9.4506424074176443E-5"/>
  </r>
  <r>
    <n v="180"/>
    <s v="ORD-PW-180-03/04/23"/>
    <x v="17"/>
    <x v="4"/>
    <s v="[{color: Snow White, quantity: 2}, {color: Rose Gold , quantity: 1}, {color: Ocean Blue , quantity: 1}]"/>
    <n v="10"/>
    <n v="20"/>
    <n v="31"/>
    <n v="10"/>
    <s v="Snow White"/>
    <s v="Snow White"/>
    <s v=" 2"/>
    <n v="2"/>
    <n v="44"/>
    <n v="54"/>
    <n v="65"/>
    <n v="10"/>
    <s v="Rose Gold "/>
    <s v="Rose Gold "/>
    <s v=" 1"/>
    <n v="1"/>
    <n v="78"/>
    <n v="89"/>
    <n v="100"/>
    <n v="11"/>
    <s v="Ocean Blue "/>
    <s v="Ocean Blue "/>
    <s v=" 1"/>
    <n v="1"/>
    <n v="4"/>
    <n v="110000"/>
    <n v="40000"/>
    <s v="DISCAPRIL"/>
    <n v="0.1"/>
    <x v="0"/>
    <x v="1"/>
    <x v="24"/>
    <n v="440000"/>
    <n v="44000"/>
    <n v="396000"/>
    <n v="160000"/>
    <n v="236000"/>
    <d v="2023-04-03T00:00:00"/>
    <x v="2"/>
    <x v="3"/>
    <n v="3.5402406478580382E-4"/>
  </r>
  <r>
    <n v="181"/>
    <s v="ORD-PP-181-01/04/23"/>
    <x v="14"/>
    <x v="3"/>
    <s v="[{color: Midnight Black, quantity: 5}, {color: Snow White , quantity: 2}]"/>
    <n v="10"/>
    <n v="24"/>
    <n v="35"/>
    <n v="14"/>
    <s v="Midnight Black"/>
    <s v="Midnight Black"/>
    <s v=" 5"/>
    <n v="5"/>
    <n v="48"/>
    <n v="59"/>
    <n v="70"/>
    <n v="11"/>
    <s v="Snow White "/>
    <s v="Snow White "/>
    <s v=" 2"/>
    <n v="2"/>
    <e v="#VALUE!"/>
    <e v="#VALUE!"/>
    <e v="#VALUE!"/>
    <e v="#VALUE!"/>
    <s v=" "/>
    <s v=" "/>
    <s v="0"/>
    <n v="0"/>
    <n v="7"/>
    <n v="85000"/>
    <n v="28000"/>
    <s v="DISC10"/>
    <n v="0.1"/>
    <x v="0"/>
    <x v="2"/>
    <x v="12"/>
    <n v="595000"/>
    <n v="59500"/>
    <n v="535500"/>
    <n v="196000"/>
    <n v="339500"/>
    <d v="2023-04-01T00:00:00"/>
    <x v="0"/>
    <x v="0"/>
    <n v="5.092846186219508E-4"/>
  </r>
  <r>
    <n v="182"/>
    <s v="ORD-PP-182-04/04/23"/>
    <x v="4"/>
    <x v="3"/>
    <s v="[{color: Dusk, quantity: 1}, {color: Snow White , quantity: 1}]"/>
    <n v="10"/>
    <n v="14"/>
    <n v="25"/>
    <n v="4"/>
    <s v="Dusk"/>
    <s v="Dusk"/>
    <s v=" 1"/>
    <n v="1"/>
    <n v="38"/>
    <n v="49"/>
    <n v="60"/>
    <n v="11"/>
    <s v="Snow White "/>
    <s v="Snow White "/>
    <s v=" 1"/>
    <n v="1"/>
    <e v="#VALUE!"/>
    <e v="#VALUE!"/>
    <e v="#VALUE!"/>
    <e v="#VALUE!"/>
    <s v=" "/>
    <s v=" "/>
    <s v="0"/>
    <n v="0"/>
    <n v="2"/>
    <n v="130000"/>
    <n v="46000"/>
    <s v="DISC15"/>
    <n v="0.15"/>
    <x v="0"/>
    <x v="2"/>
    <x v="7"/>
    <n v="260000"/>
    <n v="39000"/>
    <n v="221000"/>
    <n v="92000"/>
    <n v="129000"/>
    <d v="2023-04-04T00:00:00"/>
    <x v="7"/>
    <x v="3"/>
    <n v="1.93513154056647E-4"/>
  </r>
  <r>
    <n v="183"/>
    <s v="ORD-PP-183-20/04/23"/>
    <x v="14"/>
    <x v="3"/>
    <s v="[{color: Midnight Black, quantity: 7}]"/>
    <n v="10"/>
    <n v="24"/>
    <n v="35"/>
    <n v="14"/>
    <s v="Midnight Black"/>
    <s v="Midnight Black"/>
    <s v=" 7"/>
    <n v="7"/>
    <e v="#VALUE!"/>
    <e v="#VALUE!"/>
    <e v="#VALUE!"/>
    <e v="#VALUE!"/>
    <s v=" "/>
    <s v=" "/>
    <s v="0"/>
    <n v="0"/>
    <e v="#VALUE!"/>
    <e v="#VALUE!"/>
    <e v="#VALUE!"/>
    <e v="#VALUE!"/>
    <s v=" "/>
    <s v=" "/>
    <s v="0"/>
    <n v="0"/>
    <n v="7"/>
    <n v="85000"/>
    <n v="28000"/>
    <s v="BUKALEBAR"/>
    <n v="0.15"/>
    <x v="1"/>
    <x v="3"/>
    <x v="28"/>
    <n v="595000"/>
    <n v="89250"/>
    <n v="505750"/>
    <n v="196000"/>
    <n v="309750"/>
    <d v="2023-04-20T00:00:00"/>
    <x v="5"/>
    <x v="3"/>
    <n v="4.6465658503136751E-4"/>
  </r>
  <r>
    <n v="184"/>
    <s v="ORD-AK-184-24/04/23"/>
    <x v="26"/>
    <x v="5"/>
    <s v="[{color: Ocean Blue, quantity: 2}, {color: Carmine Red , quantity: 2}]"/>
    <n v="10"/>
    <n v="20"/>
    <n v="31"/>
    <n v="10"/>
    <s v="Ocean Blue"/>
    <s v="Ocean Blue"/>
    <s v=" 2"/>
    <n v="2"/>
    <n v="44"/>
    <n v="56"/>
    <n v="67"/>
    <n v="12"/>
    <s v="Carmine Red "/>
    <s v="Carmine Red "/>
    <s v=" 2"/>
    <n v="2"/>
    <e v="#VALUE!"/>
    <e v="#VALUE!"/>
    <e v="#VALUE!"/>
    <e v="#VALUE!"/>
    <s v=" "/>
    <s v=" "/>
    <s v="0"/>
    <n v="0"/>
    <n v="4"/>
    <n v="290000"/>
    <n v="115000"/>
    <s v="LEBAR10"/>
    <n v="0.1"/>
    <x v="1"/>
    <x v="1"/>
    <x v="18"/>
    <n v="1160000"/>
    <n v="116000"/>
    <n v="1044000"/>
    <n v="460000"/>
    <n v="584000"/>
    <d v="2023-04-24T00:00:00"/>
    <x v="4"/>
    <x v="4"/>
    <n v="8.7605955014792136E-4"/>
  </r>
  <r>
    <n v="185"/>
    <s v="ORD-PP-185-06/04/23"/>
    <x v="10"/>
    <x v="3"/>
    <s v="[{color: Snow White, quantity: 3}, {color: Gold , quantity: 1}]"/>
    <n v="10"/>
    <n v="20"/>
    <n v="31"/>
    <n v="10"/>
    <s v="Snow White"/>
    <s v="Snow White"/>
    <s v=" 3"/>
    <n v="3"/>
    <n v="44"/>
    <n v="49"/>
    <n v="60"/>
    <n v="5"/>
    <s v="Gold "/>
    <s v="Gold "/>
    <s v=" 1"/>
    <n v="1"/>
    <e v="#VALUE!"/>
    <e v="#VALUE!"/>
    <e v="#VALUE!"/>
    <e v="#VALUE!"/>
    <s v=" "/>
    <s v=" "/>
    <s v="0"/>
    <n v="0"/>
    <n v="4"/>
    <n v="100000"/>
    <n v="31000"/>
    <s v="DISC15"/>
    <n v="0.15"/>
    <x v="0"/>
    <x v="2"/>
    <x v="25"/>
    <n v="400000"/>
    <n v="60000"/>
    <n v="340000"/>
    <n v="124000"/>
    <n v="216000"/>
    <d v="2023-04-06T00:00:00"/>
    <x v="8"/>
    <x v="3"/>
    <n v="3.2402202539717637E-4"/>
  </r>
  <r>
    <n v="186"/>
    <s v="ORD-PU-186-05/04/23"/>
    <x v="25"/>
    <x v="0"/>
    <s v="[{color: Dusk, quantity: 4}, {color: Summer Orange , quantity: 1}]"/>
    <n v="10"/>
    <n v="14"/>
    <n v="25"/>
    <n v="4"/>
    <s v="Dusk"/>
    <s v="Dusk"/>
    <s v=" 4"/>
    <n v="4"/>
    <n v="38"/>
    <n v="52"/>
    <n v="63"/>
    <n v="14"/>
    <s v="Summer Orange "/>
    <s v="Summer Orange "/>
    <s v=" 1"/>
    <n v="1"/>
    <e v="#VALUE!"/>
    <e v="#VALUE!"/>
    <e v="#VALUE!"/>
    <e v="#VALUE!"/>
    <s v=" "/>
    <s v=" "/>
    <s v="0"/>
    <n v="0"/>
    <n v="5"/>
    <n v="235000"/>
    <n v="89000"/>
    <s v="BELI44"/>
    <n v="0.15"/>
    <x v="0"/>
    <x v="0"/>
    <x v="14"/>
    <n v="1175000"/>
    <n v="176250"/>
    <n v="998750"/>
    <n v="445000"/>
    <n v="553750"/>
    <d v="2023-04-05T00:00:00"/>
    <x v="9"/>
    <x v="4"/>
    <n v="8.3068146557262234E-4"/>
  </r>
  <r>
    <n v="187"/>
    <s v="ORD-SP-187-29/04/23"/>
    <x v="24"/>
    <x v="2"/>
    <s v="[{color: Carmine Red, quantity: 1}, {color: Dusk , quantity: 1}]"/>
    <n v="10"/>
    <n v="21"/>
    <n v="32"/>
    <n v="11"/>
    <s v="Carmine Red"/>
    <s v="Carmine Red"/>
    <s v=" 1"/>
    <n v="1"/>
    <n v="45"/>
    <n v="50"/>
    <n v="61"/>
    <n v="5"/>
    <s v="Dusk "/>
    <s v="Dusk "/>
    <s v=" 1"/>
    <n v="1"/>
    <e v="#VALUE!"/>
    <e v="#VALUE!"/>
    <e v="#VALUE!"/>
    <e v="#VALUE!"/>
    <s v=" "/>
    <s v=" "/>
    <s v="0"/>
    <n v="0"/>
    <n v="2"/>
    <n v="278000"/>
    <n v="122000"/>
    <s v="LEBAR10"/>
    <n v="0.1"/>
    <x v="1"/>
    <x v="1"/>
    <x v="22"/>
    <n v="556000"/>
    <n v="55600"/>
    <n v="500400"/>
    <n v="244000"/>
    <n v="256400"/>
    <d v="2023-04-29T00:00:00"/>
    <x v="13"/>
    <x v="1"/>
    <n v="3.8462614496220381E-4"/>
  </r>
  <r>
    <n v="188"/>
    <s v="ORD-SP-188-28/04/23"/>
    <x v="2"/>
    <x v="2"/>
    <s v="[{color: Ash Grey, quantity: 5}, {color: Summer Orange , quantity: 1}]"/>
    <n v="10"/>
    <n v="18"/>
    <n v="29"/>
    <n v="8"/>
    <s v="Ash Grey"/>
    <s v="Ash Grey"/>
    <s v=" 5"/>
    <n v="5"/>
    <n v="42"/>
    <n v="56"/>
    <n v="67"/>
    <n v="14"/>
    <s v="Summer Orange "/>
    <s v="Summer Orange "/>
    <s v=" 1"/>
    <n v="1"/>
    <e v="#VALUE!"/>
    <e v="#VALUE!"/>
    <e v="#VALUE!"/>
    <e v="#VALUE!"/>
    <s v=" "/>
    <s v=" "/>
    <s v="0"/>
    <n v="0"/>
    <n v="6"/>
    <n v="360000"/>
    <n v="108000"/>
    <s v="DISC20"/>
    <n v="0.2"/>
    <x v="1"/>
    <x v="2"/>
    <x v="18"/>
    <n v="2160000"/>
    <n v="432000"/>
    <n v="1728000"/>
    <n v="648000"/>
    <n v="1080000"/>
    <d v="2023-04-28T00:00:00"/>
    <x v="11"/>
    <x v="0"/>
    <n v="1.6201101269858818E-3"/>
  </r>
  <r>
    <n v="189"/>
    <s v="ORD-PP-189-01/04/23"/>
    <x v="15"/>
    <x v="3"/>
    <s v="[{color: Summer Orange, quantity: 1}, {color: Magenta , quantity: 4}, {color: Gold , quantity: 1}]"/>
    <n v="10"/>
    <n v="23"/>
    <n v="34"/>
    <n v="13"/>
    <s v="Summer Orange"/>
    <s v="Summer Orange"/>
    <s v=" 1"/>
    <n v="1"/>
    <n v="47"/>
    <n v="55"/>
    <n v="66"/>
    <n v="8"/>
    <s v="Magenta "/>
    <s v="Magenta "/>
    <s v=" 4"/>
    <n v="4"/>
    <n v="79"/>
    <n v="84"/>
    <n v="95"/>
    <n v="5"/>
    <s v="Gold "/>
    <s v="Gold "/>
    <s v=" 1"/>
    <n v="1"/>
    <n v="6"/>
    <n v="395000"/>
    <n v="172000"/>
    <s v="DISCAPRIL"/>
    <n v="0.1"/>
    <x v="0"/>
    <x v="1"/>
    <x v="18"/>
    <n v="2370000"/>
    <n v="237000"/>
    <n v="2133000"/>
    <n v="1032000"/>
    <n v="1101000"/>
    <d v="2023-04-01T00:00:00"/>
    <x v="0"/>
    <x v="1"/>
    <n v="1.6516122683439406E-3"/>
  </r>
  <r>
    <n v="190"/>
    <s v="ORD-PU-190-05/04/23"/>
    <x v="0"/>
    <x v="0"/>
    <s v="[{color: Gold, quantity: 2}, {color: Magenta , quantity: 1}]"/>
    <n v="10"/>
    <n v="14"/>
    <n v="25"/>
    <n v="4"/>
    <s v="Gold"/>
    <s v="Gold"/>
    <s v=" 2"/>
    <n v="2"/>
    <n v="38"/>
    <n v="46"/>
    <n v="57"/>
    <n v="8"/>
    <s v="Magenta "/>
    <s v="Magenta "/>
    <s v=" 1"/>
    <n v="1"/>
    <e v="#VALUE!"/>
    <e v="#VALUE!"/>
    <e v="#VALUE!"/>
    <e v="#VALUE!"/>
    <s v=" "/>
    <s v=" "/>
    <s v="0"/>
    <n v="0"/>
    <n v="3"/>
    <n v="220000"/>
    <n v="76000"/>
    <s v="DISCAPRIL"/>
    <n v="0.1"/>
    <x v="0"/>
    <x v="1"/>
    <x v="14"/>
    <n v="660000"/>
    <n v="66000"/>
    <n v="594000"/>
    <n v="228000"/>
    <n v="366000"/>
    <d v="2023-04-05T00:00:00"/>
    <x v="9"/>
    <x v="3"/>
    <n v="5.4903732081188221E-4"/>
  </r>
  <r>
    <n v="191"/>
    <s v="ORD-PP-191-18/04/23"/>
    <x v="10"/>
    <x v="3"/>
    <s v="[{color: Dusk, quantity: 3}, {color: Rose Gold , quantity: 2}, {color: Summer Orange , quantity: 1}]"/>
    <n v="10"/>
    <n v="14"/>
    <n v="25"/>
    <n v="4"/>
    <s v="Dusk"/>
    <s v="Dusk"/>
    <s v=" 3"/>
    <n v="3"/>
    <n v="38"/>
    <n v="48"/>
    <n v="59"/>
    <n v="10"/>
    <s v="Rose Gold "/>
    <s v="Rose Gold "/>
    <s v=" 2"/>
    <n v="2"/>
    <n v="72"/>
    <n v="86"/>
    <n v="97"/>
    <n v="14"/>
    <s v="Summer Orange "/>
    <s v="Summer Orange "/>
    <s v=" 1"/>
    <n v="1"/>
    <n v="6"/>
    <n v="100000"/>
    <n v="31000"/>
    <s v="LEBAR10"/>
    <n v="0.1"/>
    <x v="1"/>
    <x v="1"/>
    <x v="5"/>
    <n v="600000"/>
    <n v="60000"/>
    <n v="540000"/>
    <n v="186000"/>
    <n v="354000"/>
    <d v="2023-04-18T00:00:00"/>
    <x v="24"/>
    <x v="2"/>
    <n v="5.3103609717870576E-4"/>
  </r>
  <r>
    <n v="192"/>
    <s v="ORD-SP-192-05/04/23"/>
    <x v="24"/>
    <x v="2"/>
    <s v="[{color: Summer Orange, quantity: 1}, {color: Magenta , quantity: 1}]"/>
    <n v="10"/>
    <n v="23"/>
    <n v="34"/>
    <n v="13"/>
    <s v="Summer Orange"/>
    <s v="Summer Orange"/>
    <s v=" 1"/>
    <n v="1"/>
    <n v="47"/>
    <n v="55"/>
    <n v="66"/>
    <n v="8"/>
    <s v="Magenta "/>
    <s v="Magenta "/>
    <s v=" 1"/>
    <n v="1"/>
    <e v="#VALUE!"/>
    <e v="#VALUE!"/>
    <e v="#VALUE!"/>
    <e v="#VALUE!"/>
    <s v=" "/>
    <s v=" "/>
    <s v="0"/>
    <n v="0"/>
    <n v="2"/>
    <n v="278000"/>
    <n v="122000"/>
    <s v="BELI44"/>
    <n v="0.15"/>
    <x v="0"/>
    <x v="0"/>
    <x v="9"/>
    <n v="556000"/>
    <n v="83400"/>
    <n v="472600"/>
    <n v="244000"/>
    <n v="228600"/>
    <d v="2023-04-05T00:00:00"/>
    <x v="9"/>
    <x v="0"/>
    <n v="3.4292331021201165E-4"/>
  </r>
  <r>
    <n v="193"/>
    <s v="ORD-AK-193-01/04/23"/>
    <x v="16"/>
    <x v="5"/>
    <s v="[{color: Ash Grey, quantity: 4}, {color: Ocean Blue , quantity: 2}, {color: Summer Orange , quantity: 1}]"/>
    <n v="10"/>
    <n v="18"/>
    <n v="29"/>
    <n v="8"/>
    <s v="Ash Grey"/>
    <s v="Ash Grey"/>
    <s v=" 4"/>
    <n v="4"/>
    <n v="42"/>
    <n v="53"/>
    <n v="64"/>
    <n v="11"/>
    <s v="Ocean Blue "/>
    <s v="Ocean Blue "/>
    <s v=" 2"/>
    <n v="2"/>
    <n v="77"/>
    <n v="91"/>
    <n v="102"/>
    <n v="14"/>
    <s v="Summer Orange "/>
    <s v="Summer Orange "/>
    <s v=" 1"/>
    <n v="1"/>
    <n v="7"/>
    <n v="65000"/>
    <n v="11000"/>
    <s v="DISCAPRIL"/>
    <n v="0.1"/>
    <x v="0"/>
    <x v="1"/>
    <x v="15"/>
    <n v="455000"/>
    <n v="45500"/>
    <n v="409500"/>
    <n v="77000"/>
    <n v="332500"/>
    <d v="2023-04-01T00:00:00"/>
    <x v="0"/>
    <x v="1"/>
    <n v="4.9878390483593126E-4"/>
  </r>
  <r>
    <n v="194"/>
    <s v="ORD-AK-194-06/04/23"/>
    <x v="7"/>
    <x v="5"/>
    <s v="[{color: Midnight Black, quantity: 1}]"/>
    <n v="10"/>
    <n v="24"/>
    <n v="35"/>
    <n v="14"/>
    <s v="Midnight Black"/>
    <s v="Midnight Black"/>
    <s v=" 1"/>
    <n v="1"/>
    <e v="#VALUE!"/>
    <e v="#VALUE!"/>
    <e v="#VALUE!"/>
    <e v="#VALUE!"/>
    <s v=" "/>
    <s v=" "/>
    <s v="0"/>
    <n v="0"/>
    <e v="#VALUE!"/>
    <e v="#VALUE!"/>
    <e v="#VALUE!"/>
    <e v="#VALUE!"/>
    <s v=" "/>
    <s v=" "/>
    <s v="0"/>
    <n v="0"/>
    <n v="1"/>
    <n v="9000"/>
    <n v="2000"/>
    <s v="DISC10"/>
    <n v="0.1"/>
    <x v="0"/>
    <x v="2"/>
    <x v="17"/>
    <n v="9000"/>
    <n v="900"/>
    <n v="8100"/>
    <n v="2000"/>
    <n v="6100"/>
    <d v="2023-04-06T00:00:00"/>
    <x v="8"/>
    <x v="0"/>
    <n v="9.1506220135313703E-6"/>
  </r>
  <r>
    <n v="195"/>
    <s v="ORD-SP-195-01/04/23"/>
    <x v="9"/>
    <x v="2"/>
    <s v="[{color: Magenta, quantity: 2}, {color: Summer Orange , quantity: 2}, {color: Snow White , quantity: 2}]"/>
    <n v="10"/>
    <n v="17"/>
    <n v="28"/>
    <n v="7"/>
    <s v="Magenta"/>
    <s v="Magenta"/>
    <s v=" 2"/>
    <n v="2"/>
    <n v="41"/>
    <n v="55"/>
    <n v="66"/>
    <n v="14"/>
    <s v="Summer Orange "/>
    <s v="Summer Orange "/>
    <s v=" 2"/>
    <n v="2"/>
    <n v="79"/>
    <n v="90"/>
    <n v="101"/>
    <n v="11"/>
    <s v="Snow White "/>
    <s v="Snow White "/>
    <s v=" 2"/>
    <n v="2"/>
    <n v="6"/>
    <n v="370000"/>
    <n v="108000"/>
    <s v="DISC15"/>
    <n v="0.15"/>
    <x v="0"/>
    <x v="2"/>
    <x v="24"/>
    <n v="2220000"/>
    <n v="333000"/>
    <n v="1887000"/>
    <n v="648000"/>
    <n v="1239000"/>
    <d v="2023-04-01T00:00:00"/>
    <x v="0"/>
    <x v="3"/>
    <n v="1.85862634012547E-3"/>
  </r>
  <r>
    <n v="196"/>
    <s v="ORD-PP-196-02/04/23"/>
    <x v="15"/>
    <x v="3"/>
    <s v="[{color: Gold, quantity: 6}, {color: Dusk , quantity: 1}]"/>
    <n v="10"/>
    <n v="14"/>
    <n v="25"/>
    <n v="4"/>
    <s v="Gold"/>
    <s v="Gold"/>
    <s v=" 6"/>
    <n v="6"/>
    <n v="38"/>
    <n v="43"/>
    <n v="54"/>
    <n v="5"/>
    <s v="Dusk "/>
    <s v="Dusk "/>
    <s v=" 1"/>
    <n v="1"/>
    <e v="#VALUE!"/>
    <e v="#VALUE!"/>
    <e v="#VALUE!"/>
    <e v="#VALUE!"/>
    <s v=" "/>
    <s v=" "/>
    <s v="0"/>
    <n v="0"/>
    <n v="7"/>
    <n v="395000"/>
    <n v="172000"/>
    <s v="BELI44"/>
    <n v="0.15"/>
    <x v="0"/>
    <x v="0"/>
    <x v="12"/>
    <n v="2765000"/>
    <n v="414750"/>
    <n v="2350250"/>
    <n v="1204000"/>
    <n v="1146250"/>
    <d v="2023-04-02T00:00:00"/>
    <x v="1"/>
    <x v="4"/>
    <n v="1.7194918824607103E-3"/>
  </r>
  <r>
    <n v="197"/>
    <s v="ORD-AK-197-02/04/23"/>
    <x v="23"/>
    <x v="5"/>
    <s v="[{color: Ocean Blue, quantity: 4}, {color: Rose Gold , quantity: 1}, {color: Gold , quantity: 1}]"/>
    <n v="10"/>
    <n v="20"/>
    <n v="31"/>
    <n v="10"/>
    <s v="Ocean Blue"/>
    <s v="Ocean Blue"/>
    <s v=" 4"/>
    <n v="4"/>
    <n v="44"/>
    <n v="54"/>
    <n v="65"/>
    <n v="10"/>
    <s v="Rose Gold "/>
    <s v="Rose Gold "/>
    <s v=" 1"/>
    <n v="1"/>
    <n v="78"/>
    <n v="83"/>
    <n v="94"/>
    <n v="5"/>
    <s v="Gold "/>
    <s v="Gold "/>
    <s v=" 1"/>
    <n v="1"/>
    <n v="6"/>
    <n v="90000"/>
    <n v="47000"/>
    <s v="DISC15"/>
    <n v="0.15"/>
    <x v="0"/>
    <x v="2"/>
    <x v="26"/>
    <n v="540000"/>
    <n v="81000"/>
    <n v="459000"/>
    <n v="282000"/>
    <n v="177000"/>
    <d v="2023-04-02T00:00:00"/>
    <x v="1"/>
    <x v="1"/>
    <n v="2.6551804858935288E-4"/>
  </r>
  <r>
    <n v="198"/>
    <s v="ORD-PW-198-26/04/23"/>
    <x v="22"/>
    <x v="4"/>
    <s v="[{color: Midnight Black, quantity: 2}]"/>
    <n v="10"/>
    <n v="24"/>
    <n v="35"/>
    <n v="14"/>
    <s v="Midnight Black"/>
    <s v="Midnight Black"/>
    <s v=" 2"/>
    <n v="2"/>
    <e v="#VALUE!"/>
    <e v="#VALUE!"/>
    <e v="#VALUE!"/>
    <e v="#VALUE!"/>
    <s v=" "/>
    <s v=" "/>
    <s v="0"/>
    <n v="0"/>
    <e v="#VALUE!"/>
    <e v="#VALUE!"/>
    <e v="#VALUE!"/>
    <e v="#VALUE!"/>
    <s v=" "/>
    <s v=" "/>
    <s v="0"/>
    <n v="0"/>
    <n v="2"/>
    <n v="120000"/>
    <n v="39000"/>
    <s v="DISC20"/>
    <n v="0.2"/>
    <x v="1"/>
    <x v="2"/>
    <x v="13"/>
    <n v="240000"/>
    <n v="48000"/>
    <n v="192000"/>
    <n v="78000"/>
    <n v="114000"/>
    <d v="2023-04-26T00:00:00"/>
    <x v="15"/>
    <x v="4"/>
    <n v="1.7101162451517641E-4"/>
  </r>
  <r>
    <n v="199"/>
    <s v="ORD-AK-199-05/04/23"/>
    <x v="23"/>
    <x v="5"/>
    <s v="[{color: Midnight Black, quantity: 1}]"/>
    <n v="10"/>
    <n v="24"/>
    <n v="35"/>
    <n v="14"/>
    <s v="Midnight Black"/>
    <s v="Midnight Black"/>
    <s v=" 1"/>
    <n v="1"/>
    <e v="#VALUE!"/>
    <e v="#VALUE!"/>
    <e v="#VALUE!"/>
    <e v="#VALUE!"/>
    <s v=" "/>
    <s v=" "/>
    <s v="0"/>
    <n v="0"/>
    <e v="#VALUE!"/>
    <e v="#VALUE!"/>
    <e v="#VALUE!"/>
    <e v="#VALUE!"/>
    <s v=" "/>
    <s v=" "/>
    <s v="0"/>
    <n v="0"/>
    <n v="1"/>
    <n v="90000"/>
    <n v="47000"/>
    <s v="DISC15"/>
    <n v="0.15"/>
    <x v="0"/>
    <x v="2"/>
    <x v="15"/>
    <n v="90000"/>
    <n v="13500"/>
    <n v="76500"/>
    <n v="47000"/>
    <n v="29500"/>
    <d v="2023-04-05T00:00:00"/>
    <x v="9"/>
    <x v="3"/>
    <n v="4.4253008098225478E-5"/>
  </r>
  <r>
    <n v="200"/>
    <s v="ORD-SP-200-26/04/23"/>
    <x v="9"/>
    <x v="2"/>
    <s v="[{color: Midnight Black, quantity: 1}, {color: Carmine Red , quantity: 1}, {color: Gold , quantity: 1}]"/>
    <n v="10"/>
    <n v="24"/>
    <n v="35"/>
    <n v="14"/>
    <s v="Midnight Black"/>
    <s v="Midnight Black"/>
    <s v=" 1"/>
    <n v="1"/>
    <n v="48"/>
    <n v="60"/>
    <n v="71"/>
    <n v="12"/>
    <s v="Carmine Red "/>
    <s v="Carmine Red "/>
    <s v=" 1"/>
    <n v="1"/>
    <n v="84"/>
    <n v="89"/>
    <n v="100"/>
    <n v="5"/>
    <s v="Gold "/>
    <s v="Gold "/>
    <s v=" 1"/>
    <n v="1"/>
    <n v="3"/>
    <n v="370000"/>
    <n v="108000"/>
    <s v="DISC20"/>
    <n v="0.2"/>
    <x v="1"/>
    <x v="2"/>
    <x v="10"/>
    <n v="1110000"/>
    <n v="222000"/>
    <n v="888000"/>
    <n v="324000"/>
    <n v="564000"/>
    <d v="2023-04-26T00:00:00"/>
    <x v="15"/>
    <x v="0"/>
    <n v="8.460575107592939E-4"/>
  </r>
  <r>
    <n v="201"/>
    <s v="ORD-PP-201-30/04/23"/>
    <x v="15"/>
    <x v="3"/>
    <s v="[{color: Snow White, quantity: 1}]"/>
    <n v="10"/>
    <n v="20"/>
    <n v="31"/>
    <n v="10"/>
    <s v="Snow White"/>
    <s v="Snow White"/>
    <s v=" 1"/>
    <n v="1"/>
    <e v="#VALUE!"/>
    <e v="#VALUE!"/>
    <e v="#VALUE!"/>
    <e v="#VALUE!"/>
    <s v=" "/>
    <s v=" "/>
    <s v="0"/>
    <n v="0"/>
    <e v="#VALUE!"/>
    <e v="#VALUE!"/>
    <e v="#VALUE!"/>
    <e v="#VALUE!"/>
    <s v=" "/>
    <s v=" "/>
    <s v="0"/>
    <n v="0"/>
    <n v="1"/>
    <n v="395000"/>
    <n v="172000"/>
    <s v="LEBAR10"/>
    <n v="0.1"/>
    <x v="1"/>
    <x v="1"/>
    <x v="12"/>
    <n v="395000"/>
    <n v="39500"/>
    <n v="355500"/>
    <n v="172000"/>
    <n v="183500"/>
    <d v="2023-04-30T00:00:00"/>
    <x v="12"/>
    <x v="2"/>
    <n v="2.7526871139065679E-4"/>
  </r>
  <r>
    <n v="202"/>
    <s v="ORD-PU-202-05/04/23"/>
    <x v="25"/>
    <x v="0"/>
    <s v="[{color: Dusk, quantity: 1}, {color: Gold , quantity: 1}, {color: Rose Gold , quantity: 1}]"/>
    <n v="10"/>
    <n v="14"/>
    <n v="25"/>
    <n v="4"/>
    <s v="Dusk"/>
    <s v="Dusk"/>
    <s v=" 1"/>
    <n v="1"/>
    <n v="38"/>
    <n v="43"/>
    <n v="54"/>
    <n v="5"/>
    <s v="Gold "/>
    <s v="Gold "/>
    <s v=" 1"/>
    <n v="1"/>
    <n v="67"/>
    <n v="77"/>
    <n v="88"/>
    <n v="10"/>
    <s v="Rose Gold "/>
    <s v="Rose Gold "/>
    <s v=" 1"/>
    <n v="1"/>
    <n v="3"/>
    <n v="235000"/>
    <n v="89000"/>
    <s v="DISC15"/>
    <n v="0.15"/>
    <x v="0"/>
    <x v="2"/>
    <x v="7"/>
    <n v="705000"/>
    <n v="105750"/>
    <n v="599250"/>
    <n v="267000"/>
    <n v="332250"/>
    <d v="2023-04-05T00:00:00"/>
    <x v="9"/>
    <x v="1"/>
    <n v="4.9840887934357342E-4"/>
  </r>
  <r>
    <n v="203"/>
    <s v="ORD-PU-203-06/04/23"/>
    <x v="25"/>
    <x v="0"/>
    <s v="[{color: Ocean Blue, quantity: 5}, {color: Midnight Black , quantity: 2}]"/>
    <n v="10"/>
    <n v="20"/>
    <n v="31"/>
    <n v="10"/>
    <s v="Ocean Blue"/>
    <s v="Ocean Blue"/>
    <s v=" 5"/>
    <n v="5"/>
    <n v="44"/>
    <n v="59"/>
    <n v="70"/>
    <n v="15"/>
    <s v="Midnight Black "/>
    <s v="Midnight Black "/>
    <s v=" 2"/>
    <n v="2"/>
    <e v="#VALUE!"/>
    <e v="#VALUE!"/>
    <e v="#VALUE!"/>
    <e v="#VALUE!"/>
    <s v=" "/>
    <s v=" "/>
    <s v="0"/>
    <n v="0"/>
    <n v="7"/>
    <n v="235000"/>
    <n v="89000"/>
    <s v="DISC15"/>
    <n v="0.15"/>
    <x v="0"/>
    <x v="2"/>
    <x v="18"/>
    <n v="1645000"/>
    <n v="246750"/>
    <n v="1398250"/>
    <n v="623000"/>
    <n v="775250"/>
    <d v="2023-04-06T00:00:00"/>
    <x v="8"/>
    <x v="2"/>
    <n v="1.1629540518016711E-3"/>
  </r>
  <r>
    <n v="204"/>
    <s v="ORD-PU-204-29/04/23"/>
    <x v="0"/>
    <x v="0"/>
    <s v="[{color: Summer Orange, quantity: 2}, {color: Rose Gold , quantity: 1}]"/>
    <n v="10"/>
    <n v="23"/>
    <n v="34"/>
    <n v="13"/>
    <s v="Summer Orange"/>
    <s v="Summer Orange"/>
    <s v=" 2"/>
    <n v="2"/>
    <n v="47"/>
    <n v="57"/>
    <n v="68"/>
    <n v="10"/>
    <s v="Rose Gold "/>
    <s v="Rose Gold "/>
    <s v=" 1"/>
    <n v="1"/>
    <e v="#VALUE!"/>
    <e v="#VALUE!"/>
    <e v="#VALUE!"/>
    <e v="#VALUE!"/>
    <s v=" "/>
    <s v=" "/>
    <s v="0"/>
    <n v="0"/>
    <n v="3"/>
    <n v="220000"/>
    <n v="76000"/>
    <s v="BUKALEBAR"/>
    <n v="0.15"/>
    <x v="1"/>
    <x v="3"/>
    <x v="29"/>
    <n v="660000"/>
    <n v="99000"/>
    <n v="561000"/>
    <n v="228000"/>
    <n v="333000"/>
    <d v="2023-04-29T00:00:00"/>
    <x v="13"/>
    <x v="0"/>
    <n v="4.9953395582064694E-4"/>
  </r>
  <r>
    <n v="205"/>
    <s v="ORD-SW-205-21/04/23"/>
    <x v="3"/>
    <x v="1"/>
    <s v="[{color: Ocean Blue, quantity: 1}]"/>
    <n v="10"/>
    <n v="20"/>
    <n v="31"/>
    <n v="10"/>
    <s v="Ocean Blue"/>
    <s v="Ocean Blue"/>
    <s v=" 1"/>
    <n v="1"/>
    <e v="#VALUE!"/>
    <e v="#VALUE!"/>
    <e v="#VALUE!"/>
    <e v="#VALUE!"/>
    <s v=" "/>
    <s v=" "/>
    <s v="0"/>
    <n v="0"/>
    <e v="#VALUE!"/>
    <e v="#VALUE!"/>
    <e v="#VALUE!"/>
    <e v="#VALUE!"/>
    <s v=" "/>
    <s v=" "/>
    <s v="0"/>
    <n v="0"/>
    <n v="1"/>
    <n v="165000"/>
    <n v="69000"/>
    <s v="BUKALEBAR"/>
    <n v="0.15"/>
    <x v="1"/>
    <x v="3"/>
    <x v="3"/>
    <n v="165000"/>
    <n v="24750"/>
    <n v="140250"/>
    <n v="69000"/>
    <n v="71250"/>
    <d v="2023-04-21T00:00:00"/>
    <x v="20"/>
    <x v="3"/>
    <n v="1.0688226532198526E-4"/>
  </r>
  <r>
    <n v="206"/>
    <s v="ORD-PW-206-04/04/23"/>
    <x v="19"/>
    <x v="4"/>
    <s v="[{color: Ash Grey, quantity: 3}, {color: Dusk , quantity: 1}]"/>
    <n v="10"/>
    <n v="18"/>
    <n v="29"/>
    <n v="8"/>
    <s v="Ash Grey"/>
    <s v="Ash Grey"/>
    <s v=" 3"/>
    <n v="3"/>
    <n v="42"/>
    <n v="47"/>
    <n v="58"/>
    <n v="5"/>
    <s v="Dusk "/>
    <s v="Dusk "/>
    <s v=" 1"/>
    <n v="1"/>
    <e v="#VALUE!"/>
    <e v="#VALUE!"/>
    <e v="#VALUE!"/>
    <e v="#VALUE!"/>
    <s v=" "/>
    <s v=" "/>
    <s v="0"/>
    <n v="0"/>
    <n v="4"/>
    <n v="200000"/>
    <n v="55000"/>
    <s v="DISC15"/>
    <n v="0.15"/>
    <x v="0"/>
    <x v="2"/>
    <x v="16"/>
    <n v="800000"/>
    <n v="120000"/>
    <n v="680000"/>
    <n v="220000"/>
    <n v="460000"/>
    <d v="2023-04-04T00:00:00"/>
    <x v="7"/>
    <x v="3"/>
    <n v="6.9004690593843119E-4"/>
  </r>
  <r>
    <n v="207"/>
    <s v="ORD-SP-207-22/04/23"/>
    <x v="24"/>
    <x v="2"/>
    <s v="[{color: Gold, quantity: 2}, {color: Magenta , quantity: 1}, {color: Midnight Black , quantity: 1}]"/>
    <n v="10"/>
    <n v="14"/>
    <n v="25"/>
    <n v="4"/>
    <s v="Gold"/>
    <s v="Gold"/>
    <s v=" 2"/>
    <n v="2"/>
    <n v="38"/>
    <n v="46"/>
    <n v="57"/>
    <n v="8"/>
    <s v="Magenta "/>
    <s v="Magenta "/>
    <s v=" 1"/>
    <n v="1"/>
    <n v="70"/>
    <n v="85"/>
    <n v="96"/>
    <n v="15"/>
    <s v="Midnight Black "/>
    <s v="Midnight Black "/>
    <s v=" 1"/>
    <n v="1"/>
    <n v="4"/>
    <n v="278000"/>
    <n v="122000"/>
    <s v="DISC20"/>
    <n v="0.2"/>
    <x v="1"/>
    <x v="2"/>
    <x v="18"/>
    <n v="1112000"/>
    <n v="222400"/>
    <n v="889600"/>
    <n v="488000"/>
    <n v="401600"/>
    <d v="2023-04-22T00:00:00"/>
    <x v="27"/>
    <x v="0"/>
    <n v="6.0244095092363908E-4"/>
  </r>
  <r>
    <n v="208"/>
    <s v="ORD-PW-208-22/04/23"/>
    <x v="19"/>
    <x v="4"/>
    <s v="[{color: Midnight Black, quantity: 1}, {color: Carmine Red , quantity: 5}]"/>
    <n v="10"/>
    <n v="24"/>
    <n v="35"/>
    <n v="14"/>
    <s v="Midnight Black"/>
    <s v="Midnight Black"/>
    <s v=" 1"/>
    <n v="1"/>
    <n v="48"/>
    <n v="60"/>
    <n v="71"/>
    <n v="12"/>
    <s v="Carmine Red "/>
    <s v="Carmine Red "/>
    <s v=" 5"/>
    <n v="5"/>
    <e v="#VALUE!"/>
    <e v="#VALUE!"/>
    <e v="#VALUE!"/>
    <e v="#VALUE!"/>
    <s v=" "/>
    <s v=" "/>
    <s v="0"/>
    <n v="0"/>
    <n v="6"/>
    <n v="200000"/>
    <n v="55000"/>
    <s v="LEBAR10"/>
    <n v="0.1"/>
    <x v="1"/>
    <x v="1"/>
    <x v="3"/>
    <n v="1200000"/>
    <n v="120000"/>
    <n v="1080000"/>
    <n v="330000"/>
    <n v="750000"/>
    <d v="2023-04-22T00:00:00"/>
    <x v="27"/>
    <x v="1"/>
    <n v="1.1250764770735291E-3"/>
  </r>
  <r>
    <n v="209"/>
    <s v="ORD-PU-209-05/04/23"/>
    <x v="21"/>
    <x v="0"/>
    <s v="[{color: Rose Gold, quantity: 1}, {color: Magenta , quantity: 1}]"/>
    <n v="10"/>
    <n v="19"/>
    <n v="30"/>
    <n v="9"/>
    <s v="Rose Gold"/>
    <s v="Rose Gold"/>
    <s v=" 1"/>
    <n v="1"/>
    <n v="43"/>
    <n v="51"/>
    <n v="62"/>
    <n v="8"/>
    <s v="Magenta "/>
    <s v="Magenta "/>
    <s v=" 1"/>
    <n v="1"/>
    <e v="#VALUE!"/>
    <e v="#VALUE!"/>
    <e v="#VALUE!"/>
    <e v="#VALUE!"/>
    <s v=" "/>
    <s v=" "/>
    <s v="0"/>
    <n v="0"/>
    <n v="2"/>
    <n v="200000"/>
    <n v="64000"/>
    <s v="DISC15"/>
    <n v="0.15"/>
    <x v="0"/>
    <x v="2"/>
    <x v="21"/>
    <n v="400000"/>
    <n v="60000"/>
    <n v="340000"/>
    <n v="128000"/>
    <n v="212000"/>
    <d v="2023-04-05T00:00:00"/>
    <x v="9"/>
    <x v="3"/>
    <n v="3.1802161751945087E-4"/>
  </r>
  <r>
    <n v="210"/>
    <s v="ORD-PU-210-23/04/23"/>
    <x v="25"/>
    <x v="0"/>
    <s v="[{color: Snow White, quantity: 2}, {color: Summer Orange , quantity: 1}, {color: Midnight Black , quantity: 2}]"/>
    <n v="10"/>
    <n v="20"/>
    <n v="31"/>
    <n v="10"/>
    <s v="Snow White"/>
    <s v="Snow White"/>
    <s v=" 2"/>
    <n v="2"/>
    <n v="44"/>
    <n v="58"/>
    <n v="69"/>
    <n v="14"/>
    <s v="Summer Orange "/>
    <s v="Summer Orange "/>
    <s v=" 1"/>
    <n v="1"/>
    <n v="82"/>
    <n v="97"/>
    <n v="108"/>
    <n v="15"/>
    <s v="Midnight Black "/>
    <s v="Midnight Black "/>
    <s v=" 2"/>
    <n v="2"/>
    <n v="5"/>
    <n v="235000"/>
    <n v="89000"/>
    <s v="LEBAR10"/>
    <n v="0.1"/>
    <x v="1"/>
    <x v="1"/>
    <x v="13"/>
    <n v="1175000"/>
    <n v="117500"/>
    <n v="1057500"/>
    <n v="445000"/>
    <n v="612500"/>
    <d v="2023-04-23T00:00:00"/>
    <x v="25"/>
    <x v="3"/>
    <n v="9.1881245627671538E-4"/>
  </r>
  <r>
    <n v="211"/>
    <s v="ORD-AK-211-08/04/23"/>
    <x v="20"/>
    <x v="5"/>
    <s v="[{color: Gold, quantity: 4}, {color: Carmine Red , quantity: 3}]"/>
    <n v="10"/>
    <n v="14"/>
    <n v="25"/>
    <n v="4"/>
    <s v="Gold"/>
    <s v="Gold"/>
    <s v=" 4"/>
    <n v="4"/>
    <n v="38"/>
    <n v="50"/>
    <n v="61"/>
    <n v="12"/>
    <s v="Carmine Red "/>
    <s v="Carmine Red "/>
    <s v=" 3"/>
    <n v="3"/>
    <e v="#VALUE!"/>
    <e v="#VALUE!"/>
    <e v="#VALUE!"/>
    <e v="#VALUE!"/>
    <s v=" "/>
    <s v=" "/>
    <s v="0"/>
    <n v="0"/>
    <n v="7"/>
    <n v="400000"/>
    <n v="250000"/>
    <s v="-"/>
    <e v="#N/A"/>
    <x v="2"/>
    <x v="1"/>
    <x v="14"/>
    <n v="2800000"/>
    <s v="0"/>
    <n v="2800000"/>
    <n v="1750000"/>
    <n v="1050000"/>
    <d v="2023-04-08T00:00:00"/>
    <x v="26"/>
    <x v="4"/>
    <n v="1.5751070679029407E-3"/>
  </r>
  <r>
    <n v="212"/>
    <s v="ORD-PU-212-06/04/23"/>
    <x v="21"/>
    <x v="0"/>
    <s v="[{color: Rose Gold, quantity: 1}]"/>
    <n v="10"/>
    <n v="19"/>
    <n v="30"/>
    <n v="9"/>
    <s v="Rose Gold"/>
    <s v="Rose Gold"/>
    <s v=" 1"/>
    <n v="1"/>
    <e v="#VALUE!"/>
    <e v="#VALUE!"/>
    <e v="#VALUE!"/>
    <e v="#VALUE!"/>
    <s v=" "/>
    <s v=" "/>
    <s v="0"/>
    <n v="0"/>
    <e v="#VALUE!"/>
    <e v="#VALUE!"/>
    <e v="#VALUE!"/>
    <e v="#VALUE!"/>
    <s v=" "/>
    <s v=" "/>
    <s v="0"/>
    <n v="0"/>
    <n v="1"/>
    <n v="200000"/>
    <n v="64000"/>
    <s v="BELI44"/>
    <n v="0.15"/>
    <x v="0"/>
    <x v="0"/>
    <x v="26"/>
    <n v="200000"/>
    <n v="30000"/>
    <n v="170000"/>
    <n v="64000"/>
    <n v="106000"/>
    <d v="2023-04-06T00:00:00"/>
    <x v="8"/>
    <x v="1"/>
    <n v="1.5901080875972543E-4"/>
  </r>
  <r>
    <n v="213"/>
    <s v="ORD-PW-213-06/04/23"/>
    <x v="8"/>
    <x v="4"/>
    <s v="[{color: Midnight Black, quantity: 3}, {color: Rose Gold , quantity: 1}]"/>
    <n v="10"/>
    <n v="24"/>
    <n v="35"/>
    <n v="14"/>
    <s v="Midnight Black"/>
    <s v="Midnight Black"/>
    <s v=" 3"/>
    <n v="3"/>
    <n v="48"/>
    <n v="58"/>
    <n v="69"/>
    <n v="10"/>
    <s v="Rose Gold "/>
    <s v="Rose Gold "/>
    <s v=" 1"/>
    <n v="1"/>
    <e v="#VALUE!"/>
    <e v="#VALUE!"/>
    <e v="#VALUE!"/>
    <e v="#VALUE!"/>
    <s v=" "/>
    <s v=" "/>
    <s v="0"/>
    <n v="0"/>
    <n v="4"/>
    <n v="90000"/>
    <n v="37000"/>
    <s v="BELI44"/>
    <n v="0.15"/>
    <x v="0"/>
    <x v="0"/>
    <x v="20"/>
    <n v="360000"/>
    <n v="54000"/>
    <n v="306000"/>
    <n v="148000"/>
    <n v="158000"/>
    <d v="2023-04-06T00:00:00"/>
    <x v="8"/>
    <x v="1"/>
    <n v="2.3701611117015679E-4"/>
  </r>
  <r>
    <n v="214"/>
    <s v="ORD-SW-214-21/04/23"/>
    <x v="3"/>
    <x v="1"/>
    <s v="[{color: Ash Grey, quantity: 1}]"/>
    <n v="10"/>
    <n v="18"/>
    <n v="29"/>
    <n v="8"/>
    <s v="Ash Grey"/>
    <s v="Ash Grey"/>
    <s v=" 1"/>
    <n v="1"/>
    <e v="#VALUE!"/>
    <e v="#VALUE!"/>
    <e v="#VALUE!"/>
    <e v="#VALUE!"/>
    <s v=" "/>
    <s v=" "/>
    <s v="0"/>
    <n v="0"/>
    <e v="#VALUE!"/>
    <e v="#VALUE!"/>
    <e v="#VALUE!"/>
    <e v="#VALUE!"/>
    <s v=" "/>
    <s v=" "/>
    <s v="0"/>
    <n v="0"/>
    <n v="1"/>
    <n v="165000"/>
    <n v="69000"/>
    <s v="DISC20"/>
    <n v="0.2"/>
    <x v="1"/>
    <x v="2"/>
    <x v="10"/>
    <n v="165000"/>
    <n v="33000"/>
    <n v="132000"/>
    <n v="69000"/>
    <n v="63000"/>
    <d v="2023-04-21T00:00:00"/>
    <x v="20"/>
    <x v="3"/>
    <n v="9.4506424074176443E-5"/>
  </r>
  <r>
    <n v="215"/>
    <s v="ORD-PW-215-25/04/23"/>
    <x v="6"/>
    <x v="4"/>
    <s v="[{color: Dusk, quantity: 4}, {color: Gold , quantity: 1}]"/>
    <n v="10"/>
    <n v="14"/>
    <n v="25"/>
    <n v="4"/>
    <s v="Dusk"/>
    <s v="Dusk"/>
    <s v=" 4"/>
    <n v="4"/>
    <n v="38"/>
    <n v="43"/>
    <n v="54"/>
    <n v="5"/>
    <s v="Gold "/>
    <s v="Gold "/>
    <s v=" 1"/>
    <n v="1"/>
    <e v="#VALUE!"/>
    <e v="#VALUE!"/>
    <e v="#VALUE!"/>
    <e v="#VALUE!"/>
    <s v=" "/>
    <s v=" "/>
    <s v="0"/>
    <n v="0"/>
    <n v="5"/>
    <n v="155000"/>
    <n v="46000"/>
    <s v="BUKALEBAR"/>
    <n v="0.15"/>
    <x v="1"/>
    <x v="3"/>
    <x v="4"/>
    <n v="775000"/>
    <n v="116250"/>
    <n v="658750"/>
    <n v="230000"/>
    <n v="428750"/>
    <d v="2023-04-25T00:00:00"/>
    <x v="6"/>
    <x v="3"/>
    <n v="6.4316871939370081E-4"/>
  </r>
  <r>
    <n v="216"/>
    <s v="ORD-SW-216-13/04/23"/>
    <x v="1"/>
    <x v="1"/>
    <s v="[{color: Snow White, quantity: 2}, {color: Summer Orange , quantity: 1}, {color: Midnight Black , quantity: 2}]"/>
    <n v="10"/>
    <n v="20"/>
    <n v="31"/>
    <n v="10"/>
    <s v="Snow White"/>
    <s v="Snow White"/>
    <s v=" 2"/>
    <n v="2"/>
    <n v="44"/>
    <n v="58"/>
    <n v="69"/>
    <n v="14"/>
    <s v="Summer Orange "/>
    <s v="Summer Orange "/>
    <s v=" 1"/>
    <n v="1"/>
    <n v="82"/>
    <n v="97"/>
    <n v="108"/>
    <n v="15"/>
    <s v="Midnight Black "/>
    <s v="Midnight Black "/>
    <s v=" 2"/>
    <n v="2"/>
    <n v="5"/>
    <n v="189000"/>
    <n v="93000"/>
    <s v="-"/>
    <e v="#N/A"/>
    <x v="2"/>
    <x v="0"/>
    <x v="20"/>
    <n v="945000"/>
    <s v="0"/>
    <n v="945000"/>
    <n v="465000"/>
    <n v="480000"/>
    <d v="2023-04-13T00:00:00"/>
    <x v="21"/>
    <x v="0"/>
    <n v="7.2004894532705865E-4"/>
  </r>
  <r>
    <n v="217"/>
    <s v="ORD-AK-217-16/04/23"/>
    <x v="23"/>
    <x v="5"/>
    <s v="[{color: Carmine Red, quantity: 1}]"/>
    <n v="10"/>
    <n v="21"/>
    <n v="32"/>
    <n v="11"/>
    <s v="Carmine Red"/>
    <s v="Carmine Red"/>
    <s v=" 1"/>
    <n v="1"/>
    <e v="#VALUE!"/>
    <e v="#VALUE!"/>
    <e v="#VALUE!"/>
    <e v="#VALUE!"/>
    <s v=" "/>
    <s v=" "/>
    <s v="0"/>
    <n v="0"/>
    <e v="#VALUE!"/>
    <e v="#VALUE!"/>
    <e v="#VALUE!"/>
    <e v="#VALUE!"/>
    <s v=" "/>
    <s v=" "/>
    <s v="0"/>
    <n v="0"/>
    <n v="1"/>
    <n v="90000"/>
    <n v="47000"/>
    <s v="DISC20"/>
    <n v="0.2"/>
    <x v="1"/>
    <x v="2"/>
    <x v="0"/>
    <n v="90000"/>
    <n v="18000"/>
    <n v="72000"/>
    <n v="47000"/>
    <n v="25000"/>
    <d v="2023-04-16T00:00:00"/>
    <x v="17"/>
    <x v="1"/>
    <n v="3.7502549235784302E-5"/>
  </r>
  <r>
    <n v="218"/>
    <s v="ORD-PU-218-04/04/23"/>
    <x v="25"/>
    <x v="0"/>
    <s v="[{color: Ocean Blue, quantity: 3}, {color: Ash Grey , quantity: 2}]"/>
    <n v="10"/>
    <n v="20"/>
    <n v="31"/>
    <n v="10"/>
    <s v="Ocean Blue"/>
    <s v="Ocean Blue"/>
    <s v=" 3"/>
    <n v="3"/>
    <n v="44"/>
    <n v="53"/>
    <n v="64"/>
    <n v="9"/>
    <s v="Ash Grey "/>
    <s v="Ash Grey "/>
    <s v=" 2"/>
    <n v="2"/>
    <e v="#VALUE!"/>
    <e v="#VALUE!"/>
    <e v="#VALUE!"/>
    <e v="#VALUE!"/>
    <s v=" "/>
    <s v=" "/>
    <s v="0"/>
    <n v="0"/>
    <n v="5"/>
    <n v="235000"/>
    <n v="89000"/>
    <s v="DISC15"/>
    <n v="0.15"/>
    <x v="0"/>
    <x v="2"/>
    <x v="19"/>
    <n v="1175000"/>
    <n v="176250"/>
    <n v="998750"/>
    <n v="445000"/>
    <n v="553750"/>
    <d v="2023-04-04T00:00:00"/>
    <x v="7"/>
    <x v="1"/>
    <n v="8.3068146557262234E-4"/>
  </r>
  <r>
    <n v="219"/>
    <s v="ORD-PW-219-19/04/23"/>
    <x v="22"/>
    <x v="4"/>
    <s v="[{color: Rose Gold, quantity: 3}, {color: Ash Grey , quantity: 2}]"/>
    <n v="10"/>
    <n v="19"/>
    <n v="30"/>
    <n v="9"/>
    <s v="Rose Gold"/>
    <s v="Rose Gold"/>
    <s v=" 3"/>
    <n v="3"/>
    <n v="43"/>
    <n v="52"/>
    <n v="63"/>
    <n v="9"/>
    <s v="Ash Grey "/>
    <s v="Ash Grey "/>
    <s v=" 2"/>
    <n v="2"/>
    <e v="#VALUE!"/>
    <e v="#VALUE!"/>
    <e v="#VALUE!"/>
    <e v="#VALUE!"/>
    <s v=" "/>
    <s v=" "/>
    <s v="0"/>
    <n v="0"/>
    <n v="5"/>
    <n v="120000"/>
    <n v="39000"/>
    <s v="LEBAR10"/>
    <n v="0.1"/>
    <x v="1"/>
    <x v="1"/>
    <x v="25"/>
    <n v="600000"/>
    <n v="60000"/>
    <n v="540000"/>
    <n v="195000"/>
    <n v="345000"/>
    <d v="2023-04-19T00:00:00"/>
    <x v="19"/>
    <x v="3"/>
    <n v="5.1753517945382339E-4"/>
  </r>
  <r>
    <n v="220"/>
    <s v="ORD-AK-220-05/04/23"/>
    <x v="16"/>
    <x v="5"/>
    <s v="[{color: Ocean Blue, quantity: 1}, {color: Rose Gold , quantity: 3}, {color: Magenta , quantity: 3}]"/>
    <n v="10"/>
    <n v="20"/>
    <n v="31"/>
    <n v="10"/>
    <s v="Ocean Blue"/>
    <s v="Ocean Blue"/>
    <s v=" 1"/>
    <n v="1"/>
    <n v="44"/>
    <n v="54"/>
    <n v="65"/>
    <n v="10"/>
    <s v="Rose Gold "/>
    <s v="Rose Gold "/>
    <s v=" 3"/>
    <n v="3"/>
    <n v="78"/>
    <n v="86"/>
    <n v="97"/>
    <n v="8"/>
    <s v="Magenta "/>
    <s v="Magenta "/>
    <s v=" 3"/>
    <n v="3"/>
    <n v="7"/>
    <n v="65000"/>
    <n v="11000"/>
    <s v="DISCAPRIL"/>
    <n v="0.1"/>
    <x v="0"/>
    <x v="1"/>
    <x v="15"/>
    <n v="455000"/>
    <n v="45500"/>
    <n v="409500"/>
    <n v="77000"/>
    <n v="332500"/>
    <d v="2023-04-05T00:00:00"/>
    <x v="9"/>
    <x v="1"/>
    <n v="4.9878390483593126E-4"/>
  </r>
  <r>
    <n v="221"/>
    <s v="ORD-SW-221-03/04/23"/>
    <x v="1"/>
    <x v="1"/>
    <s v="[{color: Gold, quantity: 2}, {color: Dusk , quantity: 1}]"/>
    <n v="10"/>
    <n v="14"/>
    <n v="25"/>
    <n v="4"/>
    <s v="Gold"/>
    <s v="Gold"/>
    <s v=" 2"/>
    <n v="2"/>
    <n v="38"/>
    <n v="43"/>
    <n v="54"/>
    <n v="5"/>
    <s v="Dusk "/>
    <s v="Dusk "/>
    <s v=" 1"/>
    <n v="1"/>
    <e v="#VALUE!"/>
    <e v="#VALUE!"/>
    <e v="#VALUE!"/>
    <e v="#VALUE!"/>
    <s v=" "/>
    <s v=" "/>
    <s v="0"/>
    <n v="0"/>
    <n v="3"/>
    <n v="189000"/>
    <n v="93000"/>
    <s v="DISC10"/>
    <n v="0.1"/>
    <x v="0"/>
    <x v="2"/>
    <x v="28"/>
    <n v="567000"/>
    <n v="56700"/>
    <n v="510300"/>
    <n v="279000"/>
    <n v="231300"/>
    <d v="2023-04-03T00:00:00"/>
    <x v="2"/>
    <x v="4"/>
    <n v="3.4697358552947634E-4"/>
  </r>
  <r>
    <n v="222"/>
    <s v="ORD-AK-222-22/04/23"/>
    <x v="7"/>
    <x v="5"/>
    <s v="[{color: Dusk, quantity: 2}]"/>
    <n v="10"/>
    <n v="14"/>
    <n v="25"/>
    <n v="4"/>
    <s v="Dusk"/>
    <s v="Dusk"/>
    <s v=" 2"/>
    <n v="2"/>
    <e v="#VALUE!"/>
    <e v="#VALUE!"/>
    <e v="#VALUE!"/>
    <e v="#VALUE!"/>
    <s v=" "/>
    <s v=" "/>
    <s v="0"/>
    <n v="0"/>
    <e v="#VALUE!"/>
    <e v="#VALUE!"/>
    <e v="#VALUE!"/>
    <e v="#VALUE!"/>
    <s v=" "/>
    <s v=" "/>
    <s v="0"/>
    <n v="0"/>
    <n v="2"/>
    <n v="9000"/>
    <n v="2000"/>
    <s v="LEBAR10"/>
    <n v="0.1"/>
    <x v="1"/>
    <x v="1"/>
    <x v="7"/>
    <n v="18000"/>
    <n v="1800"/>
    <n v="16200"/>
    <n v="4000"/>
    <n v="12200"/>
    <d v="2023-04-22T00:00:00"/>
    <x v="27"/>
    <x v="0"/>
    <n v="1.8301244027062741E-5"/>
  </r>
  <r>
    <n v="223"/>
    <s v="ORD-SP-223-05/04/23"/>
    <x v="11"/>
    <x v="2"/>
    <s v="[{color: Rose Gold, quantity: 5}]"/>
    <n v="10"/>
    <n v="19"/>
    <n v="30"/>
    <n v="9"/>
    <s v="Rose Gold"/>
    <s v="Rose Gold"/>
    <s v=" 5"/>
    <n v="5"/>
    <e v="#VALUE!"/>
    <e v="#VALUE!"/>
    <e v="#VALUE!"/>
    <e v="#VALUE!"/>
    <s v=" "/>
    <s v=" "/>
    <s v="0"/>
    <n v="0"/>
    <e v="#VALUE!"/>
    <e v="#VALUE!"/>
    <e v="#VALUE!"/>
    <e v="#VALUE!"/>
    <s v=" "/>
    <s v=" "/>
    <s v="0"/>
    <n v="0"/>
    <n v="5"/>
    <n v="125000"/>
    <n v="23000"/>
    <s v="DISCAPRIL"/>
    <n v="0.1"/>
    <x v="0"/>
    <x v="1"/>
    <x v="21"/>
    <n v="625000"/>
    <n v="62500"/>
    <n v="562500"/>
    <n v="115000"/>
    <n v="447500"/>
    <d v="2023-04-05T00:00:00"/>
    <x v="9"/>
    <x v="4"/>
    <n v="6.7129563132053906E-4"/>
  </r>
  <r>
    <n v="224"/>
    <s v="ORD-SP-224-30/04/23"/>
    <x v="9"/>
    <x v="2"/>
    <s v="[{color: Gold, quantity: 3}]"/>
    <n v="10"/>
    <n v="14"/>
    <n v="25"/>
    <n v="4"/>
    <s v="Gold"/>
    <s v="Gold"/>
    <s v=" 3"/>
    <n v="3"/>
    <e v="#VALUE!"/>
    <e v="#VALUE!"/>
    <e v="#VALUE!"/>
    <e v="#VALUE!"/>
    <s v=" "/>
    <s v=" "/>
    <s v="0"/>
    <n v="0"/>
    <e v="#VALUE!"/>
    <e v="#VALUE!"/>
    <e v="#VALUE!"/>
    <e v="#VALUE!"/>
    <s v=" "/>
    <s v=" "/>
    <s v="0"/>
    <n v="0"/>
    <n v="3"/>
    <n v="370000"/>
    <n v="108000"/>
    <s v="DISC20"/>
    <n v="0.2"/>
    <x v="1"/>
    <x v="2"/>
    <x v="10"/>
    <n v="1110000"/>
    <n v="222000"/>
    <n v="888000"/>
    <n v="324000"/>
    <n v="564000"/>
    <d v="2023-04-30T00:00:00"/>
    <x v="12"/>
    <x v="4"/>
    <n v="8.460575107592939E-4"/>
  </r>
  <r>
    <n v="225"/>
    <s v="ORD-PU-225-18/04/23"/>
    <x v="0"/>
    <x v="0"/>
    <s v="[{color: Midnight Black, quantity: 2}]"/>
    <n v="10"/>
    <n v="24"/>
    <n v="35"/>
    <n v="14"/>
    <s v="Midnight Black"/>
    <s v="Midnight Black"/>
    <s v=" 2"/>
    <n v="2"/>
    <e v="#VALUE!"/>
    <e v="#VALUE!"/>
    <e v="#VALUE!"/>
    <e v="#VALUE!"/>
    <s v=" "/>
    <s v=" "/>
    <s v="0"/>
    <n v="0"/>
    <e v="#VALUE!"/>
    <e v="#VALUE!"/>
    <e v="#VALUE!"/>
    <e v="#VALUE!"/>
    <s v=" "/>
    <s v=" "/>
    <s v="0"/>
    <n v="0"/>
    <n v="2"/>
    <n v="220000"/>
    <n v="76000"/>
    <s v="DISC20"/>
    <n v="0.2"/>
    <x v="1"/>
    <x v="2"/>
    <x v="25"/>
    <n v="440000"/>
    <n v="88000"/>
    <n v="352000"/>
    <n v="152000"/>
    <n v="200000"/>
    <d v="2023-04-18T00:00:00"/>
    <x v="24"/>
    <x v="4"/>
    <n v="3.0002039388627442E-4"/>
  </r>
  <r>
    <n v="226"/>
    <s v="ORD-AK-226-06/04/23"/>
    <x v="20"/>
    <x v="5"/>
    <s v="[{color: Dusk, quantity: 4}, {color: Gold , quantity: 1}]"/>
    <n v="10"/>
    <n v="14"/>
    <n v="25"/>
    <n v="4"/>
    <s v="Dusk"/>
    <s v="Dusk"/>
    <s v=" 4"/>
    <n v="4"/>
    <n v="38"/>
    <n v="43"/>
    <n v="54"/>
    <n v="5"/>
    <s v="Gold "/>
    <s v="Gold "/>
    <s v=" 1"/>
    <n v="1"/>
    <e v="#VALUE!"/>
    <e v="#VALUE!"/>
    <e v="#VALUE!"/>
    <e v="#VALUE!"/>
    <s v=" "/>
    <s v=" "/>
    <s v="0"/>
    <n v="0"/>
    <n v="5"/>
    <n v="400000"/>
    <n v="250000"/>
    <s v="DISC15"/>
    <n v="0.15"/>
    <x v="0"/>
    <x v="2"/>
    <x v="22"/>
    <n v="2000000"/>
    <n v="300000"/>
    <n v="1700000"/>
    <n v="1250000"/>
    <n v="450000"/>
    <d v="2023-04-06T00:00:00"/>
    <x v="8"/>
    <x v="1"/>
    <n v="6.7504588624411747E-4"/>
  </r>
  <r>
    <n v="227"/>
    <s v="ORD-PU-227-05/04/23"/>
    <x v="21"/>
    <x v="0"/>
    <s v="[{color: Ocean Blue, quantity: 2}]"/>
    <n v="10"/>
    <n v="20"/>
    <n v="31"/>
    <n v="10"/>
    <s v="Ocean Blue"/>
    <s v="Ocean Blue"/>
    <s v=" 2"/>
    <n v="2"/>
    <e v="#VALUE!"/>
    <e v="#VALUE!"/>
    <e v="#VALUE!"/>
    <e v="#VALUE!"/>
    <s v=" "/>
    <s v=" "/>
    <s v="0"/>
    <n v="0"/>
    <e v="#VALUE!"/>
    <e v="#VALUE!"/>
    <e v="#VALUE!"/>
    <e v="#VALUE!"/>
    <s v=" "/>
    <s v=" "/>
    <s v="0"/>
    <n v="0"/>
    <n v="2"/>
    <n v="200000"/>
    <n v="64000"/>
    <s v="BELI44"/>
    <n v="0.15"/>
    <x v="0"/>
    <x v="0"/>
    <x v="0"/>
    <n v="400000"/>
    <n v="60000"/>
    <n v="340000"/>
    <n v="128000"/>
    <n v="212000"/>
    <d v="2023-04-05T00:00:00"/>
    <x v="9"/>
    <x v="2"/>
    <n v="3.1802161751945087E-4"/>
  </r>
  <r>
    <n v="228"/>
    <s v="ORD-SP-228-26/04/23"/>
    <x v="9"/>
    <x v="2"/>
    <s v="[{color: Summer Orange, quantity: 4}]"/>
    <n v="10"/>
    <n v="23"/>
    <n v="34"/>
    <n v="13"/>
    <s v="Summer Orange"/>
    <s v="Summer Orange"/>
    <s v=" 4"/>
    <n v="4"/>
    <e v="#VALUE!"/>
    <e v="#VALUE!"/>
    <e v="#VALUE!"/>
    <e v="#VALUE!"/>
    <s v=" "/>
    <s v=" "/>
    <s v="0"/>
    <n v="0"/>
    <e v="#VALUE!"/>
    <e v="#VALUE!"/>
    <e v="#VALUE!"/>
    <e v="#VALUE!"/>
    <s v=" "/>
    <s v=" "/>
    <s v="0"/>
    <n v="0"/>
    <n v="4"/>
    <n v="370000"/>
    <n v="108000"/>
    <s v="DISC20"/>
    <n v="0.2"/>
    <x v="1"/>
    <x v="2"/>
    <x v="24"/>
    <n v="1480000"/>
    <n v="296000"/>
    <n v="1184000"/>
    <n v="432000"/>
    <n v="752000"/>
    <d v="2023-04-26T00:00:00"/>
    <x v="15"/>
    <x v="0"/>
    <n v="1.1280766810123919E-3"/>
  </r>
  <r>
    <n v="229"/>
    <s v="ORD-PW-229-28/04/23"/>
    <x v="18"/>
    <x v="4"/>
    <s v="[{color: Ash Grey, quantity: 2}, {color: Gold , quantity: 2}, {color: Ocean Blue , quantity: 1}]"/>
    <n v="10"/>
    <n v="18"/>
    <n v="29"/>
    <n v="8"/>
    <s v="Ash Grey"/>
    <s v="Ash Grey"/>
    <s v=" 2"/>
    <n v="2"/>
    <n v="42"/>
    <n v="47"/>
    <n v="58"/>
    <n v="5"/>
    <s v="Gold "/>
    <s v="Gold "/>
    <s v=" 2"/>
    <n v="2"/>
    <n v="71"/>
    <n v="82"/>
    <n v="93"/>
    <n v="11"/>
    <s v="Ocean Blue "/>
    <s v="Ocean Blue "/>
    <s v=" 1"/>
    <n v="1"/>
    <n v="5"/>
    <n v="185000"/>
    <n v="60000"/>
    <s v="DISC20"/>
    <n v="0.2"/>
    <x v="1"/>
    <x v="2"/>
    <x v="8"/>
    <n v="925000"/>
    <n v="185000"/>
    <n v="740000"/>
    <n v="300000"/>
    <n v="440000"/>
    <d v="2023-04-28T00:00:00"/>
    <x v="11"/>
    <x v="3"/>
    <n v="6.6004486654980374E-4"/>
  </r>
  <r>
    <n v="230"/>
    <s v="ORD-PW-230-06/04/23"/>
    <x v="8"/>
    <x v="4"/>
    <s v="[{color: Summer Orange, quantity: 1}, {color: Snow White , quantity: 1}]"/>
    <n v="10"/>
    <n v="23"/>
    <n v="34"/>
    <n v="13"/>
    <s v="Summer Orange"/>
    <s v="Summer Orange"/>
    <s v=" 1"/>
    <n v="1"/>
    <n v="47"/>
    <n v="58"/>
    <n v="69"/>
    <n v="11"/>
    <s v="Snow White "/>
    <s v="Snow White "/>
    <s v=" 1"/>
    <n v="1"/>
    <e v="#VALUE!"/>
    <e v="#VALUE!"/>
    <e v="#VALUE!"/>
    <e v="#VALUE!"/>
    <s v=" "/>
    <s v=" "/>
    <s v="0"/>
    <n v="0"/>
    <n v="2"/>
    <n v="90000"/>
    <n v="37000"/>
    <s v="BELI44"/>
    <n v="0.15"/>
    <x v="0"/>
    <x v="0"/>
    <x v="0"/>
    <n v="180000"/>
    <n v="27000"/>
    <n v="153000"/>
    <n v="74000"/>
    <n v="79000"/>
    <d v="2023-04-06T00:00:00"/>
    <x v="8"/>
    <x v="3"/>
    <n v="1.1850805558507839E-4"/>
  </r>
  <r>
    <n v="231"/>
    <s v="ORD-PP-231-02/04/23"/>
    <x v="14"/>
    <x v="3"/>
    <s v="[{color: Ash Grey, quantity: 2}, {color: Magenta , quantity: 2}, {color: Ash Grey , quantity: 1}]"/>
    <n v="10"/>
    <n v="18"/>
    <n v="29"/>
    <n v="8"/>
    <s v="Ash Grey"/>
    <s v="Ash Grey"/>
    <s v=" 2"/>
    <n v="2"/>
    <n v="42"/>
    <n v="50"/>
    <n v="61"/>
    <n v="8"/>
    <s v="Magenta "/>
    <s v="Magenta "/>
    <s v=" 2"/>
    <n v="2"/>
    <n v="74"/>
    <n v="83"/>
    <n v="94"/>
    <n v="9"/>
    <s v="Ash Grey "/>
    <s v="Ash Grey "/>
    <s v=" 1"/>
    <n v="1"/>
    <n v="5"/>
    <n v="85000"/>
    <n v="28000"/>
    <s v="DISC15"/>
    <n v="0.15"/>
    <x v="0"/>
    <x v="2"/>
    <x v="14"/>
    <n v="425000"/>
    <n v="63750"/>
    <n v="361250"/>
    <n v="140000"/>
    <n v="221250"/>
    <d v="2023-04-02T00:00:00"/>
    <x v="1"/>
    <x v="4"/>
    <n v="3.3189756073669107E-4"/>
  </r>
  <r>
    <n v="232"/>
    <s v="ORD-PP-232-20/04/23"/>
    <x v="5"/>
    <x v="3"/>
    <s v="[{color: Summer Orange, quantity: 4}, {color: Ash Grey , quantity: 1}, {color: Summer Orange , quantity: 1}]"/>
    <n v="10"/>
    <n v="23"/>
    <n v="34"/>
    <n v="13"/>
    <s v="Summer Orange"/>
    <s v="Summer Orange"/>
    <s v=" 4"/>
    <n v="4"/>
    <n v="47"/>
    <n v="56"/>
    <n v="67"/>
    <n v="9"/>
    <s v="Ash Grey "/>
    <s v="Ash Grey "/>
    <s v=" 1"/>
    <n v="1"/>
    <n v="80"/>
    <n v="94"/>
    <n v="105"/>
    <n v="14"/>
    <s v="Summer Orange "/>
    <s v="Summer Orange "/>
    <s v=" 1"/>
    <n v="1"/>
    <n v="6"/>
    <n v="175000"/>
    <n v="63000"/>
    <s v="LEBAR10"/>
    <n v="0.1"/>
    <x v="1"/>
    <x v="1"/>
    <x v="8"/>
    <n v="1050000"/>
    <n v="105000"/>
    <n v="945000"/>
    <n v="378000"/>
    <n v="567000"/>
    <d v="2023-04-20T00:00:00"/>
    <x v="5"/>
    <x v="0"/>
    <n v="8.5055781666758799E-4"/>
  </r>
  <r>
    <n v="233"/>
    <s v="ORD-PW-233-29/04/23"/>
    <x v="19"/>
    <x v="4"/>
    <s v="[{color: Ash Grey, quantity: 2}, {color: Gold , quantity: 2}]"/>
    <n v="10"/>
    <n v="18"/>
    <n v="29"/>
    <n v="8"/>
    <s v="Ash Grey"/>
    <s v="Ash Grey"/>
    <s v=" 2"/>
    <n v="2"/>
    <n v="42"/>
    <n v="47"/>
    <n v="58"/>
    <n v="5"/>
    <s v="Gold "/>
    <s v="Gold "/>
    <s v=" 2"/>
    <n v="2"/>
    <e v="#VALUE!"/>
    <e v="#VALUE!"/>
    <e v="#VALUE!"/>
    <e v="#VALUE!"/>
    <s v=" "/>
    <s v=" "/>
    <s v="0"/>
    <n v="0"/>
    <n v="4"/>
    <n v="200000"/>
    <n v="55000"/>
    <s v="DISC20"/>
    <n v="0.2"/>
    <x v="1"/>
    <x v="2"/>
    <x v="6"/>
    <n v="800000"/>
    <n v="160000"/>
    <n v="640000"/>
    <n v="220000"/>
    <n v="420000"/>
    <d v="2023-04-29T00:00:00"/>
    <x v="13"/>
    <x v="3"/>
    <n v="6.3004282716117629E-4"/>
  </r>
  <r>
    <n v="234"/>
    <s v="ORD-PW-234-01/04/23"/>
    <x v="13"/>
    <x v="4"/>
    <s v="[{color: Ocean Blue, quantity: 4}, {color: Snow White , quantity: 1}]"/>
    <n v="10"/>
    <n v="20"/>
    <n v="31"/>
    <n v="10"/>
    <s v="Ocean Blue"/>
    <s v="Ocean Blue"/>
    <s v=" 4"/>
    <n v="4"/>
    <n v="44"/>
    <n v="55"/>
    <n v="66"/>
    <n v="11"/>
    <s v="Snow White "/>
    <s v="Snow White "/>
    <s v=" 1"/>
    <n v="1"/>
    <e v="#VALUE!"/>
    <e v="#VALUE!"/>
    <e v="#VALUE!"/>
    <e v="#VALUE!"/>
    <s v=" "/>
    <s v=" "/>
    <s v="0"/>
    <n v="0"/>
    <n v="5"/>
    <n v="90000"/>
    <n v="36000"/>
    <s v="BELI44"/>
    <n v="0.15"/>
    <x v="0"/>
    <x v="0"/>
    <x v="18"/>
    <n v="450000"/>
    <n v="67500"/>
    <n v="382500"/>
    <n v="180000"/>
    <n v="202500"/>
    <d v="2023-04-01T00:00:00"/>
    <x v="0"/>
    <x v="3"/>
    <n v="3.0377064880985288E-4"/>
  </r>
  <r>
    <n v="235"/>
    <s v="ORD-SP-235-22/04/23"/>
    <x v="2"/>
    <x v="2"/>
    <s v="[{color: Gold, quantity: 3}, {color: Summer Orange , quantity: 1}, {color: Dusk , quantity: 1}]"/>
    <n v="10"/>
    <n v="14"/>
    <n v="25"/>
    <n v="4"/>
    <s v="Gold"/>
    <s v="Gold"/>
    <s v=" 3"/>
    <n v="3"/>
    <n v="38"/>
    <n v="52"/>
    <n v="63"/>
    <n v="14"/>
    <s v="Summer Orange "/>
    <s v="Summer Orange "/>
    <s v=" 1"/>
    <n v="1"/>
    <n v="76"/>
    <n v="81"/>
    <n v="92"/>
    <n v="5"/>
    <s v="Dusk "/>
    <s v="Dusk "/>
    <s v=" 1"/>
    <n v="1"/>
    <n v="5"/>
    <n v="360000"/>
    <n v="108000"/>
    <s v="LEBAR10"/>
    <n v="0.1"/>
    <x v="1"/>
    <x v="1"/>
    <x v="10"/>
    <n v="1800000"/>
    <n v="180000"/>
    <n v="1620000"/>
    <n v="540000"/>
    <n v="1080000"/>
    <d v="2023-04-22T00:00:00"/>
    <x v="27"/>
    <x v="0"/>
    <n v="1.6201101269858818E-3"/>
  </r>
  <r>
    <n v="236"/>
    <s v="ORD-PW-236-29/04/23"/>
    <x v="19"/>
    <x v="4"/>
    <s v="[{color: Dusk, quantity: 1}]"/>
    <n v="10"/>
    <n v="14"/>
    <n v="25"/>
    <n v="4"/>
    <s v="Dusk"/>
    <s v="Dusk"/>
    <s v=" 1"/>
    <n v="1"/>
    <e v="#VALUE!"/>
    <e v="#VALUE!"/>
    <e v="#VALUE!"/>
    <e v="#VALUE!"/>
    <s v=" "/>
    <s v=" "/>
    <s v="0"/>
    <n v="0"/>
    <e v="#VALUE!"/>
    <e v="#VALUE!"/>
    <e v="#VALUE!"/>
    <e v="#VALUE!"/>
    <s v=" "/>
    <s v=" "/>
    <s v="0"/>
    <n v="0"/>
    <n v="1"/>
    <n v="200000"/>
    <n v="55000"/>
    <s v="LEBAR10"/>
    <n v="0.1"/>
    <x v="1"/>
    <x v="1"/>
    <x v="4"/>
    <n v="200000"/>
    <n v="20000"/>
    <n v="180000"/>
    <n v="55000"/>
    <n v="125000"/>
    <d v="2023-04-29T00:00:00"/>
    <x v="13"/>
    <x v="3"/>
    <n v="1.8751274617892152E-4"/>
  </r>
  <r>
    <n v="237"/>
    <s v="ORD-PW-237-02/04/23"/>
    <x v="22"/>
    <x v="4"/>
    <s v="[{color: Rose Gold, quantity: 3}]"/>
    <n v="10"/>
    <n v="19"/>
    <n v="30"/>
    <n v="9"/>
    <s v="Rose Gold"/>
    <s v="Rose Gold"/>
    <s v=" 3"/>
    <n v="3"/>
    <e v="#VALUE!"/>
    <e v="#VALUE!"/>
    <e v="#VALUE!"/>
    <e v="#VALUE!"/>
    <s v=" "/>
    <s v=" "/>
    <s v="0"/>
    <n v="0"/>
    <e v="#VALUE!"/>
    <e v="#VALUE!"/>
    <e v="#VALUE!"/>
    <e v="#VALUE!"/>
    <s v=" "/>
    <s v=" "/>
    <s v="0"/>
    <n v="0"/>
    <n v="3"/>
    <n v="120000"/>
    <n v="39000"/>
    <s v="BELI44"/>
    <n v="0.15"/>
    <x v="0"/>
    <x v="0"/>
    <x v="9"/>
    <n v="360000"/>
    <n v="54000"/>
    <n v="306000"/>
    <n v="117000"/>
    <n v="189000"/>
    <d v="2023-04-02T00:00:00"/>
    <x v="1"/>
    <x v="3"/>
    <n v="2.8351927222252933E-4"/>
  </r>
  <r>
    <n v="238"/>
    <s v="ORD-PW-238-04/04/23"/>
    <x v="6"/>
    <x v="4"/>
    <s v="[{color: Ocean Blue, quantity: 2}, {color: Snow White , quantity: 1}, {color: Midnight Black , quantity: 4}]"/>
    <n v="10"/>
    <n v="20"/>
    <n v="31"/>
    <n v="10"/>
    <s v="Ocean Blue"/>
    <s v="Ocean Blue"/>
    <s v=" 2"/>
    <n v="2"/>
    <n v="44"/>
    <n v="55"/>
    <n v="66"/>
    <n v="11"/>
    <s v="Snow White "/>
    <s v="Snow White "/>
    <s v=" 1"/>
    <n v="1"/>
    <n v="79"/>
    <n v="94"/>
    <n v="105"/>
    <n v="15"/>
    <s v="Midnight Black "/>
    <s v="Midnight Black "/>
    <s v=" 4"/>
    <n v="4"/>
    <n v="7"/>
    <n v="155000"/>
    <n v="46000"/>
    <s v="DISC15"/>
    <n v="0.15"/>
    <x v="0"/>
    <x v="2"/>
    <x v="1"/>
    <n v="1085000"/>
    <n v="162750"/>
    <n v="922250"/>
    <n v="322000"/>
    <n v="600250"/>
    <d v="2023-04-04T00:00:00"/>
    <x v="7"/>
    <x v="2"/>
    <n v="9.0043620715118109E-4"/>
  </r>
  <r>
    <n v="239"/>
    <s v="ORD-PW-239-08/04/23"/>
    <x v="19"/>
    <x v="4"/>
    <s v="[{color: Rose Gold, quantity: 4}]"/>
    <n v="10"/>
    <n v="19"/>
    <n v="30"/>
    <n v="9"/>
    <s v="Rose Gold"/>
    <s v="Rose Gold"/>
    <s v=" 4"/>
    <n v="4"/>
    <e v="#VALUE!"/>
    <e v="#VALUE!"/>
    <e v="#VALUE!"/>
    <e v="#VALUE!"/>
    <s v=" "/>
    <s v=" "/>
    <s v="0"/>
    <n v="0"/>
    <e v="#VALUE!"/>
    <e v="#VALUE!"/>
    <e v="#VALUE!"/>
    <e v="#VALUE!"/>
    <s v=" "/>
    <s v=" "/>
    <s v="0"/>
    <n v="0"/>
    <n v="4"/>
    <n v="200000"/>
    <n v="55000"/>
    <s v="-"/>
    <e v="#N/A"/>
    <x v="2"/>
    <x v="2"/>
    <x v="24"/>
    <n v="800000"/>
    <s v="0"/>
    <n v="800000"/>
    <n v="220000"/>
    <n v="580000"/>
    <d v="2023-04-08T00:00:00"/>
    <x v="26"/>
    <x v="3"/>
    <n v="8.700591422701958E-4"/>
  </r>
  <r>
    <n v="240"/>
    <s v="ORD-PU-240-04/04/23"/>
    <x v="21"/>
    <x v="0"/>
    <s v="[{color: Dusk, quantity: 6}]"/>
    <n v="10"/>
    <n v="14"/>
    <n v="25"/>
    <n v="4"/>
    <s v="Dusk"/>
    <s v="Dusk"/>
    <s v=" 6"/>
    <n v="6"/>
    <e v="#VALUE!"/>
    <e v="#VALUE!"/>
    <e v="#VALUE!"/>
    <e v="#VALUE!"/>
    <s v=" "/>
    <s v=" "/>
    <s v="0"/>
    <n v="0"/>
    <e v="#VALUE!"/>
    <e v="#VALUE!"/>
    <e v="#VALUE!"/>
    <e v="#VALUE!"/>
    <s v=" "/>
    <s v=" "/>
    <s v="0"/>
    <n v="0"/>
    <n v="6"/>
    <n v="200000"/>
    <n v="64000"/>
    <s v="BELI44"/>
    <n v="0.15"/>
    <x v="0"/>
    <x v="0"/>
    <x v="26"/>
    <n v="1200000"/>
    <n v="180000"/>
    <n v="1020000"/>
    <n v="384000"/>
    <n v="636000"/>
    <d v="2023-04-04T00:00:00"/>
    <x v="7"/>
    <x v="3"/>
    <n v="9.540648525583526E-4"/>
  </r>
  <r>
    <n v="241"/>
    <s v="ORD-AK-241-28/04/23"/>
    <x v="12"/>
    <x v="5"/>
    <s v="[{color: Dusk, quantity: 3}, {color: Gold , quantity: 2}]"/>
    <n v="10"/>
    <n v="14"/>
    <n v="25"/>
    <n v="4"/>
    <s v="Dusk"/>
    <s v="Dusk"/>
    <s v=" 3"/>
    <n v="3"/>
    <n v="38"/>
    <n v="43"/>
    <n v="54"/>
    <n v="5"/>
    <s v="Gold "/>
    <s v="Gold "/>
    <s v=" 2"/>
    <n v="2"/>
    <e v="#VALUE!"/>
    <e v="#VALUE!"/>
    <e v="#VALUE!"/>
    <e v="#VALUE!"/>
    <s v=" "/>
    <s v=" "/>
    <s v="0"/>
    <n v="0"/>
    <n v="5"/>
    <n v="48000"/>
    <n v="20000"/>
    <s v="BUKALEBAR"/>
    <n v="0.15"/>
    <x v="1"/>
    <x v="3"/>
    <x v="15"/>
    <n v="240000"/>
    <n v="36000"/>
    <n v="204000"/>
    <n v="100000"/>
    <n v="104000"/>
    <d v="2023-04-28T00:00:00"/>
    <x v="11"/>
    <x v="1"/>
    <n v="1.5601060482086271E-4"/>
  </r>
  <r>
    <n v="242"/>
    <s v="ORD-PP-242-14/04/23"/>
    <x v="4"/>
    <x v="3"/>
    <s v="[{color: Dusk, quantity: 3}]"/>
    <n v="10"/>
    <n v="14"/>
    <n v="25"/>
    <n v="4"/>
    <s v="Dusk"/>
    <s v="Dusk"/>
    <s v=" 3"/>
    <n v="3"/>
    <e v="#VALUE!"/>
    <e v="#VALUE!"/>
    <e v="#VALUE!"/>
    <e v="#VALUE!"/>
    <s v=" "/>
    <s v=" "/>
    <s v="0"/>
    <n v="0"/>
    <e v="#VALUE!"/>
    <e v="#VALUE!"/>
    <e v="#VALUE!"/>
    <e v="#VALUE!"/>
    <s v=" "/>
    <s v=" "/>
    <s v="0"/>
    <n v="0"/>
    <n v="3"/>
    <n v="130000"/>
    <n v="46000"/>
    <s v="-"/>
    <e v="#N/A"/>
    <x v="2"/>
    <x v="2"/>
    <x v="12"/>
    <n v="390000"/>
    <s v="0"/>
    <n v="390000"/>
    <n v="138000"/>
    <n v="252000"/>
    <d v="2023-04-14T00:00:00"/>
    <x v="22"/>
    <x v="1"/>
    <n v="3.7802569629670577E-4"/>
  </r>
  <r>
    <n v="243"/>
    <s v="ORD-AK-243-04/04/23"/>
    <x v="7"/>
    <x v="5"/>
    <s v="[{color: Ash Grey, quantity: 2}]"/>
    <n v="10"/>
    <n v="18"/>
    <n v="29"/>
    <n v="8"/>
    <s v="Ash Grey"/>
    <s v="Ash Grey"/>
    <s v=" 2"/>
    <n v="2"/>
    <e v="#VALUE!"/>
    <e v="#VALUE!"/>
    <e v="#VALUE!"/>
    <e v="#VALUE!"/>
    <s v=" "/>
    <s v=" "/>
    <s v="0"/>
    <n v="0"/>
    <e v="#VALUE!"/>
    <e v="#VALUE!"/>
    <e v="#VALUE!"/>
    <e v="#VALUE!"/>
    <s v=" "/>
    <s v=" "/>
    <s v="0"/>
    <n v="0"/>
    <n v="2"/>
    <n v="9000"/>
    <n v="2000"/>
    <s v="DISC15"/>
    <n v="0.15"/>
    <x v="0"/>
    <x v="2"/>
    <x v="9"/>
    <n v="18000"/>
    <n v="2700"/>
    <n v="15300"/>
    <n v="4000"/>
    <n v="11300"/>
    <d v="2023-04-04T00:00:00"/>
    <x v="7"/>
    <x v="4"/>
    <n v="1.6951152254574505E-5"/>
  </r>
  <r>
    <n v="244"/>
    <s v="ORD-PW-244-30/04/23"/>
    <x v="13"/>
    <x v="4"/>
    <s v="[{color: Summer Orange, quantity: 2}, {color: Ocean Blue , quantity: 1}]"/>
    <n v="10"/>
    <n v="23"/>
    <n v="34"/>
    <n v="13"/>
    <s v="Summer Orange"/>
    <s v="Summer Orange"/>
    <s v=" 2"/>
    <n v="2"/>
    <n v="47"/>
    <n v="58"/>
    <n v="69"/>
    <n v="11"/>
    <s v="Ocean Blue "/>
    <s v="Ocean Blue "/>
    <s v=" 1"/>
    <n v="1"/>
    <e v="#VALUE!"/>
    <e v="#VALUE!"/>
    <e v="#VALUE!"/>
    <e v="#VALUE!"/>
    <s v=" "/>
    <s v=" "/>
    <s v="0"/>
    <n v="0"/>
    <n v="3"/>
    <n v="90000"/>
    <n v="36000"/>
    <s v="LEBAR10"/>
    <n v="0.1"/>
    <x v="1"/>
    <x v="1"/>
    <x v="7"/>
    <n v="270000"/>
    <n v="27000"/>
    <n v="243000"/>
    <n v="108000"/>
    <n v="135000"/>
    <d v="2023-04-30T00:00:00"/>
    <x v="12"/>
    <x v="4"/>
    <n v="2.0251376587323522E-4"/>
  </r>
  <r>
    <n v="245"/>
    <s v="ORD-PW-245-17/04/23"/>
    <x v="13"/>
    <x v="4"/>
    <s v="[{color: Ash Grey, quantity: 1}]"/>
    <n v="10"/>
    <n v="18"/>
    <n v="29"/>
    <n v="8"/>
    <s v="Ash Grey"/>
    <s v="Ash Grey"/>
    <s v=" 1"/>
    <n v="1"/>
    <e v="#VALUE!"/>
    <e v="#VALUE!"/>
    <e v="#VALUE!"/>
    <e v="#VALUE!"/>
    <s v=" "/>
    <s v=" "/>
    <s v="0"/>
    <n v="0"/>
    <e v="#VALUE!"/>
    <e v="#VALUE!"/>
    <e v="#VALUE!"/>
    <e v="#VALUE!"/>
    <s v=" "/>
    <s v=" "/>
    <s v="0"/>
    <n v="0"/>
    <n v="1"/>
    <n v="90000"/>
    <n v="36000"/>
    <s v="DISC20"/>
    <n v="0.2"/>
    <x v="1"/>
    <x v="2"/>
    <x v="24"/>
    <n v="90000"/>
    <n v="18000"/>
    <n v="72000"/>
    <n v="36000"/>
    <n v="36000"/>
    <d v="2023-04-17T00:00:00"/>
    <x v="3"/>
    <x v="4"/>
    <n v="5.4003670899529397E-5"/>
  </r>
  <r>
    <n v="246"/>
    <s v="ORD-PW-246-05/04/23"/>
    <x v="19"/>
    <x v="4"/>
    <s v="[{color: Dusk, quantity: 2}, {color: Midnight Black , quantity: 1}]"/>
    <n v="10"/>
    <n v="14"/>
    <n v="25"/>
    <n v="4"/>
    <s v="Dusk"/>
    <s v="Dusk"/>
    <s v=" 2"/>
    <n v="2"/>
    <n v="38"/>
    <n v="53"/>
    <n v="64"/>
    <n v="15"/>
    <s v="Midnight Black "/>
    <s v="Midnight Black "/>
    <s v=" 1"/>
    <n v="1"/>
    <e v="#VALUE!"/>
    <e v="#VALUE!"/>
    <e v="#VALUE!"/>
    <e v="#VALUE!"/>
    <s v=" "/>
    <s v=" "/>
    <s v="0"/>
    <n v="0"/>
    <n v="3"/>
    <n v="200000"/>
    <n v="55000"/>
    <s v="DISC15"/>
    <n v="0.15"/>
    <x v="0"/>
    <x v="2"/>
    <x v="28"/>
    <n v="600000"/>
    <n v="90000"/>
    <n v="510000"/>
    <n v="165000"/>
    <n v="345000"/>
    <d v="2023-04-05T00:00:00"/>
    <x v="9"/>
    <x v="1"/>
    <n v="5.1753517945382339E-4"/>
  </r>
  <r>
    <n v="247"/>
    <s v="ORD-PU-247-30/04/23"/>
    <x v="21"/>
    <x v="0"/>
    <s v="[{color: Snow White, quantity: 1}, {color: Carmine Red , quantity: 3}]"/>
    <n v="10"/>
    <n v="20"/>
    <n v="31"/>
    <n v="10"/>
    <s v="Snow White"/>
    <s v="Snow White"/>
    <s v=" 1"/>
    <n v="1"/>
    <n v="44"/>
    <n v="56"/>
    <n v="67"/>
    <n v="12"/>
    <s v="Carmine Red "/>
    <s v="Carmine Red "/>
    <s v=" 3"/>
    <n v="3"/>
    <e v="#VALUE!"/>
    <e v="#VALUE!"/>
    <e v="#VALUE!"/>
    <e v="#VALUE!"/>
    <s v=" "/>
    <s v=" "/>
    <s v="0"/>
    <n v="0"/>
    <n v="4"/>
    <n v="200000"/>
    <n v="64000"/>
    <s v="LEBAR10"/>
    <n v="0.1"/>
    <x v="1"/>
    <x v="1"/>
    <x v="10"/>
    <n v="800000"/>
    <n v="80000"/>
    <n v="720000"/>
    <n v="256000"/>
    <n v="464000"/>
    <d v="2023-04-30T00:00:00"/>
    <x v="12"/>
    <x v="0"/>
    <n v="6.9604731381615664E-4"/>
  </r>
  <r>
    <n v="248"/>
    <s v="ORD-SW-248-22/04/23"/>
    <x v="1"/>
    <x v="1"/>
    <s v="[{color: Rose Gold, quantity: 1}, {color: Ash Grey , quantity: 1}, {color: Dusk , quantity: 5}]"/>
    <n v="10"/>
    <n v="19"/>
    <n v="30"/>
    <n v="9"/>
    <s v="Rose Gold"/>
    <s v="Rose Gold"/>
    <s v=" 1"/>
    <n v="1"/>
    <n v="43"/>
    <n v="52"/>
    <n v="63"/>
    <n v="9"/>
    <s v="Ash Grey "/>
    <s v="Ash Grey "/>
    <s v=" 1"/>
    <n v="1"/>
    <n v="76"/>
    <n v="81"/>
    <n v="92"/>
    <n v="5"/>
    <s v="Dusk "/>
    <s v="Dusk "/>
    <s v=" 5"/>
    <n v="5"/>
    <n v="7"/>
    <n v="189000"/>
    <n v="93000"/>
    <s v="BUKALEBAR"/>
    <n v="0.15"/>
    <x v="1"/>
    <x v="3"/>
    <x v="1"/>
    <n v="1323000"/>
    <n v="198450"/>
    <n v="1124550"/>
    <n v="651000"/>
    <n v="473550"/>
    <d v="2023-04-22T00:00:00"/>
    <x v="27"/>
    <x v="4"/>
    <n v="7.1037328762422623E-4"/>
  </r>
  <r>
    <n v="249"/>
    <s v="ORD-PW-249-05/04/23"/>
    <x v="18"/>
    <x v="4"/>
    <s v="[{color: Ocean Blue, quantity: 3}, {color: Carmine Red , quantity: 1}, {color: Dusk , quantity: 1}]"/>
    <n v="10"/>
    <n v="20"/>
    <n v="31"/>
    <n v="10"/>
    <s v="Ocean Blue"/>
    <s v="Ocean Blue"/>
    <s v=" 3"/>
    <n v="3"/>
    <n v="44"/>
    <n v="56"/>
    <n v="67"/>
    <n v="12"/>
    <s v="Carmine Red "/>
    <s v="Carmine Red "/>
    <s v=" 1"/>
    <n v="1"/>
    <n v="80"/>
    <n v="85"/>
    <n v="96"/>
    <n v="5"/>
    <s v="Dusk "/>
    <s v="Dusk "/>
    <s v=" 1"/>
    <n v="1"/>
    <n v="5"/>
    <n v="185000"/>
    <n v="60000"/>
    <s v="DISCAPRIL"/>
    <n v="0.1"/>
    <x v="0"/>
    <x v="1"/>
    <x v="9"/>
    <n v="925000"/>
    <n v="92500"/>
    <n v="832500"/>
    <n v="300000"/>
    <n v="532500"/>
    <d v="2023-04-05T00:00:00"/>
    <x v="9"/>
    <x v="4"/>
    <n v="7.9880429872220568E-4"/>
  </r>
  <r>
    <n v="250"/>
    <s v="ORD-PU-250-20/04/23"/>
    <x v="25"/>
    <x v="0"/>
    <s v="[{color: Rose Gold, quantity: 1}, {color: Carmine Red , quantity: 1}]"/>
    <n v="10"/>
    <n v="19"/>
    <n v="30"/>
    <n v="9"/>
    <s v="Rose Gold"/>
    <s v="Rose Gold"/>
    <s v=" 1"/>
    <n v="1"/>
    <n v="43"/>
    <n v="55"/>
    <n v="66"/>
    <n v="12"/>
    <s v="Carmine Red "/>
    <s v="Carmine Red "/>
    <s v=" 1"/>
    <n v="1"/>
    <e v="#VALUE!"/>
    <e v="#VALUE!"/>
    <e v="#VALUE!"/>
    <e v="#VALUE!"/>
    <s v=" "/>
    <s v=" "/>
    <s v="0"/>
    <n v="0"/>
    <n v="2"/>
    <n v="235000"/>
    <n v="89000"/>
    <s v="DISC20"/>
    <n v="0.2"/>
    <x v="1"/>
    <x v="2"/>
    <x v="2"/>
    <n v="470000"/>
    <n v="94000"/>
    <n v="376000"/>
    <n v="178000"/>
    <n v="198000"/>
    <d v="2023-04-20T00:00:00"/>
    <x v="5"/>
    <x v="3"/>
    <n v="2.9702018994741169E-4"/>
  </r>
  <r>
    <n v="251"/>
    <s v="ORD-PP-251-25/04/23"/>
    <x v="10"/>
    <x v="3"/>
    <s v="[{color: Ocean Blue, quantity: 2}]"/>
    <n v="10"/>
    <n v="20"/>
    <n v="31"/>
    <n v="10"/>
    <s v="Ocean Blue"/>
    <s v="Ocean Blue"/>
    <s v=" 2"/>
    <n v="2"/>
    <e v="#VALUE!"/>
    <e v="#VALUE!"/>
    <e v="#VALUE!"/>
    <e v="#VALUE!"/>
    <s v=" "/>
    <s v=" "/>
    <s v="0"/>
    <n v="0"/>
    <e v="#VALUE!"/>
    <e v="#VALUE!"/>
    <e v="#VALUE!"/>
    <e v="#VALUE!"/>
    <s v=" "/>
    <s v=" "/>
    <s v="0"/>
    <n v="0"/>
    <n v="2"/>
    <n v="100000"/>
    <n v="31000"/>
    <s v="LEBAR10"/>
    <n v="0.1"/>
    <x v="1"/>
    <x v="1"/>
    <x v="22"/>
    <n v="200000"/>
    <n v="20000"/>
    <n v="180000"/>
    <n v="62000"/>
    <n v="118000"/>
    <d v="2023-04-25T00:00:00"/>
    <x v="6"/>
    <x v="0"/>
    <n v="1.7701203239290191E-4"/>
  </r>
  <r>
    <n v="252"/>
    <s v="ORD-SP-252-17/04/23"/>
    <x v="9"/>
    <x v="2"/>
    <s v="[{color: Ocean Blue, quantity: 2}, {color: Carmine Red , quantity: 3}, {color: Ocean Blue , quantity: 2}]"/>
    <n v="10"/>
    <n v="20"/>
    <n v="31"/>
    <n v="10"/>
    <s v="Ocean Blue"/>
    <s v="Ocean Blue"/>
    <s v=" 2"/>
    <n v="2"/>
    <n v="44"/>
    <n v="56"/>
    <n v="67"/>
    <n v="12"/>
    <s v="Carmine Red "/>
    <s v="Carmine Red "/>
    <s v=" 3"/>
    <n v="3"/>
    <n v="80"/>
    <n v="91"/>
    <n v="102"/>
    <n v="11"/>
    <s v="Ocean Blue "/>
    <s v="Ocean Blue "/>
    <s v=" 2"/>
    <n v="2"/>
    <n v="7"/>
    <n v="370000"/>
    <n v="108000"/>
    <s v="LEBAR10"/>
    <n v="0.1"/>
    <x v="1"/>
    <x v="1"/>
    <x v="14"/>
    <n v="2590000"/>
    <n v="259000"/>
    <n v="2331000"/>
    <n v="756000"/>
    <n v="1575000"/>
    <d v="2023-04-17T00:00:00"/>
    <x v="3"/>
    <x v="4"/>
    <n v="2.3626606018544109E-3"/>
  </r>
  <r>
    <n v="253"/>
    <s v="ORD-PP-253-24/04/23"/>
    <x v="14"/>
    <x v="3"/>
    <s v="[{color: Gold, quantity: 4}, {color: Ocean Blue , quantity: 2}]"/>
    <n v="10"/>
    <n v="14"/>
    <n v="25"/>
    <n v="4"/>
    <s v="Gold"/>
    <s v="Gold"/>
    <s v=" 4"/>
    <n v="4"/>
    <n v="38"/>
    <n v="49"/>
    <n v="60"/>
    <n v="11"/>
    <s v="Ocean Blue "/>
    <s v="Ocean Blue "/>
    <s v=" 2"/>
    <n v="2"/>
    <e v="#VALUE!"/>
    <e v="#VALUE!"/>
    <e v="#VALUE!"/>
    <e v="#VALUE!"/>
    <s v=" "/>
    <s v=" "/>
    <s v="0"/>
    <n v="0"/>
    <n v="6"/>
    <n v="85000"/>
    <n v="28000"/>
    <s v="LEBAR10"/>
    <n v="0.1"/>
    <x v="1"/>
    <x v="1"/>
    <x v="26"/>
    <n v="510000"/>
    <n v="51000"/>
    <n v="459000"/>
    <n v="168000"/>
    <n v="291000"/>
    <d v="2023-04-24T00:00:00"/>
    <x v="4"/>
    <x v="1"/>
    <n v="4.3652967310452926E-4"/>
  </r>
  <r>
    <n v="254"/>
    <s v="ORD-PW-254-02/04/23"/>
    <x v="13"/>
    <x v="4"/>
    <s v="[{color: Dusk, quantity: 6}]"/>
    <n v="10"/>
    <n v="14"/>
    <n v="25"/>
    <n v="4"/>
    <s v="Dusk"/>
    <s v="Dusk"/>
    <s v=" 6"/>
    <n v="6"/>
    <e v="#VALUE!"/>
    <e v="#VALUE!"/>
    <e v="#VALUE!"/>
    <e v="#VALUE!"/>
    <s v=" "/>
    <s v=" "/>
    <s v="0"/>
    <n v="0"/>
    <e v="#VALUE!"/>
    <e v="#VALUE!"/>
    <e v="#VALUE!"/>
    <e v="#VALUE!"/>
    <s v=" "/>
    <s v=" "/>
    <s v="0"/>
    <n v="0"/>
    <n v="6"/>
    <n v="90000"/>
    <n v="36000"/>
    <s v="DISC10"/>
    <n v="0.1"/>
    <x v="0"/>
    <x v="2"/>
    <x v="11"/>
    <n v="540000"/>
    <n v="54000"/>
    <n v="486000"/>
    <n v="216000"/>
    <n v="270000"/>
    <d v="2023-04-02T00:00:00"/>
    <x v="1"/>
    <x v="1"/>
    <n v="4.0502753174647045E-4"/>
  </r>
  <r>
    <n v="255"/>
    <s v="ORD-PP-255-21/04/23"/>
    <x v="15"/>
    <x v="3"/>
    <s v="[{color: Magenta, quantity: 3}, {color: Ocean Blue , quantity: 1}, {color: Carmine Red , quantity: 1}]"/>
    <n v="10"/>
    <n v="17"/>
    <n v="28"/>
    <n v="7"/>
    <s v="Magenta"/>
    <s v="Magenta"/>
    <s v=" 3"/>
    <n v="3"/>
    <n v="41"/>
    <n v="52"/>
    <n v="63"/>
    <n v="11"/>
    <s v="Ocean Blue "/>
    <s v="Ocean Blue "/>
    <s v=" 1"/>
    <n v="1"/>
    <n v="76"/>
    <n v="88"/>
    <n v="99"/>
    <n v="12"/>
    <s v="Carmine Red "/>
    <s v="Carmine Red "/>
    <s v=" 1"/>
    <n v="1"/>
    <n v="5"/>
    <n v="395000"/>
    <n v="172000"/>
    <s v="LEBAR10"/>
    <n v="0.1"/>
    <x v="1"/>
    <x v="1"/>
    <x v="24"/>
    <n v="1975000"/>
    <n v="197500"/>
    <n v="1777500"/>
    <n v="860000"/>
    <n v="917500"/>
    <d v="2023-04-21T00:00:00"/>
    <x v="20"/>
    <x v="2"/>
    <n v="1.376343556953284E-3"/>
  </r>
  <r>
    <n v="256"/>
    <s v="ORD-PP-256-01/04/23"/>
    <x v="10"/>
    <x v="3"/>
    <s v="[{color: Carmine Red, quantity: 3}, {color: Ocean Blue , quantity: 1}, {color: Ocean Blue , quantity: 1}]"/>
    <n v="10"/>
    <n v="21"/>
    <n v="32"/>
    <n v="11"/>
    <s v="Carmine Red"/>
    <s v="Carmine Red"/>
    <s v=" 3"/>
    <n v="3"/>
    <n v="45"/>
    <n v="56"/>
    <n v="67"/>
    <n v="11"/>
    <s v="Ocean Blue "/>
    <s v="Ocean Blue "/>
    <s v=" 1"/>
    <n v="1"/>
    <n v="80"/>
    <n v="91"/>
    <n v="102"/>
    <n v="11"/>
    <s v="Ocean Blue "/>
    <s v="Ocean Blue "/>
    <s v=" 1"/>
    <n v="1"/>
    <n v="5"/>
    <n v="100000"/>
    <n v="31000"/>
    <s v="DISC10"/>
    <n v="0.1"/>
    <x v="0"/>
    <x v="2"/>
    <x v="3"/>
    <n v="500000"/>
    <n v="50000"/>
    <n v="450000"/>
    <n v="155000"/>
    <n v="295000"/>
    <d v="2023-04-01T00:00:00"/>
    <x v="0"/>
    <x v="1"/>
    <n v="4.4253008098225476E-4"/>
  </r>
  <r>
    <n v="257"/>
    <s v="ORD-PP-257-01/04/23"/>
    <x v="14"/>
    <x v="3"/>
    <s v="[{color: Gold, quantity: 3}]"/>
    <n v="10"/>
    <n v="14"/>
    <n v="25"/>
    <n v="4"/>
    <s v="Gold"/>
    <s v="Gold"/>
    <s v=" 3"/>
    <n v="3"/>
    <e v="#VALUE!"/>
    <e v="#VALUE!"/>
    <e v="#VALUE!"/>
    <e v="#VALUE!"/>
    <s v=" "/>
    <s v=" "/>
    <s v="0"/>
    <n v="0"/>
    <e v="#VALUE!"/>
    <e v="#VALUE!"/>
    <e v="#VALUE!"/>
    <e v="#VALUE!"/>
    <s v=" "/>
    <s v=" "/>
    <s v="0"/>
    <n v="0"/>
    <n v="3"/>
    <n v="85000"/>
    <n v="28000"/>
    <s v="BELI44"/>
    <n v="0.15"/>
    <x v="0"/>
    <x v="0"/>
    <x v="12"/>
    <n v="255000"/>
    <n v="38250"/>
    <n v="216750"/>
    <n v="84000"/>
    <n v="132750"/>
    <d v="2023-04-01T00:00:00"/>
    <x v="0"/>
    <x v="0"/>
    <n v="1.9913853644201463E-4"/>
  </r>
  <r>
    <n v="258"/>
    <s v="ORD-PP-258-25/04/23"/>
    <x v="4"/>
    <x v="3"/>
    <s v="[{color: Magenta, quantity: 1}]"/>
    <n v="10"/>
    <n v="17"/>
    <n v="28"/>
    <n v="7"/>
    <s v="Magenta"/>
    <s v="Magenta"/>
    <s v=" 1"/>
    <n v="1"/>
    <e v="#VALUE!"/>
    <e v="#VALUE!"/>
    <e v="#VALUE!"/>
    <e v="#VALUE!"/>
    <s v=" "/>
    <s v=" "/>
    <s v="0"/>
    <n v="0"/>
    <e v="#VALUE!"/>
    <e v="#VALUE!"/>
    <e v="#VALUE!"/>
    <e v="#VALUE!"/>
    <s v=" "/>
    <s v=" "/>
    <s v="0"/>
    <n v="0"/>
    <n v="1"/>
    <n v="130000"/>
    <n v="46000"/>
    <s v="DISC20"/>
    <n v="0.2"/>
    <x v="1"/>
    <x v="2"/>
    <x v="8"/>
    <n v="130000"/>
    <n v="26000"/>
    <n v="104000"/>
    <n v="46000"/>
    <n v="58000"/>
    <d v="2023-04-25T00:00:00"/>
    <x v="6"/>
    <x v="2"/>
    <n v="8.700591422701958E-5"/>
  </r>
  <r>
    <n v="259"/>
    <s v="ORD-PP-259-07/04/23"/>
    <x v="10"/>
    <x v="3"/>
    <s v="[{color: Carmine Red, quantity: 2}]"/>
    <n v="10"/>
    <n v="21"/>
    <n v="32"/>
    <n v="11"/>
    <s v="Carmine Red"/>
    <s v="Carmine Red"/>
    <s v=" 2"/>
    <n v="2"/>
    <e v="#VALUE!"/>
    <e v="#VALUE!"/>
    <e v="#VALUE!"/>
    <e v="#VALUE!"/>
    <s v=" "/>
    <s v=" "/>
    <s v="0"/>
    <n v="0"/>
    <e v="#VALUE!"/>
    <e v="#VALUE!"/>
    <e v="#VALUE!"/>
    <e v="#VALUE!"/>
    <s v=" "/>
    <s v=" "/>
    <s v="0"/>
    <n v="0"/>
    <n v="2"/>
    <n v="100000"/>
    <n v="31000"/>
    <s v="-"/>
    <e v="#N/A"/>
    <x v="2"/>
    <x v="2"/>
    <x v="4"/>
    <n v="200000"/>
    <s v="0"/>
    <n v="200000"/>
    <n v="62000"/>
    <n v="138000"/>
    <d v="2023-04-07T00:00:00"/>
    <x v="28"/>
    <x v="3"/>
    <n v="2.0701407178152934E-4"/>
  </r>
  <r>
    <n v="260"/>
    <s v="ORD-AK-260-19/04/23"/>
    <x v="12"/>
    <x v="5"/>
    <s v="[{color: Midnight Black, quantity: 2}]"/>
    <n v="10"/>
    <n v="24"/>
    <n v="35"/>
    <n v="14"/>
    <s v="Midnight Black"/>
    <s v="Midnight Black"/>
    <s v=" 2"/>
    <n v="2"/>
    <e v="#VALUE!"/>
    <e v="#VALUE!"/>
    <e v="#VALUE!"/>
    <e v="#VALUE!"/>
    <s v=" "/>
    <s v=" "/>
    <s v="0"/>
    <n v="0"/>
    <e v="#VALUE!"/>
    <e v="#VALUE!"/>
    <e v="#VALUE!"/>
    <e v="#VALUE!"/>
    <s v=" "/>
    <s v=" "/>
    <s v="0"/>
    <n v="0"/>
    <n v="2"/>
    <n v="48000"/>
    <n v="20000"/>
    <s v="LEBAR10"/>
    <n v="0.1"/>
    <x v="1"/>
    <x v="1"/>
    <x v="13"/>
    <n v="96000"/>
    <n v="9600"/>
    <n v="86400"/>
    <n v="40000"/>
    <n v="46400"/>
    <d v="2023-04-19T00:00:00"/>
    <x v="19"/>
    <x v="1"/>
    <n v="6.9604731381615664E-5"/>
  </r>
  <r>
    <n v="261"/>
    <s v="ORD-AK-261-06/04/23"/>
    <x v="20"/>
    <x v="5"/>
    <s v="[{color: Midnight Black, quantity: 6}, {color: Snow White , quantity: 1}]"/>
    <n v="10"/>
    <n v="24"/>
    <n v="35"/>
    <n v="14"/>
    <s v="Midnight Black"/>
    <s v="Midnight Black"/>
    <s v=" 6"/>
    <n v="6"/>
    <n v="48"/>
    <n v="59"/>
    <n v="70"/>
    <n v="11"/>
    <s v="Snow White "/>
    <s v="Snow White "/>
    <s v=" 1"/>
    <n v="1"/>
    <e v="#VALUE!"/>
    <e v="#VALUE!"/>
    <e v="#VALUE!"/>
    <e v="#VALUE!"/>
    <s v=" "/>
    <s v=" "/>
    <s v="0"/>
    <n v="0"/>
    <n v="7"/>
    <n v="400000"/>
    <n v="250000"/>
    <s v="DISC15"/>
    <n v="0.15"/>
    <x v="0"/>
    <x v="2"/>
    <x v="28"/>
    <n v="2800000"/>
    <n v="420000"/>
    <n v="2380000"/>
    <n v="1750000"/>
    <n v="630000"/>
    <d v="2023-04-06T00:00:00"/>
    <x v="8"/>
    <x v="3"/>
    <n v="9.4506424074176443E-4"/>
  </r>
  <r>
    <n v="262"/>
    <s v="ORD-SP-262-04/04/23"/>
    <x v="9"/>
    <x v="2"/>
    <s v="[{color: Snow White, quantity: 3}, {color: Summer Orange , quantity: 1}]"/>
    <n v="10"/>
    <n v="20"/>
    <n v="31"/>
    <n v="10"/>
    <s v="Snow White"/>
    <s v="Snow White"/>
    <s v=" 3"/>
    <n v="3"/>
    <n v="44"/>
    <n v="58"/>
    <n v="69"/>
    <n v="14"/>
    <s v="Summer Orange "/>
    <s v="Summer Orange "/>
    <s v=" 1"/>
    <n v="1"/>
    <e v="#VALUE!"/>
    <e v="#VALUE!"/>
    <e v="#VALUE!"/>
    <e v="#VALUE!"/>
    <s v=" "/>
    <s v=" "/>
    <s v="0"/>
    <n v="0"/>
    <n v="4"/>
    <n v="370000"/>
    <n v="108000"/>
    <s v="DISC10"/>
    <n v="0.1"/>
    <x v="0"/>
    <x v="2"/>
    <x v="22"/>
    <n v="1480000"/>
    <n v="148000"/>
    <n v="1332000"/>
    <n v="432000"/>
    <n v="900000"/>
    <d v="2023-04-04T00:00:00"/>
    <x v="7"/>
    <x v="0"/>
    <n v="1.3500917724882349E-3"/>
  </r>
  <r>
    <n v="263"/>
    <s v="ORD-AK-263-08/04/23"/>
    <x v="20"/>
    <x v="5"/>
    <s v="[{color: Snow White, quantity: 1}, {color: Magenta , quantity: 3}]"/>
    <n v="10"/>
    <n v="20"/>
    <n v="31"/>
    <n v="10"/>
    <s v="Snow White"/>
    <s v="Snow White"/>
    <s v=" 1"/>
    <n v="1"/>
    <n v="44"/>
    <n v="52"/>
    <n v="63"/>
    <n v="8"/>
    <s v="Magenta "/>
    <s v="Magenta "/>
    <s v=" 3"/>
    <n v="3"/>
    <e v="#VALUE!"/>
    <e v="#VALUE!"/>
    <e v="#VALUE!"/>
    <e v="#VALUE!"/>
    <s v=" "/>
    <s v=" "/>
    <s v="0"/>
    <n v="0"/>
    <n v="4"/>
    <n v="400000"/>
    <n v="250000"/>
    <s v="-"/>
    <e v="#N/A"/>
    <x v="2"/>
    <x v="1"/>
    <x v="25"/>
    <n v="1600000"/>
    <s v="0"/>
    <n v="1600000"/>
    <n v="1000000"/>
    <n v="600000"/>
    <d v="2023-04-08T00:00:00"/>
    <x v="26"/>
    <x v="3"/>
    <n v="9.0006118165882325E-4"/>
  </r>
  <r>
    <n v="264"/>
    <s v="ORD-SW-264-19/04/23"/>
    <x v="3"/>
    <x v="1"/>
    <s v="[{color: Ash Grey, quantity: 1}]"/>
    <n v="10"/>
    <n v="18"/>
    <n v="29"/>
    <n v="8"/>
    <s v="Ash Grey"/>
    <s v="Ash Grey"/>
    <s v=" 1"/>
    <n v="1"/>
    <e v="#VALUE!"/>
    <e v="#VALUE!"/>
    <e v="#VALUE!"/>
    <e v="#VALUE!"/>
    <s v=" "/>
    <s v=" "/>
    <s v="0"/>
    <n v="0"/>
    <e v="#VALUE!"/>
    <e v="#VALUE!"/>
    <e v="#VALUE!"/>
    <e v="#VALUE!"/>
    <s v=" "/>
    <s v=" "/>
    <s v="0"/>
    <n v="0"/>
    <n v="1"/>
    <n v="165000"/>
    <n v="69000"/>
    <s v="DISC20"/>
    <n v="0.2"/>
    <x v="1"/>
    <x v="2"/>
    <x v="17"/>
    <n v="165000"/>
    <n v="33000"/>
    <n v="132000"/>
    <n v="69000"/>
    <n v="63000"/>
    <d v="2023-04-19T00:00:00"/>
    <x v="19"/>
    <x v="1"/>
    <n v="9.4506424074176443E-5"/>
  </r>
  <r>
    <n v="265"/>
    <s v="ORD-PW-265-20/04/23"/>
    <x v="18"/>
    <x v="4"/>
    <s v="[{color: Dusk, quantity: 3}]"/>
    <n v="10"/>
    <n v="14"/>
    <n v="25"/>
    <n v="4"/>
    <s v="Dusk"/>
    <s v="Dusk"/>
    <s v=" 3"/>
    <n v="3"/>
    <e v="#VALUE!"/>
    <e v="#VALUE!"/>
    <e v="#VALUE!"/>
    <e v="#VALUE!"/>
    <s v=" "/>
    <s v=" "/>
    <s v="0"/>
    <n v="0"/>
    <e v="#VALUE!"/>
    <e v="#VALUE!"/>
    <e v="#VALUE!"/>
    <e v="#VALUE!"/>
    <s v=" "/>
    <s v=" "/>
    <s v="0"/>
    <n v="0"/>
    <n v="3"/>
    <n v="185000"/>
    <n v="60000"/>
    <s v="BUKALEBAR"/>
    <n v="0.15"/>
    <x v="1"/>
    <x v="3"/>
    <x v="14"/>
    <n v="555000"/>
    <n v="83250"/>
    <n v="471750"/>
    <n v="180000"/>
    <n v="291750"/>
    <d v="2023-04-20T00:00:00"/>
    <x v="5"/>
    <x v="2"/>
    <n v="4.3765474958160278E-4"/>
  </r>
  <r>
    <n v="266"/>
    <s v="ORD-PP-266-21/04/23"/>
    <x v="15"/>
    <x v="3"/>
    <s v="[{color: Gold, quantity: 2}]"/>
    <n v="10"/>
    <n v="14"/>
    <n v="25"/>
    <n v="4"/>
    <s v="Gold"/>
    <s v="Gold"/>
    <s v=" 2"/>
    <n v="2"/>
    <e v="#VALUE!"/>
    <e v="#VALUE!"/>
    <e v="#VALUE!"/>
    <e v="#VALUE!"/>
    <s v=" "/>
    <s v=" "/>
    <s v="0"/>
    <n v="0"/>
    <e v="#VALUE!"/>
    <e v="#VALUE!"/>
    <e v="#VALUE!"/>
    <e v="#VALUE!"/>
    <s v=" "/>
    <s v=" "/>
    <s v="0"/>
    <n v="0"/>
    <n v="2"/>
    <n v="395000"/>
    <n v="172000"/>
    <s v="DISC20"/>
    <n v="0.2"/>
    <x v="1"/>
    <x v="2"/>
    <x v="24"/>
    <n v="790000"/>
    <n v="158000"/>
    <n v="632000"/>
    <n v="344000"/>
    <n v="288000"/>
    <d v="2023-04-21T00:00:00"/>
    <x v="20"/>
    <x v="3"/>
    <n v="4.3202936719623518E-4"/>
  </r>
  <r>
    <n v="267"/>
    <s v="ORD-PW-267-04/04/23"/>
    <x v="17"/>
    <x v="4"/>
    <s v="[{color: Ocean Blue, quantity: 6}]"/>
    <n v="10"/>
    <n v="20"/>
    <n v="31"/>
    <n v="10"/>
    <s v="Ocean Blue"/>
    <s v="Ocean Blue"/>
    <s v=" 6"/>
    <n v="6"/>
    <e v="#VALUE!"/>
    <e v="#VALUE!"/>
    <e v="#VALUE!"/>
    <e v="#VALUE!"/>
    <s v=" "/>
    <s v=" "/>
    <s v="0"/>
    <n v="0"/>
    <e v="#VALUE!"/>
    <e v="#VALUE!"/>
    <e v="#VALUE!"/>
    <e v="#VALUE!"/>
    <s v=" "/>
    <s v=" "/>
    <s v="0"/>
    <n v="0"/>
    <n v="6"/>
    <n v="110000"/>
    <n v="40000"/>
    <s v="DISCAPRIL"/>
    <n v="0.1"/>
    <x v="0"/>
    <x v="1"/>
    <x v="10"/>
    <n v="660000"/>
    <n v="66000"/>
    <n v="594000"/>
    <n v="240000"/>
    <n v="354000"/>
    <d v="2023-04-04T00:00:00"/>
    <x v="7"/>
    <x v="0"/>
    <n v="5.3103609717870576E-4"/>
  </r>
  <r>
    <n v="268"/>
    <s v="ORD-SP-268-25/04/23"/>
    <x v="11"/>
    <x v="2"/>
    <s v="[{color: Ocean Blue, quantity: 2}, {color: Carmine Red , quantity: 1}, {color: Gold , quantity: 4}]"/>
    <n v="10"/>
    <n v="20"/>
    <n v="31"/>
    <n v="10"/>
    <s v="Ocean Blue"/>
    <s v="Ocean Blue"/>
    <s v=" 2"/>
    <n v="2"/>
    <n v="44"/>
    <n v="56"/>
    <n v="67"/>
    <n v="12"/>
    <s v="Carmine Red "/>
    <s v="Carmine Red "/>
    <s v=" 1"/>
    <n v="1"/>
    <n v="80"/>
    <n v="85"/>
    <n v="96"/>
    <n v="5"/>
    <s v="Gold "/>
    <s v="Gold "/>
    <s v=" 4"/>
    <n v="4"/>
    <n v="7"/>
    <n v="125000"/>
    <n v="23000"/>
    <s v="BUKALEBAR"/>
    <n v="0.15"/>
    <x v="1"/>
    <x v="3"/>
    <x v="14"/>
    <n v="875000"/>
    <n v="131250"/>
    <n v="743750"/>
    <n v="161000"/>
    <n v="582750"/>
    <d v="2023-04-25T00:00:00"/>
    <x v="6"/>
    <x v="0"/>
    <n v="8.7418442268613204E-4"/>
  </r>
  <r>
    <n v="269"/>
    <s v="ORD-PW-269-03/04/23"/>
    <x v="13"/>
    <x v="4"/>
    <s v="[{color: Ocean Blue, quantity: 4}, {color: Midnight Black , quantity: 3}]"/>
    <n v="10"/>
    <n v="20"/>
    <n v="31"/>
    <n v="10"/>
    <s v="Ocean Blue"/>
    <s v="Ocean Blue"/>
    <s v=" 4"/>
    <n v="4"/>
    <n v="44"/>
    <n v="59"/>
    <n v="70"/>
    <n v="15"/>
    <s v="Midnight Black "/>
    <s v="Midnight Black "/>
    <s v=" 3"/>
    <n v="3"/>
    <e v="#VALUE!"/>
    <e v="#VALUE!"/>
    <e v="#VALUE!"/>
    <e v="#VALUE!"/>
    <s v=" "/>
    <s v=" "/>
    <s v="0"/>
    <n v="0"/>
    <n v="7"/>
    <n v="90000"/>
    <n v="36000"/>
    <s v="DISCAPRIL"/>
    <n v="0.1"/>
    <x v="0"/>
    <x v="1"/>
    <x v="13"/>
    <n v="630000"/>
    <n v="63000"/>
    <n v="567000"/>
    <n v="252000"/>
    <n v="315000"/>
    <d v="2023-04-03T00:00:00"/>
    <x v="2"/>
    <x v="4"/>
    <n v="4.7253212037088222E-4"/>
  </r>
  <r>
    <n v="270"/>
    <s v="ORD-PU-270-20/04/23"/>
    <x v="25"/>
    <x v="0"/>
    <s v="[{color: Carmine Red, quantity: 1}, {color: Dusk , quantity: 1}]"/>
    <n v="10"/>
    <n v="21"/>
    <n v="32"/>
    <n v="11"/>
    <s v="Carmine Red"/>
    <s v="Carmine Red"/>
    <s v=" 1"/>
    <n v="1"/>
    <n v="45"/>
    <n v="50"/>
    <n v="61"/>
    <n v="5"/>
    <s v="Dusk "/>
    <s v="Dusk "/>
    <s v=" 1"/>
    <n v="1"/>
    <e v="#VALUE!"/>
    <e v="#VALUE!"/>
    <e v="#VALUE!"/>
    <e v="#VALUE!"/>
    <s v=" "/>
    <s v=" "/>
    <s v="0"/>
    <n v="0"/>
    <n v="2"/>
    <n v="235000"/>
    <n v="89000"/>
    <s v="BUKALEBAR"/>
    <n v="0.15"/>
    <x v="1"/>
    <x v="3"/>
    <x v="29"/>
    <n v="470000"/>
    <n v="70500"/>
    <n v="399500"/>
    <n v="178000"/>
    <n v="221500"/>
    <d v="2023-04-20T00:00:00"/>
    <x v="5"/>
    <x v="4"/>
    <n v="3.3227258622904891E-4"/>
  </r>
  <r>
    <n v="271"/>
    <s v="ORD-SP-271-14/04/23"/>
    <x v="11"/>
    <x v="2"/>
    <s v="[{color: Rose Gold, quantity: 5}]"/>
    <n v="10"/>
    <n v="19"/>
    <n v="30"/>
    <n v="9"/>
    <s v="Rose Gold"/>
    <s v="Rose Gold"/>
    <s v=" 5"/>
    <n v="5"/>
    <e v="#VALUE!"/>
    <e v="#VALUE!"/>
    <e v="#VALUE!"/>
    <e v="#VALUE!"/>
    <s v=" "/>
    <s v=" "/>
    <s v="0"/>
    <n v="0"/>
    <e v="#VALUE!"/>
    <e v="#VALUE!"/>
    <e v="#VALUE!"/>
    <e v="#VALUE!"/>
    <s v=" "/>
    <s v=" "/>
    <s v="0"/>
    <n v="0"/>
    <n v="5"/>
    <n v="125000"/>
    <n v="23000"/>
    <s v="-"/>
    <e v="#N/A"/>
    <x v="2"/>
    <x v="2"/>
    <x v="23"/>
    <n v="625000"/>
    <s v="0"/>
    <n v="625000"/>
    <n v="115000"/>
    <n v="510000"/>
    <d v="2023-04-14T00:00:00"/>
    <x v="22"/>
    <x v="1"/>
    <n v="7.6505200440999972E-4"/>
  </r>
  <r>
    <n v="272"/>
    <s v="ORD-PP-272-21/04/23"/>
    <x v="4"/>
    <x v="3"/>
    <s v="[{color: Ocean Blue, quantity: 5}]"/>
    <n v="10"/>
    <n v="20"/>
    <n v="31"/>
    <n v="10"/>
    <s v="Ocean Blue"/>
    <s v="Ocean Blue"/>
    <s v=" 5"/>
    <n v="5"/>
    <e v="#VALUE!"/>
    <e v="#VALUE!"/>
    <e v="#VALUE!"/>
    <e v="#VALUE!"/>
    <s v=" "/>
    <s v=" "/>
    <s v="0"/>
    <n v="0"/>
    <e v="#VALUE!"/>
    <e v="#VALUE!"/>
    <e v="#VALUE!"/>
    <e v="#VALUE!"/>
    <s v=" "/>
    <s v=" "/>
    <s v="0"/>
    <n v="0"/>
    <n v="5"/>
    <n v="130000"/>
    <n v="46000"/>
    <s v="LEBAR10"/>
    <n v="0.1"/>
    <x v="1"/>
    <x v="1"/>
    <x v="13"/>
    <n v="650000"/>
    <n v="65000"/>
    <n v="585000"/>
    <n v="230000"/>
    <n v="355000"/>
    <d v="2023-04-21T00:00:00"/>
    <x v="20"/>
    <x v="3"/>
    <n v="5.3253619914813712E-4"/>
  </r>
  <r>
    <n v="273"/>
    <s v="ORD-PW-273-04/04/23"/>
    <x v="6"/>
    <x v="4"/>
    <s v="[{color: Magenta, quantity: 2}, {color: Ocean Blue , quantity: 4}, {color: Magenta , quantity: 1}]"/>
    <n v="10"/>
    <n v="17"/>
    <n v="28"/>
    <n v="7"/>
    <s v="Magenta"/>
    <s v="Magenta"/>
    <s v=" 2"/>
    <n v="2"/>
    <n v="41"/>
    <n v="52"/>
    <n v="63"/>
    <n v="11"/>
    <s v="Ocean Blue "/>
    <s v="Ocean Blue "/>
    <s v=" 4"/>
    <n v="4"/>
    <n v="76"/>
    <n v="84"/>
    <n v="95"/>
    <n v="8"/>
    <s v="Magenta "/>
    <s v="Magenta "/>
    <s v=" 1"/>
    <n v="1"/>
    <n v="7"/>
    <n v="155000"/>
    <n v="46000"/>
    <s v="DISC10"/>
    <n v="0.1"/>
    <x v="0"/>
    <x v="2"/>
    <x v="0"/>
    <n v="1085000"/>
    <n v="108500"/>
    <n v="976500"/>
    <n v="322000"/>
    <n v="654500"/>
    <d v="2023-04-04T00:00:00"/>
    <x v="7"/>
    <x v="4"/>
    <n v="9.8181673899283301E-4"/>
  </r>
  <r>
    <n v="274"/>
    <s v="ORD-PW-274-20/04/23"/>
    <x v="6"/>
    <x v="4"/>
    <s v="[{color: Rose Gold, quantity: 4}]"/>
    <n v="10"/>
    <n v="19"/>
    <n v="30"/>
    <n v="9"/>
    <s v="Rose Gold"/>
    <s v="Rose Gold"/>
    <s v=" 4"/>
    <n v="4"/>
    <e v="#VALUE!"/>
    <e v="#VALUE!"/>
    <e v="#VALUE!"/>
    <e v="#VALUE!"/>
    <s v=" "/>
    <s v=" "/>
    <s v="0"/>
    <n v="0"/>
    <e v="#VALUE!"/>
    <e v="#VALUE!"/>
    <e v="#VALUE!"/>
    <e v="#VALUE!"/>
    <s v=" "/>
    <s v=" "/>
    <s v="0"/>
    <n v="0"/>
    <n v="4"/>
    <n v="155000"/>
    <n v="46000"/>
    <s v="DISC20"/>
    <n v="0.2"/>
    <x v="1"/>
    <x v="2"/>
    <x v="13"/>
    <n v="620000"/>
    <n v="124000"/>
    <n v="496000"/>
    <n v="184000"/>
    <n v="312000"/>
    <d v="2023-04-20T00:00:00"/>
    <x v="5"/>
    <x v="2"/>
    <n v="4.6803181446258808E-4"/>
  </r>
  <r>
    <n v="275"/>
    <s v="ORD-AK-275-01/04/23"/>
    <x v="12"/>
    <x v="5"/>
    <s v="[{color: Magenta, quantity: 1}]"/>
    <n v="10"/>
    <n v="17"/>
    <n v="28"/>
    <n v="7"/>
    <s v="Magenta"/>
    <s v="Magenta"/>
    <s v=" 1"/>
    <n v="1"/>
    <e v="#VALUE!"/>
    <e v="#VALUE!"/>
    <e v="#VALUE!"/>
    <e v="#VALUE!"/>
    <s v=" "/>
    <s v=" "/>
    <s v="0"/>
    <n v="0"/>
    <e v="#VALUE!"/>
    <e v="#VALUE!"/>
    <e v="#VALUE!"/>
    <e v="#VALUE!"/>
    <s v=" "/>
    <s v=" "/>
    <s v="0"/>
    <n v="0"/>
    <n v="1"/>
    <n v="48000"/>
    <n v="20000"/>
    <s v="DISC15"/>
    <n v="0.15"/>
    <x v="0"/>
    <x v="2"/>
    <x v="23"/>
    <n v="48000"/>
    <n v="7200"/>
    <n v="40800"/>
    <n v="20000"/>
    <n v="20800"/>
    <d v="2023-04-01T00:00:00"/>
    <x v="0"/>
    <x v="0"/>
    <n v="3.1202120964172541E-5"/>
  </r>
  <r>
    <n v="276"/>
    <s v="ORD-AK-276-06/04/23"/>
    <x v="23"/>
    <x v="5"/>
    <s v="[{color: Ocean Blue, quantity: 1}, {color: Summer Orange , quantity: 1}]"/>
    <n v="10"/>
    <n v="20"/>
    <n v="31"/>
    <n v="10"/>
    <s v="Ocean Blue"/>
    <s v="Ocean Blue"/>
    <s v=" 1"/>
    <n v="1"/>
    <n v="44"/>
    <n v="58"/>
    <n v="69"/>
    <n v="14"/>
    <s v="Summer Orange "/>
    <s v="Summer Orange "/>
    <s v=" 1"/>
    <n v="1"/>
    <e v="#VALUE!"/>
    <e v="#VALUE!"/>
    <e v="#VALUE!"/>
    <e v="#VALUE!"/>
    <s v=" "/>
    <s v=" "/>
    <s v="0"/>
    <n v="0"/>
    <n v="2"/>
    <n v="90000"/>
    <n v="47000"/>
    <s v="DISCAPRIL"/>
    <n v="0.1"/>
    <x v="0"/>
    <x v="1"/>
    <x v="10"/>
    <n v="180000"/>
    <n v="18000"/>
    <n v="162000"/>
    <n v="94000"/>
    <n v="68000"/>
    <d v="2023-04-06T00:00:00"/>
    <x v="8"/>
    <x v="1"/>
    <n v="1.0200693392133331E-4"/>
  </r>
  <r>
    <n v="277"/>
    <s v="ORD-AK-277-21/04/23"/>
    <x v="20"/>
    <x v="5"/>
    <s v="[{color: Midnight Black, quantity: 2}]"/>
    <n v="10"/>
    <n v="24"/>
    <n v="35"/>
    <n v="14"/>
    <s v="Midnight Black"/>
    <s v="Midnight Black"/>
    <s v=" 2"/>
    <n v="2"/>
    <e v="#VALUE!"/>
    <e v="#VALUE!"/>
    <e v="#VALUE!"/>
    <e v="#VALUE!"/>
    <s v=" "/>
    <s v=" "/>
    <s v="0"/>
    <n v="0"/>
    <e v="#VALUE!"/>
    <e v="#VALUE!"/>
    <e v="#VALUE!"/>
    <e v="#VALUE!"/>
    <s v=" "/>
    <s v=" "/>
    <s v="0"/>
    <n v="0"/>
    <n v="2"/>
    <n v="400000"/>
    <n v="250000"/>
    <s v="BUKALEBAR"/>
    <n v="0.15"/>
    <x v="1"/>
    <x v="3"/>
    <x v="18"/>
    <n v="800000"/>
    <n v="120000"/>
    <n v="680000"/>
    <n v="500000"/>
    <n v="180000"/>
    <d v="2023-04-21T00:00:00"/>
    <x v="20"/>
    <x v="1"/>
    <n v="2.7001835449764696E-4"/>
  </r>
  <r>
    <n v="278"/>
    <s v="ORD-PW-278-24/04/23"/>
    <x v="6"/>
    <x v="4"/>
    <s v="[{color: Ash Grey, quantity: 5}, {color: Dusk , quantity: 1}]"/>
    <n v="10"/>
    <n v="18"/>
    <n v="29"/>
    <n v="8"/>
    <s v="Ash Grey"/>
    <s v="Ash Grey"/>
    <s v=" 5"/>
    <n v="5"/>
    <n v="42"/>
    <n v="47"/>
    <n v="58"/>
    <n v="5"/>
    <s v="Dusk "/>
    <s v="Dusk "/>
    <s v=" 1"/>
    <n v="1"/>
    <e v="#VALUE!"/>
    <e v="#VALUE!"/>
    <e v="#VALUE!"/>
    <e v="#VALUE!"/>
    <s v=" "/>
    <s v=" "/>
    <s v="0"/>
    <n v="0"/>
    <n v="6"/>
    <n v="155000"/>
    <n v="46000"/>
    <s v="BUKALEBAR"/>
    <n v="0.15"/>
    <x v="1"/>
    <x v="3"/>
    <x v="29"/>
    <n v="930000"/>
    <n v="139500"/>
    <n v="790500"/>
    <n v="276000"/>
    <n v="514500"/>
    <d v="2023-04-24T00:00:00"/>
    <x v="4"/>
    <x v="0"/>
    <n v="7.7180246327244095E-4"/>
  </r>
  <r>
    <n v="279"/>
    <s v="ORD-PW-279-01/04/23"/>
    <x v="19"/>
    <x v="4"/>
    <s v="[{color: Snow White, quantity: 1}]"/>
    <n v="10"/>
    <n v="20"/>
    <n v="31"/>
    <n v="10"/>
    <s v="Snow White"/>
    <s v="Snow White"/>
    <s v=" 1"/>
    <n v="1"/>
    <e v="#VALUE!"/>
    <e v="#VALUE!"/>
    <e v="#VALUE!"/>
    <e v="#VALUE!"/>
    <s v=" "/>
    <s v=" "/>
    <s v="0"/>
    <n v="0"/>
    <e v="#VALUE!"/>
    <e v="#VALUE!"/>
    <e v="#VALUE!"/>
    <e v="#VALUE!"/>
    <s v=" "/>
    <s v=" "/>
    <s v="0"/>
    <n v="0"/>
    <n v="1"/>
    <n v="200000"/>
    <n v="55000"/>
    <s v="DISC15"/>
    <n v="0.15"/>
    <x v="0"/>
    <x v="2"/>
    <x v="19"/>
    <n v="200000"/>
    <n v="30000"/>
    <n v="170000"/>
    <n v="55000"/>
    <n v="115000"/>
    <d v="2023-04-01T00:00:00"/>
    <x v="0"/>
    <x v="0"/>
    <n v="1.725117264846078E-4"/>
  </r>
  <r>
    <n v="280"/>
    <s v="ORD-PW-280-03/04/23"/>
    <x v="17"/>
    <x v="4"/>
    <s v="[{color: Snow White, quantity: 1}]"/>
    <n v="10"/>
    <n v="20"/>
    <n v="31"/>
    <n v="10"/>
    <s v="Snow White"/>
    <s v="Snow White"/>
    <s v=" 1"/>
    <n v="1"/>
    <e v="#VALUE!"/>
    <e v="#VALUE!"/>
    <e v="#VALUE!"/>
    <e v="#VALUE!"/>
    <s v=" "/>
    <s v=" "/>
    <s v="0"/>
    <n v="0"/>
    <e v="#VALUE!"/>
    <e v="#VALUE!"/>
    <e v="#VALUE!"/>
    <e v="#VALUE!"/>
    <s v=" "/>
    <s v=" "/>
    <s v="0"/>
    <n v="0"/>
    <n v="1"/>
    <n v="110000"/>
    <n v="40000"/>
    <s v="DISC15"/>
    <n v="0.15"/>
    <x v="0"/>
    <x v="2"/>
    <x v="19"/>
    <n v="110000"/>
    <n v="16500"/>
    <n v="93500"/>
    <n v="40000"/>
    <n v="53500"/>
    <d v="2023-04-03T00:00:00"/>
    <x v="2"/>
    <x v="3"/>
    <n v="8.0255455364578411E-5"/>
  </r>
  <r>
    <n v="281"/>
    <s v="ORD-PP-281-23/04/23"/>
    <x v="4"/>
    <x v="3"/>
    <s v="[{color: Snow White, quantity: 1}]"/>
    <n v="10"/>
    <n v="20"/>
    <n v="31"/>
    <n v="10"/>
    <s v="Snow White"/>
    <s v="Snow White"/>
    <s v=" 1"/>
    <n v="1"/>
    <e v="#VALUE!"/>
    <e v="#VALUE!"/>
    <e v="#VALUE!"/>
    <e v="#VALUE!"/>
    <s v=" "/>
    <s v=" "/>
    <s v="0"/>
    <n v="0"/>
    <e v="#VALUE!"/>
    <e v="#VALUE!"/>
    <e v="#VALUE!"/>
    <e v="#VALUE!"/>
    <s v=" "/>
    <s v=" "/>
    <s v="0"/>
    <n v="0"/>
    <n v="1"/>
    <n v="130000"/>
    <n v="46000"/>
    <s v="DISC20"/>
    <n v="0.2"/>
    <x v="1"/>
    <x v="2"/>
    <x v="29"/>
    <n v="130000"/>
    <n v="26000"/>
    <n v="104000"/>
    <n v="46000"/>
    <n v="58000"/>
    <d v="2023-04-23T00:00:00"/>
    <x v="25"/>
    <x v="3"/>
    <n v="8.700591422701958E-5"/>
  </r>
  <r>
    <n v="282"/>
    <s v="ORD-PP-282-03/04/23"/>
    <x v="15"/>
    <x v="3"/>
    <s v="[{color: Snow White, quantity: 2}, {color: Summer Orange , quantity: 1}, {color: Snow White , quantity: 1}]"/>
    <n v="10"/>
    <n v="20"/>
    <n v="31"/>
    <n v="10"/>
    <s v="Snow White"/>
    <s v="Snow White"/>
    <s v=" 2"/>
    <n v="2"/>
    <n v="44"/>
    <n v="58"/>
    <n v="69"/>
    <n v="14"/>
    <s v="Summer Orange "/>
    <s v="Summer Orange "/>
    <s v=" 1"/>
    <n v="1"/>
    <n v="82"/>
    <n v="93"/>
    <n v="104"/>
    <n v="11"/>
    <s v="Snow White "/>
    <s v="Snow White "/>
    <s v=" 1"/>
    <n v="1"/>
    <n v="4"/>
    <n v="395000"/>
    <n v="172000"/>
    <s v="DISCAPRIL"/>
    <n v="0.1"/>
    <x v="0"/>
    <x v="1"/>
    <x v="26"/>
    <n v="1580000"/>
    <n v="158000"/>
    <n v="1422000"/>
    <n v="688000"/>
    <n v="734000"/>
    <d v="2023-04-03T00:00:00"/>
    <x v="2"/>
    <x v="3"/>
    <n v="1.1010748455626271E-3"/>
  </r>
  <r>
    <n v="283"/>
    <s v="ORD-PP-283-16/04/23"/>
    <x v="14"/>
    <x v="3"/>
    <s v="[{color: Ocean Blue, quantity: 1}]"/>
    <n v="10"/>
    <n v="20"/>
    <n v="31"/>
    <n v="10"/>
    <s v="Ocean Blue"/>
    <s v="Ocean Blue"/>
    <s v=" 1"/>
    <n v="1"/>
    <e v="#VALUE!"/>
    <e v="#VALUE!"/>
    <e v="#VALUE!"/>
    <e v="#VALUE!"/>
    <s v=" "/>
    <s v=" "/>
    <s v="0"/>
    <n v="0"/>
    <e v="#VALUE!"/>
    <e v="#VALUE!"/>
    <e v="#VALUE!"/>
    <e v="#VALUE!"/>
    <s v=" "/>
    <s v=" "/>
    <s v="0"/>
    <n v="0"/>
    <n v="1"/>
    <n v="85000"/>
    <n v="28000"/>
    <s v="BUKALEBAR"/>
    <n v="0.15"/>
    <x v="1"/>
    <x v="3"/>
    <x v="17"/>
    <n v="85000"/>
    <n v="12750"/>
    <n v="72250"/>
    <n v="28000"/>
    <n v="44250"/>
    <d v="2023-04-16T00:00:00"/>
    <x v="17"/>
    <x v="4"/>
    <n v="6.637951214733822E-5"/>
  </r>
  <r>
    <n v="284"/>
    <s v="ORD-PP-284-02/04/23"/>
    <x v="14"/>
    <x v="3"/>
    <s v="[{color: Dusk, quantity: 7}]"/>
    <n v="10"/>
    <n v="14"/>
    <n v="25"/>
    <n v="4"/>
    <s v="Dusk"/>
    <s v="Dusk"/>
    <s v=" 7"/>
    <n v="7"/>
    <e v="#VALUE!"/>
    <e v="#VALUE!"/>
    <e v="#VALUE!"/>
    <e v="#VALUE!"/>
    <s v=" "/>
    <s v=" "/>
    <s v="0"/>
    <n v="0"/>
    <e v="#VALUE!"/>
    <e v="#VALUE!"/>
    <e v="#VALUE!"/>
    <e v="#VALUE!"/>
    <s v=" "/>
    <s v=" "/>
    <s v="0"/>
    <n v="0"/>
    <n v="7"/>
    <n v="85000"/>
    <n v="28000"/>
    <s v="DISC10"/>
    <n v="0.1"/>
    <x v="0"/>
    <x v="2"/>
    <x v="20"/>
    <n v="595000"/>
    <n v="59500"/>
    <n v="535500"/>
    <n v="196000"/>
    <n v="339500"/>
    <d v="2023-04-02T00:00:00"/>
    <x v="1"/>
    <x v="0"/>
    <n v="5.092846186219508E-4"/>
  </r>
  <r>
    <n v="285"/>
    <s v="ORD-SP-285-16/04/23"/>
    <x v="2"/>
    <x v="2"/>
    <s v="[{color: Rose Gold, quantity: 2}, {color: Magenta , quantity: 3}]"/>
    <n v="10"/>
    <n v="19"/>
    <n v="30"/>
    <n v="9"/>
    <s v="Rose Gold"/>
    <s v="Rose Gold"/>
    <s v=" 2"/>
    <n v="2"/>
    <n v="43"/>
    <n v="51"/>
    <n v="62"/>
    <n v="8"/>
    <s v="Magenta "/>
    <s v="Magenta "/>
    <s v=" 3"/>
    <n v="3"/>
    <e v="#VALUE!"/>
    <e v="#VALUE!"/>
    <e v="#VALUE!"/>
    <e v="#VALUE!"/>
    <s v=" "/>
    <s v=" "/>
    <s v="0"/>
    <n v="0"/>
    <n v="5"/>
    <n v="360000"/>
    <n v="108000"/>
    <s v="DISC20"/>
    <n v="0.2"/>
    <x v="1"/>
    <x v="2"/>
    <x v="10"/>
    <n v="1800000"/>
    <n v="360000"/>
    <n v="1440000"/>
    <n v="540000"/>
    <n v="900000"/>
    <d v="2023-04-16T00:00:00"/>
    <x v="17"/>
    <x v="3"/>
    <n v="1.3500917724882349E-3"/>
  </r>
  <r>
    <n v="286"/>
    <s v="ORD-PW-286-03/04/23"/>
    <x v="18"/>
    <x v="4"/>
    <s v="[{color: Summer Orange, quantity: 2}]"/>
    <n v="10"/>
    <n v="23"/>
    <n v="34"/>
    <n v="13"/>
    <s v="Summer Orange"/>
    <s v="Summer Orange"/>
    <s v=" 2"/>
    <n v="2"/>
    <e v="#VALUE!"/>
    <e v="#VALUE!"/>
    <e v="#VALUE!"/>
    <e v="#VALUE!"/>
    <s v=" "/>
    <s v=" "/>
    <s v="0"/>
    <n v="0"/>
    <e v="#VALUE!"/>
    <e v="#VALUE!"/>
    <e v="#VALUE!"/>
    <e v="#VALUE!"/>
    <s v=" "/>
    <s v=" "/>
    <s v="0"/>
    <n v="0"/>
    <n v="2"/>
    <n v="185000"/>
    <n v="60000"/>
    <s v="DISC15"/>
    <n v="0.15"/>
    <x v="0"/>
    <x v="2"/>
    <x v="19"/>
    <n v="370000"/>
    <n v="55500"/>
    <n v="314500"/>
    <n v="120000"/>
    <n v="194500"/>
    <d v="2023-04-03T00:00:00"/>
    <x v="2"/>
    <x v="2"/>
    <n v="2.9176983305440187E-4"/>
  </r>
  <r>
    <n v="287"/>
    <s v="ORD-PP-287-03/04/23"/>
    <x v="10"/>
    <x v="3"/>
    <s v="[{color: Snow White, quantity: 1}, {color: Ocean Blue , quantity: 2}, {color: Ash Grey , quantity: 4}]"/>
    <n v="10"/>
    <n v="20"/>
    <n v="31"/>
    <n v="10"/>
    <s v="Snow White"/>
    <s v="Snow White"/>
    <s v=" 1"/>
    <n v="1"/>
    <n v="44"/>
    <n v="55"/>
    <n v="66"/>
    <n v="11"/>
    <s v="Ocean Blue "/>
    <s v="Ocean Blue "/>
    <s v=" 2"/>
    <n v="2"/>
    <n v="79"/>
    <n v="88"/>
    <n v="99"/>
    <n v="9"/>
    <s v="Ash Grey "/>
    <s v="Ash Grey "/>
    <s v=" 4"/>
    <n v="4"/>
    <n v="7"/>
    <n v="100000"/>
    <n v="31000"/>
    <s v="BELI44"/>
    <n v="0.15"/>
    <x v="0"/>
    <x v="0"/>
    <x v="9"/>
    <n v="700000"/>
    <n v="105000"/>
    <n v="595000"/>
    <n v="217000"/>
    <n v="378000"/>
    <d v="2023-04-03T00:00:00"/>
    <x v="2"/>
    <x v="2"/>
    <n v="5.6703854444505866E-4"/>
  </r>
  <r>
    <n v="288"/>
    <s v="ORD-PP-288-05/04/23"/>
    <x v="4"/>
    <x v="3"/>
    <s v="[{color: Rose Gold, quantity: 2}, {color: Snow White , quantity: 1}]"/>
    <n v="10"/>
    <n v="19"/>
    <n v="30"/>
    <n v="9"/>
    <s v="Rose Gold"/>
    <s v="Rose Gold"/>
    <s v=" 2"/>
    <n v="2"/>
    <n v="43"/>
    <n v="54"/>
    <n v="65"/>
    <n v="11"/>
    <s v="Snow White "/>
    <s v="Snow White "/>
    <s v=" 1"/>
    <n v="1"/>
    <e v="#VALUE!"/>
    <e v="#VALUE!"/>
    <e v="#VALUE!"/>
    <e v="#VALUE!"/>
    <s v=" "/>
    <s v=" "/>
    <s v="0"/>
    <n v="0"/>
    <n v="3"/>
    <n v="130000"/>
    <n v="46000"/>
    <s v="DISC10"/>
    <n v="0.1"/>
    <x v="0"/>
    <x v="2"/>
    <x v="19"/>
    <n v="390000"/>
    <n v="39000"/>
    <n v="351000"/>
    <n v="138000"/>
    <n v="213000"/>
    <d v="2023-04-05T00:00:00"/>
    <x v="9"/>
    <x v="4"/>
    <n v="3.1952171948888228E-4"/>
  </r>
  <r>
    <n v="289"/>
    <s v="ORD-PW-289-03/04/23"/>
    <x v="17"/>
    <x v="4"/>
    <s v="[{color: Summer Orange, quantity: 4}, {color: Rose Gold , quantity: 1}, {color: Ocean Blue , quantity: 1}]"/>
    <n v="10"/>
    <n v="23"/>
    <n v="34"/>
    <n v="13"/>
    <s v="Summer Orange"/>
    <s v="Summer Orange"/>
    <s v=" 4"/>
    <n v="4"/>
    <n v="47"/>
    <n v="57"/>
    <n v="68"/>
    <n v="10"/>
    <s v="Rose Gold "/>
    <s v="Rose Gold "/>
    <s v=" 1"/>
    <n v="1"/>
    <n v="81"/>
    <n v="92"/>
    <n v="103"/>
    <n v="11"/>
    <s v="Ocean Blue "/>
    <s v="Ocean Blue "/>
    <s v=" 1"/>
    <n v="1"/>
    <n v="6"/>
    <n v="110000"/>
    <n v="40000"/>
    <s v="BELI44"/>
    <n v="0.15"/>
    <x v="0"/>
    <x v="0"/>
    <x v="3"/>
    <n v="660000"/>
    <n v="99000"/>
    <n v="561000"/>
    <n v="240000"/>
    <n v="321000"/>
    <d v="2023-04-03T00:00:00"/>
    <x v="2"/>
    <x v="4"/>
    <n v="4.8153273218747044E-4"/>
  </r>
  <r>
    <n v="290"/>
    <s v="ORD-PU-290-07/04/23"/>
    <x v="25"/>
    <x v="0"/>
    <s v="[{color: Snow White, quantity: 6}, {color: Ash Grey , quantity: 1}]"/>
    <n v="10"/>
    <n v="20"/>
    <n v="31"/>
    <n v="10"/>
    <s v="Snow White"/>
    <s v="Snow White"/>
    <s v=" 6"/>
    <n v="6"/>
    <n v="44"/>
    <n v="53"/>
    <n v="64"/>
    <n v="9"/>
    <s v="Ash Grey "/>
    <s v="Ash Grey "/>
    <s v=" 1"/>
    <n v="1"/>
    <e v="#VALUE!"/>
    <e v="#VALUE!"/>
    <e v="#VALUE!"/>
    <e v="#VALUE!"/>
    <s v=" "/>
    <s v=" "/>
    <s v="0"/>
    <n v="0"/>
    <n v="7"/>
    <n v="235000"/>
    <n v="89000"/>
    <s v="-"/>
    <e v="#N/A"/>
    <x v="2"/>
    <x v="1"/>
    <x v="25"/>
    <n v="1645000"/>
    <s v="0"/>
    <n v="1645000"/>
    <n v="623000"/>
    <n v="1022000"/>
    <d v="2023-04-07T00:00:00"/>
    <x v="28"/>
    <x v="1"/>
    <n v="1.5331042127588624E-3"/>
  </r>
  <r>
    <n v="291"/>
    <s v="ORD-AK-291-04/04/23"/>
    <x v="26"/>
    <x v="5"/>
    <s v="[{color: Ocean Blue, quantity: 1}, {color: Gold , quantity: 1}]"/>
    <n v="10"/>
    <n v="20"/>
    <n v="31"/>
    <n v="10"/>
    <s v="Ocean Blue"/>
    <s v="Ocean Blue"/>
    <s v=" 1"/>
    <n v="1"/>
    <n v="44"/>
    <n v="49"/>
    <n v="60"/>
    <n v="5"/>
    <s v="Gold "/>
    <s v="Gold "/>
    <s v=" 1"/>
    <n v="1"/>
    <e v="#VALUE!"/>
    <e v="#VALUE!"/>
    <e v="#VALUE!"/>
    <e v="#VALUE!"/>
    <s v=" "/>
    <s v=" "/>
    <s v="0"/>
    <n v="0"/>
    <n v="2"/>
    <n v="290000"/>
    <n v="115000"/>
    <s v="DISC15"/>
    <n v="0.15"/>
    <x v="0"/>
    <x v="2"/>
    <x v="14"/>
    <n v="580000"/>
    <n v="87000"/>
    <n v="493000"/>
    <n v="230000"/>
    <n v="263000"/>
    <d v="2023-04-04T00:00:00"/>
    <x v="7"/>
    <x v="3"/>
    <n v="3.9452681796045086E-4"/>
  </r>
  <r>
    <n v="292"/>
    <s v="ORD-SW-292-05/04/23"/>
    <x v="1"/>
    <x v="1"/>
    <s v="[{color: Magenta, quantity: 3}]"/>
    <n v="10"/>
    <n v="17"/>
    <n v="28"/>
    <n v="7"/>
    <s v="Magenta"/>
    <s v="Magenta"/>
    <s v=" 3"/>
    <n v="3"/>
    <e v="#VALUE!"/>
    <e v="#VALUE!"/>
    <e v="#VALUE!"/>
    <e v="#VALUE!"/>
    <s v=" "/>
    <s v=" "/>
    <s v="0"/>
    <n v="0"/>
    <e v="#VALUE!"/>
    <e v="#VALUE!"/>
    <e v="#VALUE!"/>
    <e v="#VALUE!"/>
    <s v=" "/>
    <s v=" "/>
    <s v="0"/>
    <n v="0"/>
    <n v="3"/>
    <n v="189000"/>
    <n v="93000"/>
    <s v="BELI44"/>
    <n v="0.15"/>
    <x v="0"/>
    <x v="0"/>
    <x v="17"/>
    <n v="567000"/>
    <n v="85050"/>
    <n v="481950"/>
    <n v="279000"/>
    <n v="202950"/>
    <d v="2023-04-05T00:00:00"/>
    <x v="9"/>
    <x v="4"/>
    <n v="3.0444569469609696E-4"/>
  </r>
  <r>
    <n v="293"/>
    <s v="ORD-AK-293-06/04/23"/>
    <x v="20"/>
    <x v="5"/>
    <s v="[{color: Snow White, quantity: 2}, {color: Rose Gold , quantity: 2}, {color: Midnight Black , quantity: 3}]"/>
    <n v="10"/>
    <n v="20"/>
    <n v="31"/>
    <n v="10"/>
    <s v="Snow White"/>
    <s v="Snow White"/>
    <s v=" 2"/>
    <n v="2"/>
    <n v="44"/>
    <n v="54"/>
    <n v="65"/>
    <n v="10"/>
    <s v="Rose Gold "/>
    <s v="Rose Gold "/>
    <s v=" 2"/>
    <n v="2"/>
    <n v="78"/>
    <n v="93"/>
    <n v="104"/>
    <n v="15"/>
    <s v="Midnight Black "/>
    <s v="Midnight Black "/>
    <s v=" 3"/>
    <n v="3"/>
    <n v="7"/>
    <n v="400000"/>
    <n v="250000"/>
    <s v="DISC15"/>
    <n v="0.15"/>
    <x v="0"/>
    <x v="2"/>
    <x v="23"/>
    <n v="2800000"/>
    <n v="420000"/>
    <n v="2380000"/>
    <n v="1750000"/>
    <n v="630000"/>
    <d v="2023-04-06T00:00:00"/>
    <x v="8"/>
    <x v="2"/>
    <n v="9.4506424074176443E-4"/>
  </r>
  <r>
    <n v="294"/>
    <s v="ORD-PW-294-17/04/23"/>
    <x v="18"/>
    <x v="4"/>
    <s v="[{color: Midnight Black, quantity: 1}, {color: Rose Gold , quantity: 1}]"/>
    <n v="10"/>
    <n v="24"/>
    <n v="35"/>
    <n v="14"/>
    <s v="Midnight Black"/>
    <s v="Midnight Black"/>
    <s v=" 1"/>
    <n v="1"/>
    <n v="48"/>
    <n v="58"/>
    <n v="69"/>
    <n v="10"/>
    <s v="Rose Gold "/>
    <s v="Rose Gold "/>
    <s v=" 1"/>
    <n v="1"/>
    <e v="#VALUE!"/>
    <e v="#VALUE!"/>
    <e v="#VALUE!"/>
    <e v="#VALUE!"/>
    <s v=" "/>
    <s v=" "/>
    <s v="0"/>
    <n v="0"/>
    <n v="2"/>
    <n v="185000"/>
    <n v="60000"/>
    <s v="DISC20"/>
    <n v="0.2"/>
    <x v="1"/>
    <x v="2"/>
    <x v="16"/>
    <n v="370000"/>
    <n v="74000"/>
    <n v="296000"/>
    <n v="120000"/>
    <n v="176000"/>
    <d v="2023-04-17T00:00:00"/>
    <x v="3"/>
    <x v="4"/>
    <n v="2.6401794661992146E-4"/>
  </r>
  <r>
    <n v="295"/>
    <s v="ORD-AK-295-05/04/23"/>
    <x v="20"/>
    <x v="5"/>
    <s v="[{color: Midnight Black, quantity: 6}]"/>
    <n v="10"/>
    <n v="24"/>
    <n v="35"/>
    <n v="14"/>
    <s v="Midnight Black"/>
    <s v="Midnight Black"/>
    <s v=" 6"/>
    <n v="6"/>
    <e v="#VALUE!"/>
    <e v="#VALUE!"/>
    <e v="#VALUE!"/>
    <e v="#VALUE!"/>
    <s v=" "/>
    <s v=" "/>
    <s v="0"/>
    <n v="0"/>
    <e v="#VALUE!"/>
    <e v="#VALUE!"/>
    <e v="#VALUE!"/>
    <e v="#VALUE!"/>
    <s v=" "/>
    <s v=" "/>
    <s v="0"/>
    <n v="0"/>
    <n v="6"/>
    <n v="400000"/>
    <n v="250000"/>
    <s v="DISC10"/>
    <n v="0.1"/>
    <x v="0"/>
    <x v="2"/>
    <x v="10"/>
    <n v="2400000"/>
    <n v="240000"/>
    <n v="2160000"/>
    <n v="1500000"/>
    <n v="660000"/>
    <d v="2023-04-05T00:00:00"/>
    <x v="9"/>
    <x v="4"/>
    <n v="9.900672998247055E-4"/>
  </r>
  <r>
    <n v="296"/>
    <s v="ORD-SP-296-02/04/23"/>
    <x v="24"/>
    <x v="2"/>
    <s v="[{color: Ash Grey, quantity: 3}, {color: Dusk , quantity: 1}]"/>
    <n v="10"/>
    <n v="18"/>
    <n v="29"/>
    <n v="8"/>
    <s v="Ash Grey"/>
    <s v="Ash Grey"/>
    <s v=" 3"/>
    <n v="3"/>
    <n v="42"/>
    <n v="47"/>
    <n v="58"/>
    <n v="5"/>
    <s v="Dusk "/>
    <s v="Dusk "/>
    <s v=" 1"/>
    <n v="1"/>
    <e v="#VALUE!"/>
    <e v="#VALUE!"/>
    <e v="#VALUE!"/>
    <e v="#VALUE!"/>
    <s v=" "/>
    <s v=" "/>
    <s v="0"/>
    <n v="0"/>
    <n v="4"/>
    <n v="278000"/>
    <n v="122000"/>
    <s v="BELI44"/>
    <n v="0.15"/>
    <x v="0"/>
    <x v="0"/>
    <x v="20"/>
    <n v="1112000"/>
    <n v="166800"/>
    <n v="945200"/>
    <n v="488000"/>
    <n v="457200"/>
    <d v="2023-04-02T00:00:00"/>
    <x v="1"/>
    <x v="0"/>
    <n v="6.8584662042402329E-4"/>
  </r>
  <r>
    <n v="297"/>
    <s v="ORD-PU-297-13/04/23"/>
    <x v="21"/>
    <x v="0"/>
    <s v="[{color: Snow White, quantity: 6}]"/>
    <n v="10"/>
    <n v="20"/>
    <n v="31"/>
    <n v="10"/>
    <s v="Snow White"/>
    <s v="Snow White"/>
    <s v=" 6"/>
    <n v="6"/>
    <e v="#VALUE!"/>
    <e v="#VALUE!"/>
    <e v="#VALUE!"/>
    <e v="#VALUE!"/>
    <s v=" "/>
    <s v=" "/>
    <s v="0"/>
    <n v="0"/>
    <e v="#VALUE!"/>
    <e v="#VALUE!"/>
    <e v="#VALUE!"/>
    <e v="#VALUE!"/>
    <s v=" "/>
    <s v=" "/>
    <s v="0"/>
    <n v="0"/>
    <n v="6"/>
    <n v="200000"/>
    <n v="64000"/>
    <s v="-"/>
    <e v="#N/A"/>
    <x v="2"/>
    <x v="0"/>
    <x v="12"/>
    <n v="1200000"/>
    <s v="0"/>
    <n v="1200000"/>
    <n v="384000"/>
    <n v="816000"/>
    <d v="2023-04-13T00:00:00"/>
    <x v="21"/>
    <x v="2"/>
    <n v="1.2240832070559997E-3"/>
  </r>
  <r>
    <n v="298"/>
    <s v="ORD-PW-298-02/04/23"/>
    <x v="6"/>
    <x v="4"/>
    <s v="[{color: Summer Orange, quantity: 4}, {color: Dusk , quantity: 3}]"/>
    <n v="10"/>
    <n v="23"/>
    <n v="34"/>
    <n v="13"/>
    <s v="Summer Orange"/>
    <s v="Summer Orange"/>
    <s v=" 4"/>
    <n v="4"/>
    <n v="47"/>
    <n v="52"/>
    <n v="63"/>
    <n v="5"/>
    <s v="Dusk "/>
    <s v="Dusk "/>
    <s v=" 3"/>
    <n v="3"/>
    <e v="#VALUE!"/>
    <e v="#VALUE!"/>
    <e v="#VALUE!"/>
    <e v="#VALUE!"/>
    <s v=" "/>
    <s v=" "/>
    <s v="0"/>
    <n v="0"/>
    <n v="7"/>
    <n v="155000"/>
    <n v="46000"/>
    <s v="DISC10"/>
    <n v="0.1"/>
    <x v="0"/>
    <x v="2"/>
    <x v="0"/>
    <n v="1085000"/>
    <n v="108500"/>
    <n v="976500"/>
    <n v="322000"/>
    <n v="654500"/>
    <d v="2023-04-02T00:00:00"/>
    <x v="1"/>
    <x v="0"/>
    <n v="9.8181673899283301E-4"/>
  </r>
  <r>
    <n v="299"/>
    <s v="ORD-SW-299-21/04/23"/>
    <x v="1"/>
    <x v="1"/>
    <s v="[{color: Midnight Black, quantity: 2}, {color: Dusk , quantity: 4}]"/>
    <n v="10"/>
    <n v="24"/>
    <n v="35"/>
    <n v="14"/>
    <s v="Midnight Black"/>
    <s v="Midnight Black"/>
    <s v=" 2"/>
    <n v="2"/>
    <n v="48"/>
    <n v="53"/>
    <n v="64"/>
    <n v="5"/>
    <s v="Dusk "/>
    <s v="Dusk "/>
    <s v=" 4"/>
    <n v="4"/>
    <e v="#VALUE!"/>
    <e v="#VALUE!"/>
    <e v="#VALUE!"/>
    <e v="#VALUE!"/>
    <s v=" "/>
    <s v=" "/>
    <s v="0"/>
    <n v="0"/>
    <n v="6"/>
    <n v="189000"/>
    <n v="93000"/>
    <s v="LEBAR10"/>
    <n v="0.1"/>
    <x v="1"/>
    <x v="1"/>
    <x v="7"/>
    <n v="1134000"/>
    <n v="113400"/>
    <n v="1020600"/>
    <n v="558000"/>
    <n v="462600"/>
    <d v="2023-04-21T00:00:00"/>
    <x v="20"/>
    <x v="2"/>
    <n v="6.9394717105895269E-4"/>
  </r>
  <r>
    <n v="300"/>
    <s v="ORD-SW-300-04/04/23"/>
    <x v="1"/>
    <x v="1"/>
    <s v="[{color: Summer Orange, quantity: 1}, {color: Ocean Blue , quantity: 2}, {color: Ash Grey , quantity: 1}]"/>
    <n v="10"/>
    <n v="23"/>
    <n v="34"/>
    <n v="13"/>
    <s v="Summer Orange"/>
    <s v="Summer Orange"/>
    <s v=" 1"/>
    <n v="1"/>
    <n v="47"/>
    <n v="58"/>
    <n v="69"/>
    <n v="11"/>
    <s v="Ocean Blue "/>
    <s v="Ocean Blue "/>
    <s v=" 2"/>
    <n v="2"/>
    <n v="82"/>
    <n v="91"/>
    <n v="102"/>
    <n v="9"/>
    <s v="Ash Grey "/>
    <s v="Ash Grey "/>
    <s v=" 1"/>
    <n v="1"/>
    <n v="4"/>
    <n v="189000"/>
    <n v="93000"/>
    <s v="DISC15"/>
    <n v="0.15"/>
    <x v="0"/>
    <x v="2"/>
    <x v="14"/>
    <n v="756000"/>
    <n v="113400"/>
    <n v="642600"/>
    <n v="372000"/>
    <n v="270600"/>
    <d v="2023-04-04T00:00:00"/>
    <x v="7"/>
    <x v="3"/>
    <n v="4.0592759292812928E-4"/>
  </r>
  <r>
    <n v="301"/>
    <s v="ORD-PP-301-04/04/23"/>
    <x v="10"/>
    <x v="3"/>
    <s v="[{color: Snow White, quantity: 3}, {color: Ash Grey , quantity: 4}]"/>
    <n v="10"/>
    <n v="20"/>
    <n v="31"/>
    <n v="10"/>
    <s v="Snow White"/>
    <s v="Snow White"/>
    <s v=" 3"/>
    <n v="3"/>
    <n v="44"/>
    <n v="53"/>
    <n v="64"/>
    <n v="9"/>
    <s v="Ash Grey "/>
    <s v="Ash Grey "/>
    <s v=" 4"/>
    <n v="4"/>
    <e v="#VALUE!"/>
    <e v="#VALUE!"/>
    <e v="#VALUE!"/>
    <e v="#VALUE!"/>
    <s v=" "/>
    <s v=" "/>
    <s v="0"/>
    <n v="0"/>
    <n v="7"/>
    <n v="100000"/>
    <n v="31000"/>
    <s v="DISC10"/>
    <n v="0.1"/>
    <x v="0"/>
    <x v="2"/>
    <x v="4"/>
    <n v="700000"/>
    <n v="70000"/>
    <n v="630000"/>
    <n v="217000"/>
    <n v="413000"/>
    <d v="2023-04-04T00:00:00"/>
    <x v="7"/>
    <x v="2"/>
    <n v="6.1954211337515665E-4"/>
  </r>
  <r>
    <n v="302"/>
    <s v="ORD-PW-302-21/04/23"/>
    <x v="8"/>
    <x v="4"/>
    <s v="[{color: Ash Grey, quantity: 1}]"/>
    <n v="10"/>
    <n v="18"/>
    <n v="29"/>
    <n v="8"/>
    <s v="Ash Grey"/>
    <s v="Ash Grey"/>
    <s v=" 1"/>
    <n v="1"/>
    <e v="#VALUE!"/>
    <e v="#VALUE!"/>
    <e v="#VALUE!"/>
    <e v="#VALUE!"/>
    <s v=" "/>
    <s v=" "/>
    <s v="0"/>
    <n v="0"/>
    <e v="#VALUE!"/>
    <e v="#VALUE!"/>
    <e v="#VALUE!"/>
    <e v="#VALUE!"/>
    <s v=" "/>
    <s v=" "/>
    <s v="0"/>
    <n v="0"/>
    <n v="1"/>
    <n v="90000"/>
    <n v="37000"/>
    <s v="BUKALEBAR"/>
    <n v="0.15"/>
    <x v="1"/>
    <x v="3"/>
    <x v="25"/>
    <n v="90000"/>
    <n v="13500"/>
    <n v="76500"/>
    <n v="37000"/>
    <n v="39500"/>
    <d v="2023-04-21T00:00:00"/>
    <x v="20"/>
    <x v="2"/>
    <n v="5.9254027792539197E-5"/>
  </r>
  <r>
    <n v="303"/>
    <s v="ORD-PW-303-01/04/23"/>
    <x v="17"/>
    <x v="4"/>
    <s v="[{color: Magenta, quantity: 6}, {color: Carmine Red , quantity: 1}]"/>
    <n v="10"/>
    <n v="17"/>
    <n v="28"/>
    <n v="7"/>
    <s v="Magenta"/>
    <s v="Magenta"/>
    <s v=" 6"/>
    <n v="6"/>
    <n v="41"/>
    <n v="53"/>
    <n v="64"/>
    <n v="12"/>
    <s v="Carmine Red "/>
    <s v="Carmine Red "/>
    <s v=" 1"/>
    <n v="1"/>
    <e v="#VALUE!"/>
    <e v="#VALUE!"/>
    <e v="#VALUE!"/>
    <e v="#VALUE!"/>
    <s v=" "/>
    <s v=" "/>
    <s v="0"/>
    <n v="0"/>
    <n v="7"/>
    <n v="110000"/>
    <n v="40000"/>
    <s v="DISC10"/>
    <n v="0.1"/>
    <x v="0"/>
    <x v="2"/>
    <x v="1"/>
    <n v="770000"/>
    <n v="77000"/>
    <n v="693000"/>
    <n v="280000"/>
    <n v="413000"/>
    <d v="2023-04-01T00:00:00"/>
    <x v="0"/>
    <x v="3"/>
    <n v="6.1954211337515665E-4"/>
  </r>
  <r>
    <n v="304"/>
    <s v="ORD-PW-304-27/04/23"/>
    <x v="19"/>
    <x v="4"/>
    <s v="[{color: Snow White, quantity: 2}]"/>
    <n v="10"/>
    <n v="20"/>
    <n v="31"/>
    <n v="10"/>
    <s v="Snow White"/>
    <s v="Snow White"/>
    <s v=" 2"/>
    <n v="2"/>
    <e v="#VALUE!"/>
    <e v="#VALUE!"/>
    <e v="#VALUE!"/>
    <e v="#VALUE!"/>
    <s v=" "/>
    <s v=" "/>
    <s v="0"/>
    <n v="0"/>
    <e v="#VALUE!"/>
    <e v="#VALUE!"/>
    <e v="#VALUE!"/>
    <e v="#VALUE!"/>
    <s v=" "/>
    <s v=" "/>
    <s v="0"/>
    <n v="0"/>
    <n v="2"/>
    <n v="200000"/>
    <n v="55000"/>
    <s v="LEBAR10"/>
    <n v="0.1"/>
    <x v="1"/>
    <x v="1"/>
    <x v="2"/>
    <n v="400000"/>
    <n v="40000"/>
    <n v="360000"/>
    <n v="110000"/>
    <n v="250000"/>
    <d v="2023-04-27T00:00:00"/>
    <x v="18"/>
    <x v="3"/>
    <n v="3.7502549235784305E-4"/>
  </r>
  <r>
    <n v="305"/>
    <s v="ORD-PP-305-06/04/23"/>
    <x v="15"/>
    <x v="3"/>
    <s v="[{color: Ash Grey, quantity: 1}, {color: Rose Gold , quantity: 4}]"/>
    <n v="10"/>
    <n v="18"/>
    <n v="29"/>
    <n v="8"/>
    <s v="Ash Grey"/>
    <s v="Ash Grey"/>
    <s v=" 1"/>
    <n v="1"/>
    <n v="42"/>
    <n v="52"/>
    <n v="63"/>
    <n v="10"/>
    <s v="Rose Gold "/>
    <s v="Rose Gold "/>
    <s v=" 4"/>
    <n v="4"/>
    <e v="#VALUE!"/>
    <e v="#VALUE!"/>
    <e v="#VALUE!"/>
    <e v="#VALUE!"/>
    <s v=" "/>
    <s v=" "/>
    <s v="0"/>
    <n v="0"/>
    <n v="5"/>
    <n v="395000"/>
    <n v="172000"/>
    <s v="DISC10"/>
    <n v="0.1"/>
    <x v="0"/>
    <x v="2"/>
    <x v="19"/>
    <n v="1975000"/>
    <n v="197500"/>
    <n v="1777500"/>
    <n v="860000"/>
    <n v="917500"/>
    <d v="2023-04-06T00:00:00"/>
    <x v="8"/>
    <x v="1"/>
    <n v="1.376343556953284E-3"/>
  </r>
  <r>
    <n v="306"/>
    <s v="ORD-PU-306-06/04/23"/>
    <x v="21"/>
    <x v="0"/>
    <s v="[{color: Snow White, quantity: 2}, {color: Midnight Black , quantity: 2}]"/>
    <n v="10"/>
    <n v="20"/>
    <n v="31"/>
    <n v="10"/>
    <s v="Snow White"/>
    <s v="Snow White"/>
    <s v=" 2"/>
    <n v="2"/>
    <n v="44"/>
    <n v="59"/>
    <n v="70"/>
    <n v="15"/>
    <s v="Midnight Black "/>
    <s v="Midnight Black "/>
    <s v=" 2"/>
    <n v="2"/>
    <e v="#VALUE!"/>
    <e v="#VALUE!"/>
    <e v="#VALUE!"/>
    <e v="#VALUE!"/>
    <s v=" "/>
    <s v=" "/>
    <s v="0"/>
    <n v="0"/>
    <n v="4"/>
    <n v="200000"/>
    <n v="64000"/>
    <s v="BELI44"/>
    <n v="0.15"/>
    <x v="0"/>
    <x v="0"/>
    <x v="0"/>
    <n v="800000"/>
    <n v="120000"/>
    <n v="680000"/>
    <n v="256000"/>
    <n v="424000"/>
    <d v="2023-04-06T00:00:00"/>
    <x v="8"/>
    <x v="0"/>
    <n v="6.3604323503890173E-4"/>
  </r>
  <r>
    <n v="307"/>
    <s v="ORD-PW-307-06/04/23"/>
    <x v="6"/>
    <x v="4"/>
    <s v="[{color: Dusk, quantity: 2}, {color: Carmine Red , quantity: 2}]"/>
    <n v="10"/>
    <n v="14"/>
    <n v="25"/>
    <n v="4"/>
    <s v="Dusk"/>
    <s v="Dusk"/>
    <s v=" 2"/>
    <n v="2"/>
    <n v="38"/>
    <n v="50"/>
    <n v="61"/>
    <n v="12"/>
    <s v="Carmine Red "/>
    <s v="Carmine Red "/>
    <s v=" 2"/>
    <n v="2"/>
    <e v="#VALUE!"/>
    <e v="#VALUE!"/>
    <e v="#VALUE!"/>
    <e v="#VALUE!"/>
    <s v=" "/>
    <s v=" "/>
    <s v="0"/>
    <n v="0"/>
    <n v="4"/>
    <n v="155000"/>
    <n v="46000"/>
    <s v="BELI44"/>
    <n v="0.15"/>
    <x v="0"/>
    <x v="0"/>
    <x v="18"/>
    <n v="620000"/>
    <n v="93000"/>
    <n v="527000"/>
    <n v="184000"/>
    <n v="343000"/>
    <d v="2023-04-06T00:00:00"/>
    <x v="8"/>
    <x v="1"/>
    <n v="5.1453497551496067E-4"/>
  </r>
  <r>
    <n v="308"/>
    <s v="ORD-AK-308-18/04/23"/>
    <x v="23"/>
    <x v="5"/>
    <s v="[{color: Dusk, quantity: 5}, {color: Gold , quantity: 2}]"/>
    <n v="10"/>
    <n v="14"/>
    <n v="25"/>
    <n v="4"/>
    <s v="Dusk"/>
    <s v="Dusk"/>
    <s v=" 5"/>
    <n v="5"/>
    <n v="38"/>
    <n v="43"/>
    <n v="54"/>
    <n v="5"/>
    <s v="Gold "/>
    <s v="Gold "/>
    <s v=" 2"/>
    <n v="2"/>
    <e v="#VALUE!"/>
    <e v="#VALUE!"/>
    <e v="#VALUE!"/>
    <e v="#VALUE!"/>
    <s v=" "/>
    <s v=" "/>
    <s v="0"/>
    <n v="0"/>
    <n v="7"/>
    <n v="90000"/>
    <n v="47000"/>
    <s v="LEBAR10"/>
    <n v="0.1"/>
    <x v="1"/>
    <x v="1"/>
    <x v="4"/>
    <n v="630000"/>
    <n v="63000"/>
    <n v="567000"/>
    <n v="329000"/>
    <n v="238000"/>
    <d v="2023-04-18T00:00:00"/>
    <x v="24"/>
    <x v="4"/>
    <n v="3.5702426872466654E-4"/>
  </r>
  <r>
    <n v="309"/>
    <s v="ORD-PW-309-02/04/23"/>
    <x v="13"/>
    <x v="4"/>
    <s v="[{color: Midnight Black, quantity: 2}, {color: Dusk , quantity: 4}]"/>
    <n v="10"/>
    <n v="24"/>
    <n v="35"/>
    <n v="14"/>
    <s v="Midnight Black"/>
    <s v="Midnight Black"/>
    <s v=" 2"/>
    <n v="2"/>
    <n v="48"/>
    <n v="53"/>
    <n v="64"/>
    <n v="5"/>
    <s v="Dusk "/>
    <s v="Dusk "/>
    <s v=" 4"/>
    <n v="4"/>
    <e v="#VALUE!"/>
    <e v="#VALUE!"/>
    <e v="#VALUE!"/>
    <e v="#VALUE!"/>
    <s v=" "/>
    <s v=" "/>
    <s v="0"/>
    <n v="0"/>
    <n v="6"/>
    <n v="90000"/>
    <n v="36000"/>
    <s v="BELI44"/>
    <n v="0.15"/>
    <x v="0"/>
    <x v="0"/>
    <x v="9"/>
    <n v="540000"/>
    <n v="81000"/>
    <n v="459000"/>
    <n v="216000"/>
    <n v="243000"/>
    <d v="2023-04-02T00:00:00"/>
    <x v="1"/>
    <x v="1"/>
    <n v="3.6452477857182341E-4"/>
  </r>
  <r>
    <n v="310"/>
    <s v="ORD-PW-310-20/04/23"/>
    <x v="17"/>
    <x v="4"/>
    <s v="[{color: Midnight Black, quantity: 3}, {color: Ash Grey , quantity: 2}]"/>
    <n v="10"/>
    <n v="24"/>
    <n v="35"/>
    <n v="14"/>
    <s v="Midnight Black"/>
    <s v="Midnight Black"/>
    <s v=" 3"/>
    <n v="3"/>
    <n v="48"/>
    <n v="57"/>
    <n v="68"/>
    <n v="9"/>
    <s v="Ash Grey "/>
    <s v="Ash Grey "/>
    <s v=" 2"/>
    <n v="2"/>
    <e v="#VALUE!"/>
    <e v="#VALUE!"/>
    <e v="#VALUE!"/>
    <e v="#VALUE!"/>
    <s v=" "/>
    <s v=" "/>
    <s v="0"/>
    <n v="0"/>
    <n v="5"/>
    <n v="110000"/>
    <n v="40000"/>
    <s v="BUKALEBAR"/>
    <n v="0.15"/>
    <x v="1"/>
    <x v="3"/>
    <x v="18"/>
    <n v="550000"/>
    <n v="82500"/>
    <n v="467500"/>
    <n v="200000"/>
    <n v="267500"/>
    <d v="2023-04-20T00:00:00"/>
    <x v="5"/>
    <x v="0"/>
    <n v="4.0127727682289204E-4"/>
  </r>
  <r>
    <n v="311"/>
    <s v="ORD-PP-311-01/04/23"/>
    <x v="10"/>
    <x v="3"/>
    <s v="[{color: Ash Grey, quantity: 3}, {color: Ocean Blue , quantity: 2}, {color: Summer Orange , quantity: 2}]"/>
    <n v="10"/>
    <n v="18"/>
    <n v="29"/>
    <n v="8"/>
    <s v="Ash Grey"/>
    <s v="Ash Grey"/>
    <s v=" 3"/>
    <n v="3"/>
    <n v="42"/>
    <n v="53"/>
    <n v="64"/>
    <n v="11"/>
    <s v="Ocean Blue "/>
    <s v="Ocean Blue "/>
    <s v=" 2"/>
    <n v="2"/>
    <n v="77"/>
    <n v="91"/>
    <n v="102"/>
    <n v="14"/>
    <s v="Summer Orange "/>
    <s v="Summer Orange "/>
    <s v=" 2"/>
    <n v="2"/>
    <n v="7"/>
    <n v="100000"/>
    <n v="31000"/>
    <s v="DISC10"/>
    <n v="0.1"/>
    <x v="0"/>
    <x v="2"/>
    <x v="24"/>
    <n v="700000"/>
    <n v="70000"/>
    <n v="630000"/>
    <n v="217000"/>
    <n v="413000"/>
    <d v="2023-04-01T00:00:00"/>
    <x v="0"/>
    <x v="2"/>
    <n v="6.1954211337515665E-4"/>
  </r>
  <r>
    <n v="312"/>
    <s v="ORD-SP-312-26/04/23"/>
    <x v="24"/>
    <x v="2"/>
    <s v="[{color: Gold, quantity: 2}, {color: Rose Gold , quantity: 1}, {color: Ocean Blue , quantity: 1}]"/>
    <n v="10"/>
    <n v="14"/>
    <n v="25"/>
    <n v="4"/>
    <s v="Gold"/>
    <s v="Gold"/>
    <s v=" 2"/>
    <n v="2"/>
    <n v="38"/>
    <n v="48"/>
    <n v="59"/>
    <n v="10"/>
    <s v="Rose Gold "/>
    <s v="Rose Gold "/>
    <s v=" 1"/>
    <n v="1"/>
    <n v="72"/>
    <n v="83"/>
    <n v="94"/>
    <n v="11"/>
    <s v="Ocean Blue "/>
    <s v="Ocean Blue "/>
    <s v=" 1"/>
    <n v="1"/>
    <n v="4"/>
    <n v="278000"/>
    <n v="122000"/>
    <s v="LEBAR10"/>
    <n v="0.1"/>
    <x v="1"/>
    <x v="1"/>
    <x v="25"/>
    <n v="1112000"/>
    <n v="111200"/>
    <n v="1000800"/>
    <n v="488000"/>
    <n v="512800"/>
    <d v="2023-04-26T00:00:00"/>
    <x v="15"/>
    <x v="4"/>
    <n v="7.6925228992440762E-4"/>
  </r>
  <r>
    <n v="313"/>
    <s v="ORD-PW-313-19/04/23"/>
    <x v="18"/>
    <x v="4"/>
    <s v="[{color: Ocean Blue, quantity: 4}]"/>
    <n v="10"/>
    <n v="20"/>
    <n v="31"/>
    <n v="10"/>
    <s v="Ocean Blue"/>
    <s v="Ocean Blue"/>
    <s v=" 4"/>
    <n v="4"/>
    <e v="#VALUE!"/>
    <e v="#VALUE!"/>
    <e v="#VALUE!"/>
    <e v="#VALUE!"/>
    <s v=" "/>
    <s v=" "/>
    <s v="0"/>
    <n v="0"/>
    <e v="#VALUE!"/>
    <e v="#VALUE!"/>
    <e v="#VALUE!"/>
    <e v="#VALUE!"/>
    <s v=" "/>
    <s v=" "/>
    <s v="0"/>
    <n v="0"/>
    <n v="4"/>
    <n v="185000"/>
    <n v="60000"/>
    <s v="LEBAR10"/>
    <n v="0.1"/>
    <x v="1"/>
    <x v="1"/>
    <x v="7"/>
    <n v="740000"/>
    <n v="74000"/>
    <n v="666000"/>
    <n v="240000"/>
    <n v="426000"/>
    <d v="2023-04-19T00:00:00"/>
    <x v="19"/>
    <x v="1"/>
    <n v="6.3904343897776457E-4"/>
  </r>
  <r>
    <n v="314"/>
    <s v="ORD-AK-314-06/04/23"/>
    <x v="20"/>
    <x v="5"/>
    <s v="[{color: Midnight Black, quantity: 3}]"/>
    <n v="10"/>
    <n v="24"/>
    <n v="35"/>
    <n v="14"/>
    <s v="Midnight Black"/>
    <s v="Midnight Black"/>
    <s v=" 3"/>
    <n v="3"/>
    <e v="#VALUE!"/>
    <e v="#VALUE!"/>
    <e v="#VALUE!"/>
    <e v="#VALUE!"/>
    <s v=" "/>
    <s v=" "/>
    <s v="0"/>
    <n v="0"/>
    <e v="#VALUE!"/>
    <e v="#VALUE!"/>
    <e v="#VALUE!"/>
    <e v="#VALUE!"/>
    <s v=" "/>
    <s v=" "/>
    <s v="0"/>
    <n v="0"/>
    <n v="3"/>
    <n v="400000"/>
    <n v="250000"/>
    <s v="DISC10"/>
    <n v="0.1"/>
    <x v="0"/>
    <x v="2"/>
    <x v="21"/>
    <n v="1200000"/>
    <n v="120000"/>
    <n v="1080000"/>
    <n v="750000"/>
    <n v="330000"/>
    <d v="2023-04-06T00:00:00"/>
    <x v="8"/>
    <x v="4"/>
    <n v="4.9503364991235275E-4"/>
  </r>
  <r>
    <n v="315"/>
    <s v="ORD-PP-315-01/04/23"/>
    <x v="14"/>
    <x v="3"/>
    <s v="[{color: Ocean Blue, quantity: 1}, {color: Dusk , quantity: 1}, {color: Summer Orange , quantity: 1}]"/>
    <n v="10"/>
    <n v="20"/>
    <n v="31"/>
    <n v="10"/>
    <s v="Ocean Blue"/>
    <s v="Ocean Blue"/>
    <s v=" 1"/>
    <n v="1"/>
    <n v="44"/>
    <n v="49"/>
    <n v="60"/>
    <n v="5"/>
    <s v="Dusk "/>
    <s v="Dusk "/>
    <s v=" 1"/>
    <n v="1"/>
    <n v="73"/>
    <n v="87"/>
    <n v="98"/>
    <n v="14"/>
    <s v="Summer Orange "/>
    <s v="Summer Orange "/>
    <s v=" 1"/>
    <n v="1"/>
    <n v="3"/>
    <n v="85000"/>
    <n v="28000"/>
    <s v="BELI44"/>
    <n v="0.15"/>
    <x v="0"/>
    <x v="0"/>
    <x v="3"/>
    <n v="255000"/>
    <n v="38250"/>
    <n v="216750"/>
    <n v="84000"/>
    <n v="132750"/>
    <d v="2023-04-01T00:00:00"/>
    <x v="0"/>
    <x v="2"/>
    <n v="1.9913853644201463E-4"/>
  </r>
  <r>
    <n v="316"/>
    <s v="ORD-AK-316-06/04/23"/>
    <x v="23"/>
    <x v="5"/>
    <s v="[{color: Midnight Black, quantity: 1}, {color: Ocean Blue , quantity: 1}, {color: Dusk , quantity: 1}]"/>
    <n v="10"/>
    <n v="24"/>
    <n v="35"/>
    <n v="14"/>
    <s v="Midnight Black"/>
    <s v="Midnight Black"/>
    <s v=" 1"/>
    <n v="1"/>
    <n v="48"/>
    <n v="59"/>
    <n v="70"/>
    <n v="11"/>
    <s v="Ocean Blue "/>
    <s v="Ocean Blue "/>
    <s v=" 1"/>
    <n v="1"/>
    <n v="83"/>
    <n v="88"/>
    <n v="99"/>
    <n v="5"/>
    <s v="Dusk "/>
    <s v="Dusk "/>
    <s v=" 1"/>
    <n v="1"/>
    <n v="3"/>
    <n v="90000"/>
    <n v="47000"/>
    <s v="BELI44"/>
    <n v="0.15"/>
    <x v="0"/>
    <x v="0"/>
    <x v="29"/>
    <n v="270000"/>
    <n v="40500"/>
    <n v="229500"/>
    <n v="141000"/>
    <n v="88500"/>
    <d v="2023-04-06T00:00:00"/>
    <x v="8"/>
    <x v="2"/>
    <n v="1.3275902429467644E-4"/>
  </r>
  <r>
    <n v="317"/>
    <s v="ORD-AK-317-16/04/23"/>
    <x v="12"/>
    <x v="5"/>
    <s v="[{color: Dusk, quantity: 6}]"/>
    <n v="10"/>
    <n v="14"/>
    <n v="25"/>
    <n v="4"/>
    <s v="Dusk"/>
    <s v="Dusk"/>
    <s v=" 6"/>
    <n v="6"/>
    <e v="#VALUE!"/>
    <e v="#VALUE!"/>
    <e v="#VALUE!"/>
    <e v="#VALUE!"/>
    <s v=" "/>
    <s v=" "/>
    <s v="0"/>
    <n v="0"/>
    <e v="#VALUE!"/>
    <e v="#VALUE!"/>
    <e v="#VALUE!"/>
    <e v="#VALUE!"/>
    <s v=" "/>
    <s v=" "/>
    <s v="0"/>
    <n v="0"/>
    <n v="6"/>
    <n v="48000"/>
    <n v="20000"/>
    <s v="DISC20"/>
    <n v="0.2"/>
    <x v="1"/>
    <x v="2"/>
    <x v="15"/>
    <n v="288000"/>
    <n v="57600"/>
    <n v="230400"/>
    <n v="120000"/>
    <n v="110400"/>
    <d v="2023-04-16T00:00:00"/>
    <x v="17"/>
    <x v="1"/>
    <n v="1.6561125742522347E-4"/>
  </r>
  <r>
    <n v="318"/>
    <s v="ORD-PW-318-06/04/23"/>
    <x v="8"/>
    <x v="4"/>
    <s v="[{color: Snow White, quantity: 3}, {color: Magenta , quantity: 2}, {color: Dusk , quantity: 1}]"/>
    <n v="10"/>
    <n v="20"/>
    <n v="31"/>
    <n v="10"/>
    <s v="Snow White"/>
    <s v="Snow White"/>
    <s v=" 3"/>
    <n v="3"/>
    <n v="44"/>
    <n v="52"/>
    <n v="63"/>
    <n v="8"/>
    <s v="Magenta "/>
    <s v="Magenta "/>
    <s v=" 2"/>
    <n v="2"/>
    <n v="76"/>
    <n v="81"/>
    <n v="92"/>
    <n v="5"/>
    <s v="Dusk "/>
    <s v="Dusk "/>
    <s v=" 1"/>
    <n v="1"/>
    <n v="6"/>
    <n v="90000"/>
    <n v="37000"/>
    <s v="BELI44"/>
    <n v="0.15"/>
    <x v="0"/>
    <x v="0"/>
    <x v="23"/>
    <n v="540000"/>
    <n v="81000"/>
    <n v="459000"/>
    <n v="222000"/>
    <n v="237000"/>
    <d v="2023-04-06T00:00:00"/>
    <x v="8"/>
    <x v="4"/>
    <n v="3.5552416675523518E-4"/>
  </r>
  <r>
    <n v="319"/>
    <s v="ORD-PU-319-06/04/23"/>
    <x v="21"/>
    <x v="0"/>
    <s v="[{color: Midnight Black, quantity: 3}, {color: Carmine Red , quantity: 2}]"/>
    <n v="10"/>
    <n v="24"/>
    <n v="35"/>
    <n v="14"/>
    <s v="Midnight Black"/>
    <s v="Midnight Black"/>
    <s v=" 3"/>
    <n v="3"/>
    <n v="48"/>
    <n v="60"/>
    <n v="71"/>
    <n v="12"/>
    <s v="Carmine Red "/>
    <s v="Carmine Red "/>
    <s v=" 2"/>
    <n v="2"/>
    <e v="#VALUE!"/>
    <e v="#VALUE!"/>
    <e v="#VALUE!"/>
    <e v="#VALUE!"/>
    <s v=" "/>
    <s v=" "/>
    <s v="0"/>
    <n v="0"/>
    <n v="5"/>
    <n v="200000"/>
    <n v="64000"/>
    <s v="DISCAPRIL"/>
    <n v="0.1"/>
    <x v="0"/>
    <x v="1"/>
    <x v="26"/>
    <n v="1000000"/>
    <n v="100000"/>
    <n v="900000"/>
    <n v="320000"/>
    <n v="580000"/>
    <d v="2023-04-06T00:00:00"/>
    <x v="8"/>
    <x v="1"/>
    <n v="8.700591422701958E-4"/>
  </r>
  <r>
    <n v="320"/>
    <s v="ORD-PP-320-30/04/23"/>
    <x v="10"/>
    <x v="3"/>
    <s v="[{color: Ocean Blue, quantity: 1}, {color: Summer Orange , quantity: 1}]"/>
    <n v="10"/>
    <n v="20"/>
    <n v="31"/>
    <n v="10"/>
    <s v="Ocean Blue"/>
    <s v="Ocean Blue"/>
    <s v=" 1"/>
    <n v="1"/>
    <n v="44"/>
    <n v="58"/>
    <n v="69"/>
    <n v="14"/>
    <s v="Summer Orange "/>
    <s v="Summer Orange "/>
    <s v=" 1"/>
    <n v="1"/>
    <e v="#VALUE!"/>
    <e v="#VALUE!"/>
    <e v="#VALUE!"/>
    <e v="#VALUE!"/>
    <s v=" "/>
    <s v=" "/>
    <s v="0"/>
    <n v="0"/>
    <n v="2"/>
    <n v="100000"/>
    <n v="31000"/>
    <s v="BUKALEBAR"/>
    <n v="0.15"/>
    <x v="1"/>
    <x v="3"/>
    <x v="25"/>
    <n v="200000"/>
    <n v="30000"/>
    <n v="170000"/>
    <n v="62000"/>
    <n v="108000"/>
    <d v="2023-04-30T00:00:00"/>
    <x v="12"/>
    <x v="4"/>
    <n v="1.6201101269858818E-4"/>
  </r>
  <r>
    <n v="321"/>
    <s v="ORD-AK-321-04/04/23"/>
    <x v="26"/>
    <x v="5"/>
    <s v="[{color: Dusk, quantity: 2}, {color: Ash Grey , quantity: 2}, {color: Ocean Blue , quantity: 2}]"/>
    <n v="10"/>
    <n v="14"/>
    <n v="25"/>
    <n v="4"/>
    <s v="Dusk"/>
    <s v="Dusk"/>
    <s v=" 2"/>
    <n v="2"/>
    <n v="38"/>
    <n v="47"/>
    <n v="58"/>
    <n v="9"/>
    <s v="Ash Grey "/>
    <s v="Ash Grey "/>
    <s v=" 2"/>
    <n v="2"/>
    <n v="71"/>
    <n v="82"/>
    <n v="93"/>
    <n v="11"/>
    <s v="Ocean Blue "/>
    <s v="Ocean Blue "/>
    <s v=" 2"/>
    <n v="2"/>
    <n v="6"/>
    <n v="290000"/>
    <n v="115000"/>
    <s v="BELI44"/>
    <n v="0.15"/>
    <x v="0"/>
    <x v="0"/>
    <x v="26"/>
    <n v="1740000"/>
    <n v="261000"/>
    <n v="1479000"/>
    <n v="690000"/>
    <n v="789000"/>
    <d v="2023-04-04T00:00:00"/>
    <x v="7"/>
    <x v="4"/>
    <n v="1.1835804538813527E-3"/>
  </r>
  <r>
    <n v="322"/>
    <s v="ORD-SP-322-02/04/23"/>
    <x v="11"/>
    <x v="2"/>
    <s v="[{color: Gold, quantity: 2}]"/>
    <n v="10"/>
    <n v="14"/>
    <n v="25"/>
    <n v="4"/>
    <s v="Gold"/>
    <s v="Gold"/>
    <s v=" 2"/>
    <n v="2"/>
    <e v="#VALUE!"/>
    <e v="#VALUE!"/>
    <e v="#VALUE!"/>
    <e v="#VALUE!"/>
    <s v=" "/>
    <s v=" "/>
    <s v="0"/>
    <n v="0"/>
    <e v="#VALUE!"/>
    <e v="#VALUE!"/>
    <e v="#VALUE!"/>
    <e v="#VALUE!"/>
    <s v=" "/>
    <s v=" "/>
    <s v="0"/>
    <n v="0"/>
    <n v="2"/>
    <n v="125000"/>
    <n v="23000"/>
    <s v="DISC15"/>
    <n v="0.15"/>
    <x v="0"/>
    <x v="2"/>
    <x v="20"/>
    <n v="250000"/>
    <n v="37500"/>
    <n v="212500"/>
    <n v="46000"/>
    <n v="166500"/>
    <d v="2023-04-02T00:00:00"/>
    <x v="1"/>
    <x v="1"/>
    <n v="2.4976697791032347E-4"/>
  </r>
  <r>
    <n v="323"/>
    <s v="ORD-SP-323-26/04/23"/>
    <x v="11"/>
    <x v="2"/>
    <s v="[{color: Carmine Red, quantity: 3}]"/>
    <n v="10"/>
    <n v="21"/>
    <n v="32"/>
    <n v="11"/>
    <s v="Carmine Red"/>
    <s v="Carmine Red"/>
    <s v=" 3"/>
    <n v="3"/>
    <e v="#VALUE!"/>
    <e v="#VALUE!"/>
    <e v="#VALUE!"/>
    <e v="#VALUE!"/>
    <s v=" "/>
    <s v=" "/>
    <s v="0"/>
    <n v="0"/>
    <e v="#VALUE!"/>
    <e v="#VALUE!"/>
    <e v="#VALUE!"/>
    <e v="#VALUE!"/>
    <s v=" "/>
    <s v=" "/>
    <s v="0"/>
    <n v="0"/>
    <n v="3"/>
    <n v="125000"/>
    <n v="23000"/>
    <s v="LEBAR10"/>
    <n v="0.1"/>
    <x v="1"/>
    <x v="1"/>
    <x v="5"/>
    <n v="375000"/>
    <n v="37500"/>
    <n v="337500"/>
    <n v="69000"/>
    <n v="268500"/>
    <d v="2023-04-26T00:00:00"/>
    <x v="15"/>
    <x v="3"/>
    <n v="4.027773787923234E-4"/>
  </r>
  <r>
    <n v="324"/>
    <s v="ORD-PW-324-01/04/23"/>
    <x v="6"/>
    <x v="4"/>
    <s v="[{color: Snow White, quantity: 4}, {color: Summer Orange , quantity: 1}, {color: Ocean Blue , quantity: 2}]"/>
    <n v="10"/>
    <n v="20"/>
    <n v="31"/>
    <n v="10"/>
    <s v="Snow White"/>
    <s v="Snow White"/>
    <s v=" 4"/>
    <n v="4"/>
    <n v="44"/>
    <n v="58"/>
    <n v="69"/>
    <n v="14"/>
    <s v="Summer Orange "/>
    <s v="Summer Orange "/>
    <s v=" 1"/>
    <n v="1"/>
    <n v="82"/>
    <n v="93"/>
    <n v="104"/>
    <n v="11"/>
    <s v="Ocean Blue "/>
    <s v="Ocean Blue "/>
    <s v=" 2"/>
    <n v="2"/>
    <n v="7"/>
    <n v="155000"/>
    <n v="46000"/>
    <s v="DISC10"/>
    <n v="0.1"/>
    <x v="0"/>
    <x v="2"/>
    <x v="17"/>
    <n v="1085000"/>
    <n v="108500"/>
    <n v="976500"/>
    <n v="322000"/>
    <n v="654500"/>
    <d v="2023-04-01T00:00:00"/>
    <x v="0"/>
    <x v="3"/>
    <n v="9.8181673899283301E-4"/>
  </r>
  <r>
    <n v="325"/>
    <s v="ORD-PW-325-05/04/23"/>
    <x v="22"/>
    <x v="4"/>
    <s v="[{color: Ocean Blue, quantity: 3}, {color: Midnight Black , quantity: 2}, {color: Dusk , quantity: 1}]"/>
    <n v="10"/>
    <n v="20"/>
    <n v="31"/>
    <n v="10"/>
    <s v="Ocean Blue"/>
    <s v="Ocean Blue"/>
    <s v=" 3"/>
    <n v="3"/>
    <n v="44"/>
    <n v="59"/>
    <n v="70"/>
    <n v="15"/>
    <s v="Midnight Black "/>
    <s v="Midnight Black "/>
    <s v=" 2"/>
    <n v="2"/>
    <n v="83"/>
    <n v="88"/>
    <n v="99"/>
    <n v="5"/>
    <s v="Dusk "/>
    <s v="Dusk "/>
    <s v=" 1"/>
    <n v="1"/>
    <n v="6"/>
    <n v="120000"/>
    <n v="39000"/>
    <s v="DISC10"/>
    <n v="0.1"/>
    <x v="0"/>
    <x v="2"/>
    <x v="19"/>
    <n v="720000"/>
    <n v="72000"/>
    <n v="648000"/>
    <n v="234000"/>
    <n v="414000"/>
    <d v="2023-04-05T00:00:00"/>
    <x v="9"/>
    <x v="3"/>
    <n v="6.2104221534458801E-4"/>
  </r>
  <r>
    <n v="326"/>
    <s v="ORD-SW-326-10/04/23"/>
    <x v="3"/>
    <x v="1"/>
    <s v="[{color: Gold, quantity: 1}]"/>
    <n v="10"/>
    <n v="14"/>
    <n v="25"/>
    <n v="4"/>
    <s v="Gold"/>
    <s v="Gold"/>
    <s v=" 1"/>
    <n v="1"/>
    <e v="#VALUE!"/>
    <e v="#VALUE!"/>
    <e v="#VALUE!"/>
    <e v="#VALUE!"/>
    <s v=" "/>
    <s v=" "/>
    <s v="0"/>
    <n v="0"/>
    <e v="#VALUE!"/>
    <e v="#VALUE!"/>
    <e v="#VALUE!"/>
    <e v="#VALUE!"/>
    <s v=" "/>
    <s v=" "/>
    <s v="0"/>
    <n v="0"/>
    <n v="1"/>
    <n v="165000"/>
    <n v="69000"/>
    <s v="-"/>
    <e v="#N/A"/>
    <x v="2"/>
    <x v="1"/>
    <x v="0"/>
    <n v="165000"/>
    <s v="0"/>
    <n v="165000"/>
    <n v="69000"/>
    <n v="96000"/>
    <d v="2023-04-10T00:00:00"/>
    <x v="23"/>
    <x v="4"/>
    <n v="1.4400978906541173E-4"/>
  </r>
  <r>
    <n v="327"/>
    <s v="ORD-PW-327-03/04/23"/>
    <x v="22"/>
    <x v="4"/>
    <s v="[{color: Ash Grey, quantity: 2}, {color: Summer Orange , quantity: 2}, {color: Rose Gold , quantity: 1}]"/>
    <n v="10"/>
    <n v="18"/>
    <n v="29"/>
    <n v="8"/>
    <s v="Ash Grey"/>
    <s v="Ash Grey"/>
    <s v=" 2"/>
    <n v="2"/>
    <n v="42"/>
    <n v="56"/>
    <n v="67"/>
    <n v="14"/>
    <s v="Summer Orange "/>
    <s v="Summer Orange "/>
    <s v=" 2"/>
    <n v="2"/>
    <n v="80"/>
    <n v="90"/>
    <n v="101"/>
    <n v="10"/>
    <s v="Rose Gold "/>
    <s v="Rose Gold "/>
    <s v=" 1"/>
    <n v="1"/>
    <n v="5"/>
    <n v="120000"/>
    <n v="39000"/>
    <s v="DISCAPRIL"/>
    <n v="0.1"/>
    <x v="0"/>
    <x v="1"/>
    <x v="24"/>
    <n v="600000"/>
    <n v="60000"/>
    <n v="540000"/>
    <n v="195000"/>
    <n v="345000"/>
    <d v="2023-04-03T00:00:00"/>
    <x v="2"/>
    <x v="2"/>
    <n v="5.1753517945382339E-4"/>
  </r>
  <r>
    <n v="328"/>
    <s v="ORD-SP-328-05/04/23"/>
    <x v="2"/>
    <x v="2"/>
    <s v="[{color: Carmine Red, quantity: 1}]"/>
    <n v="10"/>
    <n v="21"/>
    <n v="32"/>
    <n v="11"/>
    <s v="Carmine Red"/>
    <s v="Carmine Red"/>
    <s v=" 1"/>
    <n v="1"/>
    <e v="#VALUE!"/>
    <e v="#VALUE!"/>
    <e v="#VALUE!"/>
    <e v="#VALUE!"/>
    <s v=" "/>
    <s v=" "/>
    <s v="0"/>
    <n v="0"/>
    <e v="#VALUE!"/>
    <e v="#VALUE!"/>
    <e v="#VALUE!"/>
    <e v="#VALUE!"/>
    <s v=" "/>
    <s v=" "/>
    <s v="0"/>
    <n v="0"/>
    <n v="1"/>
    <n v="360000"/>
    <n v="108000"/>
    <s v="BELI44"/>
    <n v="0.15"/>
    <x v="0"/>
    <x v="0"/>
    <x v="14"/>
    <n v="360000"/>
    <n v="54000"/>
    <n v="306000"/>
    <n v="108000"/>
    <n v="198000"/>
    <d v="2023-04-05T00:00:00"/>
    <x v="9"/>
    <x v="0"/>
    <n v="2.9702018994741169E-4"/>
  </r>
  <r>
    <n v="329"/>
    <s v="ORD-PW-329-02/04/23"/>
    <x v="17"/>
    <x v="4"/>
    <s v="[{color: Midnight Black, quantity: 2}, {color: Carmine Red , quantity: 1}, {color: Dusk , quantity: 1}]"/>
    <n v="10"/>
    <n v="24"/>
    <n v="35"/>
    <n v="14"/>
    <s v="Midnight Black"/>
    <s v="Midnight Black"/>
    <s v=" 2"/>
    <n v="2"/>
    <n v="48"/>
    <n v="60"/>
    <n v="71"/>
    <n v="12"/>
    <s v="Carmine Red "/>
    <s v="Carmine Red "/>
    <s v=" 1"/>
    <n v="1"/>
    <n v="84"/>
    <n v="89"/>
    <n v="100"/>
    <n v="5"/>
    <s v="Dusk "/>
    <s v="Dusk "/>
    <s v=" 1"/>
    <n v="1"/>
    <n v="4"/>
    <n v="110000"/>
    <n v="40000"/>
    <s v="DISC10"/>
    <n v="0.1"/>
    <x v="0"/>
    <x v="2"/>
    <x v="15"/>
    <n v="440000"/>
    <n v="44000"/>
    <n v="396000"/>
    <n v="160000"/>
    <n v="236000"/>
    <d v="2023-04-02T00:00:00"/>
    <x v="1"/>
    <x v="3"/>
    <n v="3.5402406478580382E-4"/>
  </r>
  <r>
    <n v="330"/>
    <s v="ORD-AK-330-02/04/23"/>
    <x v="26"/>
    <x v="5"/>
    <s v="[{color: Midnight Black, quantity: 1}]"/>
    <n v="10"/>
    <n v="24"/>
    <n v="35"/>
    <n v="14"/>
    <s v="Midnight Black"/>
    <s v="Midnight Black"/>
    <s v=" 1"/>
    <n v="1"/>
    <e v="#VALUE!"/>
    <e v="#VALUE!"/>
    <e v="#VALUE!"/>
    <e v="#VALUE!"/>
    <s v=" "/>
    <s v=" "/>
    <s v="0"/>
    <n v="0"/>
    <e v="#VALUE!"/>
    <e v="#VALUE!"/>
    <e v="#VALUE!"/>
    <e v="#VALUE!"/>
    <s v=" "/>
    <s v=" "/>
    <s v="0"/>
    <n v="0"/>
    <n v="1"/>
    <n v="290000"/>
    <n v="115000"/>
    <s v="DISC10"/>
    <n v="0.1"/>
    <x v="0"/>
    <x v="2"/>
    <x v="11"/>
    <n v="290000"/>
    <n v="29000"/>
    <n v="261000"/>
    <n v="115000"/>
    <n v="146000"/>
    <d v="2023-04-02T00:00:00"/>
    <x v="1"/>
    <x v="4"/>
    <n v="2.1901488753698034E-4"/>
  </r>
  <r>
    <n v="331"/>
    <s v="ORD-AK-331-12/04/23"/>
    <x v="20"/>
    <x v="5"/>
    <s v="[{color: Midnight Black, quantity: 1}, {color: Ocean Blue , quantity: 1}, {color: Magenta , quantity: 2}]"/>
    <n v="10"/>
    <n v="24"/>
    <n v="35"/>
    <n v="14"/>
    <s v="Midnight Black"/>
    <s v="Midnight Black"/>
    <s v=" 1"/>
    <n v="1"/>
    <n v="48"/>
    <n v="59"/>
    <n v="70"/>
    <n v="11"/>
    <s v="Ocean Blue "/>
    <s v="Ocean Blue "/>
    <s v=" 1"/>
    <n v="1"/>
    <n v="83"/>
    <n v="91"/>
    <n v="102"/>
    <n v="8"/>
    <s v="Magenta "/>
    <s v="Magenta "/>
    <s v=" 2"/>
    <n v="2"/>
    <n v="4"/>
    <n v="400000"/>
    <n v="250000"/>
    <s v="-"/>
    <e v="#N/A"/>
    <x v="2"/>
    <x v="2"/>
    <x v="25"/>
    <n v="1600000"/>
    <s v="0"/>
    <n v="1600000"/>
    <n v="1000000"/>
    <n v="600000"/>
    <d v="2023-04-12T00:00:00"/>
    <x v="14"/>
    <x v="0"/>
    <n v="9.0006118165882325E-4"/>
  </r>
  <r>
    <n v="332"/>
    <s v="ORD-PP-332-01/04/23"/>
    <x v="4"/>
    <x v="3"/>
    <s v="[{color: Snow White, quantity: 2}, {color: Ash Grey , quantity: 1}, {color: Ash Grey , quantity: 2}]"/>
    <n v="10"/>
    <n v="20"/>
    <n v="31"/>
    <n v="10"/>
    <s v="Snow White"/>
    <s v="Snow White"/>
    <s v=" 2"/>
    <n v="2"/>
    <n v="44"/>
    <n v="53"/>
    <n v="64"/>
    <n v="9"/>
    <s v="Ash Grey "/>
    <s v="Ash Grey "/>
    <s v=" 1"/>
    <n v="1"/>
    <n v="77"/>
    <n v="86"/>
    <n v="97"/>
    <n v="9"/>
    <s v="Ash Grey "/>
    <s v="Ash Grey "/>
    <s v=" 2"/>
    <n v="2"/>
    <n v="5"/>
    <n v="130000"/>
    <n v="46000"/>
    <s v="DISC15"/>
    <n v="0.15"/>
    <x v="0"/>
    <x v="2"/>
    <x v="18"/>
    <n v="650000"/>
    <n v="97500"/>
    <n v="552500"/>
    <n v="230000"/>
    <n v="322500"/>
    <d v="2023-04-01T00:00:00"/>
    <x v="0"/>
    <x v="0"/>
    <n v="4.8378288514161748E-4"/>
  </r>
  <r>
    <n v="333"/>
    <s v="ORD-PP-333-25/04/23"/>
    <x v="15"/>
    <x v="3"/>
    <s v="[{color: Ocean Blue, quantity: 1}, {color: Magenta , quantity: 3}]"/>
    <n v="10"/>
    <n v="20"/>
    <n v="31"/>
    <n v="10"/>
    <s v="Ocean Blue"/>
    <s v="Ocean Blue"/>
    <s v=" 1"/>
    <n v="1"/>
    <n v="44"/>
    <n v="52"/>
    <n v="63"/>
    <n v="8"/>
    <s v="Magenta "/>
    <s v="Magenta "/>
    <s v=" 3"/>
    <n v="3"/>
    <e v="#VALUE!"/>
    <e v="#VALUE!"/>
    <e v="#VALUE!"/>
    <e v="#VALUE!"/>
    <s v=" "/>
    <s v=" "/>
    <s v="0"/>
    <n v="0"/>
    <n v="4"/>
    <n v="395000"/>
    <n v="172000"/>
    <s v="BUKALEBAR"/>
    <n v="0.15"/>
    <x v="1"/>
    <x v="3"/>
    <x v="18"/>
    <n v="1580000"/>
    <n v="237000"/>
    <n v="1343000"/>
    <n v="688000"/>
    <n v="655000"/>
    <d v="2023-04-25T00:00:00"/>
    <x v="6"/>
    <x v="3"/>
    <n v="9.8256678997754869E-4"/>
  </r>
  <r>
    <n v="334"/>
    <s v="ORD-PU-334-01/04/23"/>
    <x v="25"/>
    <x v="0"/>
    <s v="[{color: Gold, quantity: 6}, {color: Carmine Red , quantity: 1}]"/>
    <n v="10"/>
    <n v="14"/>
    <n v="25"/>
    <n v="4"/>
    <s v="Gold"/>
    <s v="Gold"/>
    <s v=" 6"/>
    <n v="6"/>
    <n v="38"/>
    <n v="50"/>
    <n v="61"/>
    <n v="12"/>
    <s v="Carmine Red "/>
    <s v="Carmine Red "/>
    <s v=" 1"/>
    <n v="1"/>
    <e v="#VALUE!"/>
    <e v="#VALUE!"/>
    <e v="#VALUE!"/>
    <e v="#VALUE!"/>
    <s v=" "/>
    <s v=" "/>
    <s v="0"/>
    <n v="0"/>
    <n v="7"/>
    <n v="235000"/>
    <n v="89000"/>
    <s v="DISCAPRIL"/>
    <n v="0.1"/>
    <x v="0"/>
    <x v="1"/>
    <x v="12"/>
    <n v="1645000"/>
    <n v="164500"/>
    <n v="1480500"/>
    <n v="623000"/>
    <n v="857500"/>
    <d v="2023-04-01T00:00:00"/>
    <x v="0"/>
    <x v="1"/>
    <n v="1.2863374387874016E-3"/>
  </r>
  <r>
    <n v="335"/>
    <s v="ORD-SW-335-27/04/23"/>
    <x v="1"/>
    <x v="1"/>
    <s v="[{color: Snow White, quantity: 2}, {color: Midnight Black , quantity: 1}]"/>
    <n v="10"/>
    <n v="20"/>
    <n v="31"/>
    <n v="10"/>
    <s v="Snow White"/>
    <s v="Snow White"/>
    <s v=" 2"/>
    <n v="2"/>
    <n v="44"/>
    <n v="59"/>
    <n v="70"/>
    <n v="15"/>
    <s v="Midnight Black "/>
    <s v="Midnight Black "/>
    <s v=" 1"/>
    <n v="1"/>
    <e v="#VALUE!"/>
    <e v="#VALUE!"/>
    <e v="#VALUE!"/>
    <e v="#VALUE!"/>
    <s v=" "/>
    <s v=" "/>
    <s v="0"/>
    <n v="0"/>
    <n v="3"/>
    <n v="189000"/>
    <n v="93000"/>
    <s v="DISC20"/>
    <n v="0.2"/>
    <x v="1"/>
    <x v="2"/>
    <x v="7"/>
    <n v="567000"/>
    <n v="113400"/>
    <n v="453600"/>
    <n v="279000"/>
    <n v="174600"/>
    <d v="2023-04-27T00:00:00"/>
    <x v="18"/>
    <x v="0"/>
    <n v="2.6191780386271757E-4"/>
  </r>
  <r>
    <n v="336"/>
    <s v="ORD-AK-336-10/04/23"/>
    <x v="26"/>
    <x v="5"/>
    <s v="[{color: Ocean Blue, quantity: 1}, {color: Snow White , quantity: 1}, {color: Midnight Black , quantity: 1}]"/>
    <n v="10"/>
    <n v="20"/>
    <n v="31"/>
    <n v="10"/>
    <s v="Ocean Blue"/>
    <s v="Ocean Blue"/>
    <s v=" 1"/>
    <n v="1"/>
    <n v="44"/>
    <n v="55"/>
    <n v="66"/>
    <n v="11"/>
    <s v="Snow White "/>
    <s v="Snow White "/>
    <s v=" 1"/>
    <n v="1"/>
    <n v="79"/>
    <n v="94"/>
    <n v="105"/>
    <n v="15"/>
    <s v="Midnight Black "/>
    <s v="Midnight Black "/>
    <s v=" 1"/>
    <n v="1"/>
    <n v="3"/>
    <n v="290000"/>
    <n v="115000"/>
    <s v="-"/>
    <e v="#N/A"/>
    <x v="2"/>
    <x v="0"/>
    <x v="2"/>
    <n v="870000"/>
    <s v="0"/>
    <n v="870000"/>
    <n v="345000"/>
    <n v="525000"/>
    <d v="2023-04-10T00:00:00"/>
    <x v="23"/>
    <x v="0"/>
    <n v="7.8755353395147036E-4"/>
  </r>
  <r>
    <n v="337"/>
    <s v="ORD-PW-337-01/04/23"/>
    <x v="6"/>
    <x v="4"/>
    <s v="[{color: Midnight Black, quantity: 1}]"/>
    <n v="10"/>
    <n v="24"/>
    <n v="35"/>
    <n v="14"/>
    <s v="Midnight Black"/>
    <s v="Midnight Black"/>
    <s v=" 1"/>
    <n v="1"/>
    <e v="#VALUE!"/>
    <e v="#VALUE!"/>
    <e v="#VALUE!"/>
    <e v="#VALUE!"/>
    <s v=" "/>
    <s v=" "/>
    <s v="0"/>
    <n v="0"/>
    <e v="#VALUE!"/>
    <e v="#VALUE!"/>
    <e v="#VALUE!"/>
    <e v="#VALUE!"/>
    <s v=" "/>
    <s v=" "/>
    <s v="0"/>
    <n v="0"/>
    <n v="1"/>
    <n v="155000"/>
    <n v="46000"/>
    <s v="DISC10"/>
    <n v="0.1"/>
    <x v="0"/>
    <x v="2"/>
    <x v="16"/>
    <n v="155000"/>
    <n v="15500"/>
    <n v="139500"/>
    <n v="46000"/>
    <n v="93500"/>
    <d v="2023-04-01T00:00:00"/>
    <x v="0"/>
    <x v="4"/>
    <n v="1.402595341418333E-4"/>
  </r>
  <r>
    <n v="338"/>
    <s v="ORD-AK-338-29/04/23"/>
    <x v="20"/>
    <x v="5"/>
    <s v="[{color: Magenta, quantity: 1}]"/>
    <n v="10"/>
    <n v="17"/>
    <n v="28"/>
    <n v="7"/>
    <s v="Magenta"/>
    <s v="Magenta"/>
    <s v=" 1"/>
    <n v="1"/>
    <e v="#VALUE!"/>
    <e v="#VALUE!"/>
    <e v="#VALUE!"/>
    <e v="#VALUE!"/>
    <s v=" "/>
    <s v=" "/>
    <s v="0"/>
    <n v="0"/>
    <e v="#VALUE!"/>
    <e v="#VALUE!"/>
    <e v="#VALUE!"/>
    <e v="#VALUE!"/>
    <s v=" "/>
    <s v=" "/>
    <s v="0"/>
    <n v="0"/>
    <n v="1"/>
    <n v="400000"/>
    <n v="250000"/>
    <s v="LEBAR10"/>
    <n v="0.1"/>
    <x v="1"/>
    <x v="1"/>
    <x v="19"/>
    <n v="400000"/>
    <n v="40000"/>
    <n v="360000"/>
    <n v="250000"/>
    <n v="110000"/>
    <d v="2023-04-29T00:00:00"/>
    <x v="13"/>
    <x v="1"/>
    <n v="1.6501121663745093E-4"/>
  </r>
  <r>
    <n v="339"/>
    <s v="ORD-AK-339-06/04/23"/>
    <x v="12"/>
    <x v="5"/>
    <s v="[{color: Ash Grey, quantity: 2}]"/>
    <n v="10"/>
    <n v="18"/>
    <n v="29"/>
    <n v="8"/>
    <s v="Ash Grey"/>
    <s v="Ash Grey"/>
    <s v=" 2"/>
    <n v="2"/>
    <e v="#VALUE!"/>
    <e v="#VALUE!"/>
    <e v="#VALUE!"/>
    <e v="#VALUE!"/>
    <s v=" "/>
    <s v=" "/>
    <s v="0"/>
    <n v="0"/>
    <e v="#VALUE!"/>
    <e v="#VALUE!"/>
    <e v="#VALUE!"/>
    <e v="#VALUE!"/>
    <s v=" "/>
    <s v=" "/>
    <s v="0"/>
    <n v="0"/>
    <n v="2"/>
    <n v="48000"/>
    <n v="20000"/>
    <s v="DISC10"/>
    <n v="0.1"/>
    <x v="0"/>
    <x v="2"/>
    <x v="22"/>
    <n v="96000"/>
    <n v="9600"/>
    <n v="86400"/>
    <n v="40000"/>
    <n v="46400"/>
    <d v="2023-04-06T00:00:00"/>
    <x v="8"/>
    <x v="0"/>
    <n v="6.9604731381615664E-5"/>
  </r>
  <r>
    <n v="340"/>
    <s v="ORD-PW-340-01/04/23"/>
    <x v="17"/>
    <x v="4"/>
    <s v="[{color: Magenta, quantity: 1}, {color: Dusk , quantity: 1}]"/>
    <n v="10"/>
    <n v="17"/>
    <n v="28"/>
    <n v="7"/>
    <s v="Magenta"/>
    <s v="Magenta"/>
    <s v=" 1"/>
    <n v="1"/>
    <n v="41"/>
    <n v="46"/>
    <n v="57"/>
    <n v="5"/>
    <s v="Dusk "/>
    <s v="Dusk "/>
    <s v=" 1"/>
    <n v="1"/>
    <e v="#VALUE!"/>
    <e v="#VALUE!"/>
    <e v="#VALUE!"/>
    <e v="#VALUE!"/>
    <s v=" "/>
    <s v=" "/>
    <s v="0"/>
    <n v="0"/>
    <n v="2"/>
    <n v="110000"/>
    <n v="40000"/>
    <s v="DISC10"/>
    <n v="0.1"/>
    <x v="0"/>
    <x v="2"/>
    <x v="18"/>
    <n v="220000"/>
    <n v="22000"/>
    <n v="198000"/>
    <n v="80000"/>
    <n v="118000"/>
    <d v="2023-04-01T00:00:00"/>
    <x v="0"/>
    <x v="1"/>
    <n v="1.7701203239290191E-4"/>
  </r>
  <r>
    <n v="341"/>
    <s v="ORD-PP-341-18/04/23"/>
    <x v="14"/>
    <x v="3"/>
    <s v="[{color: Midnight Black, quantity: 3}]"/>
    <n v="10"/>
    <n v="24"/>
    <n v="35"/>
    <n v="14"/>
    <s v="Midnight Black"/>
    <s v="Midnight Black"/>
    <s v=" 3"/>
    <n v="3"/>
    <e v="#VALUE!"/>
    <e v="#VALUE!"/>
    <e v="#VALUE!"/>
    <e v="#VALUE!"/>
    <s v=" "/>
    <s v=" "/>
    <s v="0"/>
    <n v="0"/>
    <e v="#VALUE!"/>
    <e v="#VALUE!"/>
    <e v="#VALUE!"/>
    <e v="#VALUE!"/>
    <s v=" "/>
    <s v=" "/>
    <s v="0"/>
    <n v="0"/>
    <n v="3"/>
    <n v="85000"/>
    <n v="28000"/>
    <s v="DISC20"/>
    <n v="0.2"/>
    <x v="1"/>
    <x v="2"/>
    <x v="15"/>
    <n v="255000"/>
    <n v="51000"/>
    <n v="204000"/>
    <n v="84000"/>
    <n v="120000"/>
    <d v="2023-04-18T00:00:00"/>
    <x v="24"/>
    <x v="4"/>
    <n v="1.8001223633176466E-4"/>
  </r>
  <r>
    <n v="342"/>
    <s v="ORD-PW-342-02/04/23"/>
    <x v="18"/>
    <x v="4"/>
    <s v="[{color: Midnight Black, quantity: 3}, {color: Summer Orange , quantity: 1}]"/>
    <n v="10"/>
    <n v="24"/>
    <n v="35"/>
    <n v="14"/>
    <s v="Midnight Black"/>
    <s v="Midnight Black"/>
    <s v=" 3"/>
    <n v="3"/>
    <n v="48"/>
    <n v="62"/>
    <n v="73"/>
    <n v="14"/>
    <s v="Summer Orange "/>
    <s v="Summer Orange "/>
    <s v=" 1"/>
    <n v="1"/>
    <e v="#VALUE!"/>
    <e v="#VALUE!"/>
    <e v="#VALUE!"/>
    <e v="#VALUE!"/>
    <s v=" "/>
    <s v=" "/>
    <s v="0"/>
    <n v="0"/>
    <n v="4"/>
    <n v="185000"/>
    <n v="60000"/>
    <s v="DISCAPRIL"/>
    <n v="0.1"/>
    <x v="0"/>
    <x v="1"/>
    <x v="14"/>
    <n v="740000"/>
    <n v="74000"/>
    <n v="666000"/>
    <n v="240000"/>
    <n v="426000"/>
    <d v="2023-04-02T00:00:00"/>
    <x v="1"/>
    <x v="4"/>
    <n v="6.3904343897776457E-4"/>
  </r>
  <r>
    <n v="343"/>
    <s v="ORD-SP-343-08/04/23"/>
    <x v="9"/>
    <x v="2"/>
    <s v="[{color: Summer Orange, quantity: 4}, {color: Rose Gold , quantity: 3}]"/>
    <n v="10"/>
    <n v="23"/>
    <n v="34"/>
    <n v="13"/>
    <s v="Summer Orange"/>
    <s v="Summer Orange"/>
    <s v=" 4"/>
    <n v="4"/>
    <n v="47"/>
    <n v="57"/>
    <n v="68"/>
    <n v="10"/>
    <s v="Rose Gold "/>
    <s v="Rose Gold "/>
    <s v=" 3"/>
    <n v="3"/>
    <e v="#VALUE!"/>
    <e v="#VALUE!"/>
    <e v="#VALUE!"/>
    <e v="#VALUE!"/>
    <s v=" "/>
    <s v=" "/>
    <s v="0"/>
    <n v="0"/>
    <n v="7"/>
    <n v="370000"/>
    <n v="108000"/>
    <s v="-"/>
    <e v="#N/A"/>
    <x v="2"/>
    <x v="1"/>
    <x v="4"/>
    <n v="2590000"/>
    <s v="0"/>
    <n v="2590000"/>
    <n v="756000"/>
    <n v="1834000"/>
    <d v="2023-04-08T00:00:00"/>
    <x v="26"/>
    <x v="4"/>
    <n v="2.7511870119371366E-3"/>
  </r>
  <r>
    <n v="344"/>
    <s v="ORD-AK-344-07/04/23"/>
    <x v="20"/>
    <x v="5"/>
    <s v="[{color: Dusk, quantity: 1}, {color: Ocean Blue , quantity: 1}, {color: Rose Gold , quantity: 2}]"/>
    <n v="10"/>
    <n v="14"/>
    <n v="25"/>
    <n v="4"/>
    <s v="Dusk"/>
    <s v="Dusk"/>
    <s v=" 1"/>
    <n v="1"/>
    <n v="38"/>
    <n v="49"/>
    <n v="60"/>
    <n v="11"/>
    <s v="Ocean Blue "/>
    <s v="Ocean Blue "/>
    <s v=" 1"/>
    <n v="1"/>
    <n v="73"/>
    <n v="83"/>
    <n v="94"/>
    <n v="10"/>
    <s v="Rose Gold "/>
    <s v="Rose Gold "/>
    <s v=" 2"/>
    <n v="2"/>
    <n v="4"/>
    <n v="400000"/>
    <n v="250000"/>
    <s v="-"/>
    <e v="#N/A"/>
    <x v="2"/>
    <x v="2"/>
    <x v="6"/>
    <n v="1600000"/>
    <s v="0"/>
    <n v="1600000"/>
    <n v="1000000"/>
    <n v="600000"/>
    <d v="2023-04-07T00:00:00"/>
    <x v="28"/>
    <x v="4"/>
    <n v="9.0006118165882325E-4"/>
  </r>
  <r>
    <n v="345"/>
    <s v="ORD-SP-345-17/04/23"/>
    <x v="2"/>
    <x v="2"/>
    <s v="[{color: Summer Orange, quantity: 4}, {color: Gold , quantity: 1}, {color: Summer Orange , quantity: 1}]"/>
    <n v="10"/>
    <n v="23"/>
    <n v="34"/>
    <n v="13"/>
    <s v="Summer Orange"/>
    <s v="Summer Orange"/>
    <s v=" 4"/>
    <n v="4"/>
    <n v="47"/>
    <n v="52"/>
    <n v="63"/>
    <n v="5"/>
    <s v="Gold "/>
    <s v="Gold "/>
    <s v=" 1"/>
    <n v="1"/>
    <n v="76"/>
    <n v="90"/>
    <n v="101"/>
    <n v="14"/>
    <s v="Summer Orange "/>
    <s v="Summer Orange "/>
    <s v=" 1"/>
    <n v="1"/>
    <n v="6"/>
    <n v="360000"/>
    <n v="108000"/>
    <s v="LEBAR10"/>
    <n v="0.1"/>
    <x v="1"/>
    <x v="1"/>
    <x v="6"/>
    <n v="2160000"/>
    <n v="216000"/>
    <n v="1944000"/>
    <n v="648000"/>
    <n v="1296000"/>
    <d v="2023-04-17T00:00:00"/>
    <x v="3"/>
    <x v="3"/>
    <n v="1.9441321523830583E-3"/>
  </r>
  <r>
    <n v="346"/>
    <s v="ORD-PW-346-02/04/23"/>
    <x v="13"/>
    <x v="4"/>
    <s v="[{color: Gold, quantity: 3}, {color: Carmine Red , quantity: 1}]"/>
    <n v="10"/>
    <n v="14"/>
    <n v="25"/>
    <n v="4"/>
    <s v="Gold"/>
    <s v="Gold"/>
    <s v=" 3"/>
    <n v="3"/>
    <n v="38"/>
    <n v="50"/>
    <n v="61"/>
    <n v="12"/>
    <s v="Carmine Red "/>
    <s v="Carmine Red "/>
    <s v=" 1"/>
    <n v="1"/>
    <e v="#VALUE!"/>
    <e v="#VALUE!"/>
    <e v="#VALUE!"/>
    <e v="#VALUE!"/>
    <s v=" "/>
    <s v=" "/>
    <s v="0"/>
    <n v="0"/>
    <n v="4"/>
    <n v="90000"/>
    <n v="36000"/>
    <s v="DISC15"/>
    <n v="0.15"/>
    <x v="0"/>
    <x v="2"/>
    <x v="12"/>
    <n v="360000"/>
    <n v="54000"/>
    <n v="306000"/>
    <n v="144000"/>
    <n v="162000"/>
    <d v="2023-04-02T00:00:00"/>
    <x v="1"/>
    <x v="3"/>
    <n v="2.4301651904788229E-4"/>
  </r>
  <r>
    <n v="347"/>
    <s v="ORD-PP-347-05/04/23"/>
    <x v="15"/>
    <x v="3"/>
    <s v="[{color: Midnight Black, quantity: 1}]"/>
    <n v="10"/>
    <n v="24"/>
    <n v="35"/>
    <n v="14"/>
    <s v="Midnight Black"/>
    <s v="Midnight Black"/>
    <s v=" 1"/>
    <n v="1"/>
    <e v="#VALUE!"/>
    <e v="#VALUE!"/>
    <e v="#VALUE!"/>
    <e v="#VALUE!"/>
    <s v=" "/>
    <s v=" "/>
    <s v="0"/>
    <n v="0"/>
    <e v="#VALUE!"/>
    <e v="#VALUE!"/>
    <e v="#VALUE!"/>
    <e v="#VALUE!"/>
    <s v=" "/>
    <s v=" "/>
    <s v="0"/>
    <n v="0"/>
    <n v="1"/>
    <n v="395000"/>
    <n v="172000"/>
    <s v="DISCAPRIL"/>
    <n v="0.1"/>
    <x v="0"/>
    <x v="1"/>
    <x v="18"/>
    <n v="395000"/>
    <n v="39500"/>
    <n v="355500"/>
    <n v="172000"/>
    <n v="183500"/>
    <d v="2023-04-05T00:00:00"/>
    <x v="9"/>
    <x v="1"/>
    <n v="2.7526871139065679E-4"/>
  </r>
  <r>
    <n v="348"/>
    <s v="ORD-PP-348-02/04/23"/>
    <x v="14"/>
    <x v="3"/>
    <s v="[{color: Gold, quantity: 2}, {color: Ocean Blue , quantity: 1}]"/>
    <n v="10"/>
    <n v="14"/>
    <n v="25"/>
    <n v="4"/>
    <s v="Gold"/>
    <s v="Gold"/>
    <s v=" 2"/>
    <n v="2"/>
    <n v="38"/>
    <n v="49"/>
    <n v="60"/>
    <n v="11"/>
    <s v="Ocean Blue "/>
    <s v="Ocean Blue "/>
    <s v=" 1"/>
    <n v="1"/>
    <e v="#VALUE!"/>
    <e v="#VALUE!"/>
    <e v="#VALUE!"/>
    <e v="#VALUE!"/>
    <s v=" "/>
    <s v=" "/>
    <s v="0"/>
    <n v="0"/>
    <n v="3"/>
    <n v="85000"/>
    <n v="28000"/>
    <s v="DISC10"/>
    <n v="0.1"/>
    <x v="0"/>
    <x v="2"/>
    <x v="12"/>
    <n v="255000"/>
    <n v="25500"/>
    <n v="229500"/>
    <n v="84000"/>
    <n v="145500"/>
    <d v="2023-04-02T00:00:00"/>
    <x v="1"/>
    <x v="1"/>
    <n v="2.1826483655226463E-4"/>
  </r>
  <r>
    <n v="349"/>
    <s v="ORD-AK-349-13/04/23"/>
    <x v="12"/>
    <x v="5"/>
    <s v="[{color: Snow White, quantity: 2}, {color: Rose Gold , quantity: 3}]"/>
    <n v="10"/>
    <n v="20"/>
    <n v="31"/>
    <n v="10"/>
    <s v="Snow White"/>
    <s v="Snow White"/>
    <s v=" 2"/>
    <n v="2"/>
    <n v="44"/>
    <n v="54"/>
    <n v="65"/>
    <n v="10"/>
    <s v="Rose Gold "/>
    <s v="Rose Gold "/>
    <s v=" 3"/>
    <n v="3"/>
    <e v="#VALUE!"/>
    <e v="#VALUE!"/>
    <e v="#VALUE!"/>
    <e v="#VALUE!"/>
    <s v=" "/>
    <s v=" "/>
    <s v="0"/>
    <n v="0"/>
    <n v="5"/>
    <n v="48000"/>
    <n v="20000"/>
    <s v="-"/>
    <e v="#N/A"/>
    <x v="2"/>
    <x v="2"/>
    <x v="11"/>
    <n v="240000"/>
    <s v="0"/>
    <n v="240000"/>
    <n v="100000"/>
    <n v="140000"/>
    <d v="2023-04-13T00:00:00"/>
    <x v="21"/>
    <x v="2"/>
    <n v="2.1001427572039209E-4"/>
  </r>
  <r>
    <n v="350"/>
    <s v="ORD-SP-350-29/04/23"/>
    <x v="24"/>
    <x v="2"/>
    <s v="[{color: Magenta, quantity: 1}]"/>
    <n v="10"/>
    <n v="17"/>
    <n v="28"/>
    <n v="7"/>
    <s v="Magenta"/>
    <s v="Magenta"/>
    <s v=" 1"/>
    <n v="1"/>
    <e v="#VALUE!"/>
    <e v="#VALUE!"/>
    <e v="#VALUE!"/>
    <e v="#VALUE!"/>
    <s v=" "/>
    <s v=" "/>
    <s v="0"/>
    <n v="0"/>
    <e v="#VALUE!"/>
    <e v="#VALUE!"/>
    <e v="#VALUE!"/>
    <e v="#VALUE!"/>
    <s v=" "/>
    <s v=" "/>
    <s v="0"/>
    <n v="0"/>
    <n v="1"/>
    <n v="278000"/>
    <n v="122000"/>
    <s v="BUKALEBAR"/>
    <n v="0.15"/>
    <x v="1"/>
    <x v="3"/>
    <x v="25"/>
    <n v="278000"/>
    <n v="41700"/>
    <n v="236300"/>
    <n v="122000"/>
    <n v="114300"/>
    <d v="2023-04-29T00:00:00"/>
    <x v="13"/>
    <x v="2"/>
    <n v="1.7146165510600582E-4"/>
  </r>
  <r>
    <n v="351"/>
    <s v="ORD-PW-351-11/04/23"/>
    <x v="22"/>
    <x v="4"/>
    <s v="[{color: Summer Orange, quantity: 6}, {color: Ocean Blue , quantity: 1}]"/>
    <n v="10"/>
    <n v="23"/>
    <n v="34"/>
    <n v="13"/>
    <s v="Summer Orange"/>
    <s v="Summer Orange"/>
    <s v=" 6"/>
    <n v="6"/>
    <n v="47"/>
    <n v="58"/>
    <n v="69"/>
    <n v="11"/>
    <s v="Ocean Blue "/>
    <s v="Ocean Blue "/>
    <s v=" 1"/>
    <n v="1"/>
    <e v="#VALUE!"/>
    <e v="#VALUE!"/>
    <e v="#VALUE!"/>
    <e v="#VALUE!"/>
    <s v=" "/>
    <s v=" "/>
    <s v="0"/>
    <n v="0"/>
    <n v="7"/>
    <n v="120000"/>
    <n v="39000"/>
    <s v="-"/>
    <e v="#N/A"/>
    <x v="2"/>
    <x v="2"/>
    <x v="29"/>
    <n v="840000"/>
    <s v="0"/>
    <n v="840000"/>
    <n v="273000"/>
    <n v="567000"/>
    <d v="2023-04-11T00:00:00"/>
    <x v="29"/>
    <x v="3"/>
    <n v="8.5055781666758799E-4"/>
  </r>
  <r>
    <n v="352"/>
    <s v="ORD-AK-352-06/04/23"/>
    <x v="12"/>
    <x v="5"/>
    <s v="[{color: Dusk, quantity: 3}]"/>
    <n v="10"/>
    <n v="14"/>
    <n v="25"/>
    <n v="4"/>
    <s v="Dusk"/>
    <s v="Dusk"/>
    <s v=" 3"/>
    <n v="3"/>
    <e v="#VALUE!"/>
    <e v="#VALUE!"/>
    <e v="#VALUE!"/>
    <e v="#VALUE!"/>
    <s v=" "/>
    <s v=" "/>
    <s v="0"/>
    <n v="0"/>
    <e v="#VALUE!"/>
    <e v="#VALUE!"/>
    <e v="#VALUE!"/>
    <e v="#VALUE!"/>
    <s v=" "/>
    <s v=" "/>
    <s v="0"/>
    <n v="0"/>
    <n v="3"/>
    <n v="48000"/>
    <n v="20000"/>
    <s v="DISCAPRIL"/>
    <n v="0.1"/>
    <x v="0"/>
    <x v="1"/>
    <x v="1"/>
    <n v="144000"/>
    <n v="14400"/>
    <n v="129600"/>
    <n v="60000"/>
    <n v="69600"/>
    <d v="2023-04-06T00:00:00"/>
    <x v="8"/>
    <x v="1"/>
    <n v="1.044070970724235E-4"/>
  </r>
  <r>
    <n v="353"/>
    <s v="ORD-PP-353-17/04/23"/>
    <x v="14"/>
    <x v="3"/>
    <s v="[{color: Carmine Red, quantity: 1}, {color: Ocean Blue , quantity: 1}]"/>
    <n v="10"/>
    <n v="21"/>
    <n v="32"/>
    <n v="11"/>
    <s v="Carmine Red"/>
    <s v="Carmine Red"/>
    <s v=" 1"/>
    <n v="1"/>
    <n v="45"/>
    <n v="56"/>
    <n v="67"/>
    <n v="11"/>
    <s v="Ocean Blue "/>
    <s v="Ocean Blue "/>
    <s v=" 1"/>
    <n v="1"/>
    <e v="#VALUE!"/>
    <e v="#VALUE!"/>
    <e v="#VALUE!"/>
    <e v="#VALUE!"/>
    <s v=" "/>
    <s v=" "/>
    <s v="0"/>
    <n v="0"/>
    <n v="2"/>
    <n v="85000"/>
    <n v="28000"/>
    <s v="BUKALEBAR"/>
    <n v="0.15"/>
    <x v="1"/>
    <x v="3"/>
    <x v="29"/>
    <n v="170000"/>
    <n v="25500"/>
    <n v="144500"/>
    <n v="56000"/>
    <n v="88500"/>
    <d v="2023-04-17T00:00:00"/>
    <x v="3"/>
    <x v="1"/>
    <n v="1.3275902429467644E-4"/>
  </r>
  <r>
    <n v="354"/>
    <s v="ORD-PW-354-02/04/23"/>
    <x v="22"/>
    <x v="4"/>
    <s v="[{color: Gold, quantity: 3}, {color: Summer Orange , quantity: 1}, {color: Magenta , quantity: 1}]"/>
    <n v="10"/>
    <n v="14"/>
    <n v="25"/>
    <n v="4"/>
    <s v="Gold"/>
    <s v="Gold"/>
    <s v=" 3"/>
    <n v="3"/>
    <n v="38"/>
    <n v="52"/>
    <n v="63"/>
    <n v="14"/>
    <s v="Summer Orange "/>
    <s v="Summer Orange "/>
    <s v=" 1"/>
    <n v="1"/>
    <n v="76"/>
    <n v="84"/>
    <n v="95"/>
    <n v="8"/>
    <s v="Magenta "/>
    <s v="Magenta "/>
    <s v=" 1"/>
    <n v="1"/>
    <n v="5"/>
    <n v="120000"/>
    <n v="39000"/>
    <s v="DISCAPRIL"/>
    <n v="0.1"/>
    <x v="0"/>
    <x v="1"/>
    <x v="17"/>
    <n v="600000"/>
    <n v="60000"/>
    <n v="540000"/>
    <n v="195000"/>
    <n v="345000"/>
    <d v="2023-04-02T00:00:00"/>
    <x v="1"/>
    <x v="4"/>
    <n v="5.1753517945382339E-4"/>
  </r>
  <r>
    <n v="355"/>
    <s v="ORD-AK-355-19/04/23"/>
    <x v="16"/>
    <x v="5"/>
    <s v="[{color: Carmine Red, quantity: 4}, {color: Midnight Black , quantity: 1}, {color: Summer Orange , quantity: 1}]"/>
    <n v="10"/>
    <n v="21"/>
    <n v="32"/>
    <n v="11"/>
    <s v="Carmine Red"/>
    <s v="Carmine Red"/>
    <s v=" 4"/>
    <n v="4"/>
    <n v="45"/>
    <n v="60"/>
    <n v="71"/>
    <n v="15"/>
    <s v="Midnight Black "/>
    <s v="Midnight Black "/>
    <s v=" 1"/>
    <n v="1"/>
    <n v="84"/>
    <n v="98"/>
    <n v="109"/>
    <n v="14"/>
    <s v="Summer Orange "/>
    <s v="Summer Orange "/>
    <s v=" 1"/>
    <n v="1"/>
    <n v="6"/>
    <n v="65000"/>
    <n v="11000"/>
    <s v="DISC20"/>
    <n v="0.2"/>
    <x v="1"/>
    <x v="2"/>
    <x v="0"/>
    <n v="390000"/>
    <n v="78000"/>
    <n v="312000"/>
    <n v="66000"/>
    <n v="246000"/>
    <d v="2023-04-19T00:00:00"/>
    <x v="19"/>
    <x v="2"/>
    <n v="3.6902508448011755E-4"/>
  </r>
  <r>
    <n v="356"/>
    <s v="ORD-PP-356-26/04/23"/>
    <x v="4"/>
    <x v="3"/>
    <s v="[{color: Ash Grey, quantity: 1}, {color: Ocean Blue , quantity: 1}, {color: Carmine Red , quantity: 1}]"/>
    <n v="10"/>
    <n v="18"/>
    <n v="29"/>
    <n v="8"/>
    <s v="Ash Grey"/>
    <s v="Ash Grey"/>
    <s v=" 1"/>
    <n v="1"/>
    <n v="42"/>
    <n v="53"/>
    <n v="64"/>
    <n v="11"/>
    <s v="Ocean Blue "/>
    <s v="Ocean Blue "/>
    <s v=" 1"/>
    <n v="1"/>
    <n v="77"/>
    <n v="89"/>
    <n v="100"/>
    <n v="12"/>
    <s v="Carmine Red "/>
    <s v="Carmine Red "/>
    <s v=" 1"/>
    <n v="1"/>
    <n v="3"/>
    <n v="130000"/>
    <n v="46000"/>
    <s v="DISC20"/>
    <n v="0.2"/>
    <x v="1"/>
    <x v="2"/>
    <x v="17"/>
    <n v="390000"/>
    <n v="78000"/>
    <n v="312000"/>
    <n v="138000"/>
    <n v="174000"/>
    <d v="2023-04-26T00:00:00"/>
    <x v="15"/>
    <x v="3"/>
    <n v="2.6101774268105874E-4"/>
  </r>
  <r>
    <n v="357"/>
    <s v="ORD-PP-357-03/04/23"/>
    <x v="10"/>
    <x v="3"/>
    <s v="[{color: Gold, quantity: 5}, {color: Summer Orange , quantity: 1}]"/>
    <n v="10"/>
    <n v="14"/>
    <n v="25"/>
    <n v="4"/>
    <s v="Gold"/>
    <s v="Gold"/>
    <s v=" 5"/>
    <n v="5"/>
    <n v="38"/>
    <n v="52"/>
    <n v="63"/>
    <n v="14"/>
    <s v="Summer Orange "/>
    <s v="Summer Orange "/>
    <s v=" 1"/>
    <n v="1"/>
    <e v="#VALUE!"/>
    <e v="#VALUE!"/>
    <e v="#VALUE!"/>
    <e v="#VALUE!"/>
    <s v=" "/>
    <s v=" "/>
    <s v="0"/>
    <n v="0"/>
    <n v="6"/>
    <n v="100000"/>
    <n v="31000"/>
    <s v="DISCAPRIL"/>
    <n v="0.1"/>
    <x v="0"/>
    <x v="1"/>
    <x v="0"/>
    <n v="600000"/>
    <n v="60000"/>
    <n v="540000"/>
    <n v="186000"/>
    <n v="354000"/>
    <d v="2023-04-03T00:00:00"/>
    <x v="2"/>
    <x v="1"/>
    <n v="5.3103609717870576E-4"/>
  </r>
  <r>
    <n v="358"/>
    <s v="ORD-PP-358-01/04/23"/>
    <x v="10"/>
    <x v="3"/>
    <s v="[{color: Magenta, quantity: 1}, {color: Summer Orange , quantity: 1}, {color: Rose Gold , quantity: 2}]"/>
    <n v="10"/>
    <n v="17"/>
    <n v="28"/>
    <n v="7"/>
    <s v="Magenta"/>
    <s v="Magenta"/>
    <s v=" 1"/>
    <n v="1"/>
    <n v="41"/>
    <n v="55"/>
    <n v="66"/>
    <n v="14"/>
    <s v="Summer Orange "/>
    <s v="Summer Orange "/>
    <s v=" 1"/>
    <n v="1"/>
    <n v="79"/>
    <n v="89"/>
    <n v="100"/>
    <n v="10"/>
    <s v="Rose Gold "/>
    <s v="Rose Gold "/>
    <s v=" 2"/>
    <n v="2"/>
    <n v="4"/>
    <n v="100000"/>
    <n v="31000"/>
    <s v="BELI44"/>
    <n v="0.15"/>
    <x v="0"/>
    <x v="0"/>
    <x v="27"/>
    <n v="400000"/>
    <n v="60000"/>
    <n v="340000"/>
    <n v="124000"/>
    <n v="216000"/>
    <d v="2023-04-01T00:00:00"/>
    <x v="0"/>
    <x v="0"/>
    <n v="3.2402202539717637E-4"/>
  </r>
  <r>
    <n v="359"/>
    <s v="ORD-PP-359-02/04/23"/>
    <x v="10"/>
    <x v="3"/>
    <s v="[{color: Dusk, quantity: 1}]"/>
    <n v="10"/>
    <n v="14"/>
    <n v="25"/>
    <n v="4"/>
    <s v="Dusk"/>
    <s v="Dusk"/>
    <s v=" 1"/>
    <n v="1"/>
    <e v="#VALUE!"/>
    <e v="#VALUE!"/>
    <e v="#VALUE!"/>
    <e v="#VALUE!"/>
    <s v=" "/>
    <s v=" "/>
    <s v="0"/>
    <n v="0"/>
    <e v="#VALUE!"/>
    <e v="#VALUE!"/>
    <e v="#VALUE!"/>
    <e v="#VALUE!"/>
    <s v=" "/>
    <s v=" "/>
    <s v="0"/>
    <n v="0"/>
    <n v="1"/>
    <n v="100000"/>
    <n v="31000"/>
    <s v="BELI44"/>
    <n v="0.15"/>
    <x v="0"/>
    <x v="0"/>
    <x v="11"/>
    <n v="100000"/>
    <n v="15000"/>
    <n v="85000"/>
    <n v="31000"/>
    <n v="54000"/>
    <d v="2023-04-02T00:00:00"/>
    <x v="1"/>
    <x v="3"/>
    <n v="8.1005506349294092E-5"/>
  </r>
  <r>
    <n v="360"/>
    <s v="ORD-PW-360-05/04/23"/>
    <x v="6"/>
    <x v="4"/>
    <s v="[{color: Magenta, quantity: 4}]"/>
    <n v="10"/>
    <n v="17"/>
    <n v="28"/>
    <n v="7"/>
    <s v="Magenta"/>
    <s v="Magenta"/>
    <s v=" 4"/>
    <n v="4"/>
    <e v="#VALUE!"/>
    <e v="#VALUE!"/>
    <e v="#VALUE!"/>
    <e v="#VALUE!"/>
    <s v=" "/>
    <s v=" "/>
    <s v="0"/>
    <n v="0"/>
    <e v="#VALUE!"/>
    <e v="#VALUE!"/>
    <e v="#VALUE!"/>
    <e v="#VALUE!"/>
    <s v=" "/>
    <s v=" "/>
    <s v="0"/>
    <n v="0"/>
    <n v="4"/>
    <n v="155000"/>
    <n v="46000"/>
    <s v="DISC10"/>
    <n v="0.1"/>
    <x v="0"/>
    <x v="2"/>
    <x v="1"/>
    <n v="620000"/>
    <n v="62000"/>
    <n v="558000"/>
    <n v="184000"/>
    <n v="374000"/>
    <d v="2023-04-05T00:00:00"/>
    <x v="9"/>
    <x v="2"/>
    <n v="5.6103813656733321E-4"/>
  </r>
  <r>
    <n v="361"/>
    <s v="ORD-PW-361-23/04/23"/>
    <x v="6"/>
    <x v="4"/>
    <s v="[{color: Summer Orange, quantity: 2}, {color: Snow White , quantity: 3}]"/>
    <n v="10"/>
    <n v="23"/>
    <n v="34"/>
    <n v="13"/>
    <s v="Summer Orange"/>
    <s v="Summer Orange"/>
    <s v=" 2"/>
    <n v="2"/>
    <n v="47"/>
    <n v="58"/>
    <n v="69"/>
    <n v="11"/>
    <s v="Snow White "/>
    <s v="Snow White "/>
    <s v=" 3"/>
    <n v="3"/>
    <e v="#VALUE!"/>
    <e v="#VALUE!"/>
    <e v="#VALUE!"/>
    <e v="#VALUE!"/>
    <s v=" "/>
    <s v=" "/>
    <s v="0"/>
    <n v="0"/>
    <n v="5"/>
    <n v="155000"/>
    <n v="46000"/>
    <s v="LEBAR10"/>
    <n v="0.1"/>
    <x v="1"/>
    <x v="1"/>
    <x v="18"/>
    <n v="775000"/>
    <n v="77500"/>
    <n v="697500"/>
    <n v="230000"/>
    <n v="467500"/>
    <d v="2023-04-23T00:00:00"/>
    <x v="25"/>
    <x v="4"/>
    <n v="7.0129767070916641E-4"/>
  </r>
  <r>
    <n v="362"/>
    <s v="ORD-AK-362-17/04/23"/>
    <x v="12"/>
    <x v="5"/>
    <s v="[{color: Ocean Blue, quantity: 3}, {color: Rose Gold , quantity: 1}]"/>
    <n v="10"/>
    <n v="20"/>
    <n v="31"/>
    <n v="10"/>
    <s v="Ocean Blue"/>
    <s v="Ocean Blue"/>
    <s v=" 3"/>
    <n v="3"/>
    <n v="44"/>
    <n v="54"/>
    <n v="65"/>
    <n v="10"/>
    <s v="Rose Gold "/>
    <s v="Rose Gold "/>
    <s v=" 1"/>
    <n v="1"/>
    <e v="#VALUE!"/>
    <e v="#VALUE!"/>
    <e v="#VALUE!"/>
    <e v="#VALUE!"/>
    <s v=" "/>
    <s v=" "/>
    <s v="0"/>
    <n v="0"/>
    <n v="4"/>
    <n v="48000"/>
    <n v="20000"/>
    <s v="BUKALEBAR"/>
    <n v="0.15"/>
    <x v="1"/>
    <x v="3"/>
    <x v="23"/>
    <n v="192000"/>
    <n v="28800"/>
    <n v="163200"/>
    <n v="80000"/>
    <n v="83200"/>
    <d v="2023-04-17T00:00:00"/>
    <x v="3"/>
    <x v="1"/>
    <n v="1.2480848385669016E-4"/>
  </r>
  <r>
    <n v="363"/>
    <s v="ORD-PU-363-07/04/23"/>
    <x v="25"/>
    <x v="0"/>
    <s v="[{color: Ash Grey, quantity: 1}, {color: Summer Orange , quantity: 2}]"/>
    <n v="10"/>
    <n v="18"/>
    <n v="29"/>
    <n v="8"/>
    <s v="Ash Grey"/>
    <s v="Ash Grey"/>
    <s v=" 1"/>
    <n v="1"/>
    <n v="42"/>
    <n v="56"/>
    <n v="67"/>
    <n v="14"/>
    <s v="Summer Orange "/>
    <s v="Summer Orange "/>
    <s v=" 2"/>
    <n v="2"/>
    <e v="#VALUE!"/>
    <e v="#VALUE!"/>
    <e v="#VALUE!"/>
    <e v="#VALUE!"/>
    <s v=" "/>
    <s v=" "/>
    <s v="0"/>
    <n v="0"/>
    <n v="3"/>
    <n v="235000"/>
    <n v="89000"/>
    <s v="-"/>
    <e v="#N/A"/>
    <x v="2"/>
    <x v="1"/>
    <x v="16"/>
    <n v="705000"/>
    <s v="0"/>
    <n v="705000"/>
    <n v="267000"/>
    <n v="438000"/>
    <d v="2023-04-07T00:00:00"/>
    <x v="28"/>
    <x v="2"/>
    <n v="6.5704466261094102E-4"/>
  </r>
  <r>
    <n v="364"/>
    <s v="ORD-PW-364-30/04/23"/>
    <x v="18"/>
    <x v="4"/>
    <s v="[{color: Dusk, quantity: 3}]"/>
    <n v="10"/>
    <n v="14"/>
    <n v="25"/>
    <n v="4"/>
    <s v="Dusk"/>
    <s v="Dusk"/>
    <s v=" 3"/>
    <n v="3"/>
    <e v="#VALUE!"/>
    <e v="#VALUE!"/>
    <e v="#VALUE!"/>
    <e v="#VALUE!"/>
    <s v=" "/>
    <s v=" "/>
    <s v="0"/>
    <n v="0"/>
    <e v="#VALUE!"/>
    <e v="#VALUE!"/>
    <e v="#VALUE!"/>
    <e v="#VALUE!"/>
    <s v=" "/>
    <s v=" "/>
    <s v="0"/>
    <n v="0"/>
    <n v="3"/>
    <n v="185000"/>
    <n v="60000"/>
    <s v="DISC20"/>
    <n v="0.2"/>
    <x v="1"/>
    <x v="2"/>
    <x v="27"/>
    <n v="555000"/>
    <n v="111000"/>
    <n v="444000"/>
    <n v="180000"/>
    <n v="264000"/>
    <d v="2023-04-30T00:00:00"/>
    <x v="12"/>
    <x v="4"/>
    <n v="3.9602691992988222E-4"/>
  </r>
  <r>
    <n v="365"/>
    <s v="ORD-AK-365-08/04/23"/>
    <x v="26"/>
    <x v="5"/>
    <s v="[{color: Midnight Black, quantity: 2}, {color: Summer Orange , quantity: 1}]"/>
    <n v="10"/>
    <n v="24"/>
    <n v="35"/>
    <n v="14"/>
    <s v="Midnight Black"/>
    <s v="Midnight Black"/>
    <s v=" 2"/>
    <n v="2"/>
    <n v="48"/>
    <n v="62"/>
    <n v="73"/>
    <n v="14"/>
    <s v="Summer Orange "/>
    <s v="Summer Orange "/>
    <s v=" 1"/>
    <n v="1"/>
    <e v="#VALUE!"/>
    <e v="#VALUE!"/>
    <e v="#VALUE!"/>
    <e v="#VALUE!"/>
    <s v=" "/>
    <s v=" "/>
    <s v="0"/>
    <n v="0"/>
    <n v="3"/>
    <n v="290000"/>
    <n v="115000"/>
    <s v="-"/>
    <e v="#N/A"/>
    <x v="2"/>
    <x v="2"/>
    <x v="3"/>
    <n v="870000"/>
    <s v="0"/>
    <n v="870000"/>
    <n v="345000"/>
    <n v="525000"/>
    <d v="2023-04-08T00:00:00"/>
    <x v="26"/>
    <x v="1"/>
    <n v="7.8755353395147036E-4"/>
  </r>
  <r>
    <n v="366"/>
    <s v="ORD-SW-366-16/04/23"/>
    <x v="1"/>
    <x v="1"/>
    <s v="[{color: Summer Orange, quantity: 1}, {color: Ash Grey , quantity: 4}]"/>
    <n v="10"/>
    <n v="23"/>
    <n v="34"/>
    <n v="13"/>
    <s v="Summer Orange"/>
    <s v="Summer Orange"/>
    <s v=" 1"/>
    <n v="1"/>
    <n v="47"/>
    <n v="56"/>
    <n v="67"/>
    <n v="9"/>
    <s v="Ash Grey "/>
    <s v="Ash Grey "/>
    <s v=" 4"/>
    <n v="4"/>
    <e v="#VALUE!"/>
    <e v="#VALUE!"/>
    <e v="#VALUE!"/>
    <e v="#VALUE!"/>
    <s v=" "/>
    <s v=" "/>
    <s v="0"/>
    <n v="0"/>
    <n v="5"/>
    <n v="189000"/>
    <n v="93000"/>
    <s v="BUKALEBAR"/>
    <n v="0.15"/>
    <x v="1"/>
    <x v="3"/>
    <x v="13"/>
    <n v="945000"/>
    <n v="141750"/>
    <n v="803250"/>
    <n v="465000"/>
    <n v="338250"/>
    <d v="2023-04-16T00:00:00"/>
    <x v="17"/>
    <x v="1"/>
    <n v="5.0740949116016159E-4"/>
  </r>
  <r>
    <n v="367"/>
    <s v="ORD-PW-367-12/04/23"/>
    <x v="18"/>
    <x v="4"/>
    <s v="[{color: Snow White, quantity: 4}, {color: Ocean Blue , quantity: 2}]"/>
    <n v="10"/>
    <n v="20"/>
    <n v="31"/>
    <n v="10"/>
    <s v="Snow White"/>
    <s v="Snow White"/>
    <s v=" 4"/>
    <n v="4"/>
    <n v="44"/>
    <n v="55"/>
    <n v="66"/>
    <n v="11"/>
    <s v="Ocean Blue "/>
    <s v="Ocean Blue "/>
    <s v=" 2"/>
    <n v="2"/>
    <e v="#VALUE!"/>
    <e v="#VALUE!"/>
    <e v="#VALUE!"/>
    <e v="#VALUE!"/>
    <s v=" "/>
    <s v=" "/>
    <s v="0"/>
    <n v="0"/>
    <n v="6"/>
    <n v="185000"/>
    <n v="60000"/>
    <s v="-"/>
    <e v="#N/A"/>
    <x v="2"/>
    <x v="1"/>
    <x v="29"/>
    <n v="1110000"/>
    <s v="0"/>
    <n v="1110000"/>
    <n v="360000"/>
    <n v="750000"/>
    <d v="2023-04-12T00:00:00"/>
    <x v="14"/>
    <x v="1"/>
    <n v="1.1250764770735291E-3"/>
  </r>
  <r>
    <n v="368"/>
    <s v="ORD-PP-368-06/04/23"/>
    <x v="14"/>
    <x v="3"/>
    <s v="[{color: Carmine Red, quantity: 1}]"/>
    <n v="10"/>
    <n v="21"/>
    <n v="32"/>
    <n v="11"/>
    <s v="Carmine Red"/>
    <s v="Carmine Red"/>
    <s v=" 1"/>
    <n v="1"/>
    <e v="#VALUE!"/>
    <e v="#VALUE!"/>
    <e v="#VALUE!"/>
    <e v="#VALUE!"/>
    <s v=" "/>
    <s v=" "/>
    <s v="0"/>
    <n v="0"/>
    <e v="#VALUE!"/>
    <e v="#VALUE!"/>
    <e v="#VALUE!"/>
    <e v="#VALUE!"/>
    <s v=" "/>
    <s v=" "/>
    <s v="0"/>
    <n v="0"/>
    <n v="1"/>
    <n v="85000"/>
    <n v="28000"/>
    <s v="DISC10"/>
    <n v="0.1"/>
    <x v="0"/>
    <x v="2"/>
    <x v="7"/>
    <n v="85000"/>
    <n v="8500"/>
    <n v="76500"/>
    <n v="28000"/>
    <n v="48500"/>
    <d v="2023-04-06T00:00:00"/>
    <x v="8"/>
    <x v="0"/>
    <n v="7.2754945517421548E-5"/>
  </r>
  <r>
    <n v="369"/>
    <s v="ORD-PW-369-15/04/23"/>
    <x v="18"/>
    <x v="4"/>
    <s v="[{color: Summer Orange, quantity: 1}]"/>
    <n v="10"/>
    <n v="23"/>
    <n v="34"/>
    <n v="13"/>
    <s v="Summer Orange"/>
    <s v="Summer Orange"/>
    <s v=" 1"/>
    <n v="1"/>
    <e v="#VALUE!"/>
    <e v="#VALUE!"/>
    <e v="#VALUE!"/>
    <e v="#VALUE!"/>
    <s v=" "/>
    <s v=" "/>
    <s v="0"/>
    <n v="0"/>
    <e v="#VALUE!"/>
    <e v="#VALUE!"/>
    <e v="#VALUE!"/>
    <e v="#VALUE!"/>
    <s v=" "/>
    <s v=" "/>
    <s v="0"/>
    <n v="0"/>
    <n v="1"/>
    <n v="185000"/>
    <n v="60000"/>
    <s v="-"/>
    <e v="#N/A"/>
    <x v="2"/>
    <x v="2"/>
    <x v="8"/>
    <n v="185000"/>
    <s v="0"/>
    <n v="185000"/>
    <n v="60000"/>
    <n v="125000"/>
    <d v="2023-04-15T00:00:00"/>
    <x v="16"/>
    <x v="2"/>
    <n v="1.8751274617892152E-4"/>
  </r>
  <r>
    <n v="370"/>
    <s v="ORD-SP-370-30/04/23"/>
    <x v="2"/>
    <x v="2"/>
    <s v="[{color: Ash Grey, quantity: 1}, {color: Gold , quantity: 1}]"/>
    <n v="10"/>
    <n v="18"/>
    <n v="29"/>
    <n v="8"/>
    <s v="Ash Grey"/>
    <s v="Ash Grey"/>
    <s v=" 1"/>
    <n v="1"/>
    <n v="42"/>
    <n v="47"/>
    <n v="58"/>
    <n v="5"/>
    <s v="Gold "/>
    <s v="Gold "/>
    <s v=" 1"/>
    <n v="1"/>
    <e v="#VALUE!"/>
    <e v="#VALUE!"/>
    <e v="#VALUE!"/>
    <e v="#VALUE!"/>
    <s v=" "/>
    <s v=" "/>
    <s v="0"/>
    <n v="0"/>
    <n v="2"/>
    <n v="360000"/>
    <n v="108000"/>
    <s v="BUKALEBAR"/>
    <n v="0.15"/>
    <x v="1"/>
    <x v="3"/>
    <x v="13"/>
    <n v="720000"/>
    <n v="108000"/>
    <n v="612000"/>
    <n v="216000"/>
    <n v="396000"/>
    <d v="2023-04-30T00:00:00"/>
    <x v="12"/>
    <x v="3"/>
    <n v="5.9404037989482339E-4"/>
  </r>
  <r>
    <n v="371"/>
    <s v="ORD-PW-371-09/04/23"/>
    <x v="6"/>
    <x v="4"/>
    <s v="[{color: Summer Orange, quantity: 3}, {color: Ash Grey , quantity: 2}, {color: Magenta , quantity: 1}]"/>
    <n v="10"/>
    <n v="23"/>
    <n v="34"/>
    <n v="13"/>
    <s v="Summer Orange"/>
    <s v="Summer Orange"/>
    <s v=" 3"/>
    <n v="3"/>
    <n v="47"/>
    <n v="56"/>
    <n v="67"/>
    <n v="9"/>
    <s v="Ash Grey "/>
    <s v="Ash Grey "/>
    <s v=" 2"/>
    <n v="2"/>
    <n v="80"/>
    <n v="88"/>
    <n v="99"/>
    <n v="8"/>
    <s v="Magenta "/>
    <s v="Magenta "/>
    <s v=" 1"/>
    <n v="1"/>
    <n v="6"/>
    <n v="155000"/>
    <n v="46000"/>
    <s v="-"/>
    <e v="#N/A"/>
    <x v="2"/>
    <x v="0"/>
    <x v="24"/>
    <n v="930000"/>
    <s v="0"/>
    <n v="930000"/>
    <n v="276000"/>
    <n v="654000"/>
    <d v="2023-04-09T00:00:00"/>
    <x v="10"/>
    <x v="0"/>
    <n v="9.8106668800811733E-4"/>
  </r>
  <r>
    <n v="372"/>
    <s v="ORD-AK-372-02/04/23"/>
    <x v="7"/>
    <x v="5"/>
    <s v="[{color: Ocean Blue, quantity: 2}, {color: Midnight Black , quantity: 1}, {color: Summer Orange , quantity: 1}]"/>
    <n v="10"/>
    <n v="20"/>
    <n v="31"/>
    <n v="10"/>
    <s v="Ocean Blue"/>
    <s v="Ocean Blue"/>
    <s v=" 2"/>
    <n v="2"/>
    <n v="44"/>
    <n v="59"/>
    <n v="70"/>
    <n v="15"/>
    <s v="Midnight Black "/>
    <s v="Midnight Black "/>
    <s v=" 1"/>
    <n v="1"/>
    <n v="83"/>
    <n v="97"/>
    <n v="108"/>
    <n v="14"/>
    <s v="Summer Orange "/>
    <s v="Summer Orange "/>
    <s v=" 1"/>
    <n v="1"/>
    <n v="4"/>
    <n v="9000"/>
    <n v="2000"/>
    <s v="BELI44"/>
    <n v="0.15"/>
    <x v="0"/>
    <x v="0"/>
    <x v="22"/>
    <n v="36000"/>
    <n v="5400"/>
    <n v="30600"/>
    <n v="8000"/>
    <n v="22600"/>
    <d v="2023-04-02T00:00:00"/>
    <x v="1"/>
    <x v="4"/>
    <n v="3.3902304509149011E-5"/>
  </r>
  <r>
    <n v="373"/>
    <s v="ORD-PW-373-07/04/23"/>
    <x v="19"/>
    <x v="4"/>
    <s v="[{color: Midnight Black, quantity: 1}, {color: Carmine Red , quantity: 2}]"/>
    <n v="10"/>
    <n v="24"/>
    <n v="35"/>
    <n v="14"/>
    <s v="Midnight Black"/>
    <s v="Midnight Black"/>
    <s v=" 1"/>
    <n v="1"/>
    <n v="48"/>
    <n v="60"/>
    <n v="71"/>
    <n v="12"/>
    <s v="Carmine Red "/>
    <s v="Carmine Red "/>
    <s v=" 2"/>
    <n v="2"/>
    <e v="#VALUE!"/>
    <e v="#VALUE!"/>
    <e v="#VALUE!"/>
    <e v="#VALUE!"/>
    <s v=" "/>
    <s v=" "/>
    <s v="0"/>
    <n v="0"/>
    <n v="3"/>
    <n v="200000"/>
    <n v="55000"/>
    <s v="-"/>
    <e v="#N/A"/>
    <x v="2"/>
    <x v="1"/>
    <x v="9"/>
    <n v="600000"/>
    <s v="0"/>
    <n v="600000"/>
    <n v="165000"/>
    <n v="435000"/>
    <d v="2023-04-07T00:00:00"/>
    <x v="28"/>
    <x v="4"/>
    <n v="6.5254435670264682E-4"/>
  </r>
  <r>
    <n v="374"/>
    <s v="ORD-AK-374-28/04/23"/>
    <x v="20"/>
    <x v="5"/>
    <s v="[{color: Carmine Red, quantity: 5}]"/>
    <n v="10"/>
    <n v="21"/>
    <n v="32"/>
    <n v="11"/>
    <s v="Carmine Red"/>
    <s v="Carmine Red"/>
    <s v=" 5"/>
    <n v="5"/>
    <e v="#VALUE!"/>
    <e v="#VALUE!"/>
    <e v="#VALUE!"/>
    <e v="#VALUE!"/>
    <s v=" "/>
    <s v=" "/>
    <s v="0"/>
    <n v="0"/>
    <e v="#VALUE!"/>
    <e v="#VALUE!"/>
    <e v="#VALUE!"/>
    <e v="#VALUE!"/>
    <s v=" "/>
    <s v=" "/>
    <s v="0"/>
    <n v="0"/>
    <n v="5"/>
    <n v="400000"/>
    <n v="250000"/>
    <s v="LEBAR10"/>
    <n v="0.1"/>
    <x v="1"/>
    <x v="1"/>
    <x v="10"/>
    <n v="2000000"/>
    <n v="200000"/>
    <n v="1800000"/>
    <n v="1250000"/>
    <n v="550000"/>
    <d v="2023-04-28T00:00:00"/>
    <x v="11"/>
    <x v="0"/>
    <n v="8.2505608318725462E-4"/>
  </r>
  <r>
    <n v="375"/>
    <s v="ORD-SP-375-01/04/23"/>
    <x v="2"/>
    <x v="2"/>
    <s v="[{color: Dusk, quantity: 4}]"/>
    <n v="10"/>
    <n v="14"/>
    <n v="25"/>
    <n v="4"/>
    <s v="Dusk"/>
    <s v="Dusk"/>
    <s v=" 4"/>
    <n v="4"/>
    <e v="#VALUE!"/>
    <e v="#VALUE!"/>
    <e v="#VALUE!"/>
    <e v="#VALUE!"/>
    <s v=" "/>
    <s v=" "/>
    <s v="0"/>
    <n v="0"/>
    <e v="#VALUE!"/>
    <e v="#VALUE!"/>
    <e v="#VALUE!"/>
    <e v="#VALUE!"/>
    <s v=" "/>
    <s v=" "/>
    <s v="0"/>
    <n v="0"/>
    <n v="4"/>
    <n v="360000"/>
    <n v="108000"/>
    <s v="BELI44"/>
    <n v="0.15"/>
    <x v="0"/>
    <x v="0"/>
    <x v="4"/>
    <n v="1440000"/>
    <n v="216000"/>
    <n v="1224000"/>
    <n v="432000"/>
    <n v="792000"/>
    <d v="2023-04-01T00:00:00"/>
    <x v="0"/>
    <x v="3"/>
    <n v="1.1880807597896468E-3"/>
  </r>
  <r>
    <n v="376"/>
    <s v="ORD-PW-376-20/04/23"/>
    <x v="13"/>
    <x v="4"/>
    <s v="[{color: Magenta, quantity: 1}]"/>
    <n v="10"/>
    <n v="17"/>
    <n v="28"/>
    <n v="7"/>
    <s v="Magenta"/>
    <s v="Magenta"/>
    <s v=" 1"/>
    <n v="1"/>
    <e v="#VALUE!"/>
    <e v="#VALUE!"/>
    <e v="#VALUE!"/>
    <e v="#VALUE!"/>
    <s v=" "/>
    <s v=" "/>
    <s v="0"/>
    <n v="0"/>
    <e v="#VALUE!"/>
    <e v="#VALUE!"/>
    <e v="#VALUE!"/>
    <e v="#VALUE!"/>
    <s v=" "/>
    <s v=" "/>
    <s v="0"/>
    <n v="0"/>
    <n v="1"/>
    <n v="90000"/>
    <n v="36000"/>
    <s v="BUKALEBAR"/>
    <n v="0.15"/>
    <x v="1"/>
    <x v="3"/>
    <x v="20"/>
    <n v="90000"/>
    <n v="13500"/>
    <n v="76500"/>
    <n v="36000"/>
    <n v="40500"/>
    <d v="2023-04-20T00:00:00"/>
    <x v="5"/>
    <x v="3"/>
    <n v="6.0754129761970572E-5"/>
  </r>
  <r>
    <n v="377"/>
    <s v="ORD-AK-377-26/04/23"/>
    <x v="16"/>
    <x v="5"/>
    <s v="[{color: Summer Orange, quantity: 2}, {color: Gold , quantity: 4}]"/>
    <n v="10"/>
    <n v="23"/>
    <n v="34"/>
    <n v="13"/>
    <s v="Summer Orange"/>
    <s v="Summer Orange"/>
    <s v=" 2"/>
    <n v="2"/>
    <n v="47"/>
    <n v="52"/>
    <n v="63"/>
    <n v="5"/>
    <s v="Gold "/>
    <s v="Gold "/>
    <s v=" 4"/>
    <n v="4"/>
    <e v="#VALUE!"/>
    <e v="#VALUE!"/>
    <e v="#VALUE!"/>
    <e v="#VALUE!"/>
    <s v=" "/>
    <s v=" "/>
    <s v="0"/>
    <n v="0"/>
    <n v="6"/>
    <n v="65000"/>
    <n v="11000"/>
    <s v="DISC20"/>
    <n v="0.2"/>
    <x v="1"/>
    <x v="2"/>
    <x v="21"/>
    <n v="390000"/>
    <n v="78000"/>
    <n v="312000"/>
    <n v="66000"/>
    <n v="246000"/>
    <d v="2023-04-26T00:00:00"/>
    <x v="15"/>
    <x v="1"/>
    <n v="3.6902508448011755E-4"/>
  </r>
  <r>
    <n v="378"/>
    <s v="ORD-SP-378-25/04/23"/>
    <x v="11"/>
    <x v="2"/>
    <s v="[{color: Magenta, quantity: 3}, {color: Snow White , quantity: 2}]"/>
    <n v="10"/>
    <n v="17"/>
    <n v="28"/>
    <n v="7"/>
    <s v="Magenta"/>
    <s v="Magenta"/>
    <s v=" 3"/>
    <n v="3"/>
    <n v="41"/>
    <n v="52"/>
    <n v="63"/>
    <n v="11"/>
    <s v="Snow White "/>
    <s v="Snow White "/>
    <s v=" 2"/>
    <n v="2"/>
    <e v="#VALUE!"/>
    <e v="#VALUE!"/>
    <e v="#VALUE!"/>
    <e v="#VALUE!"/>
    <s v=" "/>
    <s v=" "/>
    <s v="0"/>
    <n v="0"/>
    <n v="5"/>
    <n v="125000"/>
    <n v="23000"/>
    <s v="LEBAR10"/>
    <n v="0.1"/>
    <x v="1"/>
    <x v="1"/>
    <x v="7"/>
    <n v="625000"/>
    <n v="62500"/>
    <n v="562500"/>
    <n v="115000"/>
    <n v="447500"/>
    <d v="2023-04-25T00:00:00"/>
    <x v="6"/>
    <x v="1"/>
    <n v="6.7129563132053906E-4"/>
  </r>
  <r>
    <n v="379"/>
    <s v="ORD-PW-379-16/04/23"/>
    <x v="19"/>
    <x v="4"/>
    <s v="[{color: Magenta, quantity: 1}, {color: Ash Grey , quantity: 2}, {color: Midnight Black , quantity: 4}]"/>
    <n v="10"/>
    <n v="17"/>
    <n v="28"/>
    <n v="7"/>
    <s v="Magenta"/>
    <s v="Magenta"/>
    <s v=" 1"/>
    <n v="1"/>
    <n v="41"/>
    <n v="50"/>
    <n v="61"/>
    <n v="9"/>
    <s v="Ash Grey "/>
    <s v="Ash Grey "/>
    <s v=" 2"/>
    <n v="2"/>
    <n v="74"/>
    <n v="89"/>
    <n v="100"/>
    <n v="15"/>
    <s v="Midnight Black "/>
    <s v="Midnight Black "/>
    <s v=" 4"/>
    <n v="4"/>
    <n v="7"/>
    <n v="200000"/>
    <n v="55000"/>
    <s v="DISC20"/>
    <n v="0.2"/>
    <x v="1"/>
    <x v="2"/>
    <x v="8"/>
    <n v="1400000"/>
    <n v="280000"/>
    <n v="1120000"/>
    <n v="385000"/>
    <n v="735000"/>
    <d v="2023-04-16T00:00:00"/>
    <x v="17"/>
    <x v="0"/>
    <n v="1.1025749475320585E-3"/>
  </r>
  <r>
    <n v="380"/>
    <s v="ORD-AK-380-22/04/23"/>
    <x v="26"/>
    <x v="5"/>
    <s v="[{color: Gold, quantity: 1}, {color: Snow White , quantity: 2}, {color: Rose Gold , quantity: 1}]"/>
    <n v="10"/>
    <n v="14"/>
    <n v="25"/>
    <n v="4"/>
    <s v="Gold"/>
    <s v="Gold"/>
    <s v=" 1"/>
    <n v="1"/>
    <n v="38"/>
    <n v="49"/>
    <n v="60"/>
    <n v="11"/>
    <s v="Snow White "/>
    <s v="Snow White "/>
    <s v=" 2"/>
    <n v="2"/>
    <n v="73"/>
    <n v="83"/>
    <n v="94"/>
    <n v="10"/>
    <s v="Rose Gold "/>
    <s v="Rose Gold "/>
    <s v=" 1"/>
    <n v="1"/>
    <n v="4"/>
    <n v="290000"/>
    <n v="115000"/>
    <s v="DISC20"/>
    <n v="0.2"/>
    <x v="1"/>
    <x v="2"/>
    <x v="18"/>
    <n v="1160000"/>
    <n v="232000"/>
    <n v="928000"/>
    <n v="460000"/>
    <n v="468000"/>
    <d v="2023-04-22T00:00:00"/>
    <x v="27"/>
    <x v="3"/>
    <n v="7.020477216938822E-4"/>
  </r>
  <r>
    <n v="381"/>
    <s v="ORD-SW-381-11/04/23"/>
    <x v="3"/>
    <x v="1"/>
    <s v="[{color: Magenta, quantity: 1}, {color: Ash Grey , quantity: 2}]"/>
    <n v="10"/>
    <n v="17"/>
    <n v="28"/>
    <n v="7"/>
    <s v="Magenta"/>
    <s v="Magenta"/>
    <s v=" 1"/>
    <n v="1"/>
    <n v="41"/>
    <n v="50"/>
    <n v="61"/>
    <n v="9"/>
    <s v="Ash Grey "/>
    <s v="Ash Grey "/>
    <s v=" 2"/>
    <n v="2"/>
    <e v="#VALUE!"/>
    <e v="#VALUE!"/>
    <e v="#VALUE!"/>
    <e v="#VALUE!"/>
    <s v=" "/>
    <s v=" "/>
    <s v="0"/>
    <n v="0"/>
    <n v="3"/>
    <n v="165000"/>
    <n v="69000"/>
    <s v="-"/>
    <e v="#N/A"/>
    <x v="2"/>
    <x v="1"/>
    <x v="15"/>
    <n v="495000"/>
    <s v="0"/>
    <n v="495000"/>
    <n v="207000"/>
    <n v="288000"/>
    <d v="2023-04-11T00:00:00"/>
    <x v="29"/>
    <x v="0"/>
    <n v="4.3202936719623518E-4"/>
  </r>
  <r>
    <n v="382"/>
    <s v="ORD-PW-382-08/04/23"/>
    <x v="22"/>
    <x v="4"/>
    <s v="[{color: Gold, quantity: 4}, {color: Snow White , quantity: 2}]"/>
    <n v="10"/>
    <n v="14"/>
    <n v="25"/>
    <n v="4"/>
    <s v="Gold"/>
    <s v="Gold"/>
    <s v=" 4"/>
    <n v="4"/>
    <n v="38"/>
    <n v="49"/>
    <n v="60"/>
    <n v="11"/>
    <s v="Snow White "/>
    <s v="Snow White "/>
    <s v=" 2"/>
    <n v="2"/>
    <e v="#VALUE!"/>
    <e v="#VALUE!"/>
    <e v="#VALUE!"/>
    <e v="#VALUE!"/>
    <s v=" "/>
    <s v=" "/>
    <s v="0"/>
    <n v="0"/>
    <n v="6"/>
    <n v="120000"/>
    <n v="39000"/>
    <s v="-"/>
    <e v="#N/A"/>
    <x v="2"/>
    <x v="1"/>
    <x v="9"/>
    <n v="720000"/>
    <s v="0"/>
    <n v="720000"/>
    <n v="234000"/>
    <n v="486000"/>
    <d v="2023-04-08T00:00:00"/>
    <x v="26"/>
    <x v="0"/>
    <n v="7.2904955714364682E-4"/>
  </r>
  <r>
    <n v="383"/>
    <s v="ORD-PW-383-04/04/23"/>
    <x v="8"/>
    <x v="4"/>
    <s v="[{color: Snow White, quantity: 4}, {color: Carmine Red , quantity: 1}, {color: Snow White , quantity: 2}]"/>
    <n v="10"/>
    <n v="20"/>
    <n v="31"/>
    <n v="10"/>
    <s v="Snow White"/>
    <s v="Snow White"/>
    <s v=" 4"/>
    <n v="4"/>
    <n v="44"/>
    <n v="56"/>
    <n v="67"/>
    <n v="12"/>
    <s v="Carmine Red "/>
    <s v="Carmine Red "/>
    <s v=" 1"/>
    <n v="1"/>
    <n v="80"/>
    <n v="91"/>
    <n v="102"/>
    <n v="11"/>
    <s v="Snow White "/>
    <s v="Snow White "/>
    <s v=" 2"/>
    <n v="2"/>
    <n v="7"/>
    <n v="90000"/>
    <n v="37000"/>
    <s v="DISC15"/>
    <n v="0.15"/>
    <x v="0"/>
    <x v="2"/>
    <x v="11"/>
    <n v="630000"/>
    <n v="94500"/>
    <n v="535500"/>
    <n v="259000"/>
    <n v="276500"/>
    <d v="2023-04-04T00:00:00"/>
    <x v="7"/>
    <x v="2"/>
    <n v="4.1477819454777441E-4"/>
  </r>
  <r>
    <n v="384"/>
    <s v="ORD-PW-384-06/04/23"/>
    <x v="22"/>
    <x v="4"/>
    <s v="[{color: Gold, quantity: 2}, {color: Snow White , quantity: 1}]"/>
    <n v="10"/>
    <n v="14"/>
    <n v="25"/>
    <n v="4"/>
    <s v="Gold"/>
    <s v="Gold"/>
    <s v=" 2"/>
    <n v="2"/>
    <n v="38"/>
    <n v="49"/>
    <n v="60"/>
    <n v="11"/>
    <s v="Snow White "/>
    <s v="Snow White "/>
    <s v=" 1"/>
    <n v="1"/>
    <e v="#VALUE!"/>
    <e v="#VALUE!"/>
    <e v="#VALUE!"/>
    <e v="#VALUE!"/>
    <s v=" "/>
    <s v=" "/>
    <s v="0"/>
    <n v="0"/>
    <n v="3"/>
    <n v="120000"/>
    <n v="39000"/>
    <s v="DISC15"/>
    <n v="0.15"/>
    <x v="0"/>
    <x v="2"/>
    <x v="26"/>
    <n v="360000"/>
    <n v="54000"/>
    <n v="306000"/>
    <n v="117000"/>
    <n v="189000"/>
    <d v="2023-04-06T00:00:00"/>
    <x v="8"/>
    <x v="4"/>
    <n v="2.8351927222252933E-4"/>
  </r>
  <r>
    <n v="385"/>
    <s v="ORD-AK-385-07/04/23"/>
    <x v="7"/>
    <x v="5"/>
    <s v="[{color: Ash Grey, quantity: 2}]"/>
    <n v="10"/>
    <n v="18"/>
    <n v="29"/>
    <n v="8"/>
    <s v="Ash Grey"/>
    <s v="Ash Grey"/>
    <s v=" 2"/>
    <n v="2"/>
    <e v="#VALUE!"/>
    <e v="#VALUE!"/>
    <e v="#VALUE!"/>
    <e v="#VALUE!"/>
    <s v=" "/>
    <s v=" "/>
    <s v="0"/>
    <n v="0"/>
    <e v="#VALUE!"/>
    <e v="#VALUE!"/>
    <e v="#VALUE!"/>
    <e v="#VALUE!"/>
    <s v=" "/>
    <s v=" "/>
    <s v="0"/>
    <n v="0"/>
    <n v="2"/>
    <n v="9000"/>
    <n v="2000"/>
    <s v="-"/>
    <e v="#N/A"/>
    <x v="2"/>
    <x v="2"/>
    <x v="11"/>
    <n v="18000"/>
    <s v="0"/>
    <n v="18000"/>
    <n v="4000"/>
    <n v="14000"/>
    <d v="2023-04-07T00:00:00"/>
    <x v="28"/>
    <x v="0"/>
    <n v="2.1001427572039211E-5"/>
  </r>
  <r>
    <n v="386"/>
    <s v="ORD-PW-386-02/04/23"/>
    <x v="19"/>
    <x v="4"/>
    <s v="[{color: Snow White, quantity: 4}]"/>
    <n v="10"/>
    <n v="20"/>
    <n v="31"/>
    <n v="10"/>
    <s v="Snow White"/>
    <s v="Snow White"/>
    <s v=" 4"/>
    <n v="4"/>
    <e v="#VALUE!"/>
    <e v="#VALUE!"/>
    <e v="#VALUE!"/>
    <e v="#VALUE!"/>
    <s v=" "/>
    <s v=" "/>
    <s v="0"/>
    <n v="0"/>
    <e v="#VALUE!"/>
    <e v="#VALUE!"/>
    <e v="#VALUE!"/>
    <e v="#VALUE!"/>
    <s v=" "/>
    <s v=" "/>
    <s v="0"/>
    <n v="0"/>
    <n v="4"/>
    <n v="200000"/>
    <n v="55000"/>
    <s v="DISC10"/>
    <n v="0.1"/>
    <x v="0"/>
    <x v="2"/>
    <x v="13"/>
    <n v="800000"/>
    <n v="80000"/>
    <n v="720000"/>
    <n v="220000"/>
    <n v="500000"/>
    <d v="2023-04-02T00:00:00"/>
    <x v="1"/>
    <x v="2"/>
    <n v="7.500509847156861E-4"/>
  </r>
  <r>
    <n v="387"/>
    <s v="ORD-PW-387-01/04/23"/>
    <x v="13"/>
    <x v="4"/>
    <s v="[{color: Ash Grey, quantity: 4}, {color: Carmine Red , quantity: 1}, {color: Gold , quantity: 2}]"/>
    <n v="10"/>
    <n v="18"/>
    <n v="29"/>
    <n v="8"/>
    <s v="Ash Grey"/>
    <s v="Ash Grey"/>
    <s v=" 4"/>
    <n v="4"/>
    <n v="42"/>
    <n v="54"/>
    <n v="65"/>
    <n v="12"/>
    <s v="Carmine Red "/>
    <s v="Carmine Red "/>
    <s v=" 1"/>
    <n v="1"/>
    <n v="78"/>
    <n v="83"/>
    <n v="94"/>
    <n v="5"/>
    <s v="Gold "/>
    <s v="Gold "/>
    <s v=" 2"/>
    <n v="2"/>
    <n v="7"/>
    <n v="90000"/>
    <n v="36000"/>
    <s v="DISC15"/>
    <n v="0.15"/>
    <x v="0"/>
    <x v="2"/>
    <x v="29"/>
    <n v="630000"/>
    <n v="94500"/>
    <n v="535500"/>
    <n v="252000"/>
    <n v="283500"/>
    <d v="2023-04-01T00:00:00"/>
    <x v="0"/>
    <x v="1"/>
    <n v="4.2527890833379399E-4"/>
  </r>
  <r>
    <n v="388"/>
    <s v="ORD-SP-388-20/04/23"/>
    <x v="11"/>
    <x v="2"/>
    <s v="[{color: Midnight Black, quantity: 3}]"/>
    <n v="10"/>
    <n v="24"/>
    <n v="35"/>
    <n v="14"/>
    <s v="Midnight Black"/>
    <s v="Midnight Black"/>
    <s v=" 3"/>
    <n v="3"/>
    <e v="#VALUE!"/>
    <e v="#VALUE!"/>
    <e v="#VALUE!"/>
    <e v="#VALUE!"/>
    <s v=" "/>
    <s v=" "/>
    <s v="0"/>
    <n v="0"/>
    <e v="#VALUE!"/>
    <e v="#VALUE!"/>
    <e v="#VALUE!"/>
    <e v="#VALUE!"/>
    <s v=" "/>
    <s v=" "/>
    <s v="0"/>
    <n v="0"/>
    <n v="3"/>
    <n v="125000"/>
    <n v="23000"/>
    <s v="LEBAR10"/>
    <n v="0.1"/>
    <x v="1"/>
    <x v="1"/>
    <x v="28"/>
    <n v="375000"/>
    <n v="37500"/>
    <n v="337500"/>
    <n v="69000"/>
    <n v="268500"/>
    <d v="2023-04-20T00:00:00"/>
    <x v="5"/>
    <x v="3"/>
    <n v="4.027773787923234E-4"/>
  </r>
  <r>
    <n v="389"/>
    <s v="ORD-PW-389-10/04/23"/>
    <x v="19"/>
    <x v="4"/>
    <s v="[{color: Ocean Blue, quantity: 3}]"/>
    <n v="10"/>
    <n v="20"/>
    <n v="31"/>
    <n v="10"/>
    <s v="Ocean Blue"/>
    <s v="Ocean Blue"/>
    <s v=" 3"/>
    <n v="3"/>
    <e v="#VALUE!"/>
    <e v="#VALUE!"/>
    <e v="#VALUE!"/>
    <e v="#VALUE!"/>
    <s v=" "/>
    <s v=" "/>
    <s v="0"/>
    <n v="0"/>
    <e v="#VALUE!"/>
    <e v="#VALUE!"/>
    <e v="#VALUE!"/>
    <e v="#VALUE!"/>
    <s v=" "/>
    <s v=" "/>
    <s v="0"/>
    <n v="0"/>
    <n v="3"/>
    <n v="200000"/>
    <n v="55000"/>
    <s v="-"/>
    <e v="#N/A"/>
    <x v="2"/>
    <x v="3"/>
    <x v="21"/>
    <n v="600000"/>
    <s v="0"/>
    <n v="600000"/>
    <n v="165000"/>
    <n v="435000"/>
    <d v="2023-04-10T00:00:00"/>
    <x v="23"/>
    <x v="3"/>
    <n v="6.5254435670264682E-4"/>
  </r>
  <r>
    <n v="390"/>
    <s v="ORD-AK-390-02/04/23"/>
    <x v="26"/>
    <x v="5"/>
    <s v="[{color: Rose Gold, quantity: 2}]"/>
    <n v="10"/>
    <n v="19"/>
    <n v="30"/>
    <n v="9"/>
    <s v="Rose Gold"/>
    <s v="Rose Gold"/>
    <s v=" 2"/>
    <n v="2"/>
    <e v="#VALUE!"/>
    <e v="#VALUE!"/>
    <e v="#VALUE!"/>
    <e v="#VALUE!"/>
    <s v=" "/>
    <s v=" "/>
    <s v="0"/>
    <n v="0"/>
    <e v="#VALUE!"/>
    <e v="#VALUE!"/>
    <e v="#VALUE!"/>
    <e v="#VALUE!"/>
    <s v=" "/>
    <s v=" "/>
    <s v="0"/>
    <n v="0"/>
    <n v="2"/>
    <n v="290000"/>
    <n v="115000"/>
    <s v="DISC15"/>
    <n v="0.15"/>
    <x v="0"/>
    <x v="2"/>
    <x v="20"/>
    <n v="580000"/>
    <n v="87000"/>
    <n v="493000"/>
    <n v="230000"/>
    <n v="263000"/>
    <d v="2023-04-02T00:00:00"/>
    <x v="1"/>
    <x v="4"/>
    <n v="3.9452681796045086E-4"/>
  </r>
  <r>
    <n v="391"/>
    <s v="ORD-AK-391-14/04/23"/>
    <x v="16"/>
    <x v="5"/>
    <s v="[{color: Rose Gold, quantity: 2}, {color: Midnight Black , quantity: 1}, {color: Summer Orange , quantity: 2}]"/>
    <n v="10"/>
    <n v="19"/>
    <n v="30"/>
    <n v="9"/>
    <s v="Rose Gold"/>
    <s v="Rose Gold"/>
    <s v=" 2"/>
    <n v="2"/>
    <n v="43"/>
    <n v="58"/>
    <n v="69"/>
    <n v="15"/>
    <s v="Midnight Black "/>
    <s v="Midnight Black "/>
    <s v=" 1"/>
    <n v="1"/>
    <n v="82"/>
    <n v="96"/>
    <n v="107"/>
    <n v="14"/>
    <s v="Summer Orange "/>
    <s v="Summer Orange "/>
    <s v=" 2"/>
    <n v="2"/>
    <n v="5"/>
    <n v="65000"/>
    <n v="11000"/>
    <s v="-"/>
    <e v="#N/A"/>
    <x v="2"/>
    <x v="0"/>
    <x v="13"/>
    <n v="325000"/>
    <s v="0"/>
    <n v="325000"/>
    <n v="55000"/>
    <n v="270000"/>
    <d v="2023-04-14T00:00:00"/>
    <x v="22"/>
    <x v="3"/>
    <n v="4.0502753174647045E-4"/>
  </r>
  <r>
    <n v="392"/>
    <s v="ORD-PW-392-22/04/23"/>
    <x v="6"/>
    <x v="4"/>
    <s v="[{color: Ash Grey, quantity: 1}]"/>
    <n v="10"/>
    <n v="18"/>
    <n v="29"/>
    <n v="8"/>
    <s v="Ash Grey"/>
    <s v="Ash Grey"/>
    <s v=" 1"/>
    <n v="1"/>
    <e v="#VALUE!"/>
    <e v="#VALUE!"/>
    <e v="#VALUE!"/>
    <e v="#VALUE!"/>
    <s v=" "/>
    <s v=" "/>
    <s v="0"/>
    <n v="0"/>
    <e v="#VALUE!"/>
    <e v="#VALUE!"/>
    <e v="#VALUE!"/>
    <e v="#VALUE!"/>
    <s v=" "/>
    <s v=" "/>
    <s v="0"/>
    <n v="0"/>
    <n v="1"/>
    <n v="155000"/>
    <n v="46000"/>
    <s v="DISC20"/>
    <n v="0.2"/>
    <x v="1"/>
    <x v="2"/>
    <x v="24"/>
    <n v="155000"/>
    <n v="31000"/>
    <n v="124000"/>
    <n v="46000"/>
    <n v="78000"/>
    <d v="2023-04-22T00:00:00"/>
    <x v="27"/>
    <x v="1"/>
    <n v="1.1700795361564702E-4"/>
  </r>
  <r>
    <n v="393"/>
    <s v="ORD-PP-393-22/04/23"/>
    <x v="5"/>
    <x v="3"/>
    <s v="[{color: Carmine Red, quantity: 4}, {color: Snow White , quantity: 2}, {color: Carmine Red , quantity: 1}]"/>
    <n v="10"/>
    <n v="21"/>
    <n v="32"/>
    <n v="11"/>
    <s v="Carmine Red"/>
    <s v="Carmine Red"/>
    <s v=" 4"/>
    <n v="4"/>
    <n v="45"/>
    <n v="56"/>
    <n v="67"/>
    <n v="11"/>
    <s v="Snow White "/>
    <s v="Snow White "/>
    <s v=" 2"/>
    <n v="2"/>
    <n v="80"/>
    <n v="92"/>
    <n v="103"/>
    <n v="12"/>
    <s v="Carmine Red "/>
    <s v="Carmine Red "/>
    <s v=" 1"/>
    <n v="1"/>
    <n v="7"/>
    <n v="175000"/>
    <n v="63000"/>
    <s v="BUKALEBAR"/>
    <n v="0.15"/>
    <x v="1"/>
    <x v="3"/>
    <x v="2"/>
    <n v="1225000"/>
    <n v="183750"/>
    <n v="1041250"/>
    <n v="441000"/>
    <n v="600250"/>
    <d v="2023-04-22T00:00:00"/>
    <x v="27"/>
    <x v="1"/>
    <n v="9.0043620715118109E-4"/>
  </r>
  <r>
    <n v="394"/>
    <s v="ORD-AK-394-03/04/23"/>
    <x v="26"/>
    <x v="5"/>
    <s v="[{color: Ash Grey, quantity: 1}, {color: Gold , quantity: 1}, {color: Carmine Red , quantity: 1}]"/>
    <n v="10"/>
    <n v="18"/>
    <n v="29"/>
    <n v="8"/>
    <s v="Ash Grey"/>
    <s v="Ash Grey"/>
    <s v=" 1"/>
    <n v="1"/>
    <n v="42"/>
    <n v="47"/>
    <n v="58"/>
    <n v="5"/>
    <s v="Gold "/>
    <s v="Gold "/>
    <s v=" 1"/>
    <n v="1"/>
    <n v="71"/>
    <n v="83"/>
    <n v="94"/>
    <n v="12"/>
    <s v="Carmine Red "/>
    <s v="Carmine Red "/>
    <s v=" 1"/>
    <n v="1"/>
    <n v="3"/>
    <n v="290000"/>
    <n v="115000"/>
    <s v="DISCAPRIL"/>
    <n v="0.1"/>
    <x v="0"/>
    <x v="1"/>
    <x v="11"/>
    <n v="870000"/>
    <n v="87000"/>
    <n v="783000"/>
    <n v="345000"/>
    <n v="438000"/>
    <d v="2023-04-03T00:00:00"/>
    <x v="2"/>
    <x v="3"/>
    <n v="6.5704466261094102E-4"/>
  </r>
  <r>
    <n v="395"/>
    <s v="ORD-SP-395-27/04/23"/>
    <x v="11"/>
    <x v="2"/>
    <s v="[{color: Gold, quantity: 1}]"/>
    <n v="10"/>
    <n v="14"/>
    <n v="25"/>
    <n v="4"/>
    <s v="Gold"/>
    <s v="Gold"/>
    <s v=" 1"/>
    <n v="1"/>
    <e v="#VALUE!"/>
    <e v="#VALUE!"/>
    <e v="#VALUE!"/>
    <e v="#VALUE!"/>
    <s v=" "/>
    <s v=" "/>
    <s v="0"/>
    <n v="0"/>
    <e v="#VALUE!"/>
    <e v="#VALUE!"/>
    <e v="#VALUE!"/>
    <e v="#VALUE!"/>
    <s v=" "/>
    <s v=" "/>
    <s v="0"/>
    <n v="0"/>
    <n v="1"/>
    <n v="125000"/>
    <n v="23000"/>
    <s v="LEBAR10"/>
    <n v="0.1"/>
    <x v="1"/>
    <x v="1"/>
    <x v="16"/>
    <n v="125000"/>
    <n v="12500"/>
    <n v="112500"/>
    <n v="23000"/>
    <n v="89500"/>
    <d v="2023-04-27T00:00:00"/>
    <x v="18"/>
    <x v="1"/>
    <n v="1.342591262641078E-4"/>
  </r>
  <r>
    <n v="396"/>
    <s v="ORD-AK-396-04/04/23"/>
    <x v="12"/>
    <x v="5"/>
    <s v="[{color: Summer Orange, quantity: 1}, {color: Midnight Black , quantity: 1}, {color: Carmine Red , quantity: 3}]"/>
    <n v="10"/>
    <n v="23"/>
    <n v="34"/>
    <n v="13"/>
    <s v="Summer Orange"/>
    <s v="Summer Orange"/>
    <s v=" 1"/>
    <n v="1"/>
    <n v="47"/>
    <n v="62"/>
    <n v="73"/>
    <n v="15"/>
    <s v="Midnight Black "/>
    <s v="Midnight Black "/>
    <s v=" 1"/>
    <n v="1"/>
    <n v="86"/>
    <n v="98"/>
    <n v="109"/>
    <n v="12"/>
    <s v="Carmine Red "/>
    <s v="Carmine Red "/>
    <s v=" 3"/>
    <n v="3"/>
    <n v="5"/>
    <n v="48000"/>
    <n v="20000"/>
    <s v="DISC15"/>
    <n v="0.15"/>
    <x v="0"/>
    <x v="2"/>
    <x v="16"/>
    <n v="240000"/>
    <n v="36000"/>
    <n v="204000"/>
    <n v="100000"/>
    <n v="104000"/>
    <d v="2023-04-04T00:00:00"/>
    <x v="7"/>
    <x v="3"/>
    <n v="1.5601060482086271E-4"/>
  </r>
  <r>
    <n v="397"/>
    <s v="ORD-SP-397-03/04/23"/>
    <x v="2"/>
    <x v="2"/>
    <s v="[{color: Ocean Blue, quantity: 3}, {color: Snow White , quantity: 3}]"/>
    <n v="10"/>
    <n v="20"/>
    <n v="31"/>
    <n v="10"/>
    <s v="Ocean Blue"/>
    <s v="Ocean Blue"/>
    <s v=" 3"/>
    <n v="3"/>
    <n v="44"/>
    <n v="55"/>
    <n v="66"/>
    <n v="11"/>
    <s v="Snow White "/>
    <s v="Snow White "/>
    <s v=" 3"/>
    <n v="3"/>
    <e v="#VALUE!"/>
    <e v="#VALUE!"/>
    <e v="#VALUE!"/>
    <e v="#VALUE!"/>
    <s v=" "/>
    <s v=" "/>
    <s v="0"/>
    <n v="0"/>
    <n v="6"/>
    <n v="360000"/>
    <n v="108000"/>
    <s v="DISC15"/>
    <n v="0.15"/>
    <x v="0"/>
    <x v="2"/>
    <x v="10"/>
    <n v="2160000"/>
    <n v="324000"/>
    <n v="1836000"/>
    <n v="648000"/>
    <n v="1188000"/>
    <d v="2023-04-03T00:00:00"/>
    <x v="2"/>
    <x v="1"/>
    <n v="1.7821211396844699E-3"/>
  </r>
  <r>
    <n v="398"/>
    <s v="ORD-AK-398-04/04/23"/>
    <x v="23"/>
    <x v="5"/>
    <s v="[{color: Dusk, quantity: 2}, {color: Ash Grey , quantity: 1}]"/>
    <n v="10"/>
    <n v="14"/>
    <n v="25"/>
    <n v="4"/>
    <s v="Dusk"/>
    <s v="Dusk"/>
    <s v=" 2"/>
    <n v="2"/>
    <n v="38"/>
    <n v="47"/>
    <n v="58"/>
    <n v="9"/>
    <s v="Ash Grey "/>
    <s v="Ash Grey "/>
    <s v=" 1"/>
    <n v="1"/>
    <e v="#VALUE!"/>
    <e v="#VALUE!"/>
    <e v="#VALUE!"/>
    <e v="#VALUE!"/>
    <s v=" "/>
    <s v=" "/>
    <s v="0"/>
    <n v="0"/>
    <n v="3"/>
    <n v="90000"/>
    <n v="47000"/>
    <s v="DISC10"/>
    <n v="0.1"/>
    <x v="0"/>
    <x v="2"/>
    <x v="0"/>
    <n v="270000"/>
    <n v="27000"/>
    <n v="243000"/>
    <n v="141000"/>
    <n v="102000"/>
    <d v="2023-04-04T00:00:00"/>
    <x v="7"/>
    <x v="3"/>
    <n v="1.5301040088199996E-4"/>
  </r>
  <r>
    <n v="399"/>
    <s v="ORD-PW-399-18/04/23"/>
    <x v="19"/>
    <x v="4"/>
    <s v="[{color: Ocean Blue, quantity: 1}]"/>
    <n v="10"/>
    <n v="20"/>
    <n v="31"/>
    <n v="10"/>
    <s v="Ocean Blue"/>
    <s v="Ocean Blue"/>
    <s v=" 1"/>
    <n v="1"/>
    <e v="#VALUE!"/>
    <e v="#VALUE!"/>
    <e v="#VALUE!"/>
    <e v="#VALUE!"/>
    <s v=" "/>
    <s v=" "/>
    <s v="0"/>
    <n v="0"/>
    <e v="#VALUE!"/>
    <e v="#VALUE!"/>
    <e v="#VALUE!"/>
    <e v="#VALUE!"/>
    <s v=" "/>
    <s v=" "/>
    <s v="0"/>
    <n v="0"/>
    <n v="1"/>
    <n v="200000"/>
    <n v="55000"/>
    <s v="BUKALEBAR"/>
    <n v="0.15"/>
    <x v="1"/>
    <x v="3"/>
    <x v="1"/>
    <n v="200000"/>
    <n v="30000"/>
    <n v="170000"/>
    <n v="55000"/>
    <n v="115000"/>
    <d v="2023-04-18T00:00:00"/>
    <x v="24"/>
    <x v="1"/>
    <n v="1.725117264846078E-4"/>
  </r>
  <r>
    <n v="400"/>
    <s v="ORD-PU-400-24/04/23"/>
    <x v="25"/>
    <x v="0"/>
    <s v="[{color: Ocean Blue, quantity: 3}, {color: Rose Gold , quantity: 1}]"/>
    <n v="10"/>
    <n v="20"/>
    <n v="31"/>
    <n v="10"/>
    <s v="Ocean Blue"/>
    <s v="Ocean Blue"/>
    <s v=" 3"/>
    <n v="3"/>
    <n v="44"/>
    <n v="54"/>
    <n v="65"/>
    <n v="10"/>
    <s v="Rose Gold "/>
    <s v="Rose Gold "/>
    <s v=" 1"/>
    <n v="1"/>
    <e v="#VALUE!"/>
    <e v="#VALUE!"/>
    <e v="#VALUE!"/>
    <e v="#VALUE!"/>
    <s v=" "/>
    <s v=" "/>
    <s v="0"/>
    <n v="0"/>
    <n v="4"/>
    <n v="235000"/>
    <n v="89000"/>
    <s v="DISC20"/>
    <n v="0.2"/>
    <x v="1"/>
    <x v="2"/>
    <x v="14"/>
    <n v="940000"/>
    <n v="188000"/>
    <n v="752000"/>
    <n v="356000"/>
    <n v="396000"/>
    <d v="2023-04-24T00:00:00"/>
    <x v="4"/>
    <x v="4"/>
    <n v="5.9404037989482339E-4"/>
  </r>
  <r>
    <n v="401"/>
    <s v="ORD-PP-401-03/04/23"/>
    <x v="4"/>
    <x v="3"/>
    <s v="[{color: Snow White, quantity: 1}]"/>
    <n v="10"/>
    <n v="20"/>
    <n v="31"/>
    <n v="10"/>
    <s v="Snow White"/>
    <s v="Snow White"/>
    <s v=" 1"/>
    <n v="1"/>
    <e v="#VALUE!"/>
    <e v="#VALUE!"/>
    <e v="#VALUE!"/>
    <e v="#VALUE!"/>
    <s v=" "/>
    <s v=" "/>
    <s v="0"/>
    <n v="0"/>
    <e v="#VALUE!"/>
    <e v="#VALUE!"/>
    <e v="#VALUE!"/>
    <e v="#VALUE!"/>
    <s v=" "/>
    <s v=" "/>
    <s v="0"/>
    <n v="0"/>
    <n v="1"/>
    <n v="130000"/>
    <n v="46000"/>
    <s v="DISC10"/>
    <n v="0.1"/>
    <x v="0"/>
    <x v="2"/>
    <x v="2"/>
    <n v="130000"/>
    <n v="13000"/>
    <n v="117000"/>
    <n v="46000"/>
    <n v="71000"/>
    <d v="2023-04-03T00:00:00"/>
    <x v="2"/>
    <x v="2"/>
    <n v="1.0650723982962742E-4"/>
  </r>
  <r>
    <n v="402"/>
    <s v="ORD-AK-402-01/04/23"/>
    <x v="7"/>
    <x v="5"/>
    <s v="[{color: Snow White, quantity: 6}]"/>
    <n v="10"/>
    <n v="20"/>
    <n v="31"/>
    <n v="10"/>
    <s v="Snow White"/>
    <s v="Snow White"/>
    <s v=" 6"/>
    <n v="6"/>
    <e v="#VALUE!"/>
    <e v="#VALUE!"/>
    <e v="#VALUE!"/>
    <e v="#VALUE!"/>
    <s v=" "/>
    <s v=" "/>
    <s v="0"/>
    <n v="0"/>
    <e v="#VALUE!"/>
    <e v="#VALUE!"/>
    <e v="#VALUE!"/>
    <e v="#VALUE!"/>
    <s v=" "/>
    <s v=" "/>
    <s v="0"/>
    <n v="0"/>
    <n v="6"/>
    <n v="9000"/>
    <n v="2000"/>
    <s v="DISC10"/>
    <n v="0.1"/>
    <x v="0"/>
    <x v="2"/>
    <x v="15"/>
    <n v="54000"/>
    <n v="5400"/>
    <n v="48600"/>
    <n v="12000"/>
    <n v="36600"/>
    <d v="2023-04-01T00:00:00"/>
    <x v="0"/>
    <x v="4"/>
    <n v="5.4903732081188218E-5"/>
  </r>
  <r>
    <n v="403"/>
    <s v="ORD-SW-403-04/04/23"/>
    <x v="3"/>
    <x v="1"/>
    <s v="[{color: Rose Gold, quantity: 3}, {color: Summer Orange , quantity: 3}]"/>
    <n v="10"/>
    <n v="19"/>
    <n v="30"/>
    <n v="9"/>
    <s v="Rose Gold"/>
    <s v="Rose Gold"/>
    <s v=" 3"/>
    <n v="3"/>
    <n v="43"/>
    <n v="57"/>
    <n v="68"/>
    <n v="14"/>
    <s v="Summer Orange "/>
    <s v="Summer Orange "/>
    <s v=" 3"/>
    <n v="3"/>
    <e v="#VALUE!"/>
    <e v="#VALUE!"/>
    <e v="#VALUE!"/>
    <e v="#VALUE!"/>
    <s v=" "/>
    <s v=" "/>
    <s v="0"/>
    <n v="0"/>
    <n v="6"/>
    <n v="165000"/>
    <n v="69000"/>
    <s v="DISC15"/>
    <n v="0.15"/>
    <x v="0"/>
    <x v="2"/>
    <x v="12"/>
    <n v="990000"/>
    <n v="148500"/>
    <n v="841500"/>
    <n v="414000"/>
    <n v="427500"/>
    <d v="2023-04-04T00:00:00"/>
    <x v="7"/>
    <x v="2"/>
    <n v="6.4129359193191161E-4"/>
  </r>
  <r>
    <n v="404"/>
    <s v="ORD-SP-404-01/04/23"/>
    <x v="2"/>
    <x v="2"/>
    <s v="[{color: Magenta, quantity: 1}]"/>
    <n v="10"/>
    <n v="17"/>
    <n v="28"/>
    <n v="7"/>
    <s v="Magenta"/>
    <s v="Magenta"/>
    <s v=" 1"/>
    <n v="1"/>
    <e v="#VALUE!"/>
    <e v="#VALUE!"/>
    <e v="#VALUE!"/>
    <e v="#VALUE!"/>
    <s v=" "/>
    <s v=" "/>
    <s v="0"/>
    <n v="0"/>
    <e v="#VALUE!"/>
    <e v="#VALUE!"/>
    <e v="#VALUE!"/>
    <e v="#VALUE!"/>
    <s v=" "/>
    <s v=" "/>
    <s v="0"/>
    <n v="0"/>
    <n v="1"/>
    <n v="360000"/>
    <n v="108000"/>
    <s v="BELI44"/>
    <n v="0.15"/>
    <x v="0"/>
    <x v="0"/>
    <x v="19"/>
    <n v="360000"/>
    <n v="54000"/>
    <n v="306000"/>
    <n v="108000"/>
    <n v="198000"/>
    <d v="2023-04-01T00:00:00"/>
    <x v="0"/>
    <x v="2"/>
    <n v="2.9702018994741169E-4"/>
  </r>
  <r>
    <n v="405"/>
    <s v="ORD-PW-405-20/04/23"/>
    <x v="19"/>
    <x v="4"/>
    <s v="[{color: Dusk, quantity: 4}, {color: Rose Gold , quantity: 1}, {color: Midnight Black , quantity: 2}]"/>
    <n v="10"/>
    <n v="14"/>
    <n v="25"/>
    <n v="4"/>
    <s v="Dusk"/>
    <s v="Dusk"/>
    <s v=" 4"/>
    <n v="4"/>
    <n v="38"/>
    <n v="48"/>
    <n v="59"/>
    <n v="10"/>
    <s v="Rose Gold "/>
    <s v="Rose Gold "/>
    <s v=" 1"/>
    <n v="1"/>
    <n v="72"/>
    <n v="87"/>
    <n v="98"/>
    <n v="15"/>
    <s v="Midnight Black "/>
    <s v="Midnight Black "/>
    <s v=" 2"/>
    <n v="2"/>
    <n v="7"/>
    <n v="200000"/>
    <n v="55000"/>
    <s v="DISC20"/>
    <n v="0.2"/>
    <x v="1"/>
    <x v="2"/>
    <x v="22"/>
    <n v="1400000"/>
    <n v="280000"/>
    <n v="1120000"/>
    <n v="385000"/>
    <n v="735000"/>
    <d v="2023-04-20T00:00:00"/>
    <x v="5"/>
    <x v="2"/>
    <n v="1.1025749475320585E-3"/>
  </r>
  <r>
    <n v="406"/>
    <s v="ORD-SW-406-02/04/23"/>
    <x v="3"/>
    <x v="1"/>
    <s v="[{color: Ocean Blue, quantity: 1}, {color: Ash Grey , quantity: 1}]"/>
    <n v="10"/>
    <n v="20"/>
    <n v="31"/>
    <n v="10"/>
    <s v="Ocean Blue"/>
    <s v="Ocean Blue"/>
    <s v=" 1"/>
    <n v="1"/>
    <n v="44"/>
    <n v="53"/>
    <n v="64"/>
    <n v="9"/>
    <s v="Ash Grey "/>
    <s v="Ash Grey "/>
    <s v=" 1"/>
    <n v="1"/>
    <e v="#VALUE!"/>
    <e v="#VALUE!"/>
    <e v="#VALUE!"/>
    <e v="#VALUE!"/>
    <s v=" "/>
    <s v=" "/>
    <s v="0"/>
    <n v="0"/>
    <n v="2"/>
    <n v="165000"/>
    <n v="69000"/>
    <s v="DISC15"/>
    <n v="0.15"/>
    <x v="0"/>
    <x v="2"/>
    <x v="14"/>
    <n v="330000"/>
    <n v="49500"/>
    <n v="280500"/>
    <n v="138000"/>
    <n v="142500"/>
    <d v="2023-04-02T00:00:00"/>
    <x v="1"/>
    <x v="4"/>
    <n v="2.1376453064397052E-4"/>
  </r>
  <r>
    <n v="407"/>
    <s v="ORD-PP-407-01/04/23"/>
    <x v="4"/>
    <x v="3"/>
    <s v="[{color: Gold, quantity: 2}, {color: Rose Gold , quantity: 2}, {color: Midnight Black , quantity: 3}]"/>
    <n v="10"/>
    <n v="14"/>
    <n v="25"/>
    <n v="4"/>
    <s v="Gold"/>
    <s v="Gold"/>
    <s v=" 2"/>
    <n v="2"/>
    <n v="38"/>
    <n v="48"/>
    <n v="59"/>
    <n v="10"/>
    <s v="Rose Gold "/>
    <s v="Rose Gold "/>
    <s v=" 2"/>
    <n v="2"/>
    <n v="72"/>
    <n v="87"/>
    <n v="98"/>
    <n v="15"/>
    <s v="Midnight Black "/>
    <s v="Midnight Black "/>
    <s v=" 3"/>
    <n v="3"/>
    <n v="7"/>
    <n v="130000"/>
    <n v="46000"/>
    <s v="DISC10"/>
    <n v="0.1"/>
    <x v="0"/>
    <x v="2"/>
    <x v="20"/>
    <n v="910000"/>
    <n v="91000"/>
    <n v="819000"/>
    <n v="322000"/>
    <n v="497000"/>
    <d v="2023-04-01T00:00:00"/>
    <x v="0"/>
    <x v="0"/>
    <n v="7.455506788073919E-4"/>
  </r>
  <r>
    <n v="408"/>
    <s v="ORD-PW-408-09/04/23"/>
    <x v="18"/>
    <x v="4"/>
    <s v="[{color: Snow White, quantity: 1}, {color: Dusk , quantity: 1}, {color: Gold , quantity: 3}]"/>
    <n v="10"/>
    <n v="20"/>
    <n v="31"/>
    <n v="10"/>
    <s v="Snow White"/>
    <s v="Snow White"/>
    <s v=" 1"/>
    <n v="1"/>
    <n v="44"/>
    <n v="49"/>
    <n v="60"/>
    <n v="5"/>
    <s v="Dusk "/>
    <s v="Dusk "/>
    <s v=" 1"/>
    <n v="1"/>
    <n v="73"/>
    <n v="78"/>
    <n v="89"/>
    <n v="5"/>
    <s v="Gold "/>
    <s v="Gold "/>
    <s v=" 3"/>
    <n v="3"/>
    <n v="5"/>
    <n v="185000"/>
    <n v="60000"/>
    <s v="-"/>
    <e v="#N/A"/>
    <x v="2"/>
    <x v="1"/>
    <x v="12"/>
    <n v="925000"/>
    <s v="0"/>
    <n v="925000"/>
    <n v="300000"/>
    <n v="625000"/>
    <d v="2023-04-09T00:00:00"/>
    <x v="10"/>
    <x v="4"/>
    <n v="9.3756373089460751E-4"/>
  </r>
  <r>
    <n v="409"/>
    <s v="ORD-AK-409-26/04/23"/>
    <x v="16"/>
    <x v="5"/>
    <s v="[{color: Magenta, quantity: 3}, {color: Rose Gold , quantity: 1}]"/>
    <n v="10"/>
    <n v="17"/>
    <n v="28"/>
    <n v="7"/>
    <s v="Magenta"/>
    <s v="Magenta"/>
    <s v=" 3"/>
    <n v="3"/>
    <n v="41"/>
    <n v="51"/>
    <n v="62"/>
    <n v="10"/>
    <s v="Rose Gold "/>
    <s v="Rose Gold "/>
    <s v=" 1"/>
    <n v="1"/>
    <e v="#VALUE!"/>
    <e v="#VALUE!"/>
    <e v="#VALUE!"/>
    <e v="#VALUE!"/>
    <s v=" "/>
    <s v=" "/>
    <s v="0"/>
    <n v="0"/>
    <n v="4"/>
    <n v="65000"/>
    <n v="11000"/>
    <s v="DISC20"/>
    <n v="0.2"/>
    <x v="1"/>
    <x v="2"/>
    <x v="7"/>
    <n v="260000"/>
    <n v="52000"/>
    <n v="208000"/>
    <n v="44000"/>
    <n v="164000"/>
    <d v="2023-04-26T00:00:00"/>
    <x v="15"/>
    <x v="1"/>
    <n v="2.4601672298674501E-4"/>
  </r>
  <r>
    <n v="410"/>
    <s v="ORD-PP-410-16/04/23"/>
    <x v="10"/>
    <x v="3"/>
    <s v="[{color: Magenta, quantity: 1}]"/>
    <n v="10"/>
    <n v="17"/>
    <n v="28"/>
    <n v="7"/>
    <s v="Magenta"/>
    <s v="Magenta"/>
    <s v=" 1"/>
    <n v="1"/>
    <e v="#VALUE!"/>
    <e v="#VALUE!"/>
    <e v="#VALUE!"/>
    <e v="#VALUE!"/>
    <s v=" "/>
    <s v=" "/>
    <s v="0"/>
    <n v="0"/>
    <e v="#VALUE!"/>
    <e v="#VALUE!"/>
    <e v="#VALUE!"/>
    <e v="#VALUE!"/>
    <s v=" "/>
    <s v=" "/>
    <s v="0"/>
    <n v="0"/>
    <n v="1"/>
    <n v="100000"/>
    <n v="31000"/>
    <s v="DISC20"/>
    <n v="0.2"/>
    <x v="1"/>
    <x v="2"/>
    <x v="27"/>
    <n v="100000"/>
    <n v="20000"/>
    <n v="80000"/>
    <n v="31000"/>
    <n v="49000"/>
    <d v="2023-04-16T00:00:00"/>
    <x v="17"/>
    <x v="0"/>
    <n v="7.3504996502137229E-5"/>
  </r>
  <r>
    <n v="411"/>
    <s v="ORD-SP-411-01/04/23"/>
    <x v="11"/>
    <x v="2"/>
    <s v="[{color: Summer Orange, quantity: 1}]"/>
    <n v="10"/>
    <n v="23"/>
    <n v="34"/>
    <n v="13"/>
    <s v="Summer Orange"/>
    <s v="Summer Orange"/>
    <s v=" 1"/>
    <n v="1"/>
    <e v="#VALUE!"/>
    <e v="#VALUE!"/>
    <e v="#VALUE!"/>
    <e v="#VALUE!"/>
    <s v=" "/>
    <s v=" "/>
    <s v="0"/>
    <n v="0"/>
    <e v="#VALUE!"/>
    <e v="#VALUE!"/>
    <e v="#VALUE!"/>
    <e v="#VALUE!"/>
    <s v=" "/>
    <s v=" "/>
    <s v="0"/>
    <n v="0"/>
    <n v="1"/>
    <n v="125000"/>
    <n v="23000"/>
    <s v="DISCAPRIL"/>
    <n v="0.1"/>
    <x v="0"/>
    <x v="1"/>
    <x v="2"/>
    <n v="125000"/>
    <n v="12500"/>
    <n v="112500"/>
    <n v="23000"/>
    <n v="89500"/>
    <d v="2023-04-01T00:00:00"/>
    <x v="0"/>
    <x v="0"/>
    <n v="1.342591262641078E-4"/>
  </r>
  <r>
    <n v="412"/>
    <s v="ORD-PW-412-25/04/23"/>
    <x v="18"/>
    <x v="4"/>
    <s v="[{color: Ash Grey, quantity: 4}, {color: Dusk , quantity: 1}]"/>
    <n v="10"/>
    <n v="18"/>
    <n v="29"/>
    <n v="8"/>
    <s v="Ash Grey"/>
    <s v="Ash Grey"/>
    <s v=" 4"/>
    <n v="4"/>
    <n v="42"/>
    <n v="47"/>
    <n v="58"/>
    <n v="5"/>
    <s v="Dusk "/>
    <s v="Dusk "/>
    <s v=" 1"/>
    <n v="1"/>
    <e v="#VALUE!"/>
    <e v="#VALUE!"/>
    <e v="#VALUE!"/>
    <e v="#VALUE!"/>
    <s v=" "/>
    <s v=" "/>
    <s v="0"/>
    <n v="0"/>
    <n v="5"/>
    <n v="185000"/>
    <n v="60000"/>
    <s v="LEBAR10"/>
    <n v="0.1"/>
    <x v="1"/>
    <x v="1"/>
    <x v="2"/>
    <n v="925000"/>
    <n v="92500"/>
    <n v="832500"/>
    <n v="300000"/>
    <n v="532500"/>
    <d v="2023-04-25T00:00:00"/>
    <x v="6"/>
    <x v="2"/>
    <n v="7.9880429872220568E-4"/>
  </r>
  <r>
    <n v="413"/>
    <s v="ORD-PW-413-05/04/23"/>
    <x v="19"/>
    <x v="4"/>
    <s v="[{color: Gold, quantity: 5}]"/>
    <n v="10"/>
    <n v="14"/>
    <n v="25"/>
    <n v="4"/>
    <s v="Gold"/>
    <s v="Gold"/>
    <s v=" 5"/>
    <n v="5"/>
    <e v="#VALUE!"/>
    <e v="#VALUE!"/>
    <e v="#VALUE!"/>
    <e v="#VALUE!"/>
    <s v=" "/>
    <s v=" "/>
    <s v="0"/>
    <n v="0"/>
    <e v="#VALUE!"/>
    <e v="#VALUE!"/>
    <e v="#VALUE!"/>
    <e v="#VALUE!"/>
    <s v=" "/>
    <s v=" "/>
    <s v="0"/>
    <n v="0"/>
    <n v="5"/>
    <n v="200000"/>
    <n v="55000"/>
    <s v="DISC10"/>
    <n v="0.1"/>
    <x v="0"/>
    <x v="2"/>
    <x v="15"/>
    <n v="1000000"/>
    <n v="100000"/>
    <n v="900000"/>
    <n v="275000"/>
    <n v="625000"/>
    <d v="2023-04-05T00:00:00"/>
    <x v="9"/>
    <x v="1"/>
    <n v="9.3756373089460751E-4"/>
  </r>
  <r>
    <n v="414"/>
    <s v="ORD-PW-414-26/04/23"/>
    <x v="8"/>
    <x v="4"/>
    <s v="[{color: Carmine Red, quantity: 2}, {color: Dusk , quantity: 1}]"/>
    <n v="10"/>
    <n v="21"/>
    <n v="32"/>
    <n v="11"/>
    <s v="Carmine Red"/>
    <s v="Carmine Red"/>
    <s v=" 2"/>
    <n v="2"/>
    <n v="45"/>
    <n v="50"/>
    <n v="61"/>
    <n v="5"/>
    <s v="Dusk "/>
    <s v="Dusk "/>
    <s v=" 1"/>
    <n v="1"/>
    <e v="#VALUE!"/>
    <e v="#VALUE!"/>
    <e v="#VALUE!"/>
    <e v="#VALUE!"/>
    <s v=" "/>
    <s v=" "/>
    <s v="0"/>
    <n v="0"/>
    <n v="3"/>
    <n v="90000"/>
    <n v="37000"/>
    <s v="BUKALEBAR"/>
    <n v="0.15"/>
    <x v="1"/>
    <x v="3"/>
    <x v="6"/>
    <n v="270000"/>
    <n v="40500"/>
    <n v="229500"/>
    <n v="111000"/>
    <n v="118500"/>
    <d v="2023-04-26T00:00:00"/>
    <x v="15"/>
    <x v="1"/>
    <n v="1.7776208337761759E-4"/>
  </r>
  <r>
    <n v="415"/>
    <s v="ORD-SP-415-03/04/23"/>
    <x v="24"/>
    <x v="2"/>
    <s v="[{color: Ash Grey, quantity: 2}, {color: Ocean Blue , quantity: 1}]"/>
    <n v="10"/>
    <n v="18"/>
    <n v="29"/>
    <n v="8"/>
    <s v="Ash Grey"/>
    <s v="Ash Grey"/>
    <s v=" 2"/>
    <n v="2"/>
    <n v="42"/>
    <n v="53"/>
    <n v="64"/>
    <n v="11"/>
    <s v="Ocean Blue "/>
    <s v="Ocean Blue "/>
    <s v=" 1"/>
    <n v="1"/>
    <e v="#VALUE!"/>
    <e v="#VALUE!"/>
    <e v="#VALUE!"/>
    <e v="#VALUE!"/>
    <s v=" "/>
    <s v=" "/>
    <s v="0"/>
    <n v="0"/>
    <n v="3"/>
    <n v="278000"/>
    <n v="122000"/>
    <s v="DISCAPRIL"/>
    <n v="0.1"/>
    <x v="0"/>
    <x v="1"/>
    <x v="5"/>
    <n v="834000"/>
    <n v="83400"/>
    <n v="750600"/>
    <n v="366000"/>
    <n v="384600"/>
    <d v="2023-04-03T00:00:00"/>
    <x v="2"/>
    <x v="4"/>
    <n v="5.7693921744330571E-4"/>
  </r>
  <r>
    <n v="416"/>
    <s v="ORD-SP-416-06/04/23"/>
    <x v="24"/>
    <x v="2"/>
    <s v="[{color: Carmine Red, quantity: 6}]"/>
    <n v="10"/>
    <n v="21"/>
    <n v="32"/>
    <n v="11"/>
    <s v="Carmine Red"/>
    <s v="Carmine Red"/>
    <s v=" 6"/>
    <n v="6"/>
    <e v="#VALUE!"/>
    <e v="#VALUE!"/>
    <e v="#VALUE!"/>
    <e v="#VALUE!"/>
    <s v=" "/>
    <s v=" "/>
    <s v="0"/>
    <n v="0"/>
    <e v="#VALUE!"/>
    <e v="#VALUE!"/>
    <e v="#VALUE!"/>
    <e v="#VALUE!"/>
    <s v=" "/>
    <s v=" "/>
    <s v="0"/>
    <n v="0"/>
    <n v="6"/>
    <n v="278000"/>
    <n v="122000"/>
    <s v="BELI44"/>
    <n v="0.15"/>
    <x v="0"/>
    <x v="0"/>
    <x v="26"/>
    <n v="1668000"/>
    <n v="250200"/>
    <n v="1417800"/>
    <n v="732000"/>
    <n v="685800"/>
    <d v="2023-04-06T00:00:00"/>
    <x v="8"/>
    <x v="1"/>
    <n v="1.0287699306360349E-3"/>
  </r>
  <r>
    <n v="417"/>
    <s v="ORD-PU-417-30/04/23"/>
    <x v="0"/>
    <x v="0"/>
    <s v="[{color: Dusk, quantity: 5}, {color: Ash Grey , quantity: 1}]"/>
    <n v="10"/>
    <n v="14"/>
    <n v="25"/>
    <n v="4"/>
    <s v="Dusk"/>
    <s v="Dusk"/>
    <s v=" 5"/>
    <n v="5"/>
    <n v="38"/>
    <n v="47"/>
    <n v="58"/>
    <n v="9"/>
    <s v="Ash Grey "/>
    <s v="Ash Grey "/>
    <s v=" 1"/>
    <n v="1"/>
    <e v="#VALUE!"/>
    <e v="#VALUE!"/>
    <e v="#VALUE!"/>
    <e v="#VALUE!"/>
    <s v=" "/>
    <s v=" "/>
    <s v="0"/>
    <n v="0"/>
    <n v="6"/>
    <n v="220000"/>
    <n v="76000"/>
    <s v="LEBAR10"/>
    <n v="0.1"/>
    <x v="1"/>
    <x v="1"/>
    <x v="14"/>
    <n v="1320000"/>
    <n v="132000"/>
    <n v="1188000"/>
    <n v="456000"/>
    <n v="732000"/>
    <d v="2023-04-30T00:00:00"/>
    <x v="12"/>
    <x v="4"/>
    <n v="1.0980746416237644E-3"/>
  </r>
  <r>
    <n v="418"/>
    <s v="ORD-AK-418-01/04/23"/>
    <x v="16"/>
    <x v="5"/>
    <s v="[{color: Summer Orange, quantity: 2}, {color: Magenta , quantity: 1}, {color: Gold , quantity: 1}]"/>
    <n v="10"/>
    <n v="23"/>
    <n v="34"/>
    <n v="13"/>
    <s v="Summer Orange"/>
    <s v="Summer Orange"/>
    <s v=" 2"/>
    <n v="2"/>
    <n v="47"/>
    <n v="55"/>
    <n v="66"/>
    <n v="8"/>
    <s v="Magenta "/>
    <s v="Magenta "/>
    <s v=" 1"/>
    <n v="1"/>
    <n v="79"/>
    <n v="84"/>
    <n v="95"/>
    <n v="5"/>
    <s v="Gold "/>
    <s v="Gold "/>
    <s v=" 1"/>
    <n v="1"/>
    <n v="4"/>
    <n v="65000"/>
    <n v="11000"/>
    <s v="BELI44"/>
    <n v="0.15"/>
    <x v="0"/>
    <x v="0"/>
    <x v="15"/>
    <n v="260000"/>
    <n v="39000"/>
    <n v="221000"/>
    <n v="44000"/>
    <n v="177000"/>
    <d v="2023-04-01T00:00:00"/>
    <x v="0"/>
    <x v="1"/>
    <n v="2.6551804858935288E-4"/>
  </r>
  <r>
    <n v="419"/>
    <s v="ORD-SW-419-24/04/23"/>
    <x v="1"/>
    <x v="1"/>
    <s v="[{color: Midnight Black, quantity: 1}]"/>
    <n v="10"/>
    <n v="24"/>
    <n v="35"/>
    <n v="14"/>
    <s v="Midnight Black"/>
    <s v="Midnight Black"/>
    <s v=" 1"/>
    <n v="1"/>
    <e v="#VALUE!"/>
    <e v="#VALUE!"/>
    <e v="#VALUE!"/>
    <e v="#VALUE!"/>
    <s v=" "/>
    <s v=" "/>
    <s v="0"/>
    <n v="0"/>
    <e v="#VALUE!"/>
    <e v="#VALUE!"/>
    <e v="#VALUE!"/>
    <e v="#VALUE!"/>
    <s v=" "/>
    <s v=" "/>
    <s v="0"/>
    <n v="0"/>
    <n v="1"/>
    <n v="189000"/>
    <n v="93000"/>
    <s v="BUKALEBAR"/>
    <n v="0.15"/>
    <x v="1"/>
    <x v="3"/>
    <x v="13"/>
    <n v="189000"/>
    <n v="28350"/>
    <n v="160650"/>
    <n v="93000"/>
    <n v="67650"/>
    <d v="2023-04-24T00:00:00"/>
    <x v="4"/>
    <x v="0"/>
    <n v="1.0148189823203232E-4"/>
  </r>
  <r>
    <n v="420"/>
    <s v="ORD-AK-420-05/04/23"/>
    <x v="26"/>
    <x v="5"/>
    <s v="[{color: Carmine Red, quantity: 3}, {color: Snow White , quantity: 1}, {color: Midnight Black , quantity: 2}]"/>
    <n v="10"/>
    <n v="21"/>
    <n v="32"/>
    <n v="11"/>
    <s v="Carmine Red"/>
    <s v="Carmine Red"/>
    <s v=" 3"/>
    <n v="3"/>
    <n v="45"/>
    <n v="56"/>
    <n v="67"/>
    <n v="11"/>
    <s v="Snow White "/>
    <s v="Snow White "/>
    <s v=" 1"/>
    <n v="1"/>
    <n v="80"/>
    <n v="95"/>
    <n v="106"/>
    <n v="15"/>
    <s v="Midnight Black "/>
    <s v="Midnight Black "/>
    <s v=" 2"/>
    <n v="2"/>
    <n v="6"/>
    <n v="290000"/>
    <n v="115000"/>
    <s v="BELI44"/>
    <n v="0.15"/>
    <x v="0"/>
    <x v="0"/>
    <x v="27"/>
    <n v="1740000"/>
    <n v="261000"/>
    <n v="1479000"/>
    <n v="690000"/>
    <n v="789000"/>
    <d v="2023-04-05T00:00:00"/>
    <x v="9"/>
    <x v="0"/>
    <n v="1.1835804538813527E-3"/>
  </r>
  <r>
    <n v="421"/>
    <s v="ORD-AK-421-16/04/23"/>
    <x v="16"/>
    <x v="5"/>
    <s v="[{color: Rose Gold, quantity: 1}]"/>
    <n v="10"/>
    <n v="19"/>
    <n v="30"/>
    <n v="9"/>
    <s v="Rose Gold"/>
    <s v="Rose Gold"/>
    <s v=" 1"/>
    <n v="1"/>
    <e v="#VALUE!"/>
    <e v="#VALUE!"/>
    <e v="#VALUE!"/>
    <e v="#VALUE!"/>
    <s v=" "/>
    <s v=" "/>
    <s v="0"/>
    <n v="0"/>
    <e v="#VALUE!"/>
    <e v="#VALUE!"/>
    <e v="#VALUE!"/>
    <e v="#VALUE!"/>
    <s v=" "/>
    <s v=" "/>
    <s v="0"/>
    <n v="0"/>
    <n v="1"/>
    <n v="65000"/>
    <n v="11000"/>
    <s v="LEBAR10"/>
    <n v="0.1"/>
    <x v="1"/>
    <x v="1"/>
    <x v="0"/>
    <n v="65000"/>
    <n v="6500"/>
    <n v="58500"/>
    <n v="11000"/>
    <n v="47500"/>
    <d v="2023-04-16T00:00:00"/>
    <x v="17"/>
    <x v="4"/>
    <n v="7.1254843547990173E-5"/>
  </r>
  <r>
    <n v="422"/>
    <s v="ORD-PU-422-11/04/23"/>
    <x v="0"/>
    <x v="0"/>
    <s v="[{color: Snow White, quantity: 1}, {color: Ash Grey , quantity: 5}]"/>
    <n v="10"/>
    <n v="20"/>
    <n v="31"/>
    <n v="10"/>
    <s v="Snow White"/>
    <s v="Snow White"/>
    <s v=" 1"/>
    <n v="1"/>
    <n v="44"/>
    <n v="53"/>
    <n v="64"/>
    <n v="9"/>
    <s v="Ash Grey "/>
    <s v="Ash Grey "/>
    <s v=" 5"/>
    <n v="5"/>
    <e v="#VALUE!"/>
    <e v="#VALUE!"/>
    <e v="#VALUE!"/>
    <e v="#VALUE!"/>
    <s v=" "/>
    <s v=" "/>
    <s v="0"/>
    <n v="0"/>
    <n v="6"/>
    <n v="220000"/>
    <n v="76000"/>
    <s v="-"/>
    <e v="#N/A"/>
    <x v="2"/>
    <x v="2"/>
    <x v="22"/>
    <n v="1320000"/>
    <s v="0"/>
    <n v="1320000"/>
    <n v="456000"/>
    <n v="864000"/>
    <d v="2023-04-11T00:00:00"/>
    <x v="29"/>
    <x v="4"/>
    <n v="1.2960881015887055E-3"/>
  </r>
  <r>
    <n v="423"/>
    <s v="ORD-PW-423-15/04/23"/>
    <x v="8"/>
    <x v="4"/>
    <s v="[{color: Magenta, quantity: 1}, {color: Ocean Blue , quantity: 1}, {color: Gold , quantity: 1}]"/>
    <n v="10"/>
    <n v="17"/>
    <n v="28"/>
    <n v="7"/>
    <s v="Magenta"/>
    <s v="Magenta"/>
    <s v=" 1"/>
    <n v="1"/>
    <n v="41"/>
    <n v="52"/>
    <n v="63"/>
    <n v="11"/>
    <s v="Ocean Blue "/>
    <s v="Ocean Blue "/>
    <s v=" 1"/>
    <n v="1"/>
    <n v="76"/>
    <n v="81"/>
    <n v="92"/>
    <n v="5"/>
    <s v="Gold "/>
    <s v="Gold "/>
    <s v=" 1"/>
    <n v="1"/>
    <n v="3"/>
    <n v="90000"/>
    <n v="37000"/>
    <s v="-"/>
    <e v="#N/A"/>
    <x v="2"/>
    <x v="2"/>
    <x v="29"/>
    <n v="270000"/>
    <s v="0"/>
    <n v="270000"/>
    <n v="111000"/>
    <n v="159000"/>
    <d v="2023-04-15T00:00:00"/>
    <x v="16"/>
    <x v="4"/>
    <n v="2.3851621313958815E-4"/>
  </r>
  <r>
    <n v="424"/>
    <s v="ORD-PU-424-29/04/23"/>
    <x v="0"/>
    <x v="0"/>
    <s v="[{color: Gold, quantity: 7}]"/>
    <n v="10"/>
    <n v="14"/>
    <n v="25"/>
    <n v="4"/>
    <s v="Gold"/>
    <s v="Gold"/>
    <s v=" 7"/>
    <n v="7"/>
    <e v="#VALUE!"/>
    <e v="#VALUE!"/>
    <e v="#VALUE!"/>
    <e v="#VALUE!"/>
    <s v=" "/>
    <s v=" "/>
    <s v="0"/>
    <n v="0"/>
    <e v="#VALUE!"/>
    <e v="#VALUE!"/>
    <e v="#VALUE!"/>
    <e v="#VALUE!"/>
    <s v=" "/>
    <s v=" "/>
    <s v="0"/>
    <n v="0"/>
    <n v="7"/>
    <n v="220000"/>
    <n v="76000"/>
    <s v="DISC20"/>
    <n v="0.2"/>
    <x v="1"/>
    <x v="2"/>
    <x v="20"/>
    <n v="1540000"/>
    <n v="308000"/>
    <n v="1232000"/>
    <n v="532000"/>
    <n v="700000"/>
    <d v="2023-04-29T00:00:00"/>
    <x v="13"/>
    <x v="1"/>
    <n v="1.0500713786019604E-3"/>
  </r>
  <r>
    <n v="425"/>
    <s v="ORD-SP-425-21/04/23"/>
    <x v="9"/>
    <x v="2"/>
    <s v="[{color: Midnight Black, quantity: 6}, {color: Gold , quantity: 1}]"/>
    <n v="10"/>
    <n v="24"/>
    <n v="35"/>
    <n v="14"/>
    <s v="Midnight Black"/>
    <s v="Midnight Black"/>
    <s v=" 6"/>
    <n v="6"/>
    <n v="48"/>
    <n v="53"/>
    <n v="64"/>
    <n v="5"/>
    <s v="Gold "/>
    <s v="Gold "/>
    <s v=" 1"/>
    <n v="1"/>
    <e v="#VALUE!"/>
    <e v="#VALUE!"/>
    <e v="#VALUE!"/>
    <e v="#VALUE!"/>
    <s v=" "/>
    <s v=" "/>
    <s v="0"/>
    <n v="0"/>
    <n v="7"/>
    <n v="370000"/>
    <n v="108000"/>
    <s v="DISC20"/>
    <n v="0.2"/>
    <x v="1"/>
    <x v="2"/>
    <x v="7"/>
    <n v="2590000"/>
    <n v="518000"/>
    <n v="2072000"/>
    <n v="756000"/>
    <n v="1316000"/>
    <d v="2023-04-21T00:00:00"/>
    <x v="20"/>
    <x v="2"/>
    <n v="1.9741341917716856E-3"/>
  </r>
  <r>
    <n v="426"/>
    <s v="ORD-AK-426-28/04/23"/>
    <x v="7"/>
    <x v="5"/>
    <s v="[{color: Snow White, quantity: 1}]"/>
    <n v="10"/>
    <n v="20"/>
    <n v="31"/>
    <n v="10"/>
    <s v="Snow White"/>
    <s v="Snow White"/>
    <s v=" 1"/>
    <n v="1"/>
    <e v="#VALUE!"/>
    <e v="#VALUE!"/>
    <e v="#VALUE!"/>
    <e v="#VALUE!"/>
    <s v=" "/>
    <s v=" "/>
    <s v="0"/>
    <n v="0"/>
    <e v="#VALUE!"/>
    <e v="#VALUE!"/>
    <e v="#VALUE!"/>
    <e v="#VALUE!"/>
    <s v=" "/>
    <s v=" "/>
    <s v="0"/>
    <n v="0"/>
    <n v="1"/>
    <n v="9000"/>
    <n v="2000"/>
    <s v="DISC20"/>
    <n v="0.2"/>
    <x v="1"/>
    <x v="2"/>
    <x v="22"/>
    <n v="9000"/>
    <n v="1800"/>
    <n v="7200"/>
    <n v="2000"/>
    <n v="5200"/>
    <d v="2023-04-28T00:00:00"/>
    <x v="11"/>
    <x v="2"/>
    <n v="7.8005302410431352E-6"/>
  </r>
  <r>
    <n v="427"/>
    <s v="ORD-PW-427-04/04/23"/>
    <x v="18"/>
    <x v="4"/>
    <s v="[{color: Ocean Blue, quantity: 7}]"/>
    <n v="10"/>
    <n v="20"/>
    <n v="31"/>
    <n v="10"/>
    <s v="Ocean Blue"/>
    <s v="Ocean Blue"/>
    <s v=" 7"/>
    <n v="7"/>
    <e v="#VALUE!"/>
    <e v="#VALUE!"/>
    <e v="#VALUE!"/>
    <e v="#VALUE!"/>
    <s v=" "/>
    <s v=" "/>
    <s v="0"/>
    <n v="0"/>
    <e v="#VALUE!"/>
    <e v="#VALUE!"/>
    <e v="#VALUE!"/>
    <e v="#VALUE!"/>
    <s v=" "/>
    <s v=" "/>
    <s v="0"/>
    <n v="0"/>
    <n v="7"/>
    <n v="185000"/>
    <n v="60000"/>
    <s v="DISCAPRIL"/>
    <n v="0.1"/>
    <x v="0"/>
    <x v="1"/>
    <x v="22"/>
    <n v="1295000"/>
    <n v="129500"/>
    <n v="1165500"/>
    <n v="420000"/>
    <n v="745500"/>
    <d v="2023-04-04T00:00:00"/>
    <x v="7"/>
    <x v="1"/>
    <n v="1.1183260182110878E-3"/>
  </r>
  <r>
    <n v="428"/>
    <s v="ORD-PW-428-06/04/23"/>
    <x v="17"/>
    <x v="4"/>
    <s v="[{color: Magenta, quantity: 1}]"/>
    <n v="10"/>
    <n v="17"/>
    <n v="28"/>
    <n v="7"/>
    <s v="Magenta"/>
    <s v="Magenta"/>
    <s v=" 1"/>
    <n v="1"/>
    <e v="#VALUE!"/>
    <e v="#VALUE!"/>
    <e v="#VALUE!"/>
    <e v="#VALUE!"/>
    <s v=" "/>
    <s v=" "/>
    <s v="0"/>
    <n v="0"/>
    <e v="#VALUE!"/>
    <e v="#VALUE!"/>
    <e v="#VALUE!"/>
    <e v="#VALUE!"/>
    <s v=" "/>
    <s v=" "/>
    <s v="0"/>
    <n v="0"/>
    <n v="1"/>
    <n v="110000"/>
    <n v="40000"/>
    <s v="DISC10"/>
    <n v="0.1"/>
    <x v="0"/>
    <x v="2"/>
    <x v="18"/>
    <n v="110000"/>
    <n v="11000"/>
    <n v="99000"/>
    <n v="40000"/>
    <n v="59000"/>
    <d v="2023-04-06T00:00:00"/>
    <x v="8"/>
    <x v="4"/>
    <n v="8.8506016196450955E-5"/>
  </r>
  <r>
    <n v="429"/>
    <s v="ORD-SP-429-02/04/23"/>
    <x v="9"/>
    <x v="2"/>
    <s v="[{color: Ash Grey, quantity: 5}]"/>
    <n v="10"/>
    <n v="18"/>
    <n v="29"/>
    <n v="8"/>
    <s v="Ash Grey"/>
    <s v="Ash Grey"/>
    <s v=" 5"/>
    <n v="5"/>
    <e v="#VALUE!"/>
    <e v="#VALUE!"/>
    <e v="#VALUE!"/>
    <e v="#VALUE!"/>
    <s v=" "/>
    <s v=" "/>
    <s v="0"/>
    <n v="0"/>
    <e v="#VALUE!"/>
    <e v="#VALUE!"/>
    <e v="#VALUE!"/>
    <e v="#VALUE!"/>
    <s v=" "/>
    <s v=" "/>
    <s v="0"/>
    <n v="0"/>
    <n v="5"/>
    <n v="370000"/>
    <n v="108000"/>
    <s v="DISCAPRIL"/>
    <n v="0.1"/>
    <x v="0"/>
    <x v="1"/>
    <x v="11"/>
    <n v="1850000"/>
    <n v="185000"/>
    <n v="1665000"/>
    <n v="540000"/>
    <n v="1125000"/>
    <d v="2023-04-02T00:00:00"/>
    <x v="1"/>
    <x v="4"/>
    <n v="1.6876147156102935E-3"/>
  </r>
  <r>
    <n v="430"/>
    <s v="ORD-SW-430-20/04/23"/>
    <x v="1"/>
    <x v="1"/>
    <s v="[{color: Magenta, quantity: 2}, {color: Summer Orange , quantity: 1}]"/>
    <n v="10"/>
    <n v="17"/>
    <n v="28"/>
    <n v="7"/>
    <s v="Magenta"/>
    <s v="Magenta"/>
    <s v=" 2"/>
    <n v="2"/>
    <n v="41"/>
    <n v="55"/>
    <n v="66"/>
    <n v="14"/>
    <s v="Summer Orange "/>
    <s v="Summer Orange "/>
    <s v=" 1"/>
    <n v="1"/>
    <e v="#VALUE!"/>
    <e v="#VALUE!"/>
    <e v="#VALUE!"/>
    <e v="#VALUE!"/>
    <s v=" "/>
    <s v=" "/>
    <s v="0"/>
    <n v="0"/>
    <n v="3"/>
    <n v="189000"/>
    <n v="93000"/>
    <s v="BUKALEBAR"/>
    <n v="0.15"/>
    <x v="1"/>
    <x v="3"/>
    <x v="3"/>
    <n v="567000"/>
    <n v="85050"/>
    <n v="481950"/>
    <n v="279000"/>
    <n v="202950"/>
    <d v="2023-04-20T00:00:00"/>
    <x v="5"/>
    <x v="4"/>
    <n v="3.0444569469609696E-4"/>
  </r>
  <r>
    <n v="431"/>
    <s v="ORD-PW-431-20/04/23"/>
    <x v="19"/>
    <x v="4"/>
    <s v="[{color: Gold, quantity: 3}, {color: Magenta , quantity: 1}]"/>
    <n v="10"/>
    <n v="14"/>
    <n v="25"/>
    <n v="4"/>
    <s v="Gold"/>
    <s v="Gold"/>
    <s v=" 3"/>
    <n v="3"/>
    <n v="38"/>
    <n v="46"/>
    <n v="57"/>
    <n v="8"/>
    <s v="Magenta "/>
    <s v="Magenta "/>
    <s v=" 1"/>
    <n v="1"/>
    <e v="#VALUE!"/>
    <e v="#VALUE!"/>
    <e v="#VALUE!"/>
    <e v="#VALUE!"/>
    <s v=" "/>
    <s v=" "/>
    <s v="0"/>
    <n v="0"/>
    <n v="4"/>
    <n v="200000"/>
    <n v="55000"/>
    <s v="DISC20"/>
    <n v="0.2"/>
    <x v="1"/>
    <x v="2"/>
    <x v="28"/>
    <n v="800000"/>
    <n v="160000"/>
    <n v="640000"/>
    <n v="220000"/>
    <n v="420000"/>
    <d v="2023-04-20T00:00:00"/>
    <x v="5"/>
    <x v="3"/>
    <n v="6.3004282716117629E-4"/>
  </r>
  <r>
    <n v="432"/>
    <s v="ORD-PP-432-04/04/23"/>
    <x v="15"/>
    <x v="3"/>
    <s v="[{color: Magenta, quantity: 5}, {color: Ash Grey , quantity: 1}]"/>
    <n v="10"/>
    <n v="17"/>
    <n v="28"/>
    <n v="7"/>
    <s v="Magenta"/>
    <s v="Magenta"/>
    <s v=" 5"/>
    <n v="5"/>
    <n v="41"/>
    <n v="50"/>
    <n v="61"/>
    <n v="9"/>
    <s v="Ash Grey "/>
    <s v="Ash Grey "/>
    <s v=" 1"/>
    <n v="1"/>
    <e v="#VALUE!"/>
    <e v="#VALUE!"/>
    <e v="#VALUE!"/>
    <e v="#VALUE!"/>
    <s v=" "/>
    <s v=" "/>
    <s v="0"/>
    <n v="0"/>
    <n v="6"/>
    <n v="395000"/>
    <n v="172000"/>
    <s v="DISCAPRIL"/>
    <n v="0.1"/>
    <x v="0"/>
    <x v="1"/>
    <x v="21"/>
    <n v="2370000"/>
    <n v="237000"/>
    <n v="2133000"/>
    <n v="1032000"/>
    <n v="1101000"/>
    <d v="2023-04-04T00:00:00"/>
    <x v="7"/>
    <x v="0"/>
    <n v="1.6516122683439406E-3"/>
  </r>
  <r>
    <n v="433"/>
    <s v="ORD-PW-433-15/04/23"/>
    <x v="17"/>
    <x v="4"/>
    <s v="[{color: Midnight Black, quantity: 1}, {color: Dusk , quantity: 1}, {color: Ash Grey , quantity: 1}]"/>
    <n v="10"/>
    <n v="24"/>
    <n v="35"/>
    <n v="14"/>
    <s v="Midnight Black"/>
    <s v="Midnight Black"/>
    <s v=" 1"/>
    <n v="1"/>
    <n v="48"/>
    <n v="53"/>
    <n v="64"/>
    <n v="5"/>
    <s v="Dusk "/>
    <s v="Dusk "/>
    <s v=" 1"/>
    <n v="1"/>
    <n v="77"/>
    <n v="86"/>
    <n v="97"/>
    <n v="9"/>
    <s v="Ash Grey "/>
    <s v="Ash Grey "/>
    <s v=" 1"/>
    <n v="1"/>
    <n v="3"/>
    <n v="110000"/>
    <n v="40000"/>
    <s v="-"/>
    <e v="#N/A"/>
    <x v="2"/>
    <x v="2"/>
    <x v="18"/>
    <n v="330000"/>
    <s v="0"/>
    <n v="330000"/>
    <n v="120000"/>
    <n v="210000"/>
    <d v="2023-04-15T00:00:00"/>
    <x v="16"/>
    <x v="0"/>
    <n v="3.1502141358058814E-4"/>
  </r>
  <r>
    <n v="434"/>
    <s v="ORD-PW-434-03/04/23"/>
    <x v="18"/>
    <x v="4"/>
    <s v="[{color: Rose Gold, quantity: 5}, {color: Dusk , quantity: 1}]"/>
    <n v="10"/>
    <n v="19"/>
    <n v="30"/>
    <n v="9"/>
    <s v="Rose Gold"/>
    <s v="Rose Gold"/>
    <s v=" 5"/>
    <n v="5"/>
    <n v="43"/>
    <n v="48"/>
    <n v="59"/>
    <n v="5"/>
    <s v="Dusk "/>
    <s v="Dusk "/>
    <s v=" 1"/>
    <n v="1"/>
    <e v="#VALUE!"/>
    <e v="#VALUE!"/>
    <e v="#VALUE!"/>
    <e v="#VALUE!"/>
    <s v=" "/>
    <s v=" "/>
    <s v="0"/>
    <n v="0"/>
    <n v="6"/>
    <n v="185000"/>
    <n v="60000"/>
    <s v="BELI44"/>
    <n v="0.15"/>
    <x v="0"/>
    <x v="0"/>
    <x v="7"/>
    <n v="1110000"/>
    <n v="166500"/>
    <n v="943500"/>
    <n v="360000"/>
    <n v="583500"/>
    <d v="2023-04-03T00:00:00"/>
    <x v="2"/>
    <x v="2"/>
    <n v="8.7530949916320557E-4"/>
  </r>
  <r>
    <n v="435"/>
    <s v="ORD-AK-435-04/04/23"/>
    <x v="23"/>
    <x v="5"/>
    <s v="[{color: Rose Gold, quantity: 1}, {color: Carmine Red , quantity: 1}, {color: Magenta , quantity: 4}]"/>
    <n v="10"/>
    <n v="19"/>
    <n v="30"/>
    <n v="9"/>
    <s v="Rose Gold"/>
    <s v="Rose Gold"/>
    <s v=" 1"/>
    <n v="1"/>
    <n v="43"/>
    <n v="55"/>
    <n v="66"/>
    <n v="12"/>
    <s v="Carmine Red "/>
    <s v="Carmine Red "/>
    <s v=" 1"/>
    <n v="1"/>
    <n v="79"/>
    <n v="87"/>
    <n v="98"/>
    <n v="8"/>
    <s v="Magenta "/>
    <s v="Magenta "/>
    <s v=" 4"/>
    <n v="4"/>
    <n v="6"/>
    <n v="90000"/>
    <n v="47000"/>
    <s v="DISC15"/>
    <n v="0.15"/>
    <x v="0"/>
    <x v="2"/>
    <x v="15"/>
    <n v="540000"/>
    <n v="81000"/>
    <n v="459000"/>
    <n v="282000"/>
    <n v="177000"/>
    <d v="2023-04-04T00:00:00"/>
    <x v="7"/>
    <x v="1"/>
    <n v="2.6551804858935288E-4"/>
  </r>
  <r>
    <n v="436"/>
    <s v="ORD-SP-436-01/04/23"/>
    <x v="2"/>
    <x v="2"/>
    <s v="[{color: Summer Orange, quantity: 1}, {color: Carmine Red , quantity: 3}]"/>
    <n v="10"/>
    <n v="23"/>
    <n v="34"/>
    <n v="13"/>
    <s v="Summer Orange"/>
    <s v="Summer Orange"/>
    <s v=" 1"/>
    <n v="1"/>
    <n v="47"/>
    <n v="59"/>
    <n v="70"/>
    <n v="12"/>
    <s v="Carmine Red "/>
    <s v="Carmine Red "/>
    <s v=" 3"/>
    <n v="3"/>
    <e v="#VALUE!"/>
    <e v="#VALUE!"/>
    <e v="#VALUE!"/>
    <e v="#VALUE!"/>
    <s v=" "/>
    <s v=" "/>
    <s v="0"/>
    <n v="0"/>
    <n v="4"/>
    <n v="360000"/>
    <n v="108000"/>
    <s v="DISC10"/>
    <n v="0.1"/>
    <x v="0"/>
    <x v="2"/>
    <x v="8"/>
    <n v="1440000"/>
    <n v="144000"/>
    <n v="1296000"/>
    <n v="432000"/>
    <n v="864000"/>
    <d v="2023-04-01T00:00:00"/>
    <x v="0"/>
    <x v="2"/>
    <n v="1.2960881015887055E-3"/>
  </r>
  <r>
    <n v="437"/>
    <s v="ORD-PP-437-13/04/23"/>
    <x v="14"/>
    <x v="3"/>
    <s v="[{color: Ocean Blue, quantity: 4}]"/>
    <n v="10"/>
    <n v="20"/>
    <n v="31"/>
    <n v="10"/>
    <s v="Ocean Blue"/>
    <s v="Ocean Blue"/>
    <s v=" 4"/>
    <n v="4"/>
    <e v="#VALUE!"/>
    <e v="#VALUE!"/>
    <e v="#VALUE!"/>
    <e v="#VALUE!"/>
    <s v=" "/>
    <s v=" "/>
    <s v="0"/>
    <n v="0"/>
    <e v="#VALUE!"/>
    <e v="#VALUE!"/>
    <e v="#VALUE!"/>
    <e v="#VALUE!"/>
    <s v=" "/>
    <s v=" "/>
    <s v="0"/>
    <n v="0"/>
    <n v="4"/>
    <n v="85000"/>
    <n v="28000"/>
    <s v="-"/>
    <e v="#N/A"/>
    <x v="2"/>
    <x v="1"/>
    <x v="20"/>
    <n v="340000"/>
    <s v="0"/>
    <n v="340000"/>
    <n v="112000"/>
    <n v="228000"/>
    <d v="2023-04-13T00:00:00"/>
    <x v="21"/>
    <x v="3"/>
    <n v="3.4202324903035282E-4"/>
  </r>
  <r>
    <n v="438"/>
    <s v="ORD-PW-438-22/04/23"/>
    <x v="6"/>
    <x v="4"/>
    <s v="[{color: Carmine Red, quantity: 2}, {color: Snow White , quantity: 1}]"/>
    <n v="10"/>
    <n v="21"/>
    <n v="32"/>
    <n v="11"/>
    <s v="Carmine Red"/>
    <s v="Carmine Red"/>
    <s v=" 2"/>
    <n v="2"/>
    <n v="45"/>
    <n v="56"/>
    <n v="67"/>
    <n v="11"/>
    <s v="Snow White "/>
    <s v="Snow White "/>
    <s v=" 1"/>
    <n v="1"/>
    <e v="#VALUE!"/>
    <e v="#VALUE!"/>
    <e v="#VALUE!"/>
    <e v="#VALUE!"/>
    <s v=" "/>
    <s v=" "/>
    <s v="0"/>
    <n v="0"/>
    <n v="3"/>
    <n v="155000"/>
    <n v="46000"/>
    <s v="DISC20"/>
    <n v="0.2"/>
    <x v="1"/>
    <x v="2"/>
    <x v="21"/>
    <n v="465000"/>
    <n v="93000"/>
    <n v="372000"/>
    <n v="138000"/>
    <n v="234000"/>
    <d v="2023-04-22T00:00:00"/>
    <x v="27"/>
    <x v="3"/>
    <n v="3.510238608469411E-4"/>
  </r>
  <r>
    <n v="439"/>
    <s v="ORD-AK-439-04/04/23"/>
    <x v="26"/>
    <x v="5"/>
    <s v="[{color: Ash Grey, quantity: 2}, {color: Carmine Red , quantity: 1}]"/>
    <n v="10"/>
    <n v="18"/>
    <n v="29"/>
    <n v="8"/>
    <s v="Ash Grey"/>
    <s v="Ash Grey"/>
    <s v=" 2"/>
    <n v="2"/>
    <n v="42"/>
    <n v="54"/>
    <n v="65"/>
    <n v="12"/>
    <s v="Carmine Red "/>
    <s v="Carmine Red "/>
    <s v=" 1"/>
    <n v="1"/>
    <e v="#VALUE!"/>
    <e v="#VALUE!"/>
    <e v="#VALUE!"/>
    <e v="#VALUE!"/>
    <s v=" "/>
    <s v=" "/>
    <s v="0"/>
    <n v="0"/>
    <n v="3"/>
    <n v="290000"/>
    <n v="115000"/>
    <s v="DISC10"/>
    <n v="0.1"/>
    <x v="0"/>
    <x v="2"/>
    <x v="7"/>
    <n v="870000"/>
    <n v="87000"/>
    <n v="783000"/>
    <n v="345000"/>
    <n v="438000"/>
    <d v="2023-04-04T00:00:00"/>
    <x v="7"/>
    <x v="1"/>
    <n v="6.5704466261094102E-4"/>
  </r>
  <r>
    <n v="440"/>
    <s v="ORD-SW-440-19/04/23"/>
    <x v="1"/>
    <x v="1"/>
    <s v="[{color: Dusk, quantity: 1}, {color: Ocean Blue , quantity: 1}]"/>
    <n v="10"/>
    <n v="14"/>
    <n v="25"/>
    <n v="4"/>
    <s v="Dusk"/>
    <s v="Dusk"/>
    <s v=" 1"/>
    <n v="1"/>
    <n v="38"/>
    <n v="49"/>
    <n v="60"/>
    <n v="11"/>
    <s v="Ocean Blue "/>
    <s v="Ocean Blue "/>
    <s v=" 1"/>
    <n v="1"/>
    <e v="#VALUE!"/>
    <e v="#VALUE!"/>
    <e v="#VALUE!"/>
    <e v="#VALUE!"/>
    <s v=" "/>
    <s v=" "/>
    <s v="0"/>
    <n v="0"/>
    <n v="2"/>
    <n v="189000"/>
    <n v="93000"/>
    <s v="LEBAR10"/>
    <n v="0.1"/>
    <x v="1"/>
    <x v="1"/>
    <x v="18"/>
    <n v="378000"/>
    <n v="37800"/>
    <n v="340200"/>
    <n v="186000"/>
    <n v="154200"/>
    <d v="2023-04-19T00:00:00"/>
    <x v="19"/>
    <x v="0"/>
    <n v="2.3131572368631758E-4"/>
  </r>
  <r>
    <n v="441"/>
    <s v="ORD-SW-441-09/04/23"/>
    <x v="3"/>
    <x v="1"/>
    <s v="[{color: Summer Orange, quantity: 1}, {color: Snow White , quantity: 1}]"/>
    <n v="10"/>
    <n v="23"/>
    <n v="34"/>
    <n v="13"/>
    <s v="Summer Orange"/>
    <s v="Summer Orange"/>
    <s v=" 1"/>
    <n v="1"/>
    <n v="47"/>
    <n v="58"/>
    <n v="69"/>
    <n v="11"/>
    <s v="Snow White "/>
    <s v="Snow White "/>
    <s v=" 1"/>
    <n v="1"/>
    <e v="#VALUE!"/>
    <e v="#VALUE!"/>
    <e v="#VALUE!"/>
    <e v="#VALUE!"/>
    <s v=" "/>
    <s v=" "/>
    <s v="0"/>
    <n v="0"/>
    <n v="2"/>
    <n v="165000"/>
    <n v="69000"/>
    <s v="-"/>
    <e v="#N/A"/>
    <x v="2"/>
    <x v="1"/>
    <x v="21"/>
    <n v="330000"/>
    <s v="0"/>
    <n v="330000"/>
    <n v="138000"/>
    <n v="192000"/>
    <d v="2023-04-09T00:00:00"/>
    <x v="10"/>
    <x v="0"/>
    <n v="2.8801957813082347E-4"/>
  </r>
  <r>
    <n v="442"/>
    <s v="ORD-PW-442-28/04/23"/>
    <x v="8"/>
    <x v="4"/>
    <s v="[{color: Ash Grey, quantity: 1}]"/>
    <n v="10"/>
    <n v="18"/>
    <n v="29"/>
    <n v="8"/>
    <s v="Ash Grey"/>
    <s v="Ash Grey"/>
    <s v=" 1"/>
    <n v="1"/>
    <e v="#VALUE!"/>
    <e v="#VALUE!"/>
    <e v="#VALUE!"/>
    <e v="#VALUE!"/>
    <s v=" "/>
    <s v=" "/>
    <s v="0"/>
    <n v="0"/>
    <e v="#VALUE!"/>
    <e v="#VALUE!"/>
    <e v="#VALUE!"/>
    <e v="#VALUE!"/>
    <s v=" "/>
    <s v=" "/>
    <s v="0"/>
    <n v="0"/>
    <n v="1"/>
    <n v="90000"/>
    <n v="37000"/>
    <s v="DISC20"/>
    <n v="0.2"/>
    <x v="1"/>
    <x v="2"/>
    <x v="10"/>
    <n v="90000"/>
    <n v="18000"/>
    <n v="72000"/>
    <n v="37000"/>
    <n v="35000"/>
    <d v="2023-04-28T00:00:00"/>
    <x v="11"/>
    <x v="4"/>
    <n v="5.2503568930098022E-5"/>
  </r>
  <r>
    <n v="443"/>
    <s v="ORD-PU-443-02/04/23"/>
    <x v="25"/>
    <x v="0"/>
    <s v="[{color: Ocean Blue, quantity: 5}]"/>
    <n v="10"/>
    <n v="20"/>
    <n v="31"/>
    <n v="10"/>
    <s v="Ocean Blue"/>
    <s v="Ocean Blue"/>
    <s v=" 5"/>
    <n v="5"/>
    <e v="#VALUE!"/>
    <e v="#VALUE!"/>
    <e v="#VALUE!"/>
    <e v="#VALUE!"/>
    <s v=" "/>
    <s v=" "/>
    <s v="0"/>
    <n v="0"/>
    <e v="#VALUE!"/>
    <e v="#VALUE!"/>
    <e v="#VALUE!"/>
    <e v="#VALUE!"/>
    <s v=" "/>
    <s v=" "/>
    <s v="0"/>
    <n v="0"/>
    <n v="5"/>
    <n v="235000"/>
    <n v="89000"/>
    <s v="BELI44"/>
    <n v="0.15"/>
    <x v="0"/>
    <x v="0"/>
    <x v="21"/>
    <n v="1175000"/>
    <n v="176250"/>
    <n v="998750"/>
    <n v="445000"/>
    <n v="553750"/>
    <d v="2023-04-02T00:00:00"/>
    <x v="1"/>
    <x v="4"/>
    <n v="8.3068146557262234E-4"/>
  </r>
  <r>
    <n v="444"/>
    <s v="ORD-PW-444-09/04/23"/>
    <x v="18"/>
    <x v="4"/>
    <s v="[{color: Gold, quantity: 1}, {color: Summer Orange , quantity: 1}]"/>
    <n v="10"/>
    <n v="14"/>
    <n v="25"/>
    <n v="4"/>
    <s v="Gold"/>
    <s v="Gold"/>
    <s v=" 1"/>
    <n v="1"/>
    <n v="38"/>
    <n v="52"/>
    <n v="63"/>
    <n v="14"/>
    <s v="Summer Orange "/>
    <s v="Summer Orange "/>
    <s v=" 1"/>
    <n v="1"/>
    <e v="#VALUE!"/>
    <e v="#VALUE!"/>
    <e v="#VALUE!"/>
    <e v="#VALUE!"/>
    <s v=" "/>
    <s v=" "/>
    <s v="0"/>
    <n v="0"/>
    <n v="2"/>
    <n v="185000"/>
    <n v="60000"/>
    <s v="-"/>
    <e v="#N/A"/>
    <x v="2"/>
    <x v="1"/>
    <x v="9"/>
    <n v="370000"/>
    <s v="0"/>
    <n v="370000"/>
    <n v="120000"/>
    <n v="250000"/>
    <d v="2023-04-09T00:00:00"/>
    <x v="10"/>
    <x v="2"/>
    <n v="3.7502549235784305E-4"/>
  </r>
  <r>
    <n v="445"/>
    <s v="ORD-PW-445-02/04/23"/>
    <x v="18"/>
    <x v="4"/>
    <s v="[{color: Dusk, quantity: 1}]"/>
    <n v="10"/>
    <n v="14"/>
    <n v="25"/>
    <n v="4"/>
    <s v="Dusk"/>
    <s v="Dusk"/>
    <s v=" 1"/>
    <n v="1"/>
    <e v="#VALUE!"/>
    <e v="#VALUE!"/>
    <e v="#VALUE!"/>
    <e v="#VALUE!"/>
    <s v=" "/>
    <s v=" "/>
    <s v="0"/>
    <n v="0"/>
    <e v="#VALUE!"/>
    <e v="#VALUE!"/>
    <e v="#VALUE!"/>
    <e v="#VALUE!"/>
    <s v=" "/>
    <s v=" "/>
    <s v="0"/>
    <n v="0"/>
    <n v="1"/>
    <n v="185000"/>
    <n v="60000"/>
    <s v="BELI44"/>
    <n v="0.15"/>
    <x v="0"/>
    <x v="0"/>
    <x v="4"/>
    <n v="185000"/>
    <n v="27750"/>
    <n v="157250"/>
    <n v="60000"/>
    <n v="97250"/>
    <d v="2023-04-02T00:00:00"/>
    <x v="1"/>
    <x v="2"/>
    <n v="1.4588491652720094E-4"/>
  </r>
  <r>
    <n v="446"/>
    <s v="ORD-AK-446-03/04/23"/>
    <x v="26"/>
    <x v="5"/>
    <s v="[{color: Dusk, quantity: 1}, {color: Ash Grey , quantity: 2}, {color: Ocean Blue , quantity: 1}]"/>
    <n v="10"/>
    <n v="14"/>
    <n v="25"/>
    <n v="4"/>
    <s v="Dusk"/>
    <s v="Dusk"/>
    <s v=" 1"/>
    <n v="1"/>
    <n v="38"/>
    <n v="47"/>
    <n v="58"/>
    <n v="9"/>
    <s v="Ash Grey "/>
    <s v="Ash Grey "/>
    <s v=" 2"/>
    <n v="2"/>
    <n v="71"/>
    <n v="82"/>
    <n v="93"/>
    <n v="11"/>
    <s v="Ocean Blue "/>
    <s v="Ocean Blue "/>
    <s v=" 1"/>
    <n v="1"/>
    <n v="4"/>
    <n v="290000"/>
    <n v="115000"/>
    <s v="BELI44"/>
    <n v="0.15"/>
    <x v="0"/>
    <x v="0"/>
    <x v="12"/>
    <n v="1160000"/>
    <n v="174000"/>
    <n v="986000"/>
    <n v="460000"/>
    <n v="526000"/>
    <d v="2023-04-03T00:00:00"/>
    <x v="2"/>
    <x v="2"/>
    <n v="7.8905363592090172E-4"/>
  </r>
  <r>
    <n v="447"/>
    <s v="ORD-SP-447-28/04/23"/>
    <x v="9"/>
    <x v="2"/>
    <s v="[{color: Summer Orange, quantity: 7}]"/>
    <n v="10"/>
    <n v="23"/>
    <n v="34"/>
    <n v="13"/>
    <s v="Summer Orange"/>
    <s v="Summer Orange"/>
    <s v=" 7"/>
    <n v="7"/>
    <e v="#VALUE!"/>
    <e v="#VALUE!"/>
    <e v="#VALUE!"/>
    <e v="#VALUE!"/>
    <s v=" "/>
    <s v=" "/>
    <s v="0"/>
    <n v="0"/>
    <e v="#VALUE!"/>
    <e v="#VALUE!"/>
    <e v="#VALUE!"/>
    <e v="#VALUE!"/>
    <s v=" "/>
    <s v=" "/>
    <s v="0"/>
    <n v="0"/>
    <n v="7"/>
    <n v="370000"/>
    <n v="108000"/>
    <s v="LEBAR10"/>
    <n v="0.1"/>
    <x v="1"/>
    <x v="1"/>
    <x v="21"/>
    <n v="2590000"/>
    <n v="259000"/>
    <n v="2331000"/>
    <n v="756000"/>
    <n v="1575000"/>
    <d v="2023-04-28T00:00:00"/>
    <x v="11"/>
    <x v="3"/>
    <n v="2.3626606018544109E-3"/>
  </r>
  <r>
    <n v="448"/>
    <s v="ORD-AK-448-01/04/23"/>
    <x v="16"/>
    <x v="5"/>
    <s v="[{color: Carmine Red, quantity: 2}]"/>
    <n v="10"/>
    <n v="21"/>
    <n v="32"/>
    <n v="11"/>
    <s v="Carmine Red"/>
    <s v="Carmine Red"/>
    <s v=" 2"/>
    <n v="2"/>
    <e v="#VALUE!"/>
    <e v="#VALUE!"/>
    <e v="#VALUE!"/>
    <e v="#VALUE!"/>
    <s v=" "/>
    <s v=" "/>
    <s v="0"/>
    <n v="0"/>
    <e v="#VALUE!"/>
    <e v="#VALUE!"/>
    <e v="#VALUE!"/>
    <e v="#VALUE!"/>
    <s v=" "/>
    <s v=" "/>
    <s v="0"/>
    <n v="0"/>
    <n v="2"/>
    <n v="65000"/>
    <n v="11000"/>
    <s v="BELI44"/>
    <n v="0.15"/>
    <x v="0"/>
    <x v="0"/>
    <x v="15"/>
    <n v="130000"/>
    <n v="19500"/>
    <n v="110500"/>
    <n v="22000"/>
    <n v="88500"/>
    <d v="2023-04-01T00:00:00"/>
    <x v="0"/>
    <x v="0"/>
    <n v="1.3275902429467644E-4"/>
  </r>
  <r>
    <n v="449"/>
    <s v="ORD-PP-449-22/04/23"/>
    <x v="15"/>
    <x v="3"/>
    <s v="[{color: Rose Gold, quantity: 5}, {color: Rose Gold , quantity: 1}, {color: Gold , quantity: 1}]"/>
    <n v="10"/>
    <n v="19"/>
    <n v="30"/>
    <n v="9"/>
    <s v="Rose Gold"/>
    <s v="Rose Gold"/>
    <s v=" 5"/>
    <n v="5"/>
    <n v="43"/>
    <n v="53"/>
    <n v="64"/>
    <n v="10"/>
    <s v="Rose Gold "/>
    <s v="Rose Gold "/>
    <s v=" 1"/>
    <n v="1"/>
    <n v="77"/>
    <n v="82"/>
    <n v="93"/>
    <n v="5"/>
    <s v="Gold "/>
    <s v="Gold "/>
    <s v=" 1"/>
    <n v="1"/>
    <n v="7"/>
    <n v="395000"/>
    <n v="172000"/>
    <s v="DISC20"/>
    <n v="0.2"/>
    <x v="1"/>
    <x v="2"/>
    <x v="27"/>
    <n v="2765000"/>
    <n v="553000"/>
    <n v="2212000"/>
    <n v="1204000"/>
    <n v="1008000"/>
    <d v="2023-04-22T00:00:00"/>
    <x v="27"/>
    <x v="3"/>
    <n v="1.5121027851868231E-3"/>
  </r>
  <r>
    <n v="450"/>
    <s v="ORD-PP-450-17/04/23"/>
    <x v="14"/>
    <x v="3"/>
    <s v="[{color: Ocean Blue, quantity: 6}]"/>
    <n v="10"/>
    <n v="20"/>
    <n v="31"/>
    <n v="10"/>
    <s v="Ocean Blue"/>
    <s v="Ocean Blue"/>
    <s v=" 6"/>
    <n v="6"/>
    <e v="#VALUE!"/>
    <e v="#VALUE!"/>
    <e v="#VALUE!"/>
    <e v="#VALUE!"/>
    <s v=" "/>
    <s v=" "/>
    <s v="0"/>
    <n v="0"/>
    <e v="#VALUE!"/>
    <e v="#VALUE!"/>
    <e v="#VALUE!"/>
    <e v="#VALUE!"/>
    <s v=" "/>
    <s v=" "/>
    <s v="0"/>
    <n v="0"/>
    <n v="6"/>
    <n v="85000"/>
    <n v="28000"/>
    <s v="LEBAR10"/>
    <n v="0.1"/>
    <x v="1"/>
    <x v="1"/>
    <x v="21"/>
    <n v="510000"/>
    <n v="51000"/>
    <n v="459000"/>
    <n v="168000"/>
    <n v="291000"/>
    <d v="2023-04-17T00:00:00"/>
    <x v="3"/>
    <x v="0"/>
    <n v="4.3652967310452926E-4"/>
  </r>
  <r>
    <n v="451"/>
    <s v="ORD-PU-451-21/04/23"/>
    <x v="25"/>
    <x v="0"/>
    <s v="[{color: Ocean Blue, quantity: 1}]"/>
    <n v="10"/>
    <n v="20"/>
    <n v="31"/>
    <n v="10"/>
    <s v="Ocean Blue"/>
    <s v="Ocean Blue"/>
    <s v=" 1"/>
    <n v="1"/>
    <e v="#VALUE!"/>
    <e v="#VALUE!"/>
    <e v="#VALUE!"/>
    <e v="#VALUE!"/>
    <s v=" "/>
    <s v=" "/>
    <s v="0"/>
    <n v="0"/>
    <e v="#VALUE!"/>
    <e v="#VALUE!"/>
    <e v="#VALUE!"/>
    <e v="#VALUE!"/>
    <s v=" "/>
    <s v=" "/>
    <s v="0"/>
    <n v="0"/>
    <n v="1"/>
    <n v="235000"/>
    <n v="89000"/>
    <s v="BUKALEBAR"/>
    <n v="0.15"/>
    <x v="1"/>
    <x v="3"/>
    <x v="14"/>
    <n v="235000"/>
    <n v="35250"/>
    <n v="199750"/>
    <n v="89000"/>
    <n v="110750"/>
    <d v="2023-04-21T00:00:00"/>
    <x v="20"/>
    <x v="0"/>
    <n v="1.6613629311452446E-4"/>
  </r>
  <r>
    <n v="452"/>
    <s v="ORD-PW-452-01/04/23"/>
    <x v="13"/>
    <x v="4"/>
    <s v="[{color: Snow White, quantity: 2}]"/>
    <n v="10"/>
    <n v="20"/>
    <n v="31"/>
    <n v="10"/>
    <s v="Snow White"/>
    <s v="Snow White"/>
    <s v=" 2"/>
    <n v="2"/>
    <e v="#VALUE!"/>
    <e v="#VALUE!"/>
    <e v="#VALUE!"/>
    <e v="#VALUE!"/>
    <s v=" "/>
    <s v=" "/>
    <s v="0"/>
    <n v="0"/>
    <e v="#VALUE!"/>
    <e v="#VALUE!"/>
    <e v="#VALUE!"/>
    <e v="#VALUE!"/>
    <s v=" "/>
    <s v=" "/>
    <s v="0"/>
    <n v="0"/>
    <n v="2"/>
    <n v="90000"/>
    <n v="36000"/>
    <s v="DISC15"/>
    <n v="0.15"/>
    <x v="0"/>
    <x v="2"/>
    <x v="14"/>
    <n v="180000"/>
    <n v="27000"/>
    <n v="153000"/>
    <n v="72000"/>
    <n v="81000"/>
    <d v="2023-04-01T00:00:00"/>
    <x v="0"/>
    <x v="3"/>
    <n v="1.2150825952394114E-4"/>
  </r>
  <r>
    <n v="453"/>
    <s v="ORD-PW-453-07/04/23"/>
    <x v="8"/>
    <x v="4"/>
    <s v="[{color: Rose Gold, quantity: 1}]"/>
    <n v="10"/>
    <n v="19"/>
    <n v="30"/>
    <n v="9"/>
    <s v="Rose Gold"/>
    <s v="Rose Gold"/>
    <s v=" 1"/>
    <n v="1"/>
    <e v="#VALUE!"/>
    <e v="#VALUE!"/>
    <e v="#VALUE!"/>
    <e v="#VALUE!"/>
    <s v=" "/>
    <s v=" "/>
    <s v="0"/>
    <n v="0"/>
    <e v="#VALUE!"/>
    <e v="#VALUE!"/>
    <e v="#VALUE!"/>
    <e v="#VALUE!"/>
    <s v=" "/>
    <s v=" "/>
    <s v="0"/>
    <n v="0"/>
    <n v="1"/>
    <n v="90000"/>
    <n v="37000"/>
    <s v="-"/>
    <e v="#N/A"/>
    <x v="2"/>
    <x v="3"/>
    <x v="13"/>
    <n v="90000"/>
    <s v="0"/>
    <n v="90000"/>
    <n v="37000"/>
    <n v="53000"/>
    <d v="2023-04-07T00:00:00"/>
    <x v="28"/>
    <x v="0"/>
    <n v="7.9505404379862717E-5"/>
  </r>
  <r>
    <n v="454"/>
    <s v="ORD-SW-454-16/04/23"/>
    <x v="3"/>
    <x v="1"/>
    <s v="[{color: Rose Gold, quantity: 2}, {color: Midnight Black , quantity: 3}]"/>
    <n v="10"/>
    <n v="19"/>
    <n v="30"/>
    <n v="9"/>
    <s v="Rose Gold"/>
    <s v="Rose Gold"/>
    <s v=" 2"/>
    <n v="2"/>
    <n v="43"/>
    <n v="58"/>
    <n v="69"/>
    <n v="15"/>
    <s v="Midnight Black "/>
    <s v="Midnight Black "/>
    <s v=" 3"/>
    <n v="3"/>
    <e v="#VALUE!"/>
    <e v="#VALUE!"/>
    <e v="#VALUE!"/>
    <e v="#VALUE!"/>
    <s v=" "/>
    <s v=" "/>
    <s v="0"/>
    <n v="0"/>
    <n v="5"/>
    <n v="165000"/>
    <n v="69000"/>
    <s v="LEBAR10"/>
    <n v="0.1"/>
    <x v="1"/>
    <x v="1"/>
    <x v="21"/>
    <n v="825000"/>
    <n v="82500"/>
    <n v="742500"/>
    <n v="345000"/>
    <n v="397500"/>
    <d v="2023-04-16T00:00:00"/>
    <x v="17"/>
    <x v="4"/>
    <n v="5.9629053284897043E-4"/>
  </r>
  <r>
    <n v="455"/>
    <s v="ORD-PP-455-28/04/23"/>
    <x v="4"/>
    <x v="3"/>
    <s v="[{color: Midnight Black, quantity: 4}, {color: Gold , quantity: 1}]"/>
    <n v="10"/>
    <n v="24"/>
    <n v="35"/>
    <n v="14"/>
    <s v="Midnight Black"/>
    <s v="Midnight Black"/>
    <s v=" 4"/>
    <n v="4"/>
    <n v="48"/>
    <n v="53"/>
    <n v="64"/>
    <n v="5"/>
    <s v="Gold "/>
    <s v="Gold "/>
    <s v=" 1"/>
    <n v="1"/>
    <e v="#VALUE!"/>
    <e v="#VALUE!"/>
    <e v="#VALUE!"/>
    <e v="#VALUE!"/>
    <s v=" "/>
    <s v=" "/>
    <s v="0"/>
    <n v="0"/>
    <n v="5"/>
    <n v="130000"/>
    <n v="46000"/>
    <s v="BUKALEBAR"/>
    <n v="0.15"/>
    <x v="1"/>
    <x v="3"/>
    <x v="17"/>
    <n v="650000"/>
    <n v="97500"/>
    <n v="552500"/>
    <n v="230000"/>
    <n v="322500"/>
    <d v="2023-04-28T00:00:00"/>
    <x v="11"/>
    <x v="2"/>
    <n v="4.8378288514161748E-4"/>
  </r>
  <r>
    <n v="456"/>
    <s v="ORD-PP-456-05/04/23"/>
    <x v="15"/>
    <x v="3"/>
    <s v="[{color: Ash Grey, quantity: 1}, {color: Magenta , quantity: 6}]"/>
    <n v="10"/>
    <n v="18"/>
    <n v="29"/>
    <n v="8"/>
    <s v="Ash Grey"/>
    <s v="Ash Grey"/>
    <s v=" 1"/>
    <n v="1"/>
    <n v="42"/>
    <n v="50"/>
    <n v="61"/>
    <n v="8"/>
    <s v="Magenta "/>
    <s v="Magenta "/>
    <s v=" 6"/>
    <n v="6"/>
    <e v="#VALUE!"/>
    <e v="#VALUE!"/>
    <e v="#VALUE!"/>
    <e v="#VALUE!"/>
    <s v=" "/>
    <s v=" "/>
    <s v="0"/>
    <n v="0"/>
    <n v="7"/>
    <n v="395000"/>
    <n v="172000"/>
    <s v="BELI44"/>
    <n v="0.15"/>
    <x v="0"/>
    <x v="0"/>
    <x v="5"/>
    <n v="2765000"/>
    <n v="414750"/>
    <n v="2350250"/>
    <n v="1204000"/>
    <n v="1146250"/>
    <d v="2023-04-05T00:00:00"/>
    <x v="9"/>
    <x v="0"/>
    <n v="1.7194918824607103E-3"/>
  </r>
  <r>
    <n v="457"/>
    <s v="ORD-PP-457-05/04/23"/>
    <x v="4"/>
    <x v="3"/>
    <s v="[{color: Rose Gold, quantity: 1}, {color: Ash Grey , quantity: 2}]"/>
    <n v="10"/>
    <n v="19"/>
    <n v="30"/>
    <n v="9"/>
    <s v="Rose Gold"/>
    <s v="Rose Gold"/>
    <s v=" 1"/>
    <n v="1"/>
    <n v="43"/>
    <n v="52"/>
    <n v="63"/>
    <n v="9"/>
    <s v="Ash Grey "/>
    <s v="Ash Grey "/>
    <s v=" 2"/>
    <n v="2"/>
    <e v="#VALUE!"/>
    <e v="#VALUE!"/>
    <e v="#VALUE!"/>
    <e v="#VALUE!"/>
    <s v=" "/>
    <s v=" "/>
    <s v="0"/>
    <n v="0"/>
    <n v="3"/>
    <n v="130000"/>
    <n v="46000"/>
    <s v="DISCAPRIL"/>
    <n v="0.1"/>
    <x v="0"/>
    <x v="1"/>
    <x v="8"/>
    <n v="390000"/>
    <n v="39000"/>
    <n v="351000"/>
    <n v="138000"/>
    <n v="213000"/>
    <d v="2023-04-05T00:00:00"/>
    <x v="9"/>
    <x v="2"/>
    <n v="3.1952171948888228E-4"/>
  </r>
  <r>
    <n v="458"/>
    <s v="ORD-AK-458-03/04/23"/>
    <x v="26"/>
    <x v="5"/>
    <s v="[{color: Magenta, quantity: 2}, {color: Ash Grey , quantity: 2}]"/>
    <n v="10"/>
    <n v="17"/>
    <n v="28"/>
    <n v="7"/>
    <s v="Magenta"/>
    <s v="Magenta"/>
    <s v=" 2"/>
    <n v="2"/>
    <n v="41"/>
    <n v="50"/>
    <n v="61"/>
    <n v="9"/>
    <s v="Ash Grey "/>
    <s v="Ash Grey "/>
    <s v=" 2"/>
    <n v="2"/>
    <e v="#VALUE!"/>
    <e v="#VALUE!"/>
    <e v="#VALUE!"/>
    <e v="#VALUE!"/>
    <s v=" "/>
    <s v=" "/>
    <s v="0"/>
    <n v="0"/>
    <n v="4"/>
    <n v="290000"/>
    <n v="115000"/>
    <s v="BELI44"/>
    <n v="0.15"/>
    <x v="0"/>
    <x v="0"/>
    <x v="28"/>
    <n v="1160000"/>
    <n v="174000"/>
    <n v="986000"/>
    <n v="460000"/>
    <n v="526000"/>
    <d v="2023-04-03T00:00:00"/>
    <x v="2"/>
    <x v="0"/>
    <n v="7.8905363592090172E-4"/>
  </r>
  <r>
    <n v="459"/>
    <s v="ORD-PU-459-21/04/23"/>
    <x v="0"/>
    <x v="0"/>
    <s v="[{color: Ocean Blue, quantity: 1}, {color: Summer Orange , quantity: 4}, {color: Carmine Red , quantity: 1}]"/>
    <n v="10"/>
    <n v="20"/>
    <n v="31"/>
    <n v="10"/>
    <s v="Ocean Blue"/>
    <s v="Ocean Blue"/>
    <s v=" 1"/>
    <n v="1"/>
    <n v="44"/>
    <n v="58"/>
    <n v="69"/>
    <n v="14"/>
    <s v="Summer Orange "/>
    <s v="Summer Orange "/>
    <s v=" 4"/>
    <n v="4"/>
    <n v="82"/>
    <n v="94"/>
    <n v="105"/>
    <n v="12"/>
    <s v="Carmine Red "/>
    <s v="Carmine Red "/>
    <s v=" 1"/>
    <n v="1"/>
    <n v="6"/>
    <n v="220000"/>
    <n v="76000"/>
    <s v="BUKALEBAR"/>
    <n v="0.15"/>
    <x v="1"/>
    <x v="3"/>
    <x v="25"/>
    <n v="1320000"/>
    <n v="198000"/>
    <n v="1122000"/>
    <n v="456000"/>
    <n v="666000"/>
    <d v="2023-04-21T00:00:00"/>
    <x v="20"/>
    <x v="1"/>
    <n v="9.9906791164129389E-4"/>
  </r>
  <r>
    <n v="460"/>
    <s v="ORD-PP-460-06/04/23"/>
    <x v="4"/>
    <x v="3"/>
    <s v="[{color: Dusk, quantity: 4}]"/>
    <n v="10"/>
    <n v="14"/>
    <n v="25"/>
    <n v="4"/>
    <s v="Dusk"/>
    <s v="Dusk"/>
    <s v=" 4"/>
    <n v="4"/>
    <e v="#VALUE!"/>
    <e v="#VALUE!"/>
    <e v="#VALUE!"/>
    <e v="#VALUE!"/>
    <s v=" "/>
    <s v=" "/>
    <s v="0"/>
    <n v="0"/>
    <e v="#VALUE!"/>
    <e v="#VALUE!"/>
    <e v="#VALUE!"/>
    <e v="#VALUE!"/>
    <s v=" "/>
    <s v=" "/>
    <s v="0"/>
    <n v="0"/>
    <n v="4"/>
    <n v="130000"/>
    <n v="46000"/>
    <s v="DISC10"/>
    <n v="0.1"/>
    <x v="0"/>
    <x v="2"/>
    <x v="8"/>
    <n v="520000"/>
    <n v="52000"/>
    <n v="468000"/>
    <n v="184000"/>
    <n v="284000"/>
    <d v="2023-04-06T00:00:00"/>
    <x v="8"/>
    <x v="0"/>
    <n v="4.2602895931850967E-4"/>
  </r>
  <r>
    <n v="461"/>
    <s v="ORD-PW-461-02/04/23"/>
    <x v="8"/>
    <x v="4"/>
    <s v="[{color: Carmine Red, quantity: 1}]"/>
    <n v="10"/>
    <n v="21"/>
    <n v="32"/>
    <n v="11"/>
    <s v="Carmine Red"/>
    <s v="Carmine Red"/>
    <s v=" 1"/>
    <n v="1"/>
    <e v="#VALUE!"/>
    <e v="#VALUE!"/>
    <e v="#VALUE!"/>
    <e v="#VALUE!"/>
    <s v=" "/>
    <s v=" "/>
    <s v="0"/>
    <n v="0"/>
    <e v="#VALUE!"/>
    <e v="#VALUE!"/>
    <e v="#VALUE!"/>
    <e v="#VALUE!"/>
    <s v=" "/>
    <s v=" "/>
    <s v="0"/>
    <n v="0"/>
    <n v="1"/>
    <n v="90000"/>
    <n v="37000"/>
    <s v="DISC15"/>
    <n v="0.15"/>
    <x v="0"/>
    <x v="2"/>
    <x v="8"/>
    <n v="90000"/>
    <n v="13500"/>
    <n v="76500"/>
    <n v="37000"/>
    <n v="39500"/>
    <d v="2023-04-02T00:00:00"/>
    <x v="1"/>
    <x v="0"/>
    <n v="5.9254027792539197E-5"/>
  </r>
  <r>
    <n v="462"/>
    <s v="ORD-SP-462-27/04/23"/>
    <x v="11"/>
    <x v="2"/>
    <s v="[{color: Rose Gold, quantity: 2}]"/>
    <n v="10"/>
    <n v="19"/>
    <n v="30"/>
    <n v="9"/>
    <s v="Rose Gold"/>
    <s v="Rose Gold"/>
    <s v=" 2"/>
    <n v="2"/>
    <e v="#VALUE!"/>
    <e v="#VALUE!"/>
    <e v="#VALUE!"/>
    <e v="#VALUE!"/>
    <s v=" "/>
    <s v=" "/>
    <s v="0"/>
    <n v="0"/>
    <e v="#VALUE!"/>
    <e v="#VALUE!"/>
    <e v="#VALUE!"/>
    <e v="#VALUE!"/>
    <s v=" "/>
    <s v=" "/>
    <s v="0"/>
    <n v="0"/>
    <n v="2"/>
    <n v="125000"/>
    <n v="23000"/>
    <s v="DISC20"/>
    <n v="0.2"/>
    <x v="1"/>
    <x v="2"/>
    <x v="12"/>
    <n v="250000"/>
    <n v="50000"/>
    <n v="200000"/>
    <n v="46000"/>
    <n v="154000"/>
    <d v="2023-04-27T00:00:00"/>
    <x v="18"/>
    <x v="1"/>
    <n v="2.3101570329243131E-4"/>
  </r>
  <r>
    <n v="463"/>
    <s v="ORD-PW-463-17/04/23"/>
    <x v="18"/>
    <x v="4"/>
    <s v="[{color: Magenta, quantity: 4}, {color: Rose Gold , quantity: 3}]"/>
    <n v="10"/>
    <n v="17"/>
    <n v="28"/>
    <n v="7"/>
    <s v="Magenta"/>
    <s v="Magenta"/>
    <s v=" 4"/>
    <n v="4"/>
    <n v="41"/>
    <n v="51"/>
    <n v="62"/>
    <n v="10"/>
    <s v="Rose Gold "/>
    <s v="Rose Gold "/>
    <s v=" 3"/>
    <n v="3"/>
    <e v="#VALUE!"/>
    <e v="#VALUE!"/>
    <e v="#VALUE!"/>
    <e v="#VALUE!"/>
    <s v=" "/>
    <s v=" "/>
    <s v="0"/>
    <n v="0"/>
    <n v="7"/>
    <n v="185000"/>
    <n v="60000"/>
    <s v="LEBAR10"/>
    <n v="0.1"/>
    <x v="1"/>
    <x v="1"/>
    <x v="9"/>
    <n v="1295000"/>
    <n v="129500"/>
    <n v="1165500"/>
    <n v="420000"/>
    <n v="745500"/>
    <d v="2023-04-17T00:00:00"/>
    <x v="3"/>
    <x v="4"/>
    <n v="1.1183260182110878E-3"/>
  </r>
  <r>
    <n v="464"/>
    <s v="ORD-AK-464-04/04/23"/>
    <x v="23"/>
    <x v="5"/>
    <s v="[{color: Gold, quantity: 2}]"/>
    <n v="10"/>
    <n v="14"/>
    <n v="25"/>
    <n v="4"/>
    <s v="Gold"/>
    <s v="Gold"/>
    <s v=" 2"/>
    <n v="2"/>
    <e v="#VALUE!"/>
    <e v="#VALUE!"/>
    <e v="#VALUE!"/>
    <e v="#VALUE!"/>
    <s v=" "/>
    <s v=" "/>
    <s v="0"/>
    <n v="0"/>
    <e v="#VALUE!"/>
    <e v="#VALUE!"/>
    <e v="#VALUE!"/>
    <e v="#VALUE!"/>
    <s v=" "/>
    <s v=" "/>
    <s v="0"/>
    <n v="0"/>
    <n v="2"/>
    <n v="90000"/>
    <n v="47000"/>
    <s v="DISCAPRIL"/>
    <n v="0.1"/>
    <x v="0"/>
    <x v="1"/>
    <x v="20"/>
    <n v="180000"/>
    <n v="18000"/>
    <n v="162000"/>
    <n v="94000"/>
    <n v="68000"/>
    <d v="2023-04-04T00:00:00"/>
    <x v="7"/>
    <x v="4"/>
    <n v="1.0200693392133331E-4"/>
  </r>
  <r>
    <n v="465"/>
    <s v="ORD-SP-465-18/04/23"/>
    <x v="11"/>
    <x v="2"/>
    <s v="[{color: Magenta, quantity: 1}]"/>
    <n v="10"/>
    <n v="17"/>
    <n v="28"/>
    <n v="7"/>
    <s v="Magenta"/>
    <s v="Magenta"/>
    <s v=" 1"/>
    <n v="1"/>
    <e v="#VALUE!"/>
    <e v="#VALUE!"/>
    <e v="#VALUE!"/>
    <e v="#VALUE!"/>
    <s v=" "/>
    <s v=" "/>
    <s v="0"/>
    <n v="0"/>
    <e v="#VALUE!"/>
    <e v="#VALUE!"/>
    <e v="#VALUE!"/>
    <e v="#VALUE!"/>
    <s v=" "/>
    <s v=" "/>
    <s v="0"/>
    <n v="0"/>
    <n v="1"/>
    <n v="125000"/>
    <n v="23000"/>
    <s v="BUKALEBAR"/>
    <n v="0.15"/>
    <x v="1"/>
    <x v="3"/>
    <x v="13"/>
    <n v="125000"/>
    <n v="18750"/>
    <n v="106250"/>
    <n v="23000"/>
    <n v="83250"/>
    <d v="2023-04-18T00:00:00"/>
    <x v="24"/>
    <x v="2"/>
    <n v="1.2488348895516174E-4"/>
  </r>
  <r>
    <n v="466"/>
    <s v="ORD-PU-466-05/04/23"/>
    <x v="25"/>
    <x v="0"/>
    <s v="[{color: Carmine Red, quantity: 1}, {color: Ash Grey , quantity: 1}]"/>
    <n v="10"/>
    <n v="21"/>
    <n v="32"/>
    <n v="11"/>
    <s v="Carmine Red"/>
    <s v="Carmine Red"/>
    <s v=" 1"/>
    <n v="1"/>
    <n v="45"/>
    <n v="54"/>
    <n v="65"/>
    <n v="9"/>
    <s v="Ash Grey "/>
    <s v="Ash Grey "/>
    <s v=" 1"/>
    <n v="1"/>
    <e v="#VALUE!"/>
    <e v="#VALUE!"/>
    <e v="#VALUE!"/>
    <e v="#VALUE!"/>
    <s v=" "/>
    <s v=" "/>
    <s v="0"/>
    <n v="0"/>
    <n v="2"/>
    <n v="235000"/>
    <n v="89000"/>
    <s v="DISC15"/>
    <n v="0.15"/>
    <x v="0"/>
    <x v="2"/>
    <x v="5"/>
    <n v="470000"/>
    <n v="70500"/>
    <n v="399500"/>
    <n v="178000"/>
    <n v="221500"/>
    <d v="2023-04-05T00:00:00"/>
    <x v="9"/>
    <x v="0"/>
    <n v="3.3227258622904891E-4"/>
  </r>
  <r>
    <n v="467"/>
    <s v="ORD-PP-467-25/04/23"/>
    <x v="10"/>
    <x v="3"/>
    <s v="[{color: Dusk, quantity: 3}]"/>
    <n v="10"/>
    <n v="14"/>
    <n v="25"/>
    <n v="4"/>
    <s v="Dusk"/>
    <s v="Dusk"/>
    <s v=" 3"/>
    <n v="3"/>
    <e v="#VALUE!"/>
    <e v="#VALUE!"/>
    <e v="#VALUE!"/>
    <e v="#VALUE!"/>
    <s v=" "/>
    <s v=" "/>
    <s v="0"/>
    <n v="0"/>
    <e v="#VALUE!"/>
    <e v="#VALUE!"/>
    <e v="#VALUE!"/>
    <e v="#VALUE!"/>
    <s v=" "/>
    <s v=" "/>
    <s v="0"/>
    <n v="0"/>
    <n v="3"/>
    <n v="100000"/>
    <n v="31000"/>
    <s v="LEBAR10"/>
    <n v="0.1"/>
    <x v="1"/>
    <x v="1"/>
    <x v="12"/>
    <n v="300000"/>
    <n v="30000"/>
    <n v="270000"/>
    <n v="93000"/>
    <n v="177000"/>
    <d v="2023-04-25T00:00:00"/>
    <x v="6"/>
    <x v="3"/>
    <n v="2.6551804858935288E-4"/>
  </r>
  <r>
    <n v="468"/>
    <s v="ORD-SW-468-05/04/23"/>
    <x v="3"/>
    <x v="1"/>
    <s v="[{color: Carmine Red, quantity: 3}]"/>
    <n v="10"/>
    <n v="21"/>
    <n v="32"/>
    <n v="11"/>
    <s v="Carmine Red"/>
    <s v="Carmine Red"/>
    <s v=" 3"/>
    <n v="3"/>
    <e v="#VALUE!"/>
    <e v="#VALUE!"/>
    <e v="#VALUE!"/>
    <e v="#VALUE!"/>
    <s v=" "/>
    <s v=" "/>
    <s v="0"/>
    <n v="0"/>
    <e v="#VALUE!"/>
    <e v="#VALUE!"/>
    <e v="#VALUE!"/>
    <e v="#VALUE!"/>
    <s v=" "/>
    <s v=" "/>
    <s v="0"/>
    <n v="0"/>
    <n v="3"/>
    <n v="165000"/>
    <n v="69000"/>
    <s v="DISCAPRIL"/>
    <n v="0.1"/>
    <x v="0"/>
    <x v="1"/>
    <x v="6"/>
    <n v="495000"/>
    <n v="49500"/>
    <n v="445500"/>
    <n v="207000"/>
    <n v="238500"/>
    <d v="2023-04-05T00:00:00"/>
    <x v="9"/>
    <x v="1"/>
    <n v="3.5777431970938223E-4"/>
  </r>
  <r>
    <n v="469"/>
    <s v="ORD-PP-469-02/04/23"/>
    <x v="4"/>
    <x v="3"/>
    <s v="[{color: Ocean Blue, quantity: 2}]"/>
    <n v="10"/>
    <n v="20"/>
    <n v="31"/>
    <n v="10"/>
    <s v="Ocean Blue"/>
    <s v="Ocean Blue"/>
    <s v=" 2"/>
    <n v="2"/>
    <e v="#VALUE!"/>
    <e v="#VALUE!"/>
    <e v="#VALUE!"/>
    <e v="#VALUE!"/>
    <s v=" "/>
    <s v=" "/>
    <s v="0"/>
    <n v="0"/>
    <e v="#VALUE!"/>
    <e v="#VALUE!"/>
    <e v="#VALUE!"/>
    <e v="#VALUE!"/>
    <s v=" "/>
    <s v=" "/>
    <s v="0"/>
    <n v="0"/>
    <n v="2"/>
    <n v="130000"/>
    <n v="46000"/>
    <s v="DISC15"/>
    <n v="0.15"/>
    <x v="0"/>
    <x v="2"/>
    <x v="25"/>
    <n v="260000"/>
    <n v="39000"/>
    <n v="221000"/>
    <n v="92000"/>
    <n v="129000"/>
    <d v="2023-04-02T00:00:00"/>
    <x v="1"/>
    <x v="3"/>
    <n v="1.93513154056647E-4"/>
  </r>
  <r>
    <n v="470"/>
    <s v="ORD-PP-470-03/04/23"/>
    <x v="14"/>
    <x v="3"/>
    <s v="[{color: Ash Grey, quantity: 4}, {color: Midnight Black , quantity: 1}, {color: Ash Grey , quantity: 2}]"/>
    <n v="10"/>
    <n v="18"/>
    <n v="29"/>
    <n v="8"/>
    <s v="Ash Grey"/>
    <s v="Ash Grey"/>
    <s v=" 4"/>
    <n v="4"/>
    <n v="42"/>
    <n v="57"/>
    <n v="68"/>
    <n v="15"/>
    <s v="Midnight Black "/>
    <s v="Midnight Black "/>
    <s v=" 1"/>
    <n v="1"/>
    <n v="81"/>
    <n v="90"/>
    <n v="101"/>
    <n v="9"/>
    <s v="Ash Grey "/>
    <s v="Ash Grey "/>
    <s v=" 2"/>
    <n v="2"/>
    <n v="7"/>
    <n v="85000"/>
    <n v="28000"/>
    <s v="DISC15"/>
    <n v="0.15"/>
    <x v="0"/>
    <x v="2"/>
    <x v="1"/>
    <n v="595000"/>
    <n v="89250"/>
    <n v="505750"/>
    <n v="196000"/>
    <n v="309750"/>
    <d v="2023-04-03T00:00:00"/>
    <x v="2"/>
    <x v="3"/>
    <n v="4.6465658503136751E-4"/>
  </r>
  <r>
    <n v="471"/>
    <s v="ORD-AK-471-24/04/23"/>
    <x v="16"/>
    <x v="5"/>
    <s v="[{color: Midnight Black, quantity: 6}, {color: Gold , quantity: 1}]"/>
    <n v="10"/>
    <n v="24"/>
    <n v="35"/>
    <n v="14"/>
    <s v="Midnight Black"/>
    <s v="Midnight Black"/>
    <s v=" 6"/>
    <n v="6"/>
    <n v="48"/>
    <n v="53"/>
    <n v="64"/>
    <n v="5"/>
    <s v="Gold "/>
    <s v="Gold "/>
    <s v=" 1"/>
    <n v="1"/>
    <e v="#VALUE!"/>
    <e v="#VALUE!"/>
    <e v="#VALUE!"/>
    <e v="#VALUE!"/>
    <s v=" "/>
    <s v=" "/>
    <s v="0"/>
    <n v="0"/>
    <n v="7"/>
    <n v="65000"/>
    <n v="11000"/>
    <s v="DISC20"/>
    <n v="0.2"/>
    <x v="1"/>
    <x v="2"/>
    <x v="27"/>
    <n v="455000"/>
    <n v="91000"/>
    <n v="364000"/>
    <n v="77000"/>
    <n v="287000"/>
    <d v="2023-04-24T00:00:00"/>
    <x v="4"/>
    <x v="3"/>
    <n v="4.3052926522680381E-4"/>
  </r>
  <r>
    <n v="472"/>
    <s v="ORD-PP-472-06/04/23"/>
    <x v="15"/>
    <x v="3"/>
    <s v="[{color: Gold, quantity: 2}]"/>
    <n v="10"/>
    <n v="14"/>
    <n v="25"/>
    <n v="4"/>
    <s v="Gold"/>
    <s v="Gold"/>
    <s v=" 2"/>
    <n v="2"/>
    <e v="#VALUE!"/>
    <e v="#VALUE!"/>
    <e v="#VALUE!"/>
    <e v="#VALUE!"/>
    <s v=" "/>
    <s v=" "/>
    <s v="0"/>
    <n v="0"/>
    <e v="#VALUE!"/>
    <e v="#VALUE!"/>
    <e v="#VALUE!"/>
    <e v="#VALUE!"/>
    <s v=" "/>
    <s v=" "/>
    <s v="0"/>
    <n v="0"/>
    <n v="2"/>
    <n v="395000"/>
    <n v="172000"/>
    <s v="DISC10"/>
    <n v="0.1"/>
    <x v="0"/>
    <x v="2"/>
    <x v="19"/>
    <n v="790000"/>
    <n v="79000"/>
    <n v="711000"/>
    <n v="344000"/>
    <n v="367000"/>
    <d v="2023-04-06T00:00:00"/>
    <x v="8"/>
    <x v="2"/>
    <n v="5.5053742278131357E-4"/>
  </r>
  <r>
    <n v="473"/>
    <s v="ORD-PP-473-25/04/23"/>
    <x v="4"/>
    <x v="3"/>
    <s v="[{color: Summer Orange, quantity: 2}]"/>
    <n v="10"/>
    <n v="23"/>
    <n v="34"/>
    <n v="13"/>
    <s v="Summer Orange"/>
    <s v="Summer Orange"/>
    <s v=" 2"/>
    <n v="2"/>
    <e v="#VALUE!"/>
    <e v="#VALUE!"/>
    <e v="#VALUE!"/>
    <e v="#VALUE!"/>
    <s v=" "/>
    <s v=" "/>
    <s v="0"/>
    <n v="0"/>
    <e v="#VALUE!"/>
    <e v="#VALUE!"/>
    <e v="#VALUE!"/>
    <e v="#VALUE!"/>
    <s v=" "/>
    <s v=" "/>
    <s v="0"/>
    <n v="0"/>
    <n v="2"/>
    <n v="130000"/>
    <n v="46000"/>
    <s v="DISC20"/>
    <n v="0.2"/>
    <x v="1"/>
    <x v="2"/>
    <x v="9"/>
    <n v="260000"/>
    <n v="52000"/>
    <n v="208000"/>
    <n v="92000"/>
    <n v="116000"/>
    <d v="2023-04-25T00:00:00"/>
    <x v="6"/>
    <x v="0"/>
    <n v="1.7401182845403916E-4"/>
  </r>
  <r>
    <n v="474"/>
    <s v="ORD-PW-474-19/04/23"/>
    <x v="17"/>
    <x v="4"/>
    <s v="[{color: Summer Orange, quantity: 1}, {color: Dusk , quantity: 1}, {color: Midnight Black , quantity: 3}]"/>
    <n v="10"/>
    <n v="23"/>
    <n v="34"/>
    <n v="13"/>
    <s v="Summer Orange"/>
    <s v="Summer Orange"/>
    <s v=" 1"/>
    <n v="1"/>
    <n v="47"/>
    <n v="52"/>
    <n v="63"/>
    <n v="5"/>
    <s v="Dusk "/>
    <s v="Dusk "/>
    <s v=" 1"/>
    <n v="1"/>
    <n v="76"/>
    <n v="91"/>
    <n v="102"/>
    <n v="15"/>
    <s v="Midnight Black "/>
    <s v="Midnight Black "/>
    <s v=" 3"/>
    <n v="3"/>
    <n v="5"/>
    <n v="110000"/>
    <n v="40000"/>
    <s v="LEBAR10"/>
    <n v="0.1"/>
    <x v="1"/>
    <x v="1"/>
    <x v="13"/>
    <n v="550000"/>
    <n v="55000"/>
    <n v="495000"/>
    <n v="200000"/>
    <n v="295000"/>
    <d v="2023-04-19T00:00:00"/>
    <x v="19"/>
    <x v="2"/>
    <n v="4.4253008098225476E-4"/>
  </r>
  <r>
    <n v="475"/>
    <s v="ORD-SP-475-01/04/23"/>
    <x v="24"/>
    <x v="2"/>
    <s v="[{color: Ash Grey, quantity: 2}, {color: Summer Orange , quantity: 1}]"/>
    <n v="10"/>
    <n v="18"/>
    <n v="29"/>
    <n v="8"/>
    <s v="Ash Grey"/>
    <s v="Ash Grey"/>
    <s v=" 2"/>
    <n v="2"/>
    <n v="42"/>
    <n v="56"/>
    <n v="67"/>
    <n v="14"/>
    <s v="Summer Orange "/>
    <s v="Summer Orange "/>
    <s v=" 1"/>
    <n v="1"/>
    <e v="#VALUE!"/>
    <e v="#VALUE!"/>
    <e v="#VALUE!"/>
    <e v="#VALUE!"/>
    <s v=" "/>
    <s v=" "/>
    <s v="0"/>
    <n v="0"/>
    <n v="3"/>
    <n v="278000"/>
    <n v="122000"/>
    <s v="DISC10"/>
    <n v="0.1"/>
    <x v="0"/>
    <x v="2"/>
    <x v="26"/>
    <n v="834000"/>
    <n v="83400"/>
    <n v="750600"/>
    <n v="366000"/>
    <n v="384600"/>
    <d v="2023-04-01T00:00:00"/>
    <x v="0"/>
    <x v="2"/>
    <n v="5.7693921744330571E-4"/>
  </r>
  <r>
    <n v="476"/>
    <s v="ORD-SP-476-04/04/23"/>
    <x v="2"/>
    <x v="2"/>
    <s v="[{color: Midnight Black, quantity: 2}, {color: Ocean Blue , quantity: 3}]"/>
    <n v="10"/>
    <n v="24"/>
    <n v="35"/>
    <n v="14"/>
    <s v="Midnight Black"/>
    <s v="Midnight Black"/>
    <s v=" 2"/>
    <n v="2"/>
    <n v="48"/>
    <n v="59"/>
    <n v="70"/>
    <n v="11"/>
    <s v="Ocean Blue "/>
    <s v="Ocean Blue "/>
    <s v=" 3"/>
    <n v="3"/>
    <e v="#VALUE!"/>
    <e v="#VALUE!"/>
    <e v="#VALUE!"/>
    <e v="#VALUE!"/>
    <s v=" "/>
    <s v=" "/>
    <s v="0"/>
    <n v="0"/>
    <n v="5"/>
    <n v="360000"/>
    <n v="108000"/>
    <s v="BELI44"/>
    <n v="0.15"/>
    <x v="0"/>
    <x v="0"/>
    <x v="20"/>
    <n v="1800000"/>
    <n v="270000"/>
    <n v="1530000"/>
    <n v="540000"/>
    <n v="990000"/>
    <d v="2023-04-04T00:00:00"/>
    <x v="7"/>
    <x v="1"/>
    <n v="1.4851009497370584E-3"/>
  </r>
  <r>
    <n v="477"/>
    <s v="ORD-AK-477-29/04/23"/>
    <x v="26"/>
    <x v="5"/>
    <s v="[{color: Snow White, quantity: 3}]"/>
    <n v="10"/>
    <n v="20"/>
    <n v="31"/>
    <n v="10"/>
    <s v="Snow White"/>
    <s v="Snow White"/>
    <s v=" 3"/>
    <n v="3"/>
    <e v="#VALUE!"/>
    <e v="#VALUE!"/>
    <e v="#VALUE!"/>
    <e v="#VALUE!"/>
    <s v=" "/>
    <s v=" "/>
    <s v="0"/>
    <n v="0"/>
    <e v="#VALUE!"/>
    <e v="#VALUE!"/>
    <e v="#VALUE!"/>
    <e v="#VALUE!"/>
    <s v=" "/>
    <s v=" "/>
    <s v="0"/>
    <n v="0"/>
    <n v="3"/>
    <n v="290000"/>
    <n v="115000"/>
    <s v="BUKALEBAR"/>
    <n v="0.15"/>
    <x v="1"/>
    <x v="3"/>
    <x v="24"/>
    <n v="870000"/>
    <n v="130500"/>
    <n v="739500"/>
    <n v="345000"/>
    <n v="394500"/>
    <d v="2023-04-29T00:00:00"/>
    <x v="13"/>
    <x v="4"/>
    <n v="5.9179022694067634E-4"/>
  </r>
  <r>
    <n v="478"/>
    <s v="ORD-PU-478-05/04/23"/>
    <x v="0"/>
    <x v="0"/>
    <s v="[{color: Carmine Red, quantity: 1}, {color: Midnight Black , quantity: 4}, {color: Carmine Red , quantity: 1}]"/>
    <n v="10"/>
    <n v="21"/>
    <n v="32"/>
    <n v="11"/>
    <s v="Carmine Red"/>
    <s v="Carmine Red"/>
    <s v=" 1"/>
    <n v="1"/>
    <n v="45"/>
    <n v="60"/>
    <n v="71"/>
    <n v="15"/>
    <s v="Midnight Black "/>
    <s v="Midnight Black "/>
    <s v=" 4"/>
    <n v="4"/>
    <n v="84"/>
    <n v="96"/>
    <n v="107"/>
    <n v="12"/>
    <s v="Carmine Red "/>
    <s v="Carmine Red "/>
    <s v=" 1"/>
    <n v="1"/>
    <n v="6"/>
    <n v="220000"/>
    <n v="76000"/>
    <s v="BELI44"/>
    <n v="0.15"/>
    <x v="0"/>
    <x v="0"/>
    <x v="20"/>
    <n v="1320000"/>
    <n v="198000"/>
    <n v="1122000"/>
    <n v="456000"/>
    <n v="666000"/>
    <d v="2023-04-05T00:00:00"/>
    <x v="9"/>
    <x v="3"/>
    <n v="9.9906791164129389E-4"/>
  </r>
  <r>
    <n v="479"/>
    <s v="ORD-PW-479-27/04/23"/>
    <x v="18"/>
    <x v="4"/>
    <s v="[{color: Snow White, quantity: 2}, {color: Gold , quantity: 2}]"/>
    <n v="10"/>
    <n v="20"/>
    <n v="31"/>
    <n v="10"/>
    <s v="Snow White"/>
    <s v="Snow White"/>
    <s v=" 2"/>
    <n v="2"/>
    <n v="44"/>
    <n v="49"/>
    <n v="60"/>
    <n v="5"/>
    <s v="Gold "/>
    <s v="Gold "/>
    <s v=" 2"/>
    <n v="2"/>
    <e v="#VALUE!"/>
    <e v="#VALUE!"/>
    <e v="#VALUE!"/>
    <e v="#VALUE!"/>
    <s v=" "/>
    <s v=" "/>
    <s v="0"/>
    <n v="0"/>
    <n v="4"/>
    <n v="185000"/>
    <n v="60000"/>
    <s v="LEBAR10"/>
    <n v="0.1"/>
    <x v="1"/>
    <x v="1"/>
    <x v="12"/>
    <n v="740000"/>
    <n v="74000"/>
    <n v="666000"/>
    <n v="240000"/>
    <n v="426000"/>
    <d v="2023-04-27T00:00:00"/>
    <x v="18"/>
    <x v="1"/>
    <n v="6.3904343897776457E-4"/>
  </r>
  <r>
    <n v="480"/>
    <s v="ORD-AK-480-03/04/23"/>
    <x v="12"/>
    <x v="5"/>
    <s v="[{color: Gold, quantity: 2}]"/>
    <n v="10"/>
    <n v="14"/>
    <n v="25"/>
    <n v="4"/>
    <s v="Gold"/>
    <s v="Gold"/>
    <s v=" 2"/>
    <n v="2"/>
    <e v="#VALUE!"/>
    <e v="#VALUE!"/>
    <e v="#VALUE!"/>
    <e v="#VALUE!"/>
    <s v=" "/>
    <s v=" "/>
    <s v="0"/>
    <n v="0"/>
    <e v="#VALUE!"/>
    <e v="#VALUE!"/>
    <e v="#VALUE!"/>
    <e v="#VALUE!"/>
    <s v=" "/>
    <s v=" "/>
    <s v="0"/>
    <n v="0"/>
    <n v="2"/>
    <n v="48000"/>
    <n v="20000"/>
    <s v="DISCAPRIL"/>
    <n v="0.1"/>
    <x v="0"/>
    <x v="1"/>
    <x v="15"/>
    <n v="96000"/>
    <n v="9600"/>
    <n v="86400"/>
    <n v="40000"/>
    <n v="46400"/>
    <d v="2023-04-03T00:00:00"/>
    <x v="2"/>
    <x v="2"/>
    <n v="6.9604731381615664E-5"/>
  </r>
  <r>
    <n v="481"/>
    <s v="ORD-PP-481-06/04/23"/>
    <x v="14"/>
    <x v="3"/>
    <s v="[{color: Ocean Blue, quantity: 2}, {color: Magenta , quantity: 2}, {color: Gold , quantity: 1}]"/>
    <n v="10"/>
    <n v="20"/>
    <n v="31"/>
    <n v="10"/>
    <s v="Ocean Blue"/>
    <s v="Ocean Blue"/>
    <s v=" 2"/>
    <n v="2"/>
    <n v="44"/>
    <n v="52"/>
    <n v="63"/>
    <n v="8"/>
    <s v="Magenta "/>
    <s v="Magenta "/>
    <s v=" 2"/>
    <n v="2"/>
    <n v="76"/>
    <n v="81"/>
    <n v="92"/>
    <n v="5"/>
    <s v="Gold "/>
    <s v="Gold "/>
    <s v=" 1"/>
    <n v="1"/>
    <n v="5"/>
    <n v="85000"/>
    <n v="28000"/>
    <s v="BELI44"/>
    <n v="0.15"/>
    <x v="0"/>
    <x v="0"/>
    <x v="9"/>
    <n v="425000"/>
    <n v="63750"/>
    <n v="361250"/>
    <n v="140000"/>
    <n v="221250"/>
    <d v="2023-04-06T00:00:00"/>
    <x v="8"/>
    <x v="0"/>
    <n v="3.3189756073669107E-4"/>
  </r>
  <r>
    <n v="482"/>
    <s v="ORD-AK-482-25/04/23"/>
    <x v="20"/>
    <x v="5"/>
    <s v="[{color: Dusk, quantity: 1}]"/>
    <n v="10"/>
    <n v="14"/>
    <n v="25"/>
    <n v="4"/>
    <s v="Dusk"/>
    <s v="Dusk"/>
    <s v=" 1"/>
    <n v="1"/>
    <e v="#VALUE!"/>
    <e v="#VALUE!"/>
    <e v="#VALUE!"/>
    <e v="#VALUE!"/>
    <s v=" "/>
    <s v=" "/>
    <s v="0"/>
    <n v="0"/>
    <e v="#VALUE!"/>
    <e v="#VALUE!"/>
    <e v="#VALUE!"/>
    <e v="#VALUE!"/>
    <s v=" "/>
    <s v=" "/>
    <s v="0"/>
    <n v="0"/>
    <n v="1"/>
    <n v="400000"/>
    <n v="250000"/>
    <s v="LEBAR10"/>
    <n v="0.1"/>
    <x v="1"/>
    <x v="1"/>
    <x v="8"/>
    <n v="400000"/>
    <n v="40000"/>
    <n v="360000"/>
    <n v="250000"/>
    <n v="110000"/>
    <d v="2023-04-25T00:00:00"/>
    <x v="6"/>
    <x v="2"/>
    <n v="1.6501121663745093E-4"/>
  </r>
  <r>
    <n v="483"/>
    <s v="ORD-PW-483-05/04/23"/>
    <x v="18"/>
    <x v="4"/>
    <s v="[{color: Dusk, quantity: 3}, {color: Rose Gold , quantity: 4}]"/>
    <n v="10"/>
    <n v="14"/>
    <n v="25"/>
    <n v="4"/>
    <s v="Dusk"/>
    <s v="Dusk"/>
    <s v=" 3"/>
    <n v="3"/>
    <n v="38"/>
    <n v="48"/>
    <n v="59"/>
    <n v="10"/>
    <s v="Rose Gold "/>
    <s v="Rose Gold "/>
    <s v=" 4"/>
    <n v="4"/>
    <e v="#VALUE!"/>
    <e v="#VALUE!"/>
    <e v="#VALUE!"/>
    <e v="#VALUE!"/>
    <s v=" "/>
    <s v=" "/>
    <s v="0"/>
    <n v="0"/>
    <n v="7"/>
    <n v="185000"/>
    <n v="60000"/>
    <s v="DISCAPRIL"/>
    <n v="0.1"/>
    <x v="0"/>
    <x v="1"/>
    <x v="20"/>
    <n v="1295000"/>
    <n v="129500"/>
    <n v="1165500"/>
    <n v="420000"/>
    <n v="745500"/>
    <d v="2023-04-05T00:00:00"/>
    <x v="9"/>
    <x v="2"/>
    <n v="1.1183260182110878E-3"/>
  </r>
  <r>
    <n v="484"/>
    <s v="ORD-PU-484-03/04/23"/>
    <x v="0"/>
    <x v="0"/>
    <s v="[{color: Dusk, quantity: 1}]"/>
    <n v="10"/>
    <n v="14"/>
    <n v="25"/>
    <n v="4"/>
    <s v="Dusk"/>
    <s v="Dusk"/>
    <s v=" 1"/>
    <n v="1"/>
    <e v="#VALUE!"/>
    <e v="#VALUE!"/>
    <e v="#VALUE!"/>
    <e v="#VALUE!"/>
    <s v=" "/>
    <s v=" "/>
    <s v="0"/>
    <n v="0"/>
    <e v="#VALUE!"/>
    <e v="#VALUE!"/>
    <e v="#VALUE!"/>
    <e v="#VALUE!"/>
    <s v=" "/>
    <s v=" "/>
    <s v="0"/>
    <n v="0"/>
    <n v="1"/>
    <n v="220000"/>
    <n v="76000"/>
    <s v="DISCAPRIL"/>
    <n v="0.1"/>
    <x v="0"/>
    <x v="1"/>
    <x v="12"/>
    <n v="220000"/>
    <n v="22000"/>
    <n v="198000"/>
    <n v="76000"/>
    <n v="122000"/>
    <d v="2023-04-03T00:00:00"/>
    <x v="2"/>
    <x v="4"/>
    <n v="1.8301244027062738E-4"/>
  </r>
  <r>
    <n v="485"/>
    <s v="ORD-PP-485-03/04/23"/>
    <x v="14"/>
    <x v="3"/>
    <s v="[{color: Gold, quantity: 2}]"/>
    <n v="10"/>
    <n v="14"/>
    <n v="25"/>
    <n v="4"/>
    <s v="Gold"/>
    <s v="Gold"/>
    <s v=" 2"/>
    <n v="2"/>
    <e v="#VALUE!"/>
    <e v="#VALUE!"/>
    <e v="#VALUE!"/>
    <e v="#VALUE!"/>
    <s v=" "/>
    <s v=" "/>
    <s v="0"/>
    <n v="0"/>
    <e v="#VALUE!"/>
    <e v="#VALUE!"/>
    <e v="#VALUE!"/>
    <e v="#VALUE!"/>
    <s v=" "/>
    <s v=" "/>
    <s v="0"/>
    <n v="0"/>
    <n v="2"/>
    <n v="85000"/>
    <n v="28000"/>
    <s v="DISCAPRIL"/>
    <n v="0.1"/>
    <x v="0"/>
    <x v="1"/>
    <x v="28"/>
    <n v="170000"/>
    <n v="17000"/>
    <n v="153000"/>
    <n v="56000"/>
    <n v="97000"/>
    <d v="2023-04-03T00:00:00"/>
    <x v="2"/>
    <x v="0"/>
    <n v="1.455098910348431E-4"/>
  </r>
  <r>
    <n v="486"/>
    <s v="ORD-PW-486-13/04/23"/>
    <x v="17"/>
    <x v="4"/>
    <s v="[{color: Midnight Black, quantity: 2}, {color: Magenta , quantity: 2}, {color: Midnight Black , quantity: 2}]"/>
    <n v="10"/>
    <n v="24"/>
    <n v="35"/>
    <n v="14"/>
    <s v="Midnight Black"/>
    <s v="Midnight Black"/>
    <s v=" 2"/>
    <n v="2"/>
    <n v="48"/>
    <n v="56"/>
    <n v="67"/>
    <n v="8"/>
    <s v="Magenta "/>
    <s v="Magenta "/>
    <s v=" 2"/>
    <n v="2"/>
    <n v="80"/>
    <n v="95"/>
    <n v="106"/>
    <n v="15"/>
    <s v="Midnight Black "/>
    <s v="Midnight Black "/>
    <s v=" 2"/>
    <n v="2"/>
    <n v="6"/>
    <n v="110000"/>
    <n v="40000"/>
    <s v="-"/>
    <e v="#N/A"/>
    <x v="2"/>
    <x v="2"/>
    <x v="16"/>
    <n v="660000"/>
    <s v="0"/>
    <n v="660000"/>
    <n v="240000"/>
    <n v="420000"/>
    <d v="2023-04-13T00:00:00"/>
    <x v="21"/>
    <x v="2"/>
    <n v="6.3004282716117629E-4"/>
  </r>
  <r>
    <n v="487"/>
    <s v="ORD-AK-487-04/04/23"/>
    <x v="23"/>
    <x v="5"/>
    <s v="[{color: Snow White, quantity: 2}, {color: Dusk , quantity: 1}]"/>
    <n v="10"/>
    <n v="20"/>
    <n v="31"/>
    <n v="10"/>
    <s v="Snow White"/>
    <s v="Snow White"/>
    <s v=" 2"/>
    <n v="2"/>
    <n v="44"/>
    <n v="49"/>
    <n v="60"/>
    <n v="5"/>
    <s v="Dusk "/>
    <s v="Dusk "/>
    <s v=" 1"/>
    <n v="1"/>
    <e v="#VALUE!"/>
    <e v="#VALUE!"/>
    <e v="#VALUE!"/>
    <e v="#VALUE!"/>
    <s v=" "/>
    <s v=" "/>
    <s v="0"/>
    <n v="0"/>
    <n v="3"/>
    <n v="90000"/>
    <n v="47000"/>
    <s v="BELI44"/>
    <n v="0.15"/>
    <x v="0"/>
    <x v="0"/>
    <x v="1"/>
    <n v="270000"/>
    <n v="40500"/>
    <n v="229500"/>
    <n v="141000"/>
    <n v="88500"/>
    <d v="2023-04-04T00:00:00"/>
    <x v="7"/>
    <x v="0"/>
    <n v="1.3275902429467644E-4"/>
  </r>
  <r>
    <n v="488"/>
    <s v="ORD-AK-488-08/04/23"/>
    <x v="16"/>
    <x v="5"/>
    <s v="[{color: Ocean Blue, quantity: 2}, {color: Midnight Black , quantity: 1}]"/>
    <n v="10"/>
    <n v="20"/>
    <n v="31"/>
    <n v="10"/>
    <s v="Ocean Blue"/>
    <s v="Ocean Blue"/>
    <s v=" 2"/>
    <n v="2"/>
    <n v="44"/>
    <n v="59"/>
    <n v="70"/>
    <n v="15"/>
    <s v="Midnight Black "/>
    <s v="Midnight Black "/>
    <s v=" 1"/>
    <n v="1"/>
    <e v="#VALUE!"/>
    <e v="#VALUE!"/>
    <e v="#VALUE!"/>
    <e v="#VALUE!"/>
    <s v=" "/>
    <s v=" "/>
    <s v="0"/>
    <n v="0"/>
    <n v="3"/>
    <n v="65000"/>
    <n v="11000"/>
    <s v="-"/>
    <e v="#N/A"/>
    <x v="2"/>
    <x v="3"/>
    <x v="10"/>
    <n v="195000"/>
    <s v="0"/>
    <n v="195000"/>
    <n v="33000"/>
    <n v="162000"/>
    <d v="2023-04-08T00:00:00"/>
    <x v="26"/>
    <x v="3"/>
    <n v="2.4301651904788229E-4"/>
  </r>
  <r>
    <n v="489"/>
    <s v="ORD-PW-489-07/04/23"/>
    <x v="6"/>
    <x v="4"/>
    <s v="[{color: Summer Orange, quantity: 1}]"/>
    <n v="10"/>
    <n v="23"/>
    <n v="34"/>
    <n v="13"/>
    <s v="Summer Orange"/>
    <s v="Summer Orange"/>
    <s v=" 1"/>
    <n v="1"/>
    <e v="#VALUE!"/>
    <e v="#VALUE!"/>
    <e v="#VALUE!"/>
    <e v="#VALUE!"/>
    <s v=" "/>
    <s v=" "/>
    <s v="0"/>
    <n v="0"/>
    <e v="#VALUE!"/>
    <e v="#VALUE!"/>
    <e v="#VALUE!"/>
    <e v="#VALUE!"/>
    <s v=" "/>
    <s v=" "/>
    <s v="0"/>
    <n v="0"/>
    <n v="1"/>
    <n v="155000"/>
    <n v="46000"/>
    <s v="-"/>
    <e v="#N/A"/>
    <x v="2"/>
    <x v="2"/>
    <x v="3"/>
    <n v="155000"/>
    <s v="0"/>
    <n v="155000"/>
    <n v="46000"/>
    <n v="109000"/>
    <d v="2023-04-07T00:00:00"/>
    <x v="28"/>
    <x v="2"/>
    <n v="1.6351111466801955E-4"/>
  </r>
  <r>
    <n v="490"/>
    <s v="ORD-PW-490-27/04/23"/>
    <x v="6"/>
    <x v="4"/>
    <s v="[{color: Gold, quantity: 1}]"/>
    <n v="10"/>
    <n v="14"/>
    <n v="25"/>
    <n v="4"/>
    <s v="Gold"/>
    <s v="Gold"/>
    <s v=" 1"/>
    <n v="1"/>
    <e v="#VALUE!"/>
    <e v="#VALUE!"/>
    <e v="#VALUE!"/>
    <e v="#VALUE!"/>
    <s v=" "/>
    <s v=" "/>
    <s v="0"/>
    <n v="0"/>
    <e v="#VALUE!"/>
    <e v="#VALUE!"/>
    <e v="#VALUE!"/>
    <e v="#VALUE!"/>
    <s v=" "/>
    <s v=" "/>
    <s v="0"/>
    <n v="0"/>
    <n v="1"/>
    <n v="155000"/>
    <n v="46000"/>
    <s v="BUKALEBAR"/>
    <n v="0.15"/>
    <x v="1"/>
    <x v="3"/>
    <x v="3"/>
    <n v="155000"/>
    <n v="23250"/>
    <n v="131750"/>
    <n v="46000"/>
    <n v="85750"/>
    <d v="2023-04-27T00:00:00"/>
    <x v="18"/>
    <x v="1"/>
    <n v="1.2863374387874017E-4"/>
  </r>
  <r>
    <n v="491"/>
    <s v="ORD-PP-491-05/04/23"/>
    <x v="14"/>
    <x v="3"/>
    <s v="[{color: Gold, quantity: 1}, {color: Ash Grey , quantity: 2}, {color: Snow White , quantity: 1}]"/>
    <n v="10"/>
    <n v="14"/>
    <n v="25"/>
    <n v="4"/>
    <s v="Gold"/>
    <s v="Gold"/>
    <s v=" 1"/>
    <n v="1"/>
    <n v="38"/>
    <n v="47"/>
    <n v="58"/>
    <n v="9"/>
    <s v="Ash Grey "/>
    <s v="Ash Grey "/>
    <s v=" 2"/>
    <n v="2"/>
    <n v="71"/>
    <n v="82"/>
    <n v="93"/>
    <n v="11"/>
    <s v="Snow White "/>
    <s v="Snow White "/>
    <s v=" 1"/>
    <n v="1"/>
    <n v="4"/>
    <n v="85000"/>
    <n v="28000"/>
    <s v="BELI44"/>
    <n v="0.15"/>
    <x v="0"/>
    <x v="0"/>
    <x v="13"/>
    <n v="340000"/>
    <n v="51000"/>
    <n v="289000"/>
    <n v="112000"/>
    <n v="177000"/>
    <d v="2023-04-05T00:00:00"/>
    <x v="9"/>
    <x v="1"/>
    <n v="2.6551804858935288E-4"/>
  </r>
  <r>
    <n v="492"/>
    <s v="ORD-PU-492-06/04/23"/>
    <x v="21"/>
    <x v="0"/>
    <s v="[{color: Ash Grey, quantity: 3}, {color: Snow White , quantity: 1}, {color: Carmine Red , quantity: 1}]"/>
    <n v="10"/>
    <n v="18"/>
    <n v="29"/>
    <n v="8"/>
    <s v="Ash Grey"/>
    <s v="Ash Grey"/>
    <s v=" 3"/>
    <n v="3"/>
    <n v="42"/>
    <n v="53"/>
    <n v="64"/>
    <n v="11"/>
    <s v="Snow White "/>
    <s v="Snow White "/>
    <s v=" 1"/>
    <n v="1"/>
    <n v="77"/>
    <n v="89"/>
    <n v="100"/>
    <n v="12"/>
    <s v="Carmine Red "/>
    <s v="Carmine Red "/>
    <s v=" 1"/>
    <n v="1"/>
    <n v="5"/>
    <n v="200000"/>
    <n v="64000"/>
    <s v="DISCAPRIL"/>
    <n v="0.1"/>
    <x v="0"/>
    <x v="1"/>
    <x v="7"/>
    <n v="1000000"/>
    <n v="100000"/>
    <n v="900000"/>
    <n v="320000"/>
    <n v="580000"/>
    <d v="2023-04-06T00:00:00"/>
    <x v="8"/>
    <x v="1"/>
    <n v="8.700591422701958E-4"/>
  </r>
  <r>
    <n v="493"/>
    <s v="ORD-PW-493-13/04/23"/>
    <x v="17"/>
    <x v="4"/>
    <s v="[{color: Midnight Black, quantity: 2}, {color: Summer Orange , quantity: 1}, {color: Carmine Red , quantity: 1}]"/>
    <n v="10"/>
    <n v="24"/>
    <n v="35"/>
    <n v="14"/>
    <s v="Midnight Black"/>
    <s v="Midnight Black"/>
    <s v=" 2"/>
    <n v="2"/>
    <n v="48"/>
    <n v="62"/>
    <n v="73"/>
    <n v="14"/>
    <s v="Summer Orange "/>
    <s v="Summer Orange "/>
    <s v=" 1"/>
    <n v="1"/>
    <n v="86"/>
    <n v="98"/>
    <n v="109"/>
    <n v="12"/>
    <s v="Carmine Red "/>
    <s v="Carmine Red "/>
    <s v=" 1"/>
    <n v="1"/>
    <n v="4"/>
    <n v="110000"/>
    <n v="40000"/>
    <s v="-"/>
    <e v="#N/A"/>
    <x v="2"/>
    <x v="0"/>
    <x v="27"/>
    <n v="440000"/>
    <s v="0"/>
    <n v="440000"/>
    <n v="160000"/>
    <n v="280000"/>
    <d v="2023-04-13T00:00:00"/>
    <x v="21"/>
    <x v="4"/>
    <n v="4.2002855144078417E-4"/>
  </r>
  <r>
    <n v="494"/>
    <s v="ORD-SP-494-05/04/23"/>
    <x v="11"/>
    <x v="2"/>
    <s v="[{color: Midnight Black, quantity: 1}, {color: Dusk , quantity: 1}, {color: Magenta , quantity: 1}]"/>
    <n v="10"/>
    <n v="24"/>
    <n v="35"/>
    <n v="14"/>
    <s v="Midnight Black"/>
    <s v="Midnight Black"/>
    <s v=" 1"/>
    <n v="1"/>
    <n v="48"/>
    <n v="53"/>
    <n v="64"/>
    <n v="5"/>
    <s v="Dusk "/>
    <s v="Dusk "/>
    <s v=" 1"/>
    <n v="1"/>
    <n v="77"/>
    <n v="85"/>
    <n v="96"/>
    <n v="8"/>
    <s v="Magenta "/>
    <s v="Magenta "/>
    <s v=" 1"/>
    <n v="1"/>
    <n v="3"/>
    <n v="125000"/>
    <n v="23000"/>
    <s v="BELI44"/>
    <n v="0.15"/>
    <x v="0"/>
    <x v="0"/>
    <x v="24"/>
    <n v="375000"/>
    <n v="56250"/>
    <n v="318750"/>
    <n v="69000"/>
    <n v="249750"/>
    <d v="2023-04-05T00:00:00"/>
    <x v="9"/>
    <x v="2"/>
    <n v="3.7465046686548521E-4"/>
  </r>
  <r>
    <n v="495"/>
    <s v="ORD-AK-495-01/04/23"/>
    <x v="16"/>
    <x v="5"/>
    <s v="[{color: Carmine Red, quantity: 1}, {color: Midnight Black , quantity: 1}, {color: Magenta , quantity: 5}]"/>
    <n v="10"/>
    <n v="21"/>
    <n v="32"/>
    <n v="11"/>
    <s v="Carmine Red"/>
    <s v="Carmine Red"/>
    <s v=" 1"/>
    <n v="1"/>
    <n v="45"/>
    <n v="60"/>
    <n v="71"/>
    <n v="15"/>
    <s v="Midnight Black "/>
    <s v="Midnight Black "/>
    <s v=" 1"/>
    <n v="1"/>
    <n v="84"/>
    <n v="92"/>
    <n v="103"/>
    <n v="8"/>
    <s v="Magenta "/>
    <s v="Magenta "/>
    <s v=" 5"/>
    <n v="5"/>
    <n v="7"/>
    <n v="65000"/>
    <n v="11000"/>
    <s v="DISC15"/>
    <n v="0.15"/>
    <x v="0"/>
    <x v="2"/>
    <x v="20"/>
    <n v="455000"/>
    <n v="68250"/>
    <n v="386750"/>
    <n v="77000"/>
    <n v="309750"/>
    <d v="2023-04-01T00:00:00"/>
    <x v="0"/>
    <x v="0"/>
    <n v="4.6465658503136751E-4"/>
  </r>
  <r>
    <n v="496"/>
    <s v="ORD-PP-496-10/04/23"/>
    <x v="4"/>
    <x v="3"/>
    <s v="[{color: Summer Orange, quantity: 3}, {color: Midnight Black , quantity: 1}, {color: Magenta , quantity: 3}]"/>
    <n v="10"/>
    <n v="23"/>
    <n v="34"/>
    <n v="13"/>
    <s v="Summer Orange"/>
    <s v="Summer Orange"/>
    <s v=" 3"/>
    <n v="3"/>
    <n v="47"/>
    <n v="62"/>
    <n v="73"/>
    <n v="15"/>
    <s v="Midnight Black "/>
    <s v="Midnight Black "/>
    <s v=" 1"/>
    <n v="1"/>
    <n v="86"/>
    <n v="94"/>
    <n v="105"/>
    <n v="8"/>
    <s v="Magenta "/>
    <s v="Magenta "/>
    <s v=" 3"/>
    <n v="3"/>
    <n v="7"/>
    <n v="130000"/>
    <n v="46000"/>
    <s v="-"/>
    <e v="#N/A"/>
    <x v="2"/>
    <x v="1"/>
    <x v="6"/>
    <n v="910000"/>
    <s v="0"/>
    <n v="910000"/>
    <n v="322000"/>
    <n v="588000"/>
    <d v="2023-04-10T00:00:00"/>
    <x v="23"/>
    <x v="2"/>
    <n v="8.820599580256468E-4"/>
  </r>
  <r>
    <n v="497"/>
    <s v="ORD-PP-497-24/04/23"/>
    <x v="4"/>
    <x v="3"/>
    <s v="[{color: Snow White, quantity: 3}]"/>
    <n v="10"/>
    <n v="20"/>
    <n v="31"/>
    <n v="10"/>
    <s v="Snow White"/>
    <s v="Snow White"/>
    <s v=" 3"/>
    <n v="3"/>
    <e v="#VALUE!"/>
    <e v="#VALUE!"/>
    <e v="#VALUE!"/>
    <e v="#VALUE!"/>
    <s v=" "/>
    <s v=" "/>
    <s v="0"/>
    <n v="0"/>
    <e v="#VALUE!"/>
    <e v="#VALUE!"/>
    <e v="#VALUE!"/>
    <e v="#VALUE!"/>
    <s v=" "/>
    <s v=" "/>
    <s v="0"/>
    <n v="0"/>
    <n v="3"/>
    <n v="130000"/>
    <n v="46000"/>
    <s v="LEBAR10"/>
    <n v="0.1"/>
    <x v="1"/>
    <x v="1"/>
    <x v="1"/>
    <n v="390000"/>
    <n v="39000"/>
    <n v="351000"/>
    <n v="138000"/>
    <n v="213000"/>
    <d v="2023-04-24T00:00:00"/>
    <x v="4"/>
    <x v="4"/>
    <n v="3.1952171948888228E-4"/>
  </r>
  <r>
    <n v="498"/>
    <s v="ORD-AK-498-11/04/23"/>
    <x v="16"/>
    <x v="5"/>
    <s v="[{color: Snow White, quantity: 4}, {color: Dusk , quantity: 2}]"/>
    <n v="10"/>
    <n v="20"/>
    <n v="31"/>
    <n v="10"/>
    <s v="Snow White"/>
    <s v="Snow White"/>
    <s v=" 4"/>
    <n v="4"/>
    <n v="44"/>
    <n v="49"/>
    <n v="60"/>
    <n v="5"/>
    <s v="Dusk "/>
    <s v="Dusk "/>
    <s v=" 2"/>
    <n v="2"/>
    <e v="#VALUE!"/>
    <e v="#VALUE!"/>
    <e v="#VALUE!"/>
    <e v="#VALUE!"/>
    <s v=" "/>
    <s v=" "/>
    <s v="0"/>
    <n v="0"/>
    <n v="6"/>
    <n v="65000"/>
    <n v="11000"/>
    <s v="-"/>
    <e v="#N/A"/>
    <x v="2"/>
    <x v="1"/>
    <x v="20"/>
    <n v="390000"/>
    <s v="0"/>
    <n v="390000"/>
    <n v="66000"/>
    <n v="324000"/>
    <d v="2023-04-11T00:00:00"/>
    <x v="29"/>
    <x v="3"/>
    <n v="4.8603303809576458E-4"/>
  </r>
  <r>
    <n v="499"/>
    <s v="ORD-PW-499-04/04/23"/>
    <x v="19"/>
    <x v="4"/>
    <s v="[{color: Magenta, quantity: 2}, {color: Dusk , quantity: 1}]"/>
    <n v="10"/>
    <n v="17"/>
    <n v="28"/>
    <n v="7"/>
    <s v="Magenta"/>
    <s v="Magenta"/>
    <s v=" 2"/>
    <n v="2"/>
    <n v="41"/>
    <n v="46"/>
    <n v="57"/>
    <n v="5"/>
    <s v="Dusk "/>
    <s v="Dusk "/>
    <s v=" 1"/>
    <n v="1"/>
    <e v="#VALUE!"/>
    <e v="#VALUE!"/>
    <e v="#VALUE!"/>
    <e v="#VALUE!"/>
    <s v=" "/>
    <s v=" "/>
    <s v="0"/>
    <n v="0"/>
    <n v="3"/>
    <n v="200000"/>
    <n v="55000"/>
    <s v="DISCAPRIL"/>
    <n v="0.1"/>
    <x v="0"/>
    <x v="1"/>
    <x v="28"/>
    <n v="600000"/>
    <n v="60000"/>
    <n v="540000"/>
    <n v="165000"/>
    <n v="375000"/>
    <d v="2023-04-04T00:00:00"/>
    <x v="7"/>
    <x v="2"/>
    <n v="5.6253823853676457E-4"/>
  </r>
  <r>
    <n v="500"/>
    <s v="ORD-PU-500-29/04/23"/>
    <x v="25"/>
    <x v="0"/>
    <s v="[{color: Ocean Blue, quantity: 2}]"/>
    <n v="10"/>
    <n v="20"/>
    <n v="31"/>
    <n v="10"/>
    <s v="Ocean Blue"/>
    <s v="Ocean Blue"/>
    <s v=" 2"/>
    <n v="2"/>
    <e v="#VALUE!"/>
    <e v="#VALUE!"/>
    <e v="#VALUE!"/>
    <e v="#VALUE!"/>
    <s v=" "/>
    <s v=" "/>
    <s v="0"/>
    <n v="0"/>
    <e v="#VALUE!"/>
    <e v="#VALUE!"/>
    <e v="#VALUE!"/>
    <e v="#VALUE!"/>
    <s v=" "/>
    <s v=" "/>
    <s v="0"/>
    <n v="0"/>
    <n v="2"/>
    <n v="235000"/>
    <n v="89000"/>
    <s v="DISC20"/>
    <n v="0.2"/>
    <x v="1"/>
    <x v="2"/>
    <x v="5"/>
    <n v="470000"/>
    <n v="94000"/>
    <n v="376000"/>
    <n v="178000"/>
    <n v="198000"/>
    <d v="2023-04-29T00:00:00"/>
    <x v="13"/>
    <x v="2"/>
    <n v="2.9702018994741169E-4"/>
  </r>
  <r>
    <n v="501"/>
    <s v="ORD-SP-501-18/04/23"/>
    <x v="11"/>
    <x v="2"/>
    <s v="[{color: Ocean Blue, quantity: 1}, {color: Ash Grey , quantity: 1}]"/>
    <n v="10"/>
    <n v="20"/>
    <n v="31"/>
    <n v="10"/>
    <s v="Ocean Blue"/>
    <s v="Ocean Blue"/>
    <s v=" 1"/>
    <n v="1"/>
    <n v="44"/>
    <n v="53"/>
    <n v="64"/>
    <n v="9"/>
    <s v="Ash Grey "/>
    <s v="Ash Grey "/>
    <s v=" 1"/>
    <n v="1"/>
    <e v="#VALUE!"/>
    <e v="#VALUE!"/>
    <e v="#VALUE!"/>
    <e v="#VALUE!"/>
    <s v=" "/>
    <s v=" "/>
    <s v="0"/>
    <n v="0"/>
    <n v="2"/>
    <n v="125000"/>
    <n v="23000"/>
    <s v="BUKALEBAR"/>
    <n v="0.15"/>
    <x v="1"/>
    <x v="3"/>
    <x v="3"/>
    <n v="250000"/>
    <n v="37500"/>
    <n v="212500"/>
    <n v="46000"/>
    <n v="166500"/>
    <d v="2023-04-18T00:00:00"/>
    <x v="24"/>
    <x v="0"/>
    <n v="2.4976697791032347E-4"/>
  </r>
  <r>
    <n v="502"/>
    <s v="ORD-PW-502-07/04/23"/>
    <x v="8"/>
    <x v="4"/>
    <s v="[{color: Snow White, quantity: 2}, {color: Dusk , quantity: 2}]"/>
    <n v="10"/>
    <n v="20"/>
    <n v="31"/>
    <n v="10"/>
    <s v="Snow White"/>
    <s v="Snow White"/>
    <s v=" 2"/>
    <n v="2"/>
    <n v="44"/>
    <n v="49"/>
    <n v="60"/>
    <n v="5"/>
    <s v="Dusk "/>
    <s v="Dusk "/>
    <s v=" 2"/>
    <n v="2"/>
    <e v="#VALUE!"/>
    <e v="#VALUE!"/>
    <e v="#VALUE!"/>
    <e v="#VALUE!"/>
    <s v=" "/>
    <s v=" "/>
    <s v="0"/>
    <n v="0"/>
    <n v="4"/>
    <n v="90000"/>
    <n v="37000"/>
    <s v="-"/>
    <e v="#N/A"/>
    <x v="2"/>
    <x v="2"/>
    <x v="7"/>
    <n v="360000"/>
    <s v="0"/>
    <n v="360000"/>
    <n v="148000"/>
    <n v="212000"/>
    <d v="2023-04-07T00:00:00"/>
    <x v="28"/>
    <x v="4"/>
    <n v="3.1802161751945087E-4"/>
  </r>
  <r>
    <n v="503"/>
    <s v="ORD-PW-503-20/04/23"/>
    <x v="19"/>
    <x v="4"/>
    <s v="[{color: Gold, quantity: 3}]"/>
    <n v="10"/>
    <n v="14"/>
    <n v="25"/>
    <n v="4"/>
    <s v="Gold"/>
    <s v="Gold"/>
    <s v=" 3"/>
    <n v="3"/>
    <e v="#VALUE!"/>
    <e v="#VALUE!"/>
    <e v="#VALUE!"/>
    <e v="#VALUE!"/>
    <s v=" "/>
    <s v=" "/>
    <s v="0"/>
    <n v="0"/>
    <e v="#VALUE!"/>
    <e v="#VALUE!"/>
    <e v="#VALUE!"/>
    <e v="#VALUE!"/>
    <s v=" "/>
    <s v=" "/>
    <s v="0"/>
    <n v="0"/>
    <n v="3"/>
    <n v="200000"/>
    <n v="55000"/>
    <s v="BUKALEBAR"/>
    <n v="0.15"/>
    <x v="1"/>
    <x v="3"/>
    <x v="20"/>
    <n v="600000"/>
    <n v="90000"/>
    <n v="510000"/>
    <n v="165000"/>
    <n v="345000"/>
    <d v="2023-04-20T00:00:00"/>
    <x v="5"/>
    <x v="0"/>
    <n v="5.1753517945382339E-4"/>
  </r>
  <r>
    <n v="504"/>
    <s v="ORD-PP-504-16/04/23"/>
    <x v="5"/>
    <x v="3"/>
    <s v="[{color: Ash Grey, quantity: 5}, {color: Snow White , quantity: 1}, {color: Gold , quantity: 1}]"/>
    <n v="10"/>
    <n v="18"/>
    <n v="29"/>
    <n v="8"/>
    <s v="Ash Grey"/>
    <s v="Ash Grey"/>
    <s v=" 5"/>
    <n v="5"/>
    <n v="42"/>
    <n v="53"/>
    <n v="64"/>
    <n v="11"/>
    <s v="Snow White "/>
    <s v="Snow White "/>
    <s v=" 1"/>
    <n v="1"/>
    <n v="77"/>
    <n v="82"/>
    <n v="93"/>
    <n v="5"/>
    <s v="Gold "/>
    <s v="Gold "/>
    <s v=" 1"/>
    <n v="1"/>
    <n v="7"/>
    <n v="175000"/>
    <n v="63000"/>
    <s v="DISC20"/>
    <n v="0.2"/>
    <x v="1"/>
    <x v="2"/>
    <x v="9"/>
    <n v="1225000"/>
    <n v="245000"/>
    <n v="980000"/>
    <n v="441000"/>
    <n v="539000"/>
    <d v="2023-04-16T00:00:00"/>
    <x v="17"/>
    <x v="4"/>
    <n v="8.0855496152350953E-4"/>
  </r>
  <r>
    <n v="505"/>
    <s v="ORD-SP-505-17/04/23"/>
    <x v="11"/>
    <x v="2"/>
    <s v="[{color: Midnight Black, quantity: 1}, {color: Carmine Red , quantity: 1}]"/>
    <n v="10"/>
    <n v="24"/>
    <n v="35"/>
    <n v="14"/>
    <s v="Midnight Black"/>
    <s v="Midnight Black"/>
    <s v=" 1"/>
    <n v="1"/>
    <n v="48"/>
    <n v="60"/>
    <n v="71"/>
    <n v="12"/>
    <s v="Carmine Red "/>
    <s v="Carmine Red "/>
    <s v=" 1"/>
    <n v="1"/>
    <e v="#VALUE!"/>
    <e v="#VALUE!"/>
    <e v="#VALUE!"/>
    <e v="#VALUE!"/>
    <s v=" "/>
    <s v=" "/>
    <s v="0"/>
    <n v="0"/>
    <n v="2"/>
    <n v="125000"/>
    <n v="23000"/>
    <s v="LEBAR10"/>
    <n v="0.1"/>
    <x v="1"/>
    <x v="1"/>
    <x v="22"/>
    <n v="250000"/>
    <n v="25000"/>
    <n v="225000"/>
    <n v="46000"/>
    <n v="179000"/>
    <d v="2023-04-17T00:00:00"/>
    <x v="3"/>
    <x v="2"/>
    <n v="2.685182525282156E-4"/>
  </r>
  <r>
    <n v="506"/>
    <s v="ORD-SW-506-03/04/23"/>
    <x v="3"/>
    <x v="1"/>
    <s v="[{color: Snow White, quantity: 1}, {color: Rose Gold , quantity: 2}, {color: Gold , quantity: 1}]"/>
    <n v="10"/>
    <n v="20"/>
    <n v="31"/>
    <n v="10"/>
    <s v="Snow White"/>
    <s v="Snow White"/>
    <s v=" 1"/>
    <n v="1"/>
    <n v="44"/>
    <n v="54"/>
    <n v="65"/>
    <n v="10"/>
    <s v="Rose Gold "/>
    <s v="Rose Gold "/>
    <s v=" 2"/>
    <n v="2"/>
    <n v="78"/>
    <n v="83"/>
    <n v="94"/>
    <n v="5"/>
    <s v="Gold "/>
    <s v="Gold "/>
    <s v=" 1"/>
    <n v="1"/>
    <n v="4"/>
    <n v="165000"/>
    <n v="69000"/>
    <s v="DISC10"/>
    <n v="0.1"/>
    <x v="0"/>
    <x v="2"/>
    <x v="2"/>
    <n v="660000"/>
    <n v="66000"/>
    <n v="594000"/>
    <n v="276000"/>
    <n v="318000"/>
    <d v="2023-04-03T00:00:00"/>
    <x v="2"/>
    <x v="4"/>
    <n v="4.770324262791763E-4"/>
  </r>
  <r>
    <n v="507"/>
    <s v="ORD-PP-507-22/04/23"/>
    <x v="14"/>
    <x v="3"/>
    <s v="[{color: Dusk, quantity: 1}, {color: Carmine Red , quantity: 6}]"/>
    <n v="10"/>
    <n v="14"/>
    <n v="25"/>
    <n v="4"/>
    <s v="Dusk"/>
    <s v="Dusk"/>
    <s v=" 1"/>
    <n v="1"/>
    <n v="38"/>
    <n v="50"/>
    <n v="61"/>
    <n v="12"/>
    <s v="Carmine Red "/>
    <s v="Carmine Red "/>
    <s v=" 6"/>
    <n v="6"/>
    <e v="#VALUE!"/>
    <e v="#VALUE!"/>
    <e v="#VALUE!"/>
    <e v="#VALUE!"/>
    <s v=" "/>
    <s v=" "/>
    <s v="0"/>
    <n v="0"/>
    <n v="7"/>
    <n v="85000"/>
    <n v="28000"/>
    <s v="DISC20"/>
    <n v="0.2"/>
    <x v="1"/>
    <x v="2"/>
    <x v="21"/>
    <n v="595000"/>
    <n v="119000"/>
    <n v="476000"/>
    <n v="196000"/>
    <n v="280000"/>
    <d v="2023-04-22T00:00:00"/>
    <x v="27"/>
    <x v="4"/>
    <n v="4.2002855144078417E-4"/>
  </r>
  <r>
    <n v="508"/>
    <s v="ORD-PU-508-16/04/23"/>
    <x v="0"/>
    <x v="0"/>
    <s v="[{color: Ocean Blue, quantity: 2}, {color: Rose Gold , quantity: 1}, {color: Midnight Black , quantity: 2}]"/>
    <n v="10"/>
    <n v="20"/>
    <n v="31"/>
    <n v="10"/>
    <s v="Ocean Blue"/>
    <s v="Ocean Blue"/>
    <s v=" 2"/>
    <n v="2"/>
    <n v="44"/>
    <n v="54"/>
    <n v="65"/>
    <n v="10"/>
    <s v="Rose Gold "/>
    <s v="Rose Gold "/>
    <s v=" 1"/>
    <n v="1"/>
    <n v="78"/>
    <n v="93"/>
    <n v="104"/>
    <n v="15"/>
    <s v="Midnight Black "/>
    <s v="Midnight Black "/>
    <s v=" 2"/>
    <n v="2"/>
    <n v="5"/>
    <n v="220000"/>
    <n v="76000"/>
    <s v="BUKALEBAR"/>
    <n v="0.15"/>
    <x v="1"/>
    <x v="3"/>
    <x v="7"/>
    <n v="1100000"/>
    <n v="165000"/>
    <n v="935000"/>
    <n v="380000"/>
    <n v="555000"/>
    <d v="2023-04-16T00:00:00"/>
    <x v="17"/>
    <x v="3"/>
    <n v="8.3255659303441154E-4"/>
  </r>
  <r>
    <n v="509"/>
    <s v="ORD-AK-509-01/04/23"/>
    <x v="23"/>
    <x v="5"/>
    <s v="[{color: Ocean Blue, quantity: 3}, {color: Dusk , quantity: 2}, {color: Snow White , quantity: 1}]"/>
    <n v="10"/>
    <n v="20"/>
    <n v="31"/>
    <n v="10"/>
    <s v="Ocean Blue"/>
    <s v="Ocean Blue"/>
    <s v=" 3"/>
    <n v="3"/>
    <n v="44"/>
    <n v="49"/>
    <n v="60"/>
    <n v="5"/>
    <s v="Dusk "/>
    <s v="Dusk "/>
    <s v=" 2"/>
    <n v="2"/>
    <n v="73"/>
    <n v="84"/>
    <n v="95"/>
    <n v="11"/>
    <s v="Snow White "/>
    <s v="Snow White "/>
    <s v=" 1"/>
    <n v="1"/>
    <n v="6"/>
    <n v="90000"/>
    <n v="47000"/>
    <s v="DISC15"/>
    <n v="0.15"/>
    <x v="0"/>
    <x v="2"/>
    <x v="3"/>
    <n v="540000"/>
    <n v="81000"/>
    <n v="459000"/>
    <n v="282000"/>
    <n v="177000"/>
    <d v="2023-04-01T00:00:00"/>
    <x v="0"/>
    <x v="1"/>
    <n v="2.6551804858935288E-4"/>
  </r>
  <r>
    <n v="510"/>
    <s v="ORD-PW-510-06/04/23"/>
    <x v="17"/>
    <x v="4"/>
    <s v="[{color: Magenta, quantity: 1}]"/>
    <n v="10"/>
    <n v="17"/>
    <n v="28"/>
    <n v="7"/>
    <s v="Magenta"/>
    <s v="Magenta"/>
    <s v=" 1"/>
    <n v="1"/>
    <e v="#VALUE!"/>
    <e v="#VALUE!"/>
    <e v="#VALUE!"/>
    <e v="#VALUE!"/>
    <s v=" "/>
    <s v=" "/>
    <s v="0"/>
    <n v="0"/>
    <e v="#VALUE!"/>
    <e v="#VALUE!"/>
    <e v="#VALUE!"/>
    <e v="#VALUE!"/>
    <s v=" "/>
    <s v=" "/>
    <s v="0"/>
    <n v="0"/>
    <n v="1"/>
    <n v="110000"/>
    <n v="40000"/>
    <s v="DISC15"/>
    <n v="0.15"/>
    <x v="0"/>
    <x v="2"/>
    <x v="6"/>
    <n v="110000"/>
    <n v="16500"/>
    <n v="93500"/>
    <n v="40000"/>
    <n v="53500"/>
    <d v="2023-04-06T00:00:00"/>
    <x v="8"/>
    <x v="4"/>
    <n v="8.0255455364578411E-5"/>
  </r>
  <r>
    <n v="511"/>
    <s v="ORD-SP-511-28/04/23"/>
    <x v="2"/>
    <x v="2"/>
    <s v="[{color: Carmine Red, quantity: 1}]"/>
    <n v="10"/>
    <n v="21"/>
    <n v="32"/>
    <n v="11"/>
    <s v="Carmine Red"/>
    <s v="Carmine Red"/>
    <s v=" 1"/>
    <n v="1"/>
    <e v="#VALUE!"/>
    <e v="#VALUE!"/>
    <e v="#VALUE!"/>
    <e v="#VALUE!"/>
    <s v=" "/>
    <s v=" "/>
    <s v="0"/>
    <n v="0"/>
    <e v="#VALUE!"/>
    <e v="#VALUE!"/>
    <e v="#VALUE!"/>
    <e v="#VALUE!"/>
    <s v=" "/>
    <s v=" "/>
    <s v="0"/>
    <n v="0"/>
    <n v="1"/>
    <n v="360000"/>
    <n v="108000"/>
    <s v="BUKALEBAR"/>
    <n v="0.15"/>
    <x v="1"/>
    <x v="3"/>
    <x v="22"/>
    <n v="360000"/>
    <n v="54000"/>
    <n v="306000"/>
    <n v="108000"/>
    <n v="198000"/>
    <d v="2023-04-28T00:00:00"/>
    <x v="11"/>
    <x v="3"/>
    <n v="2.9702018994741169E-4"/>
  </r>
  <r>
    <n v="512"/>
    <s v="ORD-AK-512-01/04/23"/>
    <x v="12"/>
    <x v="5"/>
    <s v="[{color: Ocean Blue, quantity: 1}]"/>
    <n v="10"/>
    <n v="20"/>
    <n v="31"/>
    <n v="10"/>
    <s v="Ocean Blue"/>
    <s v="Ocean Blue"/>
    <s v=" 1"/>
    <n v="1"/>
    <e v="#VALUE!"/>
    <e v="#VALUE!"/>
    <e v="#VALUE!"/>
    <e v="#VALUE!"/>
    <s v=" "/>
    <s v=" "/>
    <s v="0"/>
    <n v="0"/>
    <e v="#VALUE!"/>
    <e v="#VALUE!"/>
    <e v="#VALUE!"/>
    <e v="#VALUE!"/>
    <s v=" "/>
    <s v=" "/>
    <s v="0"/>
    <n v="0"/>
    <n v="1"/>
    <n v="48000"/>
    <n v="20000"/>
    <s v="BELI44"/>
    <n v="0.15"/>
    <x v="0"/>
    <x v="0"/>
    <x v="15"/>
    <n v="48000"/>
    <n v="7200"/>
    <n v="40800"/>
    <n v="20000"/>
    <n v="20800"/>
    <d v="2023-04-01T00:00:00"/>
    <x v="0"/>
    <x v="3"/>
    <n v="3.1202120964172541E-5"/>
  </r>
  <r>
    <n v="513"/>
    <s v="ORD-AK-513-30/04/23"/>
    <x v="7"/>
    <x v="5"/>
    <s v="[{color: Gold, quantity: 3}, {color: Dusk , quantity: 2}]"/>
    <n v="10"/>
    <n v="14"/>
    <n v="25"/>
    <n v="4"/>
    <s v="Gold"/>
    <s v="Gold"/>
    <s v=" 3"/>
    <n v="3"/>
    <n v="38"/>
    <n v="43"/>
    <n v="54"/>
    <n v="5"/>
    <s v="Dusk "/>
    <s v="Dusk "/>
    <s v=" 2"/>
    <n v="2"/>
    <e v="#VALUE!"/>
    <e v="#VALUE!"/>
    <e v="#VALUE!"/>
    <e v="#VALUE!"/>
    <s v=" "/>
    <s v=" "/>
    <s v="0"/>
    <n v="0"/>
    <n v="5"/>
    <n v="9000"/>
    <n v="2000"/>
    <s v="DISC20"/>
    <n v="0.2"/>
    <x v="1"/>
    <x v="2"/>
    <x v="24"/>
    <n v="45000"/>
    <n v="9000"/>
    <n v="36000"/>
    <n v="10000"/>
    <n v="26000"/>
    <d v="2023-04-30T00:00:00"/>
    <x v="12"/>
    <x v="4"/>
    <n v="3.9002651205215678E-5"/>
  </r>
  <r>
    <n v="514"/>
    <s v="ORD-PP-514-16/04/23"/>
    <x v="15"/>
    <x v="3"/>
    <s v="[{color: Carmine Red, quantity: 2}, {color: Rose Gold , quantity: 2}]"/>
    <n v="10"/>
    <n v="21"/>
    <n v="32"/>
    <n v="11"/>
    <s v="Carmine Red"/>
    <s v="Carmine Red"/>
    <s v=" 2"/>
    <n v="2"/>
    <n v="45"/>
    <n v="55"/>
    <n v="66"/>
    <n v="10"/>
    <s v="Rose Gold "/>
    <s v="Rose Gold "/>
    <s v=" 2"/>
    <n v="2"/>
    <e v="#VALUE!"/>
    <e v="#VALUE!"/>
    <e v="#VALUE!"/>
    <e v="#VALUE!"/>
    <s v=" "/>
    <s v=" "/>
    <s v="0"/>
    <n v="0"/>
    <n v="4"/>
    <n v="395000"/>
    <n v="172000"/>
    <s v="DISC20"/>
    <n v="0.2"/>
    <x v="1"/>
    <x v="2"/>
    <x v="0"/>
    <n v="1580000"/>
    <n v="316000"/>
    <n v="1264000"/>
    <n v="688000"/>
    <n v="576000"/>
    <d v="2023-04-16T00:00:00"/>
    <x v="17"/>
    <x v="0"/>
    <n v="8.6405873439247035E-4"/>
  </r>
  <r>
    <n v="515"/>
    <s v="ORD-PU-515-04/04/23"/>
    <x v="0"/>
    <x v="0"/>
    <s v="[{color: Carmine Red, quantity: 4}, {color: Ocean Blue , quantity: 2}]"/>
    <n v="10"/>
    <n v="21"/>
    <n v="32"/>
    <n v="11"/>
    <s v="Carmine Red"/>
    <s v="Carmine Red"/>
    <s v=" 4"/>
    <n v="4"/>
    <n v="45"/>
    <n v="56"/>
    <n v="67"/>
    <n v="11"/>
    <s v="Ocean Blue "/>
    <s v="Ocean Blue "/>
    <s v=" 2"/>
    <n v="2"/>
    <e v="#VALUE!"/>
    <e v="#VALUE!"/>
    <e v="#VALUE!"/>
    <e v="#VALUE!"/>
    <s v=" "/>
    <s v=" "/>
    <s v="0"/>
    <n v="0"/>
    <n v="6"/>
    <n v="220000"/>
    <n v="76000"/>
    <s v="DISC10"/>
    <n v="0.1"/>
    <x v="0"/>
    <x v="2"/>
    <x v="9"/>
    <n v="1320000"/>
    <n v="132000"/>
    <n v="1188000"/>
    <n v="456000"/>
    <n v="732000"/>
    <d v="2023-04-04T00:00:00"/>
    <x v="7"/>
    <x v="2"/>
    <n v="1.0980746416237644E-3"/>
  </r>
  <r>
    <n v="516"/>
    <s v="ORD-PW-516-06/04/23"/>
    <x v="17"/>
    <x v="4"/>
    <s v="[{color: Snow White, quantity: 2}, {color: Midnight Black , quantity: 3}]"/>
    <n v="10"/>
    <n v="20"/>
    <n v="31"/>
    <n v="10"/>
    <s v="Snow White"/>
    <s v="Snow White"/>
    <s v=" 2"/>
    <n v="2"/>
    <n v="44"/>
    <n v="59"/>
    <n v="70"/>
    <n v="15"/>
    <s v="Midnight Black "/>
    <s v="Midnight Black "/>
    <s v=" 3"/>
    <n v="3"/>
    <e v="#VALUE!"/>
    <e v="#VALUE!"/>
    <e v="#VALUE!"/>
    <e v="#VALUE!"/>
    <s v=" "/>
    <s v=" "/>
    <s v="0"/>
    <n v="0"/>
    <n v="5"/>
    <n v="110000"/>
    <n v="40000"/>
    <s v="DISC15"/>
    <n v="0.15"/>
    <x v="0"/>
    <x v="2"/>
    <x v="19"/>
    <n v="550000"/>
    <n v="82500"/>
    <n v="467500"/>
    <n v="200000"/>
    <n v="267500"/>
    <d v="2023-04-06T00:00:00"/>
    <x v="8"/>
    <x v="0"/>
    <n v="4.0127727682289204E-4"/>
  </r>
  <r>
    <n v="517"/>
    <s v="ORD-AK-517-12/04/23"/>
    <x v="26"/>
    <x v="5"/>
    <s v="[{color: Gold, quantity: 4}, {color: Midnight Black , quantity: 1}]"/>
    <n v="10"/>
    <n v="14"/>
    <n v="25"/>
    <n v="4"/>
    <s v="Gold"/>
    <s v="Gold"/>
    <s v=" 4"/>
    <n v="4"/>
    <n v="38"/>
    <n v="53"/>
    <n v="64"/>
    <n v="15"/>
    <s v="Midnight Black "/>
    <s v="Midnight Black "/>
    <s v=" 1"/>
    <n v="1"/>
    <e v="#VALUE!"/>
    <e v="#VALUE!"/>
    <e v="#VALUE!"/>
    <e v="#VALUE!"/>
    <s v=" "/>
    <s v=" "/>
    <s v="0"/>
    <n v="0"/>
    <n v="5"/>
    <n v="290000"/>
    <n v="115000"/>
    <s v="-"/>
    <e v="#N/A"/>
    <x v="2"/>
    <x v="2"/>
    <x v="28"/>
    <n v="1450000"/>
    <s v="0"/>
    <n v="1450000"/>
    <n v="575000"/>
    <n v="875000"/>
    <d v="2023-04-12T00:00:00"/>
    <x v="14"/>
    <x v="0"/>
    <n v="1.3125892232524507E-3"/>
  </r>
  <r>
    <n v="518"/>
    <s v="ORD-AK-518-28/04/23"/>
    <x v="12"/>
    <x v="5"/>
    <s v="[{color: Magenta, quantity: 2}, {color: Dusk , quantity: 1}, {color: Gold , quantity: 2}]"/>
    <n v="10"/>
    <n v="17"/>
    <n v="28"/>
    <n v="7"/>
    <s v="Magenta"/>
    <s v="Magenta"/>
    <s v=" 2"/>
    <n v="2"/>
    <n v="41"/>
    <n v="46"/>
    <n v="57"/>
    <n v="5"/>
    <s v="Dusk "/>
    <s v="Dusk "/>
    <s v=" 1"/>
    <n v="1"/>
    <n v="70"/>
    <n v="75"/>
    <n v="86"/>
    <n v="5"/>
    <s v="Gold "/>
    <s v="Gold "/>
    <s v=" 2"/>
    <n v="2"/>
    <n v="5"/>
    <n v="48000"/>
    <n v="20000"/>
    <s v="DISC20"/>
    <n v="0.2"/>
    <x v="1"/>
    <x v="2"/>
    <x v="26"/>
    <n v="240000"/>
    <n v="48000"/>
    <n v="192000"/>
    <n v="100000"/>
    <n v="92000"/>
    <d v="2023-04-28T00:00:00"/>
    <x v="11"/>
    <x v="0"/>
    <n v="1.3800938118768623E-4"/>
  </r>
  <r>
    <n v="519"/>
    <s v="ORD-AK-519-16/04/23"/>
    <x v="12"/>
    <x v="5"/>
    <s v="[{color: Midnight Black, quantity: 2}, {color: Magenta , quantity: 1}]"/>
    <n v="10"/>
    <n v="24"/>
    <n v="35"/>
    <n v="14"/>
    <s v="Midnight Black"/>
    <s v="Midnight Black"/>
    <s v=" 2"/>
    <n v="2"/>
    <n v="48"/>
    <n v="56"/>
    <n v="67"/>
    <n v="8"/>
    <s v="Magenta "/>
    <s v="Magenta "/>
    <s v=" 1"/>
    <n v="1"/>
    <e v="#VALUE!"/>
    <e v="#VALUE!"/>
    <e v="#VALUE!"/>
    <e v="#VALUE!"/>
    <s v=" "/>
    <s v=" "/>
    <s v="0"/>
    <n v="0"/>
    <n v="3"/>
    <n v="48000"/>
    <n v="20000"/>
    <s v="BUKALEBAR"/>
    <n v="0.15"/>
    <x v="1"/>
    <x v="3"/>
    <x v="1"/>
    <n v="144000"/>
    <n v="21600"/>
    <n v="122400"/>
    <n v="60000"/>
    <n v="62400"/>
    <d v="2023-04-16T00:00:00"/>
    <x v="17"/>
    <x v="4"/>
    <n v="9.3606362892517615E-5"/>
  </r>
  <r>
    <n v="520"/>
    <s v="ORD-PU-520-03/04/23"/>
    <x v="21"/>
    <x v="0"/>
    <s v="[{color: Rose Gold, quantity: 5}]"/>
    <n v="10"/>
    <n v="19"/>
    <n v="30"/>
    <n v="9"/>
    <s v="Rose Gold"/>
    <s v="Rose Gold"/>
    <s v=" 5"/>
    <n v="5"/>
    <e v="#VALUE!"/>
    <e v="#VALUE!"/>
    <e v="#VALUE!"/>
    <e v="#VALUE!"/>
    <s v=" "/>
    <s v=" "/>
    <s v="0"/>
    <n v="0"/>
    <e v="#VALUE!"/>
    <e v="#VALUE!"/>
    <e v="#VALUE!"/>
    <e v="#VALUE!"/>
    <s v=" "/>
    <s v=" "/>
    <s v="0"/>
    <n v="0"/>
    <n v="5"/>
    <n v="200000"/>
    <n v="64000"/>
    <s v="DISC10"/>
    <n v="0.1"/>
    <x v="0"/>
    <x v="2"/>
    <x v="1"/>
    <n v="1000000"/>
    <n v="100000"/>
    <n v="900000"/>
    <n v="320000"/>
    <n v="580000"/>
    <d v="2023-04-03T00:00:00"/>
    <x v="2"/>
    <x v="3"/>
    <n v="8.700591422701958E-4"/>
  </r>
  <r>
    <n v="521"/>
    <s v="ORD-PU-521-06/04/23"/>
    <x v="0"/>
    <x v="0"/>
    <s v="[{color: Ocean Blue, quantity: 2}, {color: Midnight Black , quantity: 1}]"/>
    <n v="10"/>
    <n v="20"/>
    <n v="31"/>
    <n v="10"/>
    <s v="Ocean Blue"/>
    <s v="Ocean Blue"/>
    <s v=" 2"/>
    <n v="2"/>
    <n v="44"/>
    <n v="59"/>
    <n v="70"/>
    <n v="15"/>
    <s v="Midnight Black "/>
    <s v="Midnight Black "/>
    <s v=" 1"/>
    <n v="1"/>
    <e v="#VALUE!"/>
    <e v="#VALUE!"/>
    <e v="#VALUE!"/>
    <e v="#VALUE!"/>
    <s v=" "/>
    <s v=" "/>
    <s v="0"/>
    <n v="0"/>
    <n v="3"/>
    <n v="220000"/>
    <n v="76000"/>
    <s v="DISC10"/>
    <n v="0.1"/>
    <x v="0"/>
    <x v="2"/>
    <x v="6"/>
    <n v="660000"/>
    <n v="66000"/>
    <n v="594000"/>
    <n v="228000"/>
    <n v="366000"/>
    <d v="2023-04-06T00:00:00"/>
    <x v="8"/>
    <x v="0"/>
    <n v="5.4903732081188221E-4"/>
  </r>
  <r>
    <n v="522"/>
    <s v="ORD-PU-522-06/04/23"/>
    <x v="0"/>
    <x v="0"/>
    <s v="[{color: Dusk, quantity: 3}, {color: Summer Orange , quantity: 1}]"/>
    <n v="10"/>
    <n v="14"/>
    <n v="25"/>
    <n v="4"/>
    <s v="Dusk"/>
    <s v="Dusk"/>
    <s v=" 3"/>
    <n v="3"/>
    <n v="38"/>
    <n v="52"/>
    <n v="63"/>
    <n v="14"/>
    <s v="Summer Orange "/>
    <s v="Summer Orange "/>
    <s v=" 1"/>
    <n v="1"/>
    <e v="#VALUE!"/>
    <e v="#VALUE!"/>
    <e v="#VALUE!"/>
    <e v="#VALUE!"/>
    <s v=" "/>
    <s v=" "/>
    <s v="0"/>
    <n v="0"/>
    <n v="4"/>
    <n v="220000"/>
    <n v="76000"/>
    <s v="DISC10"/>
    <n v="0.1"/>
    <x v="0"/>
    <x v="2"/>
    <x v="15"/>
    <n v="880000"/>
    <n v="88000"/>
    <n v="792000"/>
    <n v="304000"/>
    <n v="488000"/>
    <d v="2023-04-06T00:00:00"/>
    <x v="8"/>
    <x v="4"/>
    <n v="7.3204976108250954E-4"/>
  </r>
  <r>
    <n v="523"/>
    <s v="ORD-PW-523-08/04/23"/>
    <x v="19"/>
    <x v="4"/>
    <s v="[{color: Ash Grey, quantity: 1}, {color: Summer Orange , quantity: 1}]"/>
    <n v="10"/>
    <n v="18"/>
    <n v="29"/>
    <n v="8"/>
    <s v="Ash Grey"/>
    <s v="Ash Grey"/>
    <s v=" 1"/>
    <n v="1"/>
    <n v="42"/>
    <n v="56"/>
    <n v="67"/>
    <n v="14"/>
    <s v="Summer Orange "/>
    <s v="Summer Orange "/>
    <s v=" 1"/>
    <n v="1"/>
    <e v="#VALUE!"/>
    <e v="#VALUE!"/>
    <e v="#VALUE!"/>
    <e v="#VALUE!"/>
    <s v=" "/>
    <s v=" "/>
    <s v="0"/>
    <n v="0"/>
    <n v="2"/>
    <n v="200000"/>
    <n v="55000"/>
    <s v="-"/>
    <e v="#N/A"/>
    <x v="2"/>
    <x v="2"/>
    <x v="3"/>
    <n v="400000"/>
    <s v="0"/>
    <n v="400000"/>
    <n v="110000"/>
    <n v="290000"/>
    <d v="2023-04-08T00:00:00"/>
    <x v="26"/>
    <x v="0"/>
    <n v="4.350295711350979E-4"/>
  </r>
  <r>
    <n v="524"/>
    <s v="ORD-PU-524-17/04/23"/>
    <x v="25"/>
    <x v="0"/>
    <s v="[{color: Magenta, quantity: 4}, {color: Summer Orange , quantity: 1}]"/>
    <n v="10"/>
    <n v="17"/>
    <n v="28"/>
    <n v="7"/>
    <s v="Magenta"/>
    <s v="Magenta"/>
    <s v=" 4"/>
    <n v="4"/>
    <n v="41"/>
    <n v="55"/>
    <n v="66"/>
    <n v="14"/>
    <s v="Summer Orange "/>
    <s v="Summer Orange "/>
    <s v=" 1"/>
    <n v="1"/>
    <e v="#VALUE!"/>
    <e v="#VALUE!"/>
    <e v="#VALUE!"/>
    <e v="#VALUE!"/>
    <s v=" "/>
    <s v=" "/>
    <s v="0"/>
    <n v="0"/>
    <n v="5"/>
    <n v="235000"/>
    <n v="89000"/>
    <s v="BUKALEBAR"/>
    <n v="0.15"/>
    <x v="1"/>
    <x v="3"/>
    <x v="2"/>
    <n v="1175000"/>
    <n v="176250"/>
    <n v="998750"/>
    <n v="445000"/>
    <n v="553750"/>
    <d v="2023-04-17T00:00:00"/>
    <x v="3"/>
    <x v="4"/>
    <n v="8.3068146557262234E-4"/>
  </r>
  <r>
    <n v="525"/>
    <s v="ORD-PW-525-04/04/23"/>
    <x v="13"/>
    <x v="4"/>
    <s v="[{color: Ash Grey, quantity: 4}, {color: Magenta , quantity: 1}]"/>
    <n v="10"/>
    <n v="18"/>
    <n v="29"/>
    <n v="8"/>
    <s v="Ash Grey"/>
    <s v="Ash Grey"/>
    <s v=" 4"/>
    <n v="4"/>
    <n v="42"/>
    <n v="50"/>
    <n v="61"/>
    <n v="8"/>
    <s v="Magenta "/>
    <s v="Magenta "/>
    <s v=" 1"/>
    <n v="1"/>
    <e v="#VALUE!"/>
    <e v="#VALUE!"/>
    <e v="#VALUE!"/>
    <e v="#VALUE!"/>
    <s v=" "/>
    <s v=" "/>
    <s v="0"/>
    <n v="0"/>
    <n v="5"/>
    <n v="90000"/>
    <n v="36000"/>
    <s v="BELI44"/>
    <n v="0.15"/>
    <x v="0"/>
    <x v="0"/>
    <x v="6"/>
    <n v="450000"/>
    <n v="67500"/>
    <n v="382500"/>
    <n v="180000"/>
    <n v="202500"/>
    <d v="2023-04-04T00:00:00"/>
    <x v="7"/>
    <x v="4"/>
    <n v="3.0377064880985288E-4"/>
  </r>
  <r>
    <n v="526"/>
    <s v="ORD-PP-526-26/04/23"/>
    <x v="10"/>
    <x v="3"/>
    <s v="[{color: Ash Grey, quantity: 1}, {color: Ocean Blue , quantity: 4}, {color: Midnight Black , quantity: 1}]"/>
    <n v="10"/>
    <n v="18"/>
    <n v="29"/>
    <n v="8"/>
    <s v="Ash Grey"/>
    <s v="Ash Grey"/>
    <s v=" 1"/>
    <n v="1"/>
    <n v="42"/>
    <n v="53"/>
    <n v="64"/>
    <n v="11"/>
    <s v="Ocean Blue "/>
    <s v="Ocean Blue "/>
    <s v=" 4"/>
    <n v="4"/>
    <n v="77"/>
    <n v="92"/>
    <n v="103"/>
    <n v="15"/>
    <s v="Midnight Black "/>
    <s v="Midnight Black "/>
    <s v=" 1"/>
    <n v="1"/>
    <n v="6"/>
    <n v="100000"/>
    <n v="31000"/>
    <s v="LEBAR10"/>
    <n v="0.1"/>
    <x v="1"/>
    <x v="1"/>
    <x v="16"/>
    <n v="600000"/>
    <n v="60000"/>
    <n v="540000"/>
    <n v="186000"/>
    <n v="354000"/>
    <d v="2023-04-26T00:00:00"/>
    <x v="15"/>
    <x v="4"/>
    <n v="5.3103609717870576E-4"/>
  </r>
  <r>
    <n v="527"/>
    <s v="ORD-SP-527-23/04/23"/>
    <x v="9"/>
    <x v="2"/>
    <s v="[{color: Carmine Red, quantity: 6}, {color: Rose Gold , quantity: 1}]"/>
    <n v="10"/>
    <n v="21"/>
    <n v="32"/>
    <n v="11"/>
    <s v="Carmine Red"/>
    <s v="Carmine Red"/>
    <s v=" 6"/>
    <n v="6"/>
    <n v="45"/>
    <n v="55"/>
    <n v="66"/>
    <n v="10"/>
    <s v="Rose Gold "/>
    <s v="Rose Gold "/>
    <s v=" 1"/>
    <n v="1"/>
    <e v="#VALUE!"/>
    <e v="#VALUE!"/>
    <e v="#VALUE!"/>
    <e v="#VALUE!"/>
    <s v=" "/>
    <s v=" "/>
    <s v="0"/>
    <n v="0"/>
    <n v="7"/>
    <n v="370000"/>
    <n v="108000"/>
    <s v="DISC20"/>
    <n v="0.2"/>
    <x v="1"/>
    <x v="2"/>
    <x v="28"/>
    <n v="2590000"/>
    <n v="518000"/>
    <n v="2072000"/>
    <n v="756000"/>
    <n v="1316000"/>
    <d v="2023-04-23T00:00:00"/>
    <x v="25"/>
    <x v="0"/>
    <n v="1.9741341917716856E-3"/>
  </r>
  <r>
    <n v="528"/>
    <s v="ORD-AK-528-21/04/23"/>
    <x v="23"/>
    <x v="5"/>
    <s v="[{color: Rose Gold, quantity: 1}, {color: Ash Grey , quantity: 3}, {color: Ash Grey , quantity: 1}]"/>
    <n v="10"/>
    <n v="19"/>
    <n v="30"/>
    <n v="9"/>
    <s v="Rose Gold"/>
    <s v="Rose Gold"/>
    <s v=" 1"/>
    <n v="1"/>
    <n v="43"/>
    <n v="52"/>
    <n v="63"/>
    <n v="9"/>
    <s v="Ash Grey "/>
    <s v="Ash Grey "/>
    <s v=" 3"/>
    <n v="3"/>
    <n v="76"/>
    <n v="85"/>
    <n v="96"/>
    <n v="9"/>
    <s v="Ash Grey "/>
    <s v="Ash Grey "/>
    <s v=" 1"/>
    <n v="1"/>
    <n v="5"/>
    <n v="90000"/>
    <n v="47000"/>
    <s v="DISC20"/>
    <n v="0.2"/>
    <x v="1"/>
    <x v="2"/>
    <x v="1"/>
    <n v="450000"/>
    <n v="90000"/>
    <n v="360000"/>
    <n v="235000"/>
    <n v="125000"/>
    <d v="2023-04-21T00:00:00"/>
    <x v="20"/>
    <x v="4"/>
    <n v="1.8751274617892152E-4"/>
  </r>
  <r>
    <n v="529"/>
    <s v="ORD-SW-529-02/04/23"/>
    <x v="3"/>
    <x v="1"/>
    <s v="[{color: Snow White, quantity: 2}]"/>
    <n v="10"/>
    <n v="20"/>
    <n v="31"/>
    <n v="10"/>
    <s v="Snow White"/>
    <s v="Snow White"/>
    <s v=" 2"/>
    <n v="2"/>
    <e v="#VALUE!"/>
    <e v="#VALUE!"/>
    <e v="#VALUE!"/>
    <e v="#VALUE!"/>
    <s v=" "/>
    <s v=" "/>
    <s v="0"/>
    <n v="0"/>
    <e v="#VALUE!"/>
    <e v="#VALUE!"/>
    <e v="#VALUE!"/>
    <e v="#VALUE!"/>
    <s v=" "/>
    <s v=" "/>
    <s v="0"/>
    <n v="0"/>
    <n v="2"/>
    <n v="165000"/>
    <n v="69000"/>
    <s v="DISC15"/>
    <n v="0.15"/>
    <x v="0"/>
    <x v="2"/>
    <x v="28"/>
    <n v="330000"/>
    <n v="49500"/>
    <n v="280500"/>
    <n v="138000"/>
    <n v="142500"/>
    <d v="2023-04-02T00:00:00"/>
    <x v="1"/>
    <x v="3"/>
    <n v="2.1376453064397052E-4"/>
  </r>
  <r>
    <n v="530"/>
    <s v="ORD-PP-530-02/04/23"/>
    <x v="15"/>
    <x v="3"/>
    <s v="[{color: Gold, quantity: 2}, {color: Carmine Red , quantity: 1}, {color: Ash Grey , quantity: 4}]"/>
    <n v="10"/>
    <n v="14"/>
    <n v="25"/>
    <n v="4"/>
    <s v="Gold"/>
    <s v="Gold"/>
    <s v=" 2"/>
    <n v="2"/>
    <n v="38"/>
    <n v="50"/>
    <n v="61"/>
    <n v="12"/>
    <s v="Carmine Red "/>
    <s v="Carmine Red "/>
    <s v=" 1"/>
    <n v="1"/>
    <n v="74"/>
    <n v="83"/>
    <n v="94"/>
    <n v="9"/>
    <s v="Ash Grey "/>
    <s v="Ash Grey "/>
    <s v=" 4"/>
    <n v="4"/>
    <n v="7"/>
    <n v="395000"/>
    <n v="172000"/>
    <s v="DISC15"/>
    <n v="0.15"/>
    <x v="0"/>
    <x v="2"/>
    <x v="23"/>
    <n v="2765000"/>
    <n v="414750"/>
    <n v="2350250"/>
    <n v="1204000"/>
    <n v="1146250"/>
    <d v="2023-04-02T00:00:00"/>
    <x v="1"/>
    <x v="4"/>
    <n v="1.7194918824607103E-3"/>
  </r>
  <r>
    <n v="531"/>
    <s v="ORD-SP-531-15/04/23"/>
    <x v="9"/>
    <x v="2"/>
    <s v="[{color: Gold, quantity: 6}]"/>
    <n v="10"/>
    <n v="14"/>
    <n v="25"/>
    <n v="4"/>
    <s v="Gold"/>
    <s v="Gold"/>
    <s v=" 6"/>
    <n v="6"/>
    <e v="#VALUE!"/>
    <e v="#VALUE!"/>
    <e v="#VALUE!"/>
    <e v="#VALUE!"/>
    <s v=" "/>
    <s v=" "/>
    <s v="0"/>
    <n v="0"/>
    <e v="#VALUE!"/>
    <e v="#VALUE!"/>
    <e v="#VALUE!"/>
    <e v="#VALUE!"/>
    <s v=" "/>
    <s v=" "/>
    <s v="0"/>
    <n v="0"/>
    <n v="6"/>
    <n v="370000"/>
    <n v="108000"/>
    <s v="-"/>
    <e v="#N/A"/>
    <x v="2"/>
    <x v="1"/>
    <x v="12"/>
    <n v="2220000"/>
    <s v="0"/>
    <n v="2220000"/>
    <n v="648000"/>
    <n v="1572000"/>
    <d v="2023-04-15T00:00:00"/>
    <x v="16"/>
    <x v="4"/>
    <n v="2.3581602959461168E-3"/>
  </r>
  <r>
    <n v="532"/>
    <s v="ORD-PP-532-04/04/23"/>
    <x v="10"/>
    <x v="3"/>
    <s v="[{color: Ocean Blue, quantity: 1}, {color: Midnight Black , quantity: 2}]"/>
    <n v="10"/>
    <n v="20"/>
    <n v="31"/>
    <n v="10"/>
    <s v="Ocean Blue"/>
    <s v="Ocean Blue"/>
    <s v=" 1"/>
    <n v="1"/>
    <n v="44"/>
    <n v="59"/>
    <n v="70"/>
    <n v="15"/>
    <s v="Midnight Black "/>
    <s v="Midnight Black "/>
    <s v=" 2"/>
    <n v="2"/>
    <e v="#VALUE!"/>
    <e v="#VALUE!"/>
    <e v="#VALUE!"/>
    <e v="#VALUE!"/>
    <s v=" "/>
    <s v=" "/>
    <s v="0"/>
    <n v="0"/>
    <n v="3"/>
    <n v="100000"/>
    <n v="31000"/>
    <s v="DISC15"/>
    <n v="0.15"/>
    <x v="0"/>
    <x v="2"/>
    <x v="12"/>
    <n v="300000"/>
    <n v="45000"/>
    <n v="255000"/>
    <n v="93000"/>
    <n v="162000"/>
    <d v="2023-04-04T00:00:00"/>
    <x v="7"/>
    <x v="0"/>
    <n v="2.4301651904788229E-4"/>
  </r>
  <r>
    <n v="533"/>
    <s v="ORD-PU-533-03/04/23"/>
    <x v="25"/>
    <x v="0"/>
    <s v="[{color: Midnight Black, quantity: 5}, {color: Dusk , quantity: 2}]"/>
    <n v="10"/>
    <n v="24"/>
    <n v="35"/>
    <n v="14"/>
    <s v="Midnight Black"/>
    <s v="Midnight Black"/>
    <s v=" 5"/>
    <n v="5"/>
    <n v="48"/>
    <n v="53"/>
    <n v="64"/>
    <n v="5"/>
    <s v="Dusk "/>
    <s v="Dusk "/>
    <s v=" 2"/>
    <n v="2"/>
    <e v="#VALUE!"/>
    <e v="#VALUE!"/>
    <e v="#VALUE!"/>
    <e v="#VALUE!"/>
    <s v=" "/>
    <s v=" "/>
    <s v="0"/>
    <n v="0"/>
    <n v="7"/>
    <n v="235000"/>
    <n v="89000"/>
    <s v="BELI44"/>
    <n v="0.15"/>
    <x v="0"/>
    <x v="0"/>
    <x v="5"/>
    <n v="1645000"/>
    <n v="246750"/>
    <n v="1398250"/>
    <n v="623000"/>
    <n v="775250"/>
    <d v="2023-04-03T00:00:00"/>
    <x v="2"/>
    <x v="3"/>
    <n v="1.1629540518016711E-3"/>
  </r>
  <r>
    <n v="534"/>
    <s v="ORD-PP-534-04/04/23"/>
    <x v="5"/>
    <x v="3"/>
    <s v="[{color: Carmine Red, quantity: 1}]"/>
    <n v="10"/>
    <n v="21"/>
    <n v="32"/>
    <n v="11"/>
    <s v="Carmine Red"/>
    <s v="Carmine Red"/>
    <s v=" 1"/>
    <n v="1"/>
    <e v="#VALUE!"/>
    <e v="#VALUE!"/>
    <e v="#VALUE!"/>
    <e v="#VALUE!"/>
    <s v=" "/>
    <s v=" "/>
    <s v="0"/>
    <n v="0"/>
    <e v="#VALUE!"/>
    <e v="#VALUE!"/>
    <e v="#VALUE!"/>
    <e v="#VALUE!"/>
    <s v=" "/>
    <s v=" "/>
    <s v="0"/>
    <n v="0"/>
    <n v="1"/>
    <n v="175000"/>
    <n v="63000"/>
    <s v="DISCAPRIL"/>
    <n v="0.1"/>
    <x v="0"/>
    <x v="1"/>
    <x v="14"/>
    <n v="175000"/>
    <n v="17500"/>
    <n v="157500"/>
    <n v="63000"/>
    <n v="94500"/>
    <d v="2023-04-04T00:00:00"/>
    <x v="7"/>
    <x v="4"/>
    <n v="1.4175963611126466E-4"/>
  </r>
  <r>
    <n v="535"/>
    <s v="ORD-PP-535-02/04/23"/>
    <x v="5"/>
    <x v="3"/>
    <s v="[{color: Dusk, quantity: 4}]"/>
    <n v="10"/>
    <n v="14"/>
    <n v="25"/>
    <n v="4"/>
    <s v="Dusk"/>
    <s v="Dusk"/>
    <s v=" 4"/>
    <n v="4"/>
    <e v="#VALUE!"/>
    <e v="#VALUE!"/>
    <e v="#VALUE!"/>
    <e v="#VALUE!"/>
    <s v=" "/>
    <s v=" "/>
    <s v="0"/>
    <n v="0"/>
    <e v="#VALUE!"/>
    <e v="#VALUE!"/>
    <e v="#VALUE!"/>
    <e v="#VALUE!"/>
    <s v=" "/>
    <s v=" "/>
    <s v="0"/>
    <n v="0"/>
    <n v="4"/>
    <n v="175000"/>
    <n v="63000"/>
    <s v="DISC10"/>
    <n v="0.1"/>
    <x v="0"/>
    <x v="2"/>
    <x v="20"/>
    <n v="700000"/>
    <n v="70000"/>
    <n v="630000"/>
    <n v="252000"/>
    <n v="378000"/>
    <d v="2023-04-02T00:00:00"/>
    <x v="1"/>
    <x v="3"/>
    <n v="5.6703854444505866E-4"/>
  </r>
  <r>
    <n v="536"/>
    <s v="ORD-PU-536-03/04/23"/>
    <x v="25"/>
    <x v="0"/>
    <s v="[{color: Carmine Red, quantity: 6}, {color: Midnight Black , quantity: 1}]"/>
    <n v="10"/>
    <n v="21"/>
    <n v="32"/>
    <n v="11"/>
    <s v="Carmine Red"/>
    <s v="Carmine Red"/>
    <s v=" 6"/>
    <n v="6"/>
    <n v="45"/>
    <n v="60"/>
    <n v="71"/>
    <n v="15"/>
    <s v="Midnight Black "/>
    <s v="Midnight Black "/>
    <s v=" 1"/>
    <n v="1"/>
    <e v="#VALUE!"/>
    <e v="#VALUE!"/>
    <e v="#VALUE!"/>
    <e v="#VALUE!"/>
    <s v=" "/>
    <s v=" "/>
    <s v="0"/>
    <n v="0"/>
    <n v="7"/>
    <n v="235000"/>
    <n v="89000"/>
    <s v="BELI44"/>
    <n v="0.15"/>
    <x v="0"/>
    <x v="0"/>
    <x v="25"/>
    <n v="1645000"/>
    <n v="246750"/>
    <n v="1398250"/>
    <n v="623000"/>
    <n v="775250"/>
    <d v="2023-04-03T00:00:00"/>
    <x v="2"/>
    <x v="3"/>
    <n v="1.1629540518016711E-3"/>
  </r>
  <r>
    <n v="537"/>
    <s v="ORD-PP-537-07/04/23"/>
    <x v="14"/>
    <x v="3"/>
    <s v="[{color: Dusk, quantity: 3}, {color: Gold , quantity: 1}]"/>
    <n v="10"/>
    <n v="14"/>
    <n v="25"/>
    <n v="4"/>
    <s v="Dusk"/>
    <s v="Dusk"/>
    <s v=" 3"/>
    <n v="3"/>
    <n v="38"/>
    <n v="43"/>
    <n v="54"/>
    <n v="5"/>
    <s v="Gold "/>
    <s v="Gold "/>
    <s v=" 1"/>
    <n v="1"/>
    <e v="#VALUE!"/>
    <e v="#VALUE!"/>
    <e v="#VALUE!"/>
    <e v="#VALUE!"/>
    <s v=" "/>
    <s v=" "/>
    <s v="0"/>
    <n v="0"/>
    <n v="4"/>
    <n v="85000"/>
    <n v="28000"/>
    <s v="-"/>
    <e v="#N/A"/>
    <x v="2"/>
    <x v="2"/>
    <x v="21"/>
    <n v="340000"/>
    <s v="0"/>
    <n v="340000"/>
    <n v="112000"/>
    <n v="228000"/>
    <d v="2023-04-07T00:00:00"/>
    <x v="28"/>
    <x v="4"/>
    <n v="3.4202324903035282E-4"/>
  </r>
  <r>
    <n v="538"/>
    <s v="ORD-PP-538-01/04/23"/>
    <x v="4"/>
    <x v="3"/>
    <s v="[{color: Magenta, quantity: 2}]"/>
    <n v="10"/>
    <n v="17"/>
    <n v="28"/>
    <n v="7"/>
    <s v="Magenta"/>
    <s v="Magenta"/>
    <s v=" 2"/>
    <n v="2"/>
    <e v="#VALUE!"/>
    <e v="#VALUE!"/>
    <e v="#VALUE!"/>
    <e v="#VALUE!"/>
    <s v=" "/>
    <s v=" "/>
    <s v="0"/>
    <n v="0"/>
    <e v="#VALUE!"/>
    <e v="#VALUE!"/>
    <e v="#VALUE!"/>
    <e v="#VALUE!"/>
    <s v=" "/>
    <s v=" "/>
    <s v="0"/>
    <n v="0"/>
    <n v="2"/>
    <n v="130000"/>
    <n v="46000"/>
    <s v="BELI44"/>
    <n v="0.15"/>
    <x v="0"/>
    <x v="0"/>
    <x v="16"/>
    <n v="260000"/>
    <n v="39000"/>
    <n v="221000"/>
    <n v="92000"/>
    <n v="129000"/>
    <d v="2023-04-01T00:00:00"/>
    <x v="0"/>
    <x v="0"/>
    <n v="1.93513154056647E-4"/>
  </r>
  <r>
    <n v="539"/>
    <s v="ORD-PP-539-01/04/23"/>
    <x v="15"/>
    <x v="3"/>
    <s v="[{color: Gold, quantity: 3}, {color: Magenta , quantity: 1}]"/>
    <n v="10"/>
    <n v="14"/>
    <n v="25"/>
    <n v="4"/>
    <s v="Gold"/>
    <s v="Gold"/>
    <s v=" 3"/>
    <n v="3"/>
    <n v="38"/>
    <n v="46"/>
    <n v="57"/>
    <n v="8"/>
    <s v="Magenta "/>
    <s v="Magenta "/>
    <s v=" 1"/>
    <n v="1"/>
    <e v="#VALUE!"/>
    <e v="#VALUE!"/>
    <e v="#VALUE!"/>
    <e v="#VALUE!"/>
    <s v=" "/>
    <s v=" "/>
    <s v="0"/>
    <n v="0"/>
    <n v="4"/>
    <n v="395000"/>
    <n v="172000"/>
    <s v="DISC10"/>
    <n v="0.1"/>
    <x v="0"/>
    <x v="2"/>
    <x v="22"/>
    <n v="1580000"/>
    <n v="158000"/>
    <n v="1422000"/>
    <n v="688000"/>
    <n v="734000"/>
    <d v="2023-04-01T00:00:00"/>
    <x v="0"/>
    <x v="3"/>
    <n v="1.1010748455626271E-3"/>
  </r>
  <r>
    <n v="540"/>
    <s v="ORD-SW-540-29/04/23"/>
    <x v="1"/>
    <x v="1"/>
    <s v="[{color: Summer Orange, quantity: 3}, {color: Midnight Black , quantity: 2}, {color: Ash Grey , quantity: 1}]"/>
    <n v="10"/>
    <n v="23"/>
    <n v="34"/>
    <n v="13"/>
    <s v="Summer Orange"/>
    <s v="Summer Orange"/>
    <s v=" 3"/>
    <n v="3"/>
    <n v="47"/>
    <n v="62"/>
    <n v="73"/>
    <n v="15"/>
    <s v="Midnight Black "/>
    <s v="Midnight Black "/>
    <s v=" 2"/>
    <n v="2"/>
    <n v="86"/>
    <n v="95"/>
    <n v="106"/>
    <n v="9"/>
    <s v="Ash Grey "/>
    <s v="Ash Grey "/>
    <s v=" 1"/>
    <n v="1"/>
    <n v="6"/>
    <n v="189000"/>
    <n v="93000"/>
    <s v="BUKALEBAR"/>
    <n v="0.15"/>
    <x v="1"/>
    <x v="3"/>
    <x v="22"/>
    <n v="1134000"/>
    <n v="170100"/>
    <n v="963900"/>
    <n v="558000"/>
    <n v="405900"/>
    <d v="2023-04-29T00:00:00"/>
    <x v="13"/>
    <x v="4"/>
    <n v="6.0889138939219391E-4"/>
  </r>
  <r>
    <n v="541"/>
    <s v="ORD-PP-541-05/04/23"/>
    <x v="15"/>
    <x v="3"/>
    <s v="[{color: Summer Orange, quantity: 1}, {color: Snow White , quantity: 1}]"/>
    <n v="10"/>
    <n v="23"/>
    <n v="34"/>
    <n v="13"/>
    <s v="Summer Orange"/>
    <s v="Summer Orange"/>
    <s v=" 1"/>
    <n v="1"/>
    <n v="47"/>
    <n v="58"/>
    <n v="69"/>
    <n v="11"/>
    <s v="Snow White "/>
    <s v="Snow White "/>
    <s v=" 1"/>
    <n v="1"/>
    <e v="#VALUE!"/>
    <e v="#VALUE!"/>
    <e v="#VALUE!"/>
    <e v="#VALUE!"/>
    <s v=" "/>
    <s v=" "/>
    <s v="0"/>
    <n v="0"/>
    <n v="2"/>
    <n v="395000"/>
    <n v="172000"/>
    <s v="DISCAPRIL"/>
    <n v="0.1"/>
    <x v="0"/>
    <x v="1"/>
    <x v="21"/>
    <n v="790000"/>
    <n v="79000"/>
    <n v="711000"/>
    <n v="344000"/>
    <n v="367000"/>
    <d v="2023-04-05T00:00:00"/>
    <x v="9"/>
    <x v="2"/>
    <n v="5.5053742278131357E-4"/>
  </r>
  <r>
    <n v="542"/>
    <s v="ORD-AK-542-04/04/23"/>
    <x v="20"/>
    <x v="5"/>
    <s v="[{color: Ash Grey, quantity: 1}, {color: Summer Orange , quantity: 2}, {color: Carmine Red , quantity: 2}]"/>
    <n v="10"/>
    <n v="18"/>
    <n v="29"/>
    <n v="8"/>
    <s v="Ash Grey"/>
    <s v="Ash Grey"/>
    <s v=" 1"/>
    <n v="1"/>
    <n v="42"/>
    <n v="56"/>
    <n v="67"/>
    <n v="14"/>
    <s v="Summer Orange "/>
    <s v="Summer Orange "/>
    <s v=" 2"/>
    <n v="2"/>
    <n v="80"/>
    <n v="92"/>
    <n v="103"/>
    <n v="12"/>
    <s v="Carmine Red "/>
    <s v="Carmine Red "/>
    <s v=" 2"/>
    <n v="2"/>
    <n v="5"/>
    <n v="400000"/>
    <n v="250000"/>
    <s v="DISC10"/>
    <n v="0.1"/>
    <x v="0"/>
    <x v="2"/>
    <x v="26"/>
    <n v="2000000"/>
    <n v="200000"/>
    <n v="1800000"/>
    <n v="1250000"/>
    <n v="550000"/>
    <d v="2023-04-04T00:00:00"/>
    <x v="7"/>
    <x v="4"/>
    <n v="8.2505608318725462E-4"/>
  </r>
  <r>
    <n v="543"/>
    <s v="ORD-PW-543-01/04/23"/>
    <x v="6"/>
    <x v="4"/>
    <s v="[{color: Summer Orange, quantity: 1}, {color: Snow White , quantity: 1}]"/>
    <n v="10"/>
    <n v="23"/>
    <n v="34"/>
    <n v="13"/>
    <s v="Summer Orange"/>
    <s v="Summer Orange"/>
    <s v=" 1"/>
    <n v="1"/>
    <n v="47"/>
    <n v="58"/>
    <n v="69"/>
    <n v="11"/>
    <s v="Snow White "/>
    <s v="Snow White "/>
    <s v=" 1"/>
    <n v="1"/>
    <e v="#VALUE!"/>
    <e v="#VALUE!"/>
    <e v="#VALUE!"/>
    <e v="#VALUE!"/>
    <s v=" "/>
    <s v=" "/>
    <s v="0"/>
    <n v="0"/>
    <n v="2"/>
    <n v="155000"/>
    <n v="46000"/>
    <s v="DISC15"/>
    <n v="0.15"/>
    <x v="0"/>
    <x v="2"/>
    <x v="17"/>
    <n v="310000"/>
    <n v="46500"/>
    <n v="263500"/>
    <n v="92000"/>
    <n v="171500"/>
    <d v="2023-04-01T00:00:00"/>
    <x v="0"/>
    <x v="2"/>
    <n v="2.5726748775748034E-4"/>
  </r>
  <r>
    <n v="544"/>
    <s v="ORD-PU-544-26/04/23"/>
    <x v="0"/>
    <x v="0"/>
    <s v="[{color: Snow White, quantity: 2}, {color: Ash Grey , quantity: 1}]"/>
    <n v="10"/>
    <n v="20"/>
    <n v="31"/>
    <n v="10"/>
    <s v="Snow White"/>
    <s v="Snow White"/>
    <s v=" 2"/>
    <n v="2"/>
    <n v="44"/>
    <n v="53"/>
    <n v="64"/>
    <n v="9"/>
    <s v="Ash Grey "/>
    <s v="Ash Grey "/>
    <s v=" 1"/>
    <n v="1"/>
    <e v="#VALUE!"/>
    <e v="#VALUE!"/>
    <e v="#VALUE!"/>
    <e v="#VALUE!"/>
    <s v=" "/>
    <s v=" "/>
    <s v="0"/>
    <n v="0"/>
    <n v="3"/>
    <n v="220000"/>
    <n v="76000"/>
    <s v="BUKALEBAR"/>
    <n v="0.15"/>
    <x v="1"/>
    <x v="3"/>
    <x v="24"/>
    <n v="660000"/>
    <n v="99000"/>
    <n v="561000"/>
    <n v="228000"/>
    <n v="333000"/>
    <d v="2023-04-26T00:00:00"/>
    <x v="15"/>
    <x v="2"/>
    <n v="4.9953395582064694E-4"/>
  </r>
  <r>
    <n v="545"/>
    <s v="ORD-PP-545-06/04/23"/>
    <x v="5"/>
    <x v="3"/>
    <s v="[{color: Rose Gold, quantity: 7}]"/>
    <n v="10"/>
    <n v="19"/>
    <n v="30"/>
    <n v="9"/>
    <s v="Rose Gold"/>
    <s v="Rose Gold"/>
    <s v=" 7"/>
    <n v="7"/>
    <e v="#VALUE!"/>
    <e v="#VALUE!"/>
    <e v="#VALUE!"/>
    <e v="#VALUE!"/>
    <s v=" "/>
    <s v=" "/>
    <s v="0"/>
    <n v="0"/>
    <e v="#VALUE!"/>
    <e v="#VALUE!"/>
    <e v="#VALUE!"/>
    <e v="#VALUE!"/>
    <s v=" "/>
    <s v=" "/>
    <s v="0"/>
    <n v="0"/>
    <n v="7"/>
    <n v="175000"/>
    <n v="63000"/>
    <s v="DISCAPRIL"/>
    <n v="0.1"/>
    <x v="0"/>
    <x v="1"/>
    <x v="18"/>
    <n v="1225000"/>
    <n v="122500"/>
    <n v="1102500"/>
    <n v="441000"/>
    <n v="661500"/>
    <d v="2023-04-06T00:00:00"/>
    <x v="8"/>
    <x v="1"/>
    <n v="9.9231745277885254E-4"/>
  </r>
  <r>
    <n v="546"/>
    <s v="ORD-SP-546-14/04/23"/>
    <x v="24"/>
    <x v="2"/>
    <s v="[{color: Carmine Red, quantity: 1}, {color: Ash Grey , quantity: 2}]"/>
    <n v="10"/>
    <n v="21"/>
    <n v="32"/>
    <n v="11"/>
    <s v="Carmine Red"/>
    <s v="Carmine Red"/>
    <s v=" 1"/>
    <n v="1"/>
    <n v="45"/>
    <n v="54"/>
    <n v="65"/>
    <n v="9"/>
    <s v="Ash Grey "/>
    <s v="Ash Grey "/>
    <s v=" 2"/>
    <n v="2"/>
    <e v="#VALUE!"/>
    <e v="#VALUE!"/>
    <e v="#VALUE!"/>
    <e v="#VALUE!"/>
    <s v=" "/>
    <s v=" "/>
    <s v="0"/>
    <n v="0"/>
    <n v="3"/>
    <n v="278000"/>
    <n v="122000"/>
    <s v="-"/>
    <e v="#N/A"/>
    <x v="2"/>
    <x v="3"/>
    <x v="2"/>
    <n v="834000"/>
    <s v="0"/>
    <n v="834000"/>
    <n v="366000"/>
    <n v="468000"/>
    <d v="2023-04-14T00:00:00"/>
    <x v="22"/>
    <x v="0"/>
    <n v="7.020477216938822E-4"/>
  </r>
  <r>
    <n v="547"/>
    <s v="ORD-PP-547-18/04/23"/>
    <x v="4"/>
    <x v="3"/>
    <s v="[{color: Rose Gold, quantity: 1}, {color: Ocean Blue , quantity: 1}, {color: Ash Grey , quantity: 1}]"/>
    <n v="10"/>
    <n v="19"/>
    <n v="30"/>
    <n v="9"/>
    <s v="Rose Gold"/>
    <s v="Rose Gold"/>
    <s v=" 1"/>
    <n v="1"/>
    <n v="43"/>
    <n v="54"/>
    <n v="65"/>
    <n v="11"/>
    <s v="Ocean Blue "/>
    <s v="Ocean Blue "/>
    <s v=" 1"/>
    <n v="1"/>
    <n v="78"/>
    <n v="87"/>
    <n v="98"/>
    <n v="9"/>
    <s v="Ash Grey "/>
    <s v="Ash Grey "/>
    <s v=" 1"/>
    <n v="1"/>
    <n v="3"/>
    <n v="130000"/>
    <n v="46000"/>
    <s v="BUKALEBAR"/>
    <n v="0.15"/>
    <x v="1"/>
    <x v="3"/>
    <x v="25"/>
    <n v="390000"/>
    <n v="58500"/>
    <n v="331500"/>
    <n v="138000"/>
    <n v="193500"/>
    <d v="2023-04-18T00:00:00"/>
    <x v="24"/>
    <x v="3"/>
    <n v="2.9026973108497051E-4"/>
  </r>
  <r>
    <n v="548"/>
    <s v="ORD-PP-548-05/04/23"/>
    <x v="14"/>
    <x v="3"/>
    <s v="[{color: Carmine Red, quantity: 6}]"/>
    <n v="10"/>
    <n v="21"/>
    <n v="32"/>
    <n v="11"/>
    <s v="Carmine Red"/>
    <s v="Carmine Red"/>
    <s v=" 6"/>
    <n v="6"/>
    <e v="#VALUE!"/>
    <e v="#VALUE!"/>
    <e v="#VALUE!"/>
    <e v="#VALUE!"/>
    <s v=" "/>
    <s v=" "/>
    <s v="0"/>
    <n v="0"/>
    <e v="#VALUE!"/>
    <e v="#VALUE!"/>
    <e v="#VALUE!"/>
    <e v="#VALUE!"/>
    <s v=" "/>
    <s v=" "/>
    <s v="0"/>
    <n v="0"/>
    <n v="6"/>
    <n v="85000"/>
    <n v="28000"/>
    <s v="DISCAPRIL"/>
    <n v="0.1"/>
    <x v="0"/>
    <x v="1"/>
    <x v="25"/>
    <n v="510000"/>
    <n v="51000"/>
    <n v="459000"/>
    <n v="168000"/>
    <n v="291000"/>
    <d v="2023-04-05T00:00:00"/>
    <x v="9"/>
    <x v="4"/>
    <n v="4.3652967310452926E-4"/>
  </r>
  <r>
    <n v="549"/>
    <s v="ORD-PP-549-02/04/23"/>
    <x v="5"/>
    <x v="3"/>
    <s v="[{color: Midnight Black, quantity: 3}, {color: Snow White , quantity: 2}]"/>
    <n v="10"/>
    <n v="24"/>
    <n v="35"/>
    <n v="14"/>
    <s v="Midnight Black"/>
    <s v="Midnight Black"/>
    <s v=" 3"/>
    <n v="3"/>
    <n v="48"/>
    <n v="59"/>
    <n v="70"/>
    <n v="11"/>
    <s v="Snow White "/>
    <s v="Snow White "/>
    <s v=" 2"/>
    <n v="2"/>
    <e v="#VALUE!"/>
    <e v="#VALUE!"/>
    <e v="#VALUE!"/>
    <e v="#VALUE!"/>
    <s v=" "/>
    <s v=" "/>
    <s v="0"/>
    <n v="0"/>
    <n v="5"/>
    <n v="175000"/>
    <n v="63000"/>
    <s v="DISC15"/>
    <n v="0.15"/>
    <x v="0"/>
    <x v="2"/>
    <x v="12"/>
    <n v="875000"/>
    <n v="131250"/>
    <n v="743750"/>
    <n v="315000"/>
    <n v="428750"/>
    <d v="2023-04-02T00:00:00"/>
    <x v="1"/>
    <x v="3"/>
    <n v="6.4316871939370081E-4"/>
  </r>
  <r>
    <n v="550"/>
    <s v="ORD-PP-550-04/04/23"/>
    <x v="14"/>
    <x v="3"/>
    <s v="[{color: Dusk, quantity: 1}]"/>
    <n v="10"/>
    <n v="14"/>
    <n v="25"/>
    <n v="4"/>
    <s v="Dusk"/>
    <s v="Dusk"/>
    <s v=" 1"/>
    <n v="1"/>
    <e v="#VALUE!"/>
    <e v="#VALUE!"/>
    <e v="#VALUE!"/>
    <e v="#VALUE!"/>
    <s v=" "/>
    <s v=" "/>
    <s v="0"/>
    <n v="0"/>
    <e v="#VALUE!"/>
    <e v="#VALUE!"/>
    <e v="#VALUE!"/>
    <e v="#VALUE!"/>
    <s v=" "/>
    <s v=" "/>
    <s v="0"/>
    <n v="0"/>
    <n v="1"/>
    <n v="85000"/>
    <n v="28000"/>
    <s v="DISC15"/>
    <n v="0.15"/>
    <x v="0"/>
    <x v="2"/>
    <x v="11"/>
    <n v="85000"/>
    <n v="12750"/>
    <n v="72250"/>
    <n v="28000"/>
    <n v="44250"/>
    <d v="2023-04-04T00:00:00"/>
    <x v="7"/>
    <x v="0"/>
    <n v="6.637951214733822E-5"/>
  </r>
  <r>
    <n v="551"/>
    <s v="ORD-PW-551-24/04/23"/>
    <x v="6"/>
    <x v="4"/>
    <s v="[{color: Dusk, quantity: 3}, {color: Rose Gold , quantity: 1}, {color: Midnight Black , quantity: 1}]"/>
    <n v="10"/>
    <n v="14"/>
    <n v="25"/>
    <n v="4"/>
    <s v="Dusk"/>
    <s v="Dusk"/>
    <s v=" 3"/>
    <n v="3"/>
    <n v="38"/>
    <n v="48"/>
    <n v="59"/>
    <n v="10"/>
    <s v="Rose Gold "/>
    <s v="Rose Gold "/>
    <s v=" 1"/>
    <n v="1"/>
    <n v="72"/>
    <n v="87"/>
    <n v="98"/>
    <n v="15"/>
    <s v="Midnight Black "/>
    <s v="Midnight Black "/>
    <s v=" 1"/>
    <n v="1"/>
    <n v="5"/>
    <n v="155000"/>
    <n v="46000"/>
    <s v="DISC20"/>
    <n v="0.2"/>
    <x v="1"/>
    <x v="2"/>
    <x v="3"/>
    <n v="775000"/>
    <n v="155000"/>
    <n v="620000"/>
    <n v="230000"/>
    <n v="390000"/>
    <d v="2023-04-24T00:00:00"/>
    <x v="4"/>
    <x v="3"/>
    <n v="5.8503976807823511E-4"/>
  </r>
  <r>
    <n v="552"/>
    <s v="ORD-SW-552-01/04/23"/>
    <x v="1"/>
    <x v="1"/>
    <s v="[{color: Ocean Blue, quantity: 1}]"/>
    <n v="10"/>
    <n v="20"/>
    <n v="31"/>
    <n v="10"/>
    <s v="Ocean Blue"/>
    <s v="Ocean Blue"/>
    <s v=" 1"/>
    <n v="1"/>
    <e v="#VALUE!"/>
    <e v="#VALUE!"/>
    <e v="#VALUE!"/>
    <e v="#VALUE!"/>
    <s v=" "/>
    <s v=" "/>
    <s v="0"/>
    <n v="0"/>
    <e v="#VALUE!"/>
    <e v="#VALUE!"/>
    <e v="#VALUE!"/>
    <e v="#VALUE!"/>
    <s v=" "/>
    <s v=" "/>
    <s v="0"/>
    <n v="0"/>
    <n v="1"/>
    <n v="189000"/>
    <n v="93000"/>
    <s v="DISCAPRIL"/>
    <n v="0.1"/>
    <x v="0"/>
    <x v="1"/>
    <x v="5"/>
    <n v="189000"/>
    <n v="18900"/>
    <n v="170100"/>
    <n v="93000"/>
    <n v="77100"/>
    <d v="2023-04-01T00:00:00"/>
    <x v="0"/>
    <x v="1"/>
    <n v="1.1565786184315879E-4"/>
  </r>
  <r>
    <n v="553"/>
    <s v="ORD-AK-553-29/04/23"/>
    <x v="16"/>
    <x v="5"/>
    <s v="[{color: Ocean Blue, quantity: 1}, {color: Ash Grey , quantity: 1}]"/>
    <n v="10"/>
    <n v="20"/>
    <n v="31"/>
    <n v="10"/>
    <s v="Ocean Blue"/>
    <s v="Ocean Blue"/>
    <s v=" 1"/>
    <n v="1"/>
    <n v="44"/>
    <n v="53"/>
    <n v="64"/>
    <n v="9"/>
    <s v="Ash Grey "/>
    <s v="Ash Grey "/>
    <s v=" 1"/>
    <n v="1"/>
    <e v="#VALUE!"/>
    <e v="#VALUE!"/>
    <e v="#VALUE!"/>
    <e v="#VALUE!"/>
    <s v=" "/>
    <s v=" "/>
    <s v="0"/>
    <n v="0"/>
    <n v="2"/>
    <n v="65000"/>
    <n v="11000"/>
    <s v="BUKALEBAR"/>
    <n v="0.15"/>
    <x v="1"/>
    <x v="3"/>
    <x v="12"/>
    <n v="130000"/>
    <n v="19500"/>
    <n v="110500"/>
    <n v="22000"/>
    <n v="88500"/>
    <d v="2023-04-29T00:00:00"/>
    <x v="13"/>
    <x v="3"/>
    <n v="1.3275902429467644E-4"/>
  </r>
  <r>
    <n v="554"/>
    <s v="ORD-PW-554-01/04/23"/>
    <x v="6"/>
    <x v="4"/>
    <s v="[{color: Snow White, quantity: 2}, {color: Carmine Red , quantity: 4}]"/>
    <n v="10"/>
    <n v="20"/>
    <n v="31"/>
    <n v="10"/>
    <s v="Snow White"/>
    <s v="Snow White"/>
    <s v=" 2"/>
    <n v="2"/>
    <n v="44"/>
    <n v="56"/>
    <n v="67"/>
    <n v="12"/>
    <s v="Carmine Red "/>
    <s v="Carmine Red "/>
    <s v=" 4"/>
    <n v="4"/>
    <e v="#VALUE!"/>
    <e v="#VALUE!"/>
    <e v="#VALUE!"/>
    <e v="#VALUE!"/>
    <s v=" "/>
    <s v=" "/>
    <s v="0"/>
    <n v="0"/>
    <n v="6"/>
    <n v="155000"/>
    <n v="46000"/>
    <s v="DISC15"/>
    <n v="0.15"/>
    <x v="0"/>
    <x v="2"/>
    <x v="9"/>
    <n v="930000"/>
    <n v="139500"/>
    <n v="790500"/>
    <n v="276000"/>
    <n v="514500"/>
    <d v="2023-04-01T00:00:00"/>
    <x v="0"/>
    <x v="1"/>
    <n v="7.7180246327244095E-4"/>
  </r>
  <r>
    <n v="555"/>
    <s v="ORD-AK-555-04/04/23"/>
    <x v="23"/>
    <x v="5"/>
    <s v="[{color: Gold, quantity: 3}, {color: Snow White , quantity: 1}, {color: Gold , quantity: 2}]"/>
    <n v="10"/>
    <n v="14"/>
    <n v="25"/>
    <n v="4"/>
    <s v="Gold"/>
    <s v="Gold"/>
    <s v=" 3"/>
    <n v="3"/>
    <n v="38"/>
    <n v="49"/>
    <n v="60"/>
    <n v="11"/>
    <s v="Snow White "/>
    <s v="Snow White "/>
    <s v=" 1"/>
    <n v="1"/>
    <n v="73"/>
    <n v="78"/>
    <n v="89"/>
    <n v="5"/>
    <s v="Gold "/>
    <s v="Gold "/>
    <s v=" 2"/>
    <n v="2"/>
    <n v="6"/>
    <n v="90000"/>
    <n v="47000"/>
    <s v="DISC10"/>
    <n v="0.1"/>
    <x v="0"/>
    <x v="2"/>
    <x v="15"/>
    <n v="540000"/>
    <n v="54000"/>
    <n v="486000"/>
    <n v="282000"/>
    <n v="204000"/>
    <d v="2023-04-04T00:00:00"/>
    <x v="7"/>
    <x v="4"/>
    <n v="3.0602080176399992E-4"/>
  </r>
  <r>
    <n v="556"/>
    <s v="ORD-AK-556-03/04/23"/>
    <x v="23"/>
    <x v="5"/>
    <s v="[{color: Gold, quantity: 5}, {color: Ocean Blue , quantity: 2}]"/>
    <n v="10"/>
    <n v="14"/>
    <n v="25"/>
    <n v="4"/>
    <s v="Gold"/>
    <s v="Gold"/>
    <s v=" 5"/>
    <n v="5"/>
    <n v="38"/>
    <n v="49"/>
    <n v="60"/>
    <n v="11"/>
    <s v="Ocean Blue "/>
    <s v="Ocean Blue "/>
    <s v=" 2"/>
    <n v="2"/>
    <e v="#VALUE!"/>
    <e v="#VALUE!"/>
    <e v="#VALUE!"/>
    <e v="#VALUE!"/>
    <s v=" "/>
    <s v=" "/>
    <s v="0"/>
    <n v="0"/>
    <n v="7"/>
    <n v="90000"/>
    <n v="47000"/>
    <s v="BELI44"/>
    <n v="0.15"/>
    <x v="0"/>
    <x v="0"/>
    <x v="28"/>
    <n v="630000"/>
    <n v="94500"/>
    <n v="535500"/>
    <n v="329000"/>
    <n v="206500"/>
    <d v="2023-04-03T00:00:00"/>
    <x v="2"/>
    <x v="2"/>
    <n v="3.0977105668757832E-4"/>
  </r>
  <r>
    <n v="557"/>
    <s v="ORD-AK-557-01/04/23"/>
    <x v="7"/>
    <x v="5"/>
    <s v="[{color: Midnight Black, quantity: 1}, {color: Dusk , quantity: 1}]"/>
    <n v="10"/>
    <n v="24"/>
    <n v="35"/>
    <n v="14"/>
    <s v="Midnight Black"/>
    <s v="Midnight Black"/>
    <s v=" 1"/>
    <n v="1"/>
    <n v="48"/>
    <n v="53"/>
    <n v="64"/>
    <n v="5"/>
    <s v="Dusk "/>
    <s v="Dusk "/>
    <s v=" 1"/>
    <n v="1"/>
    <e v="#VALUE!"/>
    <e v="#VALUE!"/>
    <e v="#VALUE!"/>
    <e v="#VALUE!"/>
    <s v=" "/>
    <s v=" "/>
    <s v="0"/>
    <n v="0"/>
    <n v="2"/>
    <n v="9000"/>
    <n v="2000"/>
    <s v="DISC15"/>
    <n v="0.15"/>
    <x v="0"/>
    <x v="2"/>
    <x v="22"/>
    <n v="18000"/>
    <n v="2700"/>
    <n v="15300"/>
    <n v="4000"/>
    <n v="11300"/>
    <d v="2023-04-01T00:00:00"/>
    <x v="0"/>
    <x v="4"/>
    <n v="1.6951152254574505E-5"/>
  </r>
  <r>
    <n v="558"/>
    <s v="ORD-PP-558-24/04/23"/>
    <x v="10"/>
    <x v="3"/>
    <s v="[{color: Snow White, quantity: 5}, {color: Rose Gold , quantity: 1}]"/>
    <n v="10"/>
    <n v="20"/>
    <n v="31"/>
    <n v="10"/>
    <s v="Snow White"/>
    <s v="Snow White"/>
    <s v=" 5"/>
    <n v="5"/>
    <n v="44"/>
    <n v="54"/>
    <n v="65"/>
    <n v="10"/>
    <s v="Rose Gold "/>
    <s v="Rose Gold "/>
    <s v=" 1"/>
    <n v="1"/>
    <e v="#VALUE!"/>
    <e v="#VALUE!"/>
    <e v="#VALUE!"/>
    <e v="#VALUE!"/>
    <s v=" "/>
    <s v=" "/>
    <s v="0"/>
    <n v="0"/>
    <n v="6"/>
    <n v="100000"/>
    <n v="31000"/>
    <s v="DISC20"/>
    <n v="0.2"/>
    <x v="1"/>
    <x v="2"/>
    <x v="3"/>
    <n v="600000"/>
    <n v="120000"/>
    <n v="480000"/>
    <n v="186000"/>
    <n v="294000"/>
    <d v="2023-04-24T00:00:00"/>
    <x v="4"/>
    <x v="3"/>
    <n v="4.410299790128234E-4"/>
  </r>
  <r>
    <n v="559"/>
    <s v="ORD-AK-559-25/04/23"/>
    <x v="23"/>
    <x v="5"/>
    <s v="[{color: Rose Gold, quantity: 1}, {color: Summer Orange , quantity: 4}, {color: Midnight Black , quantity: 1}]"/>
    <n v="10"/>
    <n v="19"/>
    <n v="30"/>
    <n v="9"/>
    <s v="Rose Gold"/>
    <s v="Rose Gold"/>
    <s v=" 1"/>
    <n v="1"/>
    <n v="43"/>
    <n v="57"/>
    <n v="68"/>
    <n v="14"/>
    <s v="Summer Orange "/>
    <s v="Summer Orange "/>
    <s v=" 4"/>
    <n v="4"/>
    <n v="81"/>
    <n v="96"/>
    <n v="107"/>
    <n v="15"/>
    <s v="Midnight Black "/>
    <s v="Midnight Black "/>
    <s v=" 1"/>
    <n v="1"/>
    <n v="6"/>
    <n v="90000"/>
    <n v="47000"/>
    <s v="BUKALEBAR"/>
    <n v="0.15"/>
    <x v="1"/>
    <x v="3"/>
    <x v="15"/>
    <n v="540000"/>
    <n v="81000"/>
    <n v="459000"/>
    <n v="282000"/>
    <n v="177000"/>
    <d v="2023-04-25T00:00:00"/>
    <x v="6"/>
    <x v="4"/>
    <n v="2.6551804858935288E-4"/>
  </r>
  <r>
    <n v="560"/>
    <s v="ORD-PU-560-05/04/23"/>
    <x v="0"/>
    <x v="0"/>
    <s v="[{color: Ash Grey, quantity: 3}, {color: Rose Gold , quantity: 1}]"/>
    <n v="10"/>
    <n v="18"/>
    <n v="29"/>
    <n v="8"/>
    <s v="Ash Grey"/>
    <s v="Ash Grey"/>
    <s v=" 3"/>
    <n v="3"/>
    <n v="42"/>
    <n v="52"/>
    <n v="63"/>
    <n v="10"/>
    <s v="Rose Gold "/>
    <s v="Rose Gold "/>
    <s v=" 1"/>
    <n v="1"/>
    <e v="#VALUE!"/>
    <e v="#VALUE!"/>
    <e v="#VALUE!"/>
    <e v="#VALUE!"/>
    <s v=" "/>
    <s v=" "/>
    <s v="0"/>
    <n v="0"/>
    <n v="4"/>
    <n v="220000"/>
    <n v="76000"/>
    <s v="DISC15"/>
    <n v="0.15"/>
    <x v="0"/>
    <x v="2"/>
    <x v="29"/>
    <n v="880000"/>
    <n v="132000"/>
    <n v="748000"/>
    <n v="304000"/>
    <n v="444000"/>
    <d v="2023-04-05T00:00:00"/>
    <x v="9"/>
    <x v="1"/>
    <n v="6.6604527442752919E-4"/>
  </r>
  <r>
    <n v="561"/>
    <s v="ORD-AK-561-06/04/23"/>
    <x v="20"/>
    <x v="5"/>
    <s v="[{color: Summer Orange, quantity: 3}, {color: Midnight Black , quantity: 2}]"/>
    <n v="10"/>
    <n v="23"/>
    <n v="34"/>
    <n v="13"/>
    <s v="Summer Orange"/>
    <s v="Summer Orange"/>
    <s v=" 3"/>
    <n v="3"/>
    <n v="47"/>
    <n v="62"/>
    <n v="73"/>
    <n v="15"/>
    <s v="Midnight Black "/>
    <s v="Midnight Black "/>
    <s v=" 2"/>
    <n v="2"/>
    <e v="#VALUE!"/>
    <e v="#VALUE!"/>
    <e v="#VALUE!"/>
    <e v="#VALUE!"/>
    <s v=" "/>
    <s v=" "/>
    <s v="0"/>
    <n v="0"/>
    <n v="5"/>
    <n v="400000"/>
    <n v="250000"/>
    <s v="DISC15"/>
    <n v="0.15"/>
    <x v="0"/>
    <x v="2"/>
    <x v="13"/>
    <n v="2000000"/>
    <n v="300000"/>
    <n v="1700000"/>
    <n v="1250000"/>
    <n v="450000"/>
    <d v="2023-04-06T00:00:00"/>
    <x v="8"/>
    <x v="0"/>
    <n v="6.7504588624411747E-4"/>
  </r>
  <r>
    <n v="562"/>
    <s v="ORD-PW-562-06/04/23"/>
    <x v="19"/>
    <x v="4"/>
    <s v="[{color: Snow White, quantity: 1}, {color: Ocean Blue , quantity: 6}]"/>
    <n v="10"/>
    <n v="20"/>
    <n v="31"/>
    <n v="10"/>
    <s v="Snow White"/>
    <s v="Snow White"/>
    <s v=" 1"/>
    <n v="1"/>
    <n v="44"/>
    <n v="55"/>
    <n v="66"/>
    <n v="11"/>
    <s v="Ocean Blue "/>
    <s v="Ocean Blue "/>
    <s v=" 6"/>
    <n v="6"/>
    <e v="#VALUE!"/>
    <e v="#VALUE!"/>
    <e v="#VALUE!"/>
    <e v="#VALUE!"/>
    <s v=" "/>
    <s v=" "/>
    <s v="0"/>
    <n v="0"/>
    <n v="7"/>
    <n v="200000"/>
    <n v="55000"/>
    <s v="DISC10"/>
    <n v="0.1"/>
    <x v="0"/>
    <x v="2"/>
    <x v="11"/>
    <n v="1400000"/>
    <n v="140000"/>
    <n v="1260000"/>
    <n v="385000"/>
    <n v="875000"/>
    <d v="2023-04-06T00:00:00"/>
    <x v="8"/>
    <x v="3"/>
    <n v="1.3125892232524507E-3"/>
  </r>
  <r>
    <n v="563"/>
    <s v="ORD-SP-563-03/04/23"/>
    <x v="9"/>
    <x v="2"/>
    <s v="[{color: Dusk, quantity: 4}]"/>
    <n v="10"/>
    <n v="14"/>
    <n v="25"/>
    <n v="4"/>
    <s v="Dusk"/>
    <s v="Dusk"/>
    <s v=" 4"/>
    <n v="4"/>
    <e v="#VALUE!"/>
    <e v="#VALUE!"/>
    <e v="#VALUE!"/>
    <e v="#VALUE!"/>
    <s v=" "/>
    <s v=" "/>
    <s v="0"/>
    <n v="0"/>
    <e v="#VALUE!"/>
    <e v="#VALUE!"/>
    <e v="#VALUE!"/>
    <e v="#VALUE!"/>
    <s v=" "/>
    <s v=" "/>
    <s v="0"/>
    <n v="0"/>
    <n v="4"/>
    <n v="370000"/>
    <n v="108000"/>
    <s v="DISCAPRIL"/>
    <n v="0.1"/>
    <x v="0"/>
    <x v="1"/>
    <x v="5"/>
    <n v="1480000"/>
    <n v="148000"/>
    <n v="1332000"/>
    <n v="432000"/>
    <n v="900000"/>
    <d v="2023-04-03T00:00:00"/>
    <x v="2"/>
    <x v="4"/>
    <n v="1.3500917724882349E-3"/>
  </r>
  <r>
    <n v="564"/>
    <s v="ORD-SW-564-06/04/23"/>
    <x v="3"/>
    <x v="1"/>
    <s v="[{color: Snow White, quantity: 2}]"/>
    <n v="10"/>
    <n v="20"/>
    <n v="31"/>
    <n v="10"/>
    <s v="Snow White"/>
    <s v="Snow White"/>
    <s v=" 2"/>
    <n v="2"/>
    <e v="#VALUE!"/>
    <e v="#VALUE!"/>
    <e v="#VALUE!"/>
    <e v="#VALUE!"/>
    <s v=" "/>
    <s v=" "/>
    <s v="0"/>
    <n v="0"/>
    <e v="#VALUE!"/>
    <e v="#VALUE!"/>
    <e v="#VALUE!"/>
    <e v="#VALUE!"/>
    <s v=" "/>
    <s v=" "/>
    <s v="0"/>
    <n v="0"/>
    <n v="2"/>
    <n v="165000"/>
    <n v="69000"/>
    <s v="BELI44"/>
    <n v="0.15"/>
    <x v="0"/>
    <x v="0"/>
    <x v="27"/>
    <n v="330000"/>
    <n v="49500"/>
    <n v="280500"/>
    <n v="138000"/>
    <n v="142500"/>
    <d v="2023-04-06T00:00:00"/>
    <x v="8"/>
    <x v="0"/>
    <n v="2.1376453064397052E-4"/>
  </r>
  <r>
    <n v="565"/>
    <s v="ORD-AK-565-05/04/23"/>
    <x v="23"/>
    <x v="5"/>
    <s v="[{color: Snow White, quantity: 3}, {color: Midnight Black , quantity: 2}, {color: Summer Orange , quantity: 1}]"/>
    <n v="10"/>
    <n v="20"/>
    <n v="31"/>
    <n v="10"/>
    <s v="Snow White"/>
    <s v="Snow White"/>
    <s v=" 3"/>
    <n v="3"/>
    <n v="44"/>
    <n v="59"/>
    <n v="70"/>
    <n v="15"/>
    <s v="Midnight Black "/>
    <s v="Midnight Black "/>
    <s v=" 2"/>
    <n v="2"/>
    <n v="83"/>
    <n v="97"/>
    <n v="108"/>
    <n v="14"/>
    <s v="Summer Orange "/>
    <s v="Summer Orange "/>
    <s v=" 1"/>
    <n v="1"/>
    <n v="6"/>
    <n v="90000"/>
    <n v="47000"/>
    <s v="DISCAPRIL"/>
    <n v="0.1"/>
    <x v="0"/>
    <x v="1"/>
    <x v="24"/>
    <n v="540000"/>
    <n v="54000"/>
    <n v="486000"/>
    <n v="282000"/>
    <n v="204000"/>
    <d v="2023-04-05T00:00:00"/>
    <x v="9"/>
    <x v="0"/>
    <n v="3.0602080176399992E-4"/>
  </r>
  <r>
    <n v="566"/>
    <s v="ORD-PU-566-05/04/23"/>
    <x v="21"/>
    <x v="0"/>
    <s v="[{color: Dusk, quantity: 1}]"/>
    <n v="10"/>
    <n v="14"/>
    <n v="25"/>
    <n v="4"/>
    <s v="Dusk"/>
    <s v="Dusk"/>
    <s v=" 1"/>
    <n v="1"/>
    <e v="#VALUE!"/>
    <e v="#VALUE!"/>
    <e v="#VALUE!"/>
    <e v="#VALUE!"/>
    <s v=" "/>
    <s v=" "/>
    <s v="0"/>
    <n v="0"/>
    <e v="#VALUE!"/>
    <e v="#VALUE!"/>
    <e v="#VALUE!"/>
    <e v="#VALUE!"/>
    <s v=" "/>
    <s v=" "/>
    <s v="0"/>
    <n v="0"/>
    <n v="1"/>
    <n v="200000"/>
    <n v="64000"/>
    <s v="DISC15"/>
    <n v="0.15"/>
    <x v="0"/>
    <x v="2"/>
    <x v="19"/>
    <n v="200000"/>
    <n v="30000"/>
    <n v="170000"/>
    <n v="64000"/>
    <n v="106000"/>
    <d v="2023-04-05T00:00:00"/>
    <x v="9"/>
    <x v="4"/>
    <n v="1.5901080875972543E-4"/>
  </r>
  <r>
    <n v="567"/>
    <s v="ORD-PW-567-05/04/23"/>
    <x v="17"/>
    <x v="4"/>
    <s v="[{color: Gold, quantity: 3}]"/>
    <n v="10"/>
    <n v="14"/>
    <n v="25"/>
    <n v="4"/>
    <s v="Gold"/>
    <s v="Gold"/>
    <s v=" 3"/>
    <n v="3"/>
    <e v="#VALUE!"/>
    <e v="#VALUE!"/>
    <e v="#VALUE!"/>
    <e v="#VALUE!"/>
    <s v=" "/>
    <s v=" "/>
    <s v="0"/>
    <n v="0"/>
    <e v="#VALUE!"/>
    <e v="#VALUE!"/>
    <e v="#VALUE!"/>
    <e v="#VALUE!"/>
    <s v=" "/>
    <s v=" "/>
    <s v="0"/>
    <n v="0"/>
    <n v="3"/>
    <n v="110000"/>
    <n v="40000"/>
    <s v="BELI44"/>
    <n v="0.15"/>
    <x v="0"/>
    <x v="0"/>
    <x v="21"/>
    <n v="330000"/>
    <n v="49500"/>
    <n v="280500"/>
    <n v="120000"/>
    <n v="160500"/>
    <d v="2023-04-05T00:00:00"/>
    <x v="9"/>
    <x v="1"/>
    <n v="2.4076636609373522E-4"/>
  </r>
  <r>
    <n v="568"/>
    <s v="ORD-AK-568-19/04/23"/>
    <x v="26"/>
    <x v="5"/>
    <s v="[{color: Ocean Blue, quantity: 5}, {color: Ash Grey , quantity: 1}]"/>
    <n v="10"/>
    <n v="20"/>
    <n v="31"/>
    <n v="10"/>
    <s v="Ocean Blue"/>
    <s v="Ocean Blue"/>
    <s v=" 5"/>
    <n v="5"/>
    <n v="44"/>
    <n v="53"/>
    <n v="64"/>
    <n v="9"/>
    <s v="Ash Grey "/>
    <s v="Ash Grey "/>
    <s v=" 1"/>
    <n v="1"/>
    <e v="#VALUE!"/>
    <e v="#VALUE!"/>
    <e v="#VALUE!"/>
    <e v="#VALUE!"/>
    <s v=" "/>
    <s v=" "/>
    <s v="0"/>
    <n v="0"/>
    <n v="6"/>
    <n v="290000"/>
    <n v="115000"/>
    <s v="LEBAR10"/>
    <n v="0.1"/>
    <x v="1"/>
    <x v="1"/>
    <x v="3"/>
    <n v="1740000"/>
    <n v="174000"/>
    <n v="1566000"/>
    <n v="690000"/>
    <n v="876000"/>
    <d v="2023-04-19T00:00:00"/>
    <x v="19"/>
    <x v="4"/>
    <n v="1.314089325221882E-3"/>
  </r>
  <r>
    <n v="569"/>
    <s v="ORD-PU-569-02/04/23"/>
    <x v="0"/>
    <x v="0"/>
    <s v="[{color: Snow White, quantity: 2}]"/>
    <n v="10"/>
    <n v="20"/>
    <n v="31"/>
    <n v="10"/>
    <s v="Snow White"/>
    <s v="Snow White"/>
    <s v=" 2"/>
    <n v="2"/>
    <e v="#VALUE!"/>
    <e v="#VALUE!"/>
    <e v="#VALUE!"/>
    <e v="#VALUE!"/>
    <s v=" "/>
    <s v=" "/>
    <s v="0"/>
    <n v="0"/>
    <e v="#VALUE!"/>
    <e v="#VALUE!"/>
    <e v="#VALUE!"/>
    <e v="#VALUE!"/>
    <s v=" "/>
    <s v=" "/>
    <s v="0"/>
    <n v="0"/>
    <n v="2"/>
    <n v="220000"/>
    <n v="76000"/>
    <s v="DISC15"/>
    <n v="0.15"/>
    <x v="0"/>
    <x v="2"/>
    <x v="11"/>
    <n v="440000"/>
    <n v="66000"/>
    <n v="374000"/>
    <n v="152000"/>
    <n v="222000"/>
    <d v="2023-04-02T00:00:00"/>
    <x v="1"/>
    <x v="0"/>
    <n v="3.3302263721376459E-4"/>
  </r>
  <r>
    <n v="570"/>
    <s v="ORD-SP-570-05/04/23"/>
    <x v="2"/>
    <x v="2"/>
    <s v="[{color: Ocean Blue, quantity: 5}, {color: Summer Orange , quantity: 1}, {color: Gold , quantity: 1}]"/>
    <n v="10"/>
    <n v="20"/>
    <n v="31"/>
    <n v="10"/>
    <s v="Ocean Blue"/>
    <s v="Ocean Blue"/>
    <s v=" 5"/>
    <n v="5"/>
    <n v="44"/>
    <n v="58"/>
    <n v="69"/>
    <n v="14"/>
    <s v="Summer Orange "/>
    <s v="Summer Orange "/>
    <s v=" 1"/>
    <n v="1"/>
    <n v="82"/>
    <n v="87"/>
    <n v="98"/>
    <n v="5"/>
    <s v="Gold "/>
    <s v="Gold "/>
    <s v=" 1"/>
    <n v="1"/>
    <n v="7"/>
    <n v="360000"/>
    <n v="108000"/>
    <s v="BELI44"/>
    <n v="0.15"/>
    <x v="0"/>
    <x v="0"/>
    <x v="14"/>
    <n v="2520000"/>
    <n v="378000"/>
    <n v="2142000"/>
    <n v="756000"/>
    <n v="1386000"/>
    <d v="2023-04-05T00:00:00"/>
    <x v="9"/>
    <x v="2"/>
    <n v="2.0791413296318817E-3"/>
  </r>
  <r>
    <n v="571"/>
    <s v="ORD-SW-571-02/04/23"/>
    <x v="3"/>
    <x v="1"/>
    <s v="[{color: Dusk, quantity: 2}, {color: Ash Grey , quantity: 2}, {color: Gold , quantity: 3}]"/>
    <n v="10"/>
    <n v="14"/>
    <n v="25"/>
    <n v="4"/>
    <s v="Dusk"/>
    <s v="Dusk"/>
    <s v=" 2"/>
    <n v="2"/>
    <n v="38"/>
    <n v="47"/>
    <n v="58"/>
    <n v="9"/>
    <s v="Ash Grey "/>
    <s v="Ash Grey "/>
    <s v=" 2"/>
    <n v="2"/>
    <n v="71"/>
    <n v="76"/>
    <n v="87"/>
    <n v="5"/>
    <s v="Gold "/>
    <s v="Gold "/>
    <s v=" 3"/>
    <n v="3"/>
    <n v="7"/>
    <n v="165000"/>
    <n v="69000"/>
    <s v="BELI44"/>
    <n v="0.15"/>
    <x v="0"/>
    <x v="0"/>
    <x v="16"/>
    <n v="1155000"/>
    <n v="173250"/>
    <n v="981750"/>
    <n v="483000"/>
    <n v="498750"/>
    <d v="2023-04-02T00:00:00"/>
    <x v="1"/>
    <x v="0"/>
    <n v="7.4817585725389679E-4"/>
  </r>
  <r>
    <n v="572"/>
    <s v="ORD-PP-572-04/04/23"/>
    <x v="4"/>
    <x v="3"/>
    <s v="[{color: Midnight Black, quantity: 1}]"/>
    <n v="10"/>
    <n v="24"/>
    <n v="35"/>
    <n v="14"/>
    <s v="Midnight Black"/>
    <s v="Midnight Black"/>
    <s v=" 1"/>
    <n v="1"/>
    <e v="#VALUE!"/>
    <e v="#VALUE!"/>
    <e v="#VALUE!"/>
    <e v="#VALUE!"/>
    <s v=" "/>
    <s v=" "/>
    <s v="0"/>
    <n v="0"/>
    <e v="#VALUE!"/>
    <e v="#VALUE!"/>
    <e v="#VALUE!"/>
    <e v="#VALUE!"/>
    <s v=" "/>
    <s v=" "/>
    <s v="0"/>
    <n v="0"/>
    <n v="1"/>
    <n v="130000"/>
    <n v="46000"/>
    <s v="DISCAPRIL"/>
    <n v="0.1"/>
    <x v="0"/>
    <x v="1"/>
    <x v="22"/>
    <n v="130000"/>
    <n v="13000"/>
    <n v="117000"/>
    <n v="46000"/>
    <n v="71000"/>
    <d v="2023-04-04T00:00:00"/>
    <x v="7"/>
    <x v="3"/>
    <n v="1.0650723982962742E-4"/>
  </r>
  <r>
    <n v="573"/>
    <s v="ORD-PU-573-03/04/23"/>
    <x v="0"/>
    <x v="0"/>
    <s v="[{color: Midnight Black, quantity: 2}, {color: Magenta , quantity: 1}, {color: Gold , quantity: 1}]"/>
    <n v="10"/>
    <n v="24"/>
    <n v="35"/>
    <n v="14"/>
    <s v="Midnight Black"/>
    <s v="Midnight Black"/>
    <s v=" 2"/>
    <n v="2"/>
    <n v="48"/>
    <n v="56"/>
    <n v="67"/>
    <n v="8"/>
    <s v="Magenta "/>
    <s v="Magenta "/>
    <s v=" 1"/>
    <n v="1"/>
    <n v="80"/>
    <n v="85"/>
    <n v="96"/>
    <n v="5"/>
    <s v="Gold "/>
    <s v="Gold "/>
    <s v=" 1"/>
    <n v="1"/>
    <n v="4"/>
    <n v="220000"/>
    <n v="76000"/>
    <s v="DISC15"/>
    <n v="0.15"/>
    <x v="0"/>
    <x v="2"/>
    <x v="4"/>
    <n v="880000"/>
    <n v="132000"/>
    <n v="748000"/>
    <n v="304000"/>
    <n v="444000"/>
    <d v="2023-04-03T00:00:00"/>
    <x v="2"/>
    <x v="0"/>
    <n v="6.6604527442752919E-4"/>
  </r>
  <r>
    <n v="574"/>
    <s v="ORD-SP-574-03/04/23"/>
    <x v="2"/>
    <x v="2"/>
    <s v="[{color: Snow White, quantity: 2}]"/>
    <n v="10"/>
    <n v="20"/>
    <n v="31"/>
    <n v="10"/>
    <s v="Snow White"/>
    <s v="Snow White"/>
    <s v=" 2"/>
    <n v="2"/>
    <e v="#VALUE!"/>
    <e v="#VALUE!"/>
    <e v="#VALUE!"/>
    <e v="#VALUE!"/>
    <s v=" "/>
    <s v=" "/>
    <s v="0"/>
    <n v="0"/>
    <e v="#VALUE!"/>
    <e v="#VALUE!"/>
    <e v="#VALUE!"/>
    <e v="#VALUE!"/>
    <s v=" "/>
    <s v=" "/>
    <s v="0"/>
    <n v="0"/>
    <n v="2"/>
    <n v="360000"/>
    <n v="108000"/>
    <s v="BELI44"/>
    <n v="0.15"/>
    <x v="0"/>
    <x v="0"/>
    <x v="28"/>
    <n v="720000"/>
    <n v="108000"/>
    <n v="612000"/>
    <n v="216000"/>
    <n v="396000"/>
    <d v="2023-04-03T00:00:00"/>
    <x v="2"/>
    <x v="4"/>
    <n v="5.9404037989482339E-4"/>
  </r>
  <r>
    <n v="575"/>
    <s v="ORD-PW-575-04/04/23"/>
    <x v="17"/>
    <x v="4"/>
    <s v="[{color: Summer Orange, quantity: 1}]"/>
    <n v="10"/>
    <n v="23"/>
    <n v="34"/>
    <n v="13"/>
    <s v="Summer Orange"/>
    <s v="Summer Orange"/>
    <s v=" 1"/>
    <n v="1"/>
    <e v="#VALUE!"/>
    <e v="#VALUE!"/>
    <e v="#VALUE!"/>
    <e v="#VALUE!"/>
    <s v=" "/>
    <s v=" "/>
    <s v="0"/>
    <n v="0"/>
    <e v="#VALUE!"/>
    <e v="#VALUE!"/>
    <e v="#VALUE!"/>
    <e v="#VALUE!"/>
    <s v=" "/>
    <s v=" "/>
    <s v="0"/>
    <n v="0"/>
    <n v="1"/>
    <n v="110000"/>
    <n v="40000"/>
    <s v="BELI44"/>
    <n v="0.15"/>
    <x v="0"/>
    <x v="0"/>
    <x v="13"/>
    <n v="110000"/>
    <n v="16500"/>
    <n v="93500"/>
    <n v="40000"/>
    <n v="53500"/>
    <d v="2023-04-04T00:00:00"/>
    <x v="7"/>
    <x v="1"/>
    <n v="8.0255455364578411E-5"/>
  </r>
  <r>
    <n v="576"/>
    <s v="ORD-AK-576-16/04/23"/>
    <x v="12"/>
    <x v="5"/>
    <s v="[{color: Ash Grey, quantity: 4}, {color: Summer Orange , quantity: 2}]"/>
    <n v="10"/>
    <n v="18"/>
    <n v="29"/>
    <n v="8"/>
    <s v="Ash Grey"/>
    <s v="Ash Grey"/>
    <s v=" 4"/>
    <n v="4"/>
    <n v="42"/>
    <n v="56"/>
    <n v="67"/>
    <n v="14"/>
    <s v="Summer Orange "/>
    <s v="Summer Orange "/>
    <s v=" 2"/>
    <n v="2"/>
    <e v="#VALUE!"/>
    <e v="#VALUE!"/>
    <e v="#VALUE!"/>
    <e v="#VALUE!"/>
    <s v=" "/>
    <s v=" "/>
    <s v="0"/>
    <n v="0"/>
    <n v="6"/>
    <n v="48000"/>
    <n v="20000"/>
    <s v="BUKALEBAR"/>
    <n v="0.15"/>
    <x v="1"/>
    <x v="3"/>
    <x v="1"/>
    <n v="288000"/>
    <n v="43200"/>
    <n v="244800"/>
    <n v="120000"/>
    <n v="124800"/>
    <d v="2023-04-16T00:00:00"/>
    <x v="17"/>
    <x v="0"/>
    <n v="1.8721272578503523E-4"/>
  </r>
  <r>
    <n v="577"/>
    <s v="ORD-AK-577-06/04/23"/>
    <x v="20"/>
    <x v="5"/>
    <s v="[{color: Summer Orange, quantity: 1}, {color: Carmine Red , quantity: 3}, {color: Summer Orange , quantity: 1}]"/>
    <n v="10"/>
    <n v="23"/>
    <n v="34"/>
    <n v="13"/>
    <s v="Summer Orange"/>
    <s v="Summer Orange"/>
    <s v=" 1"/>
    <n v="1"/>
    <n v="47"/>
    <n v="59"/>
    <n v="70"/>
    <n v="12"/>
    <s v="Carmine Red "/>
    <s v="Carmine Red "/>
    <s v=" 3"/>
    <n v="3"/>
    <n v="83"/>
    <n v="97"/>
    <n v="108"/>
    <n v="14"/>
    <s v="Summer Orange "/>
    <s v="Summer Orange "/>
    <s v=" 1"/>
    <n v="1"/>
    <n v="5"/>
    <n v="400000"/>
    <n v="250000"/>
    <s v="DISC15"/>
    <n v="0.15"/>
    <x v="0"/>
    <x v="2"/>
    <x v="25"/>
    <n v="2000000"/>
    <n v="300000"/>
    <n v="1700000"/>
    <n v="1250000"/>
    <n v="450000"/>
    <d v="2023-04-06T00:00:00"/>
    <x v="8"/>
    <x v="0"/>
    <n v="6.7504588624411747E-4"/>
  </r>
  <r>
    <n v="578"/>
    <s v="ORD-PU-578-13/04/23"/>
    <x v="0"/>
    <x v="0"/>
    <s v="[{color: Snow White, quantity: 2}, {color: Summer Orange , quantity: 2}]"/>
    <n v="10"/>
    <n v="20"/>
    <n v="31"/>
    <n v="10"/>
    <s v="Snow White"/>
    <s v="Snow White"/>
    <s v=" 2"/>
    <n v="2"/>
    <n v="44"/>
    <n v="58"/>
    <n v="69"/>
    <n v="14"/>
    <s v="Summer Orange "/>
    <s v="Summer Orange "/>
    <s v=" 2"/>
    <n v="2"/>
    <e v="#VALUE!"/>
    <e v="#VALUE!"/>
    <e v="#VALUE!"/>
    <e v="#VALUE!"/>
    <s v=" "/>
    <s v=" "/>
    <s v="0"/>
    <n v="0"/>
    <n v="4"/>
    <n v="220000"/>
    <n v="76000"/>
    <s v="-"/>
    <e v="#N/A"/>
    <x v="2"/>
    <x v="0"/>
    <x v="26"/>
    <n v="880000"/>
    <s v="0"/>
    <n v="880000"/>
    <n v="304000"/>
    <n v="576000"/>
    <d v="2023-04-13T00:00:00"/>
    <x v="21"/>
    <x v="4"/>
    <n v="8.6405873439247035E-4"/>
  </r>
  <r>
    <n v="579"/>
    <s v="ORD-AK-579-23/04/23"/>
    <x v="12"/>
    <x v="5"/>
    <s v="[{color: Ash Grey, quantity: 1}]"/>
    <n v="10"/>
    <n v="18"/>
    <n v="29"/>
    <n v="8"/>
    <s v="Ash Grey"/>
    <s v="Ash Grey"/>
    <s v=" 1"/>
    <n v="1"/>
    <e v="#VALUE!"/>
    <e v="#VALUE!"/>
    <e v="#VALUE!"/>
    <e v="#VALUE!"/>
    <s v=" "/>
    <s v=" "/>
    <s v="0"/>
    <n v="0"/>
    <e v="#VALUE!"/>
    <e v="#VALUE!"/>
    <e v="#VALUE!"/>
    <e v="#VALUE!"/>
    <s v=" "/>
    <s v=" "/>
    <s v="0"/>
    <n v="0"/>
    <n v="1"/>
    <n v="48000"/>
    <n v="20000"/>
    <s v="BUKALEBAR"/>
    <n v="0.15"/>
    <x v="1"/>
    <x v="3"/>
    <x v="22"/>
    <n v="48000"/>
    <n v="7200"/>
    <n v="40800"/>
    <n v="20000"/>
    <n v="20800"/>
    <d v="2023-04-23T00:00:00"/>
    <x v="25"/>
    <x v="0"/>
    <n v="3.1202120964172541E-5"/>
  </r>
  <r>
    <n v="580"/>
    <s v="ORD-PP-580-04/04/23"/>
    <x v="4"/>
    <x v="3"/>
    <s v="[{color: Magenta, quantity: 1}, {color: Gold , quantity: 1}, {color: Summer Orange , quantity: 1}]"/>
    <n v="10"/>
    <n v="17"/>
    <n v="28"/>
    <n v="7"/>
    <s v="Magenta"/>
    <s v="Magenta"/>
    <s v=" 1"/>
    <n v="1"/>
    <n v="41"/>
    <n v="46"/>
    <n v="57"/>
    <n v="5"/>
    <s v="Gold "/>
    <s v="Gold "/>
    <s v=" 1"/>
    <n v="1"/>
    <n v="70"/>
    <n v="84"/>
    <n v="95"/>
    <n v="14"/>
    <s v="Summer Orange "/>
    <s v="Summer Orange "/>
    <s v=" 1"/>
    <n v="1"/>
    <n v="3"/>
    <n v="130000"/>
    <n v="46000"/>
    <s v="BELI44"/>
    <n v="0.15"/>
    <x v="0"/>
    <x v="0"/>
    <x v="3"/>
    <n v="390000"/>
    <n v="58500"/>
    <n v="331500"/>
    <n v="138000"/>
    <n v="193500"/>
    <d v="2023-04-04T00:00:00"/>
    <x v="7"/>
    <x v="2"/>
    <n v="2.9026973108497051E-4"/>
  </r>
  <r>
    <n v="581"/>
    <s v="ORD-AK-581-01/04/23"/>
    <x v="20"/>
    <x v="5"/>
    <s v="[{color: Ocean Blue, quantity: 7}]"/>
    <n v="10"/>
    <n v="20"/>
    <n v="31"/>
    <n v="10"/>
    <s v="Ocean Blue"/>
    <s v="Ocean Blue"/>
    <s v=" 7"/>
    <n v="7"/>
    <e v="#VALUE!"/>
    <e v="#VALUE!"/>
    <e v="#VALUE!"/>
    <e v="#VALUE!"/>
    <s v=" "/>
    <s v=" "/>
    <s v="0"/>
    <n v="0"/>
    <e v="#VALUE!"/>
    <e v="#VALUE!"/>
    <e v="#VALUE!"/>
    <e v="#VALUE!"/>
    <s v=" "/>
    <s v=" "/>
    <s v="0"/>
    <n v="0"/>
    <n v="7"/>
    <n v="400000"/>
    <n v="250000"/>
    <s v="DISC15"/>
    <n v="0.15"/>
    <x v="0"/>
    <x v="2"/>
    <x v="4"/>
    <n v="2800000"/>
    <n v="420000"/>
    <n v="2380000"/>
    <n v="1750000"/>
    <n v="630000"/>
    <d v="2023-04-01T00:00:00"/>
    <x v="0"/>
    <x v="3"/>
    <n v="9.4506424074176443E-4"/>
  </r>
  <r>
    <n v="582"/>
    <s v="ORD-PP-582-01/04/23"/>
    <x v="10"/>
    <x v="3"/>
    <s v="[{color: Carmine Red, quantity: 4}, {color: Rose Gold , quantity: 1}]"/>
    <n v="10"/>
    <n v="21"/>
    <n v="32"/>
    <n v="11"/>
    <s v="Carmine Red"/>
    <s v="Carmine Red"/>
    <s v=" 4"/>
    <n v="4"/>
    <n v="45"/>
    <n v="55"/>
    <n v="66"/>
    <n v="10"/>
    <s v="Rose Gold "/>
    <s v="Rose Gold "/>
    <s v=" 1"/>
    <n v="1"/>
    <e v="#VALUE!"/>
    <e v="#VALUE!"/>
    <e v="#VALUE!"/>
    <e v="#VALUE!"/>
    <s v=" "/>
    <s v=" "/>
    <s v="0"/>
    <n v="0"/>
    <n v="5"/>
    <n v="100000"/>
    <n v="31000"/>
    <s v="BELI44"/>
    <n v="0.15"/>
    <x v="0"/>
    <x v="0"/>
    <x v="4"/>
    <n v="500000"/>
    <n v="75000"/>
    <n v="425000"/>
    <n v="155000"/>
    <n v="270000"/>
    <d v="2023-04-01T00:00:00"/>
    <x v="0"/>
    <x v="3"/>
    <n v="4.0502753174647045E-4"/>
  </r>
  <r>
    <n v="583"/>
    <s v="ORD-AK-583-17/04/23"/>
    <x v="23"/>
    <x v="5"/>
    <s v="[{color: Summer Orange, quantity: 2}]"/>
    <n v="10"/>
    <n v="23"/>
    <n v="34"/>
    <n v="13"/>
    <s v="Summer Orange"/>
    <s v="Summer Orange"/>
    <s v=" 2"/>
    <n v="2"/>
    <e v="#VALUE!"/>
    <e v="#VALUE!"/>
    <e v="#VALUE!"/>
    <e v="#VALUE!"/>
    <s v=" "/>
    <s v=" "/>
    <s v="0"/>
    <n v="0"/>
    <e v="#VALUE!"/>
    <e v="#VALUE!"/>
    <e v="#VALUE!"/>
    <e v="#VALUE!"/>
    <s v=" "/>
    <s v=" "/>
    <s v="0"/>
    <n v="0"/>
    <n v="2"/>
    <n v="90000"/>
    <n v="47000"/>
    <s v="BUKALEBAR"/>
    <n v="0.15"/>
    <x v="1"/>
    <x v="3"/>
    <x v="0"/>
    <n v="180000"/>
    <n v="27000"/>
    <n v="153000"/>
    <n v="94000"/>
    <n v="59000"/>
    <d v="2023-04-17T00:00:00"/>
    <x v="3"/>
    <x v="2"/>
    <n v="8.8506016196450955E-5"/>
  </r>
  <r>
    <n v="584"/>
    <s v="ORD-AK-584-02/04/23"/>
    <x v="20"/>
    <x v="5"/>
    <s v="[{color: Carmine Red, quantity: 4}, {color: Ocean Blue , quantity: 1}, {color: Snow White , quantity: 1}]"/>
    <n v="10"/>
    <n v="21"/>
    <n v="32"/>
    <n v="11"/>
    <s v="Carmine Red"/>
    <s v="Carmine Red"/>
    <s v=" 4"/>
    <n v="4"/>
    <n v="45"/>
    <n v="56"/>
    <n v="67"/>
    <n v="11"/>
    <s v="Ocean Blue "/>
    <s v="Ocean Blue "/>
    <s v=" 1"/>
    <n v="1"/>
    <n v="80"/>
    <n v="91"/>
    <n v="102"/>
    <n v="11"/>
    <s v="Snow White "/>
    <s v="Snow White "/>
    <s v=" 1"/>
    <n v="1"/>
    <n v="6"/>
    <n v="400000"/>
    <n v="250000"/>
    <s v="DISC10"/>
    <n v="0.1"/>
    <x v="0"/>
    <x v="2"/>
    <x v="23"/>
    <n v="2400000"/>
    <n v="240000"/>
    <n v="2160000"/>
    <n v="1500000"/>
    <n v="660000"/>
    <d v="2023-04-02T00:00:00"/>
    <x v="1"/>
    <x v="1"/>
    <n v="9.900672998247055E-4"/>
  </r>
  <r>
    <n v="585"/>
    <s v="ORD-SP-585-24/04/23"/>
    <x v="24"/>
    <x v="2"/>
    <s v="[{color: Snow White, quantity: 1}]"/>
    <n v="10"/>
    <n v="20"/>
    <n v="31"/>
    <n v="10"/>
    <s v="Snow White"/>
    <s v="Snow White"/>
    <s v=" 1"/>
    <n v="1"/>
    <e v="#VALUE!"/>
    <e v="#VALUE!"/>
    <e v="#VALUE!"/>
    <e v="#VALUE!"/>
    <s v=" "/>
    <s v=" "/>
    <s v="0"/>
    <n v="0"/>
    <e v="#VALUE!"/>
    <e v="#VALUE!"/>
    <e v="#VALUE!"/>
    <e v="#VALUE!"/>
    <s v=" "/>
    <s v=" "/>
    <s v="0"/>
    <n v="0"/>
    <n v="1"/>
    <n v="278000"/>
    <n v="122000"/>
    <s v="LEBAR10"/>
    <n v="0.1"/>
    <x v="1"/>
    <x v="1"/>
    <x v="22"/>
    <n v="278000"/>
    <n v="27800"/>
    <n v="250200"/>
    <n v="122000"/>
    <n v="128200"/>
    <d v="2023-04-24T00:00:00"/>
    <x v="4"/>
    <x v="3"/>
    <n v="1.923130724811019E-4"/>
  </r>
  <r>
    <n v="586"/>
    <s v="ORD-AK-586-04/04/23"/>
    <x v="23"/>
    <x v="5"/>
    <s v="[{color: Rose Gold, quantity: 3}, {color: Midnight Black , quantity: 4}]"/>
    <n v="10"/>
    <n v="19"/>
    <n v="30"/>
    <n v="9"/>
    <s v="Rose Gold"/>
    <s v="Rose Gold"/>
    <s v=" 3"/>
    <n v="3"/>
    <n v="43"/>
    <n v="58"/>
    <n v="69"/>
    <n v="15"/>
    <s v="Midnight Black "/>
    <s v="Midnight Black "/>
    <s v=" 4"/>
    <n v="4"/>
    <e v="#VALUE!"/>
    <e v="#VALUE!"/>
    <e v="#VALUE!"/>
    <e v="#VALUE!"/>
    <s v=" "/>
    <s v=" "/>
    <s v="0"/>
    <n v="0"/>
    <n v="7"/>
    <n v="90000"/>
    <n v="47000"/>
    <s v="DISC10"/>
    <n v="0.1"/>
    <x v="0"/>
    <x v="2"/>
    <x v="13"/>
    <n v="630000"/>
    <n v="63000"/>
    <n v="567000"/>
    <n v="329000"/>
    <n v="238000"/>
    <d v="2023-04-04T00:00:00"/>
    <x v="7"/>
    <x v="3"/>
    <n v="3.5702426872466654E-4"/>
  </r>
  <r>
    <n v="587"/>
    <s v="ORD-PW-587-05/04/23"/>
    <x v="13"/>
    <x v="4"/>
    <s v="[{color: Rose Gold, quantity: 1}]"/>
    <n v="10"/>
    <n v="19"/>
    <n v="30"/>
    <n v="9"/>
    <s v="Rose Gold"/>
    <s v="Rose Gold"/>
    <s v=" 1"/>
    <n v="1"/>
    <e v="#VALUE!"/>
    <e v="#VALUE!"/>
    <e v="#VALUE!"/>
    <e v="#VALUE!"/>
    <s v=" "/>
    <s v=" "/>
    <s v="0"/>
    <n v="0"/>
    <e v="#VALUE!"/>
    <e v="#VALUE!"/>
    <e v="#VALUE!"/>
    <e v="#VALUE!"/>
    <s v=" "/>
    <s v=" "/>
    <s v="0"/>
    <n v="0"/>
    <n v="1"/>
    <n v="90000"/>
    <n v="36000"/>
    <s v="DISC10"/>
    <n v="0.1"/>
    <x v="0"/>
    <x v="2"/>
    <x v="3"/>
    <n v="90000"/>
    <n v="9000"/>
    <n v="81000"/>
    <n v="36000"/>
    <n v="45000"/>
    <d v="2023-04-05T00:00:00"/>
    <x v="9"/>
    <x v="3"/>
    <n v="6.7504588624411741E-5"/>
  </r>
  <r>
    <n v="588"/>
    <s v="ORD-SP-588-06/04/23"/>
    <x v="9"/>
    <x v="2"/>
    <s v="[{color: Magenta, quantity: 4}]"/>
    <n v="10"/>
    <n v="17"/>
    <n v="28"/>
    <n v="7"/>
    <s v="Magenta"/>
    <s v="Magenta"/>
    <s v=" 4"/>
    <n v="4"/>
    <e v="#VALUE!"/>
    <e v="#VALUE!"/>
    <e v="#VALUE!"/>
    <e v="#VALUE!"/>
    <s v=" "/>
    <s v=" "/>
    <s v="0"/>
    <n v="0"/>
    <e v="#VALUE!"/>
    <e v="#VALUE!"/>
    <e v="#VALUE!"/>
    <e v="#VALUE!"/>
    <s v=" "/>
    <s v=" "/>
    <s v="0"/>
    <n v="0"/>
    <n v="4"/>
    <n v="370000"/>
    <n v="108000"/>
    <s v="BELI44"/>
    <n v="0.15"/>
    <x v="0"/>
    <x v="0"/>
    <x v="4"/>
    <n v="1480000"/>
    <n v="222000"/>
    <n v="1258000"/>
    <n v="432000"/>
    <n v="826000"/>
    <d v="2023-04-06T00:00:00"/>
    <x v="8"/>
    <x v="3"/>
    <n v="1.2390842267503133E-3"/>
  </r>
  <r>
    <n v="589"/>
    <s v="ORD-PW-589-03/04/23"/>
    <x v="6"/>
    <x v="4"/>
    <s v="[{color: Snow White, quantity: 2}, {color: Midnight Black , quantity: 3}]"/>
    <n v="10"/>
    <n v="20"/>
    <n v="31"/>
    <n v="10"/>
    <s v="Snow White"/>
    <s v="Snow White"/>
    <s v=" 2"/>
    <n v="2"/>
    <n v="44"/>
    <n v="59"/>
    <n v="70"/>
    <n v="15"/>
    <s v="Midnight Black "/>
    <s v="Midnight Black "/>
    <s v=" 3"/>
    <n v="3"/>
    <e v="#VALUE!"/>
    <e v="#VALUE!"/>
    <e v="#VALUE!"/>
    <e v="#VALUE!"/>
    <s v=" "/>
    <s v=" "/>
    <s v="0"/>
    <n v="0"/>
    <n v="5"/>
    <n v="155000"/>
    <n v="46000"/>
    <s v="DISC10"/>
    <n v="0.1"/>
    <x v="0"/>
    <x v="2"/>
    <x v="8"/>
    <n v="775000"/>
    <n v="77500"/>
    <n v="697500"/>
    <n v="230000"/>
    <n v="467500"/>
    <d v="2023-04-03T00:00:00"/>
    <x v="2"/>
    <x v="0"/>
    <n v="7.0129767070916641E-4"/>
  </r>
  <r>
    <n v="590"/>
    <s v="ORD-AK-590-25/04/23"/>
    <x v="26"/>
    <x v="5"/>
    <s v="[{color: Ash Grey, quantity: 1}, {color: Gold , quantity: 2}, {color: Ocean Blue , quantity: 3}]"/>
    <n v="10"/>
    <n v="18"/>
    <n v="29"/>
    <n v="8"/>
    <s v="Ash Grey"/>
    <s v="Ash Grey"/>
    <s v=" 1"/>
    <n v="1"/>
    <n v="42"/>
    <n v="47"/>
    <n v="58"/>
    <n v="5"/>
    <s v="Gold "/>
    <s v="Gold "/>
    <s v=" 2"/>
    <n v="2"/>
    <n v="71"/>
    <n v="82"/>
    <n v="93"/>
    <n v="11"/>
    <s v="Ocean Blue "/>
    <s v="Ocean Blue "/>
    <s v=" 3"/>
    <n v="3"/>
    <n v="6"/>
    <n v="290000"/>
    <n v="115000"/>
    <s v="DISC20"/>
    <n v="0.2"/>
    <x v="1"/>
    <x v="2"/>
    <x v="25"/>
    <n v="1740000"/>
    <n v="348000"/>
    <n v="1392000"/>
    <n v="690000"/>
    <n v="702000"/>
    <d v="2023-04-25T00:00:00"/>
    <x v="6"/>
    <x v="0"/>
    <n v="1.0530715825408231E-3"/>
  </r>
  <r>
    <n v="591"/>
    <s v="ORD-AK-591-11/04/23"/>
    <x v="23"/>
    <x v="5"/>
    <s v="[{color: Magenta, quantity: 1}, {color: Ash Grey , quantity: 1}]"/>
    <n v="10"/>
    <n v="17"/>
    <n v="28"/>
    <n v="7"/>
    <s v="Magenta"/>
    <s v="Magenta"/>
    <s v=" 1"/>
    <n v="1"/>
    <n v="41"/>
    <n v="50"/>
    <n v="61"/>
    <n v="9"/>
    <s v="Ash Grey "/>
    <s v="Ash Grey "/>
    <s v=" 1"/>
    <n v="1"/>
    <e v="#VALUE!"/>
    <e v="#VALUE!"/>
    <e v="#VALUE!"/>
    <e v="#VALUE!"/>
    <s v=" "/>
    <s v=" "/>
    <s v="0"/>
    <n v="0"/>
    <n v="2"/>
    <n v="90000"/>
    <n v="47000"/>
    <s v="-"/>
    <e v="#N/A"/>
    <x v="2"/>
    <x v="3"/>
    <x v="4"/>
    <n v="180000"/>
    <s v="0"/>
    <n v="180000"/>
    <n v="94000"/>
    <n v="86000"/>
    <d v="2023-04-11T00:00:00"/>
    <x v="29"/>
    <x v="2"/>
    <n v="1.2900876937109801E-4"/>
  </r>
  <r>
    <n v="592"/>
    <s v="ORD-AK-592-30/04/23"/>
    <x v="7"/>
    <x v="5"/>
    <s v="[{color: Dusk, quantity: 1}]"/>
    <n v="10"/>
    <n v="14"/>
    <n v="25"/>
    <n v="4"/>
    <s v="Dusk"/>
    <s v="Dusk"/>
    <s v=" 1"/>
    <n v="1"/>
    <e v="#VALUE!"/>
    <e v="#VALUE!"/>
    <e v="#VALUE!"/>
    <e v="#VALUE!"/>
    <s v=" "/>
    <s v=" "/>
    <s v="0"/>
    <n v="0"/>
    <e v="#VALUE!"/>
    <e v="#VALUE!"/>
    <e v="#VALUE!"/>
    <e v="#VALUE!"/>
    <s v=" "/>
    <s v=" "/>
    <s v="0"/>
    <n v="0"/>
    <n v="1"/>
    <n v="9000"/>
    <n v="2000"/>
    <s v="BUKALEBAR"/>
    <n v="0.15"/>
    <x v="1"/>
    <x v="3"/>
    <x v="0"/>
    <n v="9000"/>
    <n v="1350"/>
    <n v="7650"/>
    <n v="2000"/>
    <n v="5650"/>
    <d v="2023-04-30T00:00:00"/>
    <x v="12"/>
    <x v="2"/>
    <n v="8.4755761272872527E-6"/>
  </r>
  <r>
    <n v="593"/>
    <s v="ORD-PP-593-30/04/23"/>
    <x v="5"/>
    <x v="3"/>
    <s v="[{color: Gold, quantity: 1}, {color: Ocean Blue , quantity: 1}]"/>
    <n v="10"/>
    <n v="14"/>
    <n v="25"/>
    <n v="4"/>
    <s v="Gold"/>
    <s v="Gold"/>
    <s v=" 1"/>
    <n v="1"/>
    <n v="38"/>
    <n v="49"/>
    <n v="60"/>
    <n v="11"/>
    <s v="Ocean Blue "/>
    <s v="Ocean Blue "/>
    <s v=" 1"/>
    <n v="1"/>
    <e v="#VALUE!"/>
    <e v="#VALUE!"/>
    <e v="#VALUE!"/>
    <e v="#VALUE!"/>
    <s v=" "/>
    <s v=" "/>
    <s v="0"/>
    <n v="0"/>
    <n v="2"/>
    <n v="175000"/>
    <n v="63000"/>
    <s v="BUKALEBAR"/>
    <n v="0.15"/>
    <x v="1"/>
    <x v="3"/>
    <x v="27"/>
    <n v="350000"/>
    <n v="52500"/>
    <n v="297500"/>
    <n v="126000"/>
    <n v="171500"/>
    <d v="2023-04-30T00:00:00"/>
    <x v="12"/>
    <x v="4"/>
    <n v="2.5726748775748034E-4"/>
  </r>
  <r>
    <n v="594"/>
    <s v="ORD-PW-594-04/04/23"/>
    <x v="19"/>
    <x v="4"/>
    <s v="[{color: Gold, quantity: 3}, {color: Carmine Red , quantity: 3}]"/>
    <n v="10"/>
    <n v="14"/>
    <n v="25"/>
    <n v="4"/>
    <s v="Gold"/>
    <s v="Gold"/>
    <s v=" 3"/>
    <n v="3"/>
    <n v="38"/>
    <n v="50"/>
    <n v="61"/>
    <n v="12"/>
    <s v="Carmine Red "/>
    <s v="Carmine Red "/>
    <s v=" 3"/>
    <n v="3"/>
    <e v="#VALUE!"/>
    <e v="#VALUE!"/>
    <e v="#VALUE!"/>
    <e v="#VALUE!"/>
    <s v=" "/>
    <s v=" "/>
    <s v="0"/>
    <n v="0"/>
    <n v="6"/>
    <n v="200000"/>
    <n v="55000"/>
    <s v="BELI44"/>
    <n v="0.15"/>
    <x v="0"/>
    <x v="0"/>
    <x v="23"/>
    <n v="1200000"/>
    <n v="180000"/>
    <n v="1020000"/>
    <n v="330000"/>
    <n v="690000"/>
    <d v="2023-04-04T00:00:00"/>
    <x v="7"/>
    <x v="1"/>
    <n v="1.0350703589076468E-3"/>
  </r>
  <r>
    <n v="595"/>
    <s v="ORD-PP-595-16/04/23"/>
    <x v="10"/>
    <x v="3"/>
    <s v="[{color: Midnight Black, quantity: 2}, {color: Summer Orange , quantity: 2}, {color: Gold , quantity: 2}]"/>
    <n v="10"/>
    <n v="24"/>
    <n v="35"/>
    <n v="14"/>
    <s v="Midnight Black"/>
    <s v="Midnight Black"/>
    <s v=" 2"/>
    <n v="2"/>
    <n v="48"/>
    <n v="62"/>
    <n v="73"/>
    <n v="14"/>
    <s v="Summer Orange "/>
    <s v="Summer Orange "/>
    <s v=" 2"/>
    <n v="2"/>
    <n v="86"/>
    <n v="91"/>
    <n v="102"/>
    <n v="5"/>
    <s v="Gold "/>
    <s v="Gold "/>
    <s v=" 2"/>
    <n v="2"/>
    <n v="6"/>
    <n v="100000"/>
    <n v="31000"/>
    <s v="BUKALEBAR"/>
    <n v="0.15"/>
    <x v="1"/>
    <x v="3"/>
    <x v="0"/>
    <n v="600000"/>
    <n v="90000"/>
    <n v="510000"/>
    <n v="186000"/>
    <n v="324000"/>
    <d v="2023-04-16T00:00:00"/>
    <x v="17"/>
    <x v="3"/>
    <n v="4.8603303809576458E-4"/>
  </r>
  <r>
    <n v="596"/>
    <s v="ORD-SP-596-04/04/23"/>
    <x v="2"/>
    <x v="2"/>
    <s v="[{color: Rose Gold, quantity: 1}, {color: Ash Grey , quantity: 5}]"/>
    <n v="10"/>
    <n v="19"/>
    <n v="30"/>
    <n v="9"/>
    <s v="Rose Gold"/>
    <s v="Rose Gold"/>
    <s v=" 1"/>
    <n v="1"/>
    <n v="43"/>
    <n v="52"/>
    <n v="63"/>
    <n v="9"/>
    <s v="Ash Grey "/>
    <s v="Ash Grey "/>
    <s v=" 5"/>
    <n v="5"/>
    <e v="#VALUE!"/>
    <e v="#VALUE!"/>
    <e v="#VALUE!"/>
    <e v="#VALUE!"/>
    <s v=" "/>
    <s v=" "/>
    <s v="0"/>
    <n v="0"/>
    <n v="6"/>
    <n v="360000"/>
    <n v="108000"/>
    <s v="DISC15"/>
    <n v="0.15"/>
    <x v="0"/>
    <x v="2"/>
    <x v="16"/>
    <n v="2160000"/>
    <n v="324000"/>
    <n v="1836000"/>
    <n v="648000"/>
    <n v="1188000"/>
    <d v="2023-04-04T00:00:00"/>
    <x v="7"/>
    <x v="1"/>
    <n v="1.7821211396844699E-3"/>
  </r>
  <r>
    <n v="597"/>
    <s v="ORD-AK-597-17/04/23"/>
    <x v="12"/>
    <x v="5"/>
    <s v="[{color: Midnight Black, quantity: 1}]"/>
    <n v="10"/>
    <n v="24"/>
    <n v="35"/>
    <n v="14"/>
    <s v="Midnight Black"/>
    <s v="Midnight Black"/>
    <s v=" 1"/>
    <n v="1"/>
    <e v="#VALUE!"/>
    <e v="#VALUE!"/>
    <e v="#VALUE!"/>
    <e v="#VALUE!"/>
    <s v=" "/>
    <s v=" "/>
    <s v="0"/>
    <n v="0"/>
    <e v="#VALUE!"/>
    <e v="#VALUE!"/>
    <e v="#VALUE!"/>
    <e v="#VALUE!"/>
    <s v=" "/>
    <s v=" "/>
    <s v="0"/>
    <n v="0"/>
    <n v="1"/>
    <n v="48000"/>
    <n v="20000"/>
    <s v="BUKALEBAR"/>
    <n v="0.15"/>
    <x v="1"/>
    <x v="3"/>
    <x v="25"/>
    <n v="48000"/>
    <n v="7200"/>
    <n v="40800"/>
    <n v="20000"/>
    <n v="20800"/>
    <d v="2023-04-17T00:00:00"/>
    <x v="3"/>
    <x v="3"/>
    <n v="3.1202120964172541E-5"/>
  </r>
  <r>
    <n v="598"/>
    <s v="ORD-PP-598-01/04/23"/>
    <x v="4"/>
    <x v="3"/>
    <s v="[{color: Snow White, quantity: 4}]"/>
    <n v="10"/>
    <n v="20"/>
    <n v="31"/>
    <n v="10"/>
    <s v="Snow White"/>
    <s v="Snow White"/>
    <s v=" 4"/>
    <n v="4"/>
    <e v="#VALUE!"/>
    <e v="#VALUE!"/>
    <e v="#VALUE!"/>
    <e v="#VALUE!"/>
    <s v=" "/>
    <s v=" "/>
    <s v="0"/>
    <n v="0"/>
    <e v="#VALUE!"/>
    <e v="#VALUE!"/>
    <e v="#VALUE!"/>
    <e v="#VALUE!"/>
    <s v=" "/>
    <s v=" "/>
    <s v="0"/>
    <n v="0"/>
    <n v="4"/>
    <n v="130000"/>
    <n v="46000"/>
    <s v="BELI44"/>
    <n v="0.15"/>
    <x v="0"/>
    <x v="0"/>
    <x v="20"/>
    <n v="520000"/>
    <n v="78000"/>
    <n v="442000"/>
    <n v="184000"/>
    <n v="258000"/>
    <d v="2023-04-01T00:00:00"/>
    <x v="0"/>
    <x v="4"/>
    <n v="3.87026308113294E-4"/>
  </r>
  <r>
    <n v="599"/>
    <s v="ORD-PU-599-14/04/23"/>
    <x v="0"/>
    <x v="0"/>
    <s v="[{color: Ash Grey, quantity: 3}, {color: Ocean Blue , quantity: 4}]"/>
    <n v="10"/>
    <n v="18"/>
    <n v="29"/>
    <n v="8"/>
    <s v="Ash Grey"/>
    <s v="Ash Grey"/>
    <s v=" 3"/>
    <n v="3"/>
    <n v="42"/>
    <n v="53"/>
    <n v="64"/>
    <n v="11"/>
    <s v="Ocean Blue "/>
    <s v="Ocean Blue "/>
    <s v=" 4"/>
    <n v="4"/>
    <e v="#VALUE!"/>
    <e v="#VALUE!"/>
    <e v="#VALUE!"/>
    <e v="#VALUE!"/>
    <s v=" "/>
    <s v=" "/>
    <s v="0"/>
    <n v="0"/>
    <n v="7"/>
    <n v="220000"/>
    <n v="76000"/>
    <s v="-"/>
    <e v="#N/A"/>
    <x v="2"/>
    <x v="2"/>
    <x v="23"/>
    <n v="1540000"/>
    <s v="0"/>
    <n v="1540000"/>
    <n v="532000"/>
    <n v="1008000"/>
    <d v="2023-04-14T00:00:00"/>
    <x v="22"/>
    <x v="3"/>
    <n v="1.5121027851868231E-3"/>
  </r>
  <r>
    <n v="600"/>
    <s v="ORD-SP-600-05/04/23"/>
    <x v="11"/>
    <x v="2"/>
    <s v="[{color: Ash Grey, quantity: 1}]"/>
    <n v="10"/>
    <n v="18"/>
    <n v="29"/>
    <n v="8"/>
    <s v="Ash Grey"/>
    <s v="Ash Grey"/>
    <s v=" 1"/>
    <n v="1"/>
    <e v="#VALUE!"/>
    <e v="#VALUE!"/>
    <e v="#VALUE!"/>
    <e v="#VALUE!"/>
    <s v=" "/>
    <s v=" "/>
    <s v="0"/>
    <n v="0"/>
    <e v="#VALUE!"/>
    <e v="#VALUE!"/>
    <e v="#VALUE!"/>
    <e v="#VALUE!"/>
    <s v=" "/>
    <s v=" "/>
    <s v="0"/>
    <n v="0"/>
    <n v="1"/>
    <n v="125000"/>
    <n v="23000"/>
    <s v="DISCAPRIL"/>
    <n v="0.1"/>
    <x v="0"/>
    <x v="1"/>
    <x v="9"/>
    <n v="125000"/>
    <n v="12500"/>
    <n v="112500"/>
    <n v="23000"/>
    <n v="89500"/>
    <d v="2023-04-05T00:00:00"/>
    <x v="9"/>
    <x v="1"/>
    <n v="1.342591262641078E-4"/>
  </r>
  <r>
    <n v="601"/>
    <s v="ORD-AK-601-27/04/23"/>
    <x v="12"/>
    <x v="5"/>
    <s v="[{color: Rose Gold, quantity: 1}, {color: Summer Orange , quantity: 2}, {color: Dusk , quantity: 3}]"/>
    <n v="10"/>
    <n v="19"/>
    <n v="30"/>
    <n v="9"/>
    <s v="Rose Gold"/>
    <s v="Rose Gold"/>
    <s v=" 1"/>
    <n v="1"/>
    <n v="43"/>
    <n v="57"/>
    <n v="68"/>
    <n v="14"/>
    <s v="Summer Orange "/>
    <s v="Summer Orange "/>
    <s v=" 2"/>
    <n v="2"/>
    <n v="81"/>
    <n v="86"/>
    <n v="97"/>
    <n v="5"/>
    <s v="Dusk "/>
    <s v="Dusk "/>
    <s v=" 3"/>
    <n v="3"/>
    <n v="6"/>
    <n v="48000"/>
    <n v="20000"/>
    <s v="DISC20"/>
    <n v="0.2"/>
    <x v="1"/>
    <x v="2"/>
    <x v="5"/>
    <n v="288000"/>
    <n v="57600"/>
    <n v="230400"/>
    <n v="120000"/>
    <n v="110400"/>
    <d v="2023-04-27T00:00:00"/>
    <x v="18"/>
    <x v="2"/>
    <n v="1.6561125742522347E-4"/>
  </r>
  <r>
    <n v="602"/>
    <s v="ORD-SP-602-13/04/23"/>
    <x v="24"/>
    <x v="2"/>
    <s v="[{color: Snow White, quantity: 5}, {color: Magenta , quantity: 1}]"/>
    <n v="10"/>
    <n v="20"/>
    <n v="31"/>
    <n v="10"/>
    <s v="Snow White"/>
    <s v="Snow White"/>
    <s v=" 5"/>
    <n v="5"/>
    <n v="44"/>
    <n v="52"/>
    <n v="63"/>
    <n v="8"/>
    <s v="Magenta "/>
    <s v="Magenta "/>
    <s v=" 1"/>
    <n v="1"/>
    <e v="#VALUE!"/>
    <e v="#VALUE!"/>
    <e v="#VALUE!"/>
    <e v="#VALUE!"/>
    <s v=" "/>
    <s v=" "/>
    <s v="0"/>
    <n v="0"/>
    <n v="6"/>
    <n v="278000"/>
    <n v="122000"/>
    <s v="-"/>
    <e v="#N/A"/>
    <x v="2"/>
    <x v="2"/>
    <x v="16"/>
    <n v="1668000"/>
    <s v="0"/>
    <n v="1668000"/>
    <n v="732000"/>
    <n v="936000"/>
    <d v="2023-04-13T00:00:00"/>
    <x v="21"/>
    <x v="2"/>
    <n v="1.4040954433877644E-3"/>
  </r>
  <r>
    <n v="603"/>
    <s v="ORD-PP-603-02/04/23"/>
    <x v="5"/>
    <x v="3"/>
    <s v="[{color: Dusk, quantity: 4}, {color: Ocean Blue , quantity: 1}, {color: Magenta , quantity: 2}]"/>
    <n v="10"/>
    <n v="14"/>
    <n v="25"/>
    <n v="4"/>
    <s v="Dusk"/>
    <s v="Dusk"/>
    <s v=" 4"/>
    <n v="4"/>
    <n v="38"/>
    <n v="49"/>
    <n v="60"/>
    <n v="11"/>
    <s v="Ocean Blue "/>
    <s v="Ocean Blue "/>
    <s v=" 1"/>
    <n v="1"/>
    <n v="73"/>
    <n v="81"/>
    <n v="92"/>
    <n v="8"/>
    <s v="Magenta "/>
    <s v="Magenta "/>
    <s v=" 2"/>
    <n v="2"/>
    <n v="7"/>
    <n v="175000"/>
    <n v="63000"/>
    <s v="BELI44"/>
    <n v="0.15"/>
    <x v="0"/>
    <x v="0"/>
    <x v="24"/>
    <n v="1225000"/>
    <n v="183750"/>
    <n v="1041250"/>
    <n v="441000"/>
    <n v="600250"/>
    <d v="2023-04-02T00:00:00"/>
    <x v="1"/>
    <x v="3"/>
    <n v="9.0043620715118109E-4"/>
  </r>
  <r>
    <n v="604"/>
    <s v="ORD-AK-604-08/04/23"/>
    <x v="12"/>
    <x v="5"/>
    <s v="[{color: Summer Orange, quantity: 3}, {color: Rose Gold , quantity: 1}]"/>
    <n v="10"/>
    <n v="23"/>
    <n v="34"/>
    <n v="13"/>
    <s v="Summer Orange"/>
    <s v="Summer Orange"/>
    <s v=" 3"/>
    <n v="3"/>
    <n v="47"/>
    <n v="57"/>
    <n v="68"/>
    <n v="10"/>
    <s v="Rose Gold "/>
    <s v="Rose Gold "/>
    <s v=" 1"/>
    <n v="1"/>
    <e v="#VALUE!"/>
    <e v="#VALUE!"/>
    <e v="#VALUE!"/>
    <e v="#VALUE!"/>
    <s v=" "/>
    <s v=" "/>
    <s v="0"/>
    <n v="0"/>
    <n v="4"/>
    <n v="48000"/>
    <n v="20000"/>
    <s v="-"/>
    <e v="#N/A"/>
    <x v="2"/>
    <x v="1"/>
    <x v="22"/>
    <n v="192000"/>
    <s v="0"/>
    <n v="192000"/>
    <n v="80000"/>
    <n v="112000"/>
    <d v="2023-04-08T00:00:00"/>
    <x v="26"/>
    <x v="3"/>
    <n v="1.6801142057631369E-4"/>
  </r>
  <r>
    <n v="605"/>
    <s v="ORD-PP-605-17/04/23"/>
    <x v="4"/>
    <x v="3"/>
    <s v="[{color: Midnight Black, quantity: 7}]"/>
    <n v="10"/>
    <n v="24"/>
    <n v="35"/>
    <n v="14"/>
    <s v="Midnight Black"/>
    <s v="Midnight Black"/>
    <s v=" 7"/>
    <n v="7"/>
    <e v="#VALUE!"/>
    <e v="#VALUE!"/>
    <e v="#VALUE!"/>
    <e v="#VALUE!"/>
    <s v=" "/>
    <s v=" "/>
    <s v="0"/>
    <n v="0"/>
    <e v="#VALUE!"/>
    <e v="#VALUE!"/>
    <e v="#VALUE!"/>
    <e v="#VALUE!"/>
    <s v=" "/>
    <s v=" "/>
    <s v="0"/>
    <n v="0"/>
    <n v="7"/>
    <n v="130000"/>
    <n v="46000"/>
    <s v="BUKALEBAR"/>
    <n v="0.15"/>
    <x v="1"/>
    <x v="3"/>
    <x v="19"/>
    <n v="910000"/>
    <n v="136500"/>
    <n v="773500"/>
    <n v="322000"/>
    <n v="451500"/>
    <d v="2023-04-17T00:00:00"/>
    <x v="3"/>
    <x v="3"/>
    <n v="6.7729603919826451E-4"/>
  </r>
  <r>
    <n v="606"/>
    <s v="ORD-AK-606-11/04/23"/>
    <x v="7"/>
    <x v="5"/>
    <s v="[{color: Ocean Blue, quantity: 4}, {color: Ash Grey , quantity: 3}]"/>
    <n v="10"/>
    <n v="20"/>
    <n v="31"/>
    <n v="10"/>
    <s v="Ocean Blue"/>
    <s v="Ocean Blue"/>
    <s v=" 4"/>
    <n v="4"/>
    <n v="44"/>
    <n v="53"/>
    <n v="64"/>
    <n v="9"/>
    <s v="Ash Grey "/>
    <s v="Ash Grey "/>
    <s v=" 3"/>
    <n v="3"/>
    <e v="#VALUE!"/>
    <e v="#VALUE!"/>
    <e v="#VALUE!"/>
    <e v="#VALUE!"/>
    <s v=" "/>
    <s v=" "/>
    <s v="0"/>
    <n v="0"/>
    <n v="7"/>
    <n v="9000"/>
    <n v="2000"/>
    <s v="-"/>
    <e v="#N/A"/>
    <x v="2"/>
    <x v="3"/>
    <x v="28"/>
    <n v="63000"/>
    <s v="0"/>
    <n v="63000"/>
    <n v="14000"/>
    <n v="49000"/>
    <d v="2023-04-11T00:00:00"/>
    <x v="29"/>
    <x v="2"/>
    <n v="7.3504996502137229E-5"/>
  </r>
  <r>
    <n v="607"/>
    <s v="ORD-SW-607-02/04/23"/>
    <x v="3"/>
    <x v="1"/>
    <s v="[{color: Magenta, quantity: 3}, {color: Ocean Blue , quantity: 1}]"/>
    <n v="10"/>
    <n v="17"/>
    <n v="28"/>
    <n v="7"/>
    <s v="Magenta"/>
    <s v="Magenta"/>
    <s v=" 3"/>
    <n v="3"/>
    <n v="41"/>
    <n v="52"/>
    <n v="63"/>
    <n v="11"/>
    <s v="Ocean Blue "/>
    <s v="Ocean Blue "/>
    <s v=" 1"/>
    <n v="1"/>
    <e v="#VALUE!"/>
    <e v="#VALUE!"/>
    <e v="#VALUE!"/>
    <e v="#VALUE!"/>
    <s v=" "/>
    <s v=" "/>
    <s v="0"/>
    <n v="0"/>
    <n v="4"/>
    <n v="165000"/>
    <n v="69000"/>
    <s v="DISC10"/>
    <n v="0.1"/>
    <x v="0"/>
    <x v="2"/>
    <x v="13"/>
    <n v="660000"/>
    <n v="66000"/>
    <n v="594000"/>
    <n v="276000"/>
    <n v="318000"/>
    <d v="2023-04-02T00:00:00"/>
    <x v="1"/>
    <x v="4"/>
    <n v="4.770324262791763E-4"/>
  </r>
  <r>
    <n v="608"/>
    <s v="ORD-PW-608-29/04/23"/>
    <x v="17"/>
    <x v="4"/>
    <s v="[{color: Ash Grey, quantity: 1}, {color: Dusk , quantity: 1}, {color: Ash Grey , quantity: 1}]"/>
    <n v="10"/>
    <n v="18"/>
    <n v="29"/>
    <n v="8"/>
    <s v="Ash Grey"/>
    <s v="Ash Grey"/>
    <s v=" 1"/>
    <n v="1"/>
    <n v="42"/>
    <n v="47"/>
    <n v="58"/>
    <n v="5"/>
    <s v="Dusk "/>
    <s v="Dusk "/>
    <s v=" 1"/>
    <n v="1"/>
    <n v="71"/>
    <n v="80"/>
    <n v="91"/>
    <n v="9"/>
    <s v="Ash Grey "/>
    <s v="Ash Grey "/>
    <s v=" 1"/>
    <n v="1"/>
    <n v="3"/>
    <n v="110000"/>
    <n v="40000"/>
    <s v="BUKALEBAR"/>
    <n v="0.15"/>
    <x v="1"/>
    <x v="3"/>
    <x v="7"/>
    <n v="330000"/>
    <n v="49500"/>
    <n v="280500"/>
    <n v="120000"/>
    <n v="160500"/>
    <d v="2023-04-29T00:00:00"/>
    <x v="13"/>
    <x v="2"/>
    <n v="2.4076636609373522E-4"/>
  </r>
  <r>
    <n v="609"/>
    <s v="ORD-PP-609-01/04/23"/>
    <x v="14"/>
    <x v="3"/>
    <s v="[{color: Carmine Red, quantity: 3}, {color: Snow White , quantity: 1}]"/>
    <n v="10"/>
    <n v="21"/>
    <n v="32"/>
    <n v="11"/>
    <s v="Carmine Red"/>
    <s v="Carmine Red"/>
    <s v=" 3"/>
    <n v="3"/>
    <n v="45"/>
    <n v="56"/>
    <n v="67"/>
    <n v="11"/>
    <s v="Snow White "/>
    <s v="Snow White "/>
    <s v=" 1"/>
    <n v="1"/>
    <e v="#VALUE!"/>
    <e v="#VALUE!"/>
    <e v="#VALUE!"/>
    <e v="#VALUE!"/>
    <s v=" "/>
    <s v=" "/>
    <s v="0"/>
    <n v="0"/>
    <n v="4"/>
    <n v="85000"/>
    <n v="28000"/>
    <s v="DISCAPRIL"/>
    <n v="0.1"/>
    <x v="0"/>
    <x v="1"/>
    <x v="5"/>
    <n v="340000"/>
    <n v="34000"/>
    <n v="306000"/>
    <n v="112000"/>
    <n v="194000"/>
    <d v="2023-04-01T00:00:00"/>
    <x v="0"/>
    <x v="0"/>
    <n v="2.9101978206968619E-4"/>
  </r>
  <r>
    <n v="610"/>
    <s v="ORD-PP-610-12/04/23"/>
    <x v="14"/>
    <x v="3"/>
    <s v="[{color: Dusk, quantity: 6}, {color: Rose Gold , quantity: 1}]"/>
    <n v="10"/>
    <n v="14"/>
    <n v="25"/>
    <n v="4"/>
    <s v="Dusk"/>
    <s v="Dusk"/>
    <s v=" 6"/>
    <n v="6"/>
    <n v="38"/>
    <n v="48"/>
    <n v="59"/>
    <n v="10"/>
    <s v="Rose Gold "/>
    <s v="Rose Gold "/>
    <s v=" 1"/>
    <n v="1"/>
    <e v="#VALUE!"/>
    <e v="#VALUE!"/>
    <e v="#VALUE!"/>
    <e v="#VALUE!"/>
    <s v=" "/>
    <s v=" "/>
    <s v="0"/>
    <n v="0"/>
    <n v="7"/>
    <n v="85000"/>
    <n v="28000"/>
    <s v="-"/>
    <e v="#N/A"/>
    <x v="2"/>
    <x v="1"/>
    <x v="19"/>
    <n v="595000"/>
    <s v="0"/>
    <n v="595000"/>
    <n v="196000"/>
    <n v="399000"/>
    <d v="2023-04-12T00:00:00"/>
    <x v="14"/>
    <x v="3"/>
    <n v="5.9854068580311747E-4"/>
  </r>
  <r>
    <n v="611"/>
    <s v="ORD-SP-611-01/04/23"/>
    <x v="11"/>
    <x v="2"/>
    <s v="[{color: Carmine Red, quantity: 2}, {color: Midnight Black , quantity: 3}]"/>
    <n v="10"/>
    <n v="21"/>
    <n v="32"/>
    <n v="11"/>
    <s v="Carmine Red"/>
    <s v="Carmine Red"/>
    <s v=" 2"/>
    <n v="2"/>
    <n v="45"/>
    <n v="60"/>
    <n v="71"/>
    <n v="15"/>
    <s v="Midnight Black "/>
    <s v="Midnight Black "/>
    <s v=" 3"/>
    <n v="3"/>
    <e v="#VALUE!"/>
    <e v="#VALUE!"/>
    <e v="#VALUE!"/>
    <e v="#VALUE!"/>
    <s v=" "/>
    <s v=" "/>
    <s v="0"/>
    <n v="0"/>
    <n v="5"/>
    <n v="125000"/>
    <n v="23000"/>
    <s v="DISCAPRIL"/>
    <n v="0.1"/>
    <x v="0"/>
    <x v="1"/>
    <x v="0"/>
    <n v="625000"/>
    <n v="62500"/>
    <n v="562500"/>
    <n v="115000"/>
    <n v="447500"/>
    <d v="2023-04-01T00:00:00"/>
    <x v="0"/>
    <x v="2"/>
    <n v="6.7129563132053906E-4"/>
  </r>
  <r>
    <n v="612"/>
    <s v="ORD-PW-612-17/04/23"/>
    <x v="18"/>
    <x v="4"/>
    <s v="[{color: Dusk, quantity: 4}]"/>
    <n v="10"/>
    <n v="14"/>
    <n v="25"/>
    <n v="4"/>
    <s v="Dusk"/>
    <s v="Dusk"/>
    <s v=" 4"/>
    <n v="4"/>
    <e v="#VALUE!"/>
    <e v="#VALUE!"/>
    <e v="#VALUE!"/>
    <e v="#VALUE!"/>
    <s v=" "/>
    <s v=" "/>
    <s v="0"/>
    <n v="0"/>
    <e v="#VALUE!"/>
    <e v="#VALUE!"/>
    <e v="#VALUE!"/>
    <e v="#VALUE!"/>
    <s v=" "/>
    <s v=" "/>
    <s v="0"/>
    <n v="0"/>
    <n v="4"/>
    <n v="185000"/>
    <n v="60000"/>
    <s v="BUKALEBAR"/>
    <n v="0.15"/>
    <x v="1"/>
    <x v="3"/>
    <x v="1"/>
    <n v="740000"/>
    <n v="111000"/>
    <n v="629000"/>
    <n v="240000"/>
    <n v="389000"/>
    <d v="2023-04-17T00:00:00"/>
    <x v="3"/>
    <x v="2"/>
    <n v="5.8353966610880375E-4"/>
  </r>
  <r>
    <n v="613"/>
    <s v="ORD-PU-613-20/04/23"/>
    <x v="25"/>
    <x v="0"/>
    <s v="[{color: Dusk, quantity: 3}]"/>
    <n v="10"/>
    <n v="14"/>
    <n v="25"/>
    <n v="4"/>
    <s v="Dusk"/>
    <s v="Dusk"/>
    <s v=" 3"/>
    <n v="3"/>
    <e v="#VALUE!"/>
    <e v="#VALUE!"/>
    <e v="#VALUE!"/>
    <e v="#VALUE!"/>
    <s v=" "/>
    <s v=" "/>
    <s v="0"/>
    <n v="0"/>
    <e v="#VALUE!"/>
    <e v="#VALUE!"/>
    <e v="#VALUE!"/>
    <e v="#VALUE!"/>
    <s v=" "/>
    <s v=" "/>
    <s v="0"/>
    <n v="0"/>
    <n v="3"/>
    <n v="235000"/>
    <n v="89000"/>
    <s v="BUKALEBAR"/>
    <n v="0.15"/>
    <x v="1"/>
    <x v="3"/>
    <x v="12"/>
    <n v="705000"/>
    <n v="105750"/>
    <n v="599250"/>
    <n v="267000"/>
    <n v="332250"/>
    <d v="2023-04-20T00:00:00"/>
    <x v="5"/>
    <x v="2"/>
    <n v="4.9840887934357342E-4"/>
  </r>
  <r>
    <n v="614"/>
    <s v="ORD-PW-614-30/04/23"/>
    <x v="22"/>
    <x v="4"/>
    <s v="[{color: Ash Grey, quantity: 1}, {color: Ocean Blue , quantity: 1}]"/>
    <n v="10"/>
    <n v="18"/>
    <n v="29"/>
    <n v="8"/>
    <s v="Ash Grey"/>
    <s v="Ash Grey"/>
    <s v=" 1"/>
    <n v="1"/>
    <n v="42"/>
    <n v="53"/>
    <n v="64"/>
    <n v="11"/>
    <s v="Ocean Blue "/>
    <s v="Ocean Blue "/>
    <s v=" 1"/>
    <n v="1"/>
    <e v="#VALUE!"/>
    <e v="#VALUE!"/>
    <e v="#VALUE!"/>
    <e v="#VALUE!"/>
    <s v=" "/>
    <s v=" "/>
    <s v="0"/>
    <n v="0"/>
    <n v="2"/>
    <n v="120000"/>
    <n v="39000"/>
    <s v="DISC20"/>
    <n v="0.2"/>
    <x v="1"/>
    <x v="2"/>
    <x v="29"/>
    <n v="240000"/>
    <n v="48000"/>
    <n v="192000"/>
    <n v="78000"/>
    <n v="114000"/>
    <d v="2023-04-30T00:00:00"/>
    <x v="12"/>
    <x v="0"/>
    <n v="1.7101162451517641E-4"/>
  </r>
  <r>
    <n v="615"/>
    <s v="ORD-SP-615-25/04/23"/>
    <x v="11"/>
    <x v="2"/>
    <s v="[{color: Carmine Red, quantity: 4}, {color: Ocean Blue , quantity: 2}, {color: Snow White , quantity: 1}]"/>
    <n v="10"/>
    <n v="21"/>
    <n v="32"/>
    <n v="11"/>
    <s v="Carmine Red"/>
    <s v="Carmine Red"/>
    <s v=" 4"/>
    <n v="4"/>
    <n v="45"/>
    <n v="56"/>
    <n v="67"/>
    <n v="11"/>
    <s v="Ocean Blue "/>
    <s v="Ocean Blue "/>
    <s v=" 2"/>
    <n v="2"/>
    <n v="80"/>
    <n v="91"/>
    <n v="102"/>
    <n v="11"/>
    <s v="Snow White "/>
    <s v="Snow White "/>
    <s v=" 1"/>
    <n v="1"/>
    <n v="7"/>
    <n v="125000"/>
    <n v="23000"/>
    <s v="BUKALEBAR"/>
    <n v="0.15"/>
    <x v="1"/>
    <x v="3"/>
    <x v="8"/>
    <n v="875000"/>
    <n v="131250"/>
    <n v="743750"/>
    <n v="161000"/>
    <n v="582750"/>
    <d v="2023-04-25T00:00:00"/>
    <x v="6"/>
    <x v="3"/>
    <n v="8.7418442268613204E-4"/>
  </r>
  <r>
    <n v="616"/>
    <s v="ORD-PP-616-04/04/23"/>
    <x v="5"/>
    <x v="3"/>
    <s v="[{color: Summer Orange, quantity: 1}]"/>
    <n v="10"/>
    <n v="23"/>
    <n v="34"/>
    <n v="13"/>
    <s v="Summer Orange"/>
    <s v="Summer Orange"/>
    <s v=" 1"/>
    <n v="1"/>
    <e v="#VALUE!"/>
    <e v="#VALUE!"/>
    <e v="#VALUE!"/>
    <e v="#VALUE!"/>
    <s v=" "/>
    <s v=" "/>
    <s v="0"/>
    <n v="0"/>
    <e v="#VALUE!"/>
    <e v="#VALUE!"/>
    <e v="#VALUE!"/>
    <e v="#VALUE!"/>
    <s v=" "/>
    <s v=" "/>
    <s v="0"/>
    <n v="0"/>
    <n v="1"/>
    <n v="175000"/>
    <n v="63000"/>
    <s v="DISC15"/>
    <n v="0.15"/>
    <x v="0"/>
    <x v="2"/>
    <x v="8"/>
    <n v="175000"/>
    <n v="26250"/>
    <n v="148750"/>
    <n v="63000"/>
    <n v="85750"/>
    <d v="2023-04-04T00:00:00"/>
    <x v="7"/>
    <x v="4"/>
    <n v="1.2863374387874017E-4"/>
  </r>
  <r>
    <n v="617"/>
    <s v="ORD-PP-617-12/04/23"/>
    <x v="4"/>
    <x v="3"/>
    <s v="[{color: Rose Gold, quantity: 2}]"/>
    <n v="10"/>
    <n v="19"/>
    <n v="30"/>
    <n v="9"/>
    <s v="Rose Gold"/>
    <s v="Rose Gold"/>
    <s v=" 2"/>
    <n v="2"/>
    <e v="#VALUE!"/>
    <e v="#VALUE!"/>
    <e v="#VALUE!"/>
    <e v="#VALUE!"/>
    <s v=" "/>
    <s v=" "/>
    <s v="0"/>
    <n v="0"/>
    <e v="#VALUE!"/>
    <e v="#VALUE!"/>
    <e v="#VALUE!"/>
    <e v="#VALUE!"/>
    <s v=" "/>
    <s v=" "/>
    <s v="0"/>
    <n v="0"/>
    <n v="2"/>
    <n v="130000"/>
    <n v="46000"/>
    <s v="-"/>
    <e v="#N/A"/>
    <x v="2"/>
    <x v="1"/>
    <x v="22"/>
    <n v="260000"/>
    <s v="0"/>
    <n v="260000"/>
    <n v="92000"/>
    <n v="168000"/>
    <d v="2023-04-12T00:00:00"/>
    <x v="14"/>
    <x v="3"/>
    <n v="2.5201713086447051E-4"/>
  </r>
  <r>
    <n v="618"/>
    <s v="ORD-PW-618-12/04/23"/>
    <x v="17"/>
    <x v="4"/>
    <s v="[{color: Ocean Blue, quantity: 1}, {color: Snow White , quantity: 1}, {color: Summer Orange , quantity: 4}]"/>
    <n v="10"/>
    <n v="20"/>
    <n v="31"/>
    <n v="10"/>
    <s v="Ocean Blue"/>
    <s v="Ocean Blue"/>
    <s v=" 1"/>
    <n v="1"/>
    <n v="44"/>
    <n v="55"/>
    <n v="66"/>
    <n v="11"/>
    <s v="Snow White "/>
    <s v="Snow White "/>
    <s v=" 1"/>
    <n v="1"/>
    <n v="79"/>
    <n v="93"/>
    <n v="104"/>
    <n v="14"/>
    <s v="Summer Orange "/>
    <s v="Summer Orange "/>
    <s v=" 4"/>
    <n v="4"/>
    <n v="6"/>
    <n v="110000"/>
    <n v="40000"/>
    <s v="-"/>
    <e v="#N/A"/>
    <x v="2"/>
    <x v="3"/>
    <x v="5"/>
    <n v="660000"/>
    <s v="0"/>
    <n v="660000"/>
    <n v="240000"/>
    <n v="420000"/>
    <d v="2023-04-12T00:00:00"/>
    <x v="14"/>
    <x v="2"/>
    <n v="6.3004282716117629E-4"/>
  </r>
  <r>
    <n v="619"/>
    <s v="ORD-SW-619-12/04/23"/>
    <x v="1"/>
    <x v="1"/>
    <s v="[{color: Midnight Black, quantity: 5}, {color: Snow White , quantity: 1}]"/>
    <n v="10"/>
    <n v="24"/>
    <n v="35"/>
    <n v="14"/>
    <s v="Midnight Black"/>
    <s v="Midnight Black"/>
    <s v=" 5"/>
    <n v="5"/>
    <n v="48"/>
    <n v="59"/>
    <n v="70"/>
    <n v="11"/>
    <s v="Snow White "/>
    <s v="Snow White "/>
    <s v=" 1"/>
    <n v="1"/>
    <e v="#VALUE!"/>
    <e v="#VALUE!"/>
    <e v="#VALUE!"/>
    <e v="#VALUE!"/>
    <s v=" "/>
    <s v=" "/>
    <s v="0"/>
    <n v="0"/>
    <n v="6"/>
    <n v="189000"/>
    <n v="93000"/>
    <s v="-"/>
    <e v="#N/A"/>
    <x v="2"/>
    <x v="1"/>
    <x v="14"/>
    <n v="1134000"/>
    <s v="0"/>
    <n v="1134000"/>
    <n v="558000"/>
    <n v="576000"/>
    <d v="2023-04-12T00:00:00"/>
    <x v="14"/>
    <x v="4"/>
    <n v="8.6405873439247035E-4"/>
  </r>
  <r>
    <n v="620"/>
    <s v="ORD-SP-620-16/04/23"/>
    <x v="9"/>
    <x v="2"/>
    <s v="[{color: Dusk, quantity: 5}]"/>
    <n v="10"/>
    <n v="14"/>
    <n v="25"/>
    <n v="4"/>
    <s v="Dusk"/>
    <s v="Dusk"/>
    <s v=" 5"/>
    <n v="5"/>
    <e v="#VALUE!"/>
    <e v="#VALUE!"/>
    <e v="#VALUE!"/>
    <e v="#VALUE!"/>
    <s v=" "/>
    <s v=" "/>
    <s v="0"/>
    <n v="0"/>
    <e v="#VALUE!"/>
    <e v="#VALUE!"/>
    <e v="#VALUE!"/>
    <e v="#VALUE!"/>
    <s v=" "/>
    <s v=" "/>
    <s v="0"/>
    <n v="0"/>
    <n v="5"/>
    <n v="370000"/>
    <n v="108000"/>
    <s v="LEBAR10"/>
    <n v="0.1"/>
    <x v="1"/>
    <x v="1"/>
    <x v="10"/>
    <n v="1850000"/>
    <n v="185000"/>
    <n v="1665000"/>
    <n v="540000"/>
    <n v="1125000"/>
    <d v="2023-04-16T00:00:00"/>
    <x v="17"/>
    <x v="1"/>
    <n v="1.6876147156102935E-3"/>
  </r>
  <r>
    <n v="621"/>
    <s v="ORD-PW-621-05/04/23"/>
    <x v="13"/>
    <x v="4"/>
    <s v="[{color: Magenta, quantity: 7}]"/>
    <n v="10"/>
    <n v="17"/>
    <n v="28"/>
    <n v="7"/>
    <s v="Magenta"/>
    <s v="Magenta"/>
    <s v=" 7"/>
    <n v="7"/>
    <e v="#VALUE!"/>
    <e v="#VALUE!"/>
    <e v="#VALUE!"/>
    <e v="#VALUE!"/>
    <s v=" "/>
    <s v=" "/>
    <s v="0"/>
    <n v="0"/>
    <e v="#VALUE!"/>
    <e v="#VALUE!"/>
    <e v="#VALUE!"/>
    <e v="#VALUE!"/>
    <s v=" "/>
    <s v=" "/>
    <s v="0"/>
    <n v="0"/>
    <n v="7"/>
    <n v="90000"/>
    <n v="36000"/>
    <s v="DISC15"/>
    <n v="0.15"/>
    <x v="0"/>
    <x v="2"/>
    <x v="25"/>
    <n v="630000"/>
    <n v="94500"/>
    <n v="535500"/>
    <n v="252000"/>
    <n v="283500"/>
    <d v="2023-04-05T00:00:00"/>
    <x v="9"/>
    <x v="3"/>
    <n v="4.2527890833379399E-4"/>
  </r>
  <r>
    <n v="622"/>
    <s v="ORD-PW-622-25/04/23"/>
    <x v="13"/>
    <x v="4"/>
    <s v="[{color: Magenta, quantity: 3}, {color: Carmine Red , quantity: 1}]"/>
    <n v="10"/>
    <n v="17"/>
    <n v="28"/>
    <n v="7"/>
    <s v="Magenta"/>
    <s v="Magenta"/>
    <s v=" 3"/>
    <n v="3"/>
    <n v="41"/>
    <n v="53"/>
    <n v="64"/>
    <n v="12"/>
    <s v="Carmine Red "/>
    <s v="Carmine Red "/>
    <s v=" 1"/>
    <n v="1"/>
    <e v="#VALUE!"/>
    <e v="#VALUE!"/>
    <e v="#VALUE!"/>
    <e v="#VALUE!"/>
    <s v=" "/>
    <s v=" "/>
    <s v="0"/>
    <n v="0"/>
    <n v="4"/>
    <n v="90000"/>
    <n v="36000"/>
    <s v="BUKALEBAR"/>
    <n v="0.15"/>
    <x v="1"/>
    <x v="3"/>
    <x v="3"/>
    <n v="360000"/>
    <n v="54000"/>
    <n v="306000"/>
    <n v="144000"/>
    <n v="162000"/>
    <d v="2023-04-25T00:00:00"/>
    <x v="6"/>
    <x v="4"/>
    <n v="2.4301651904788229E-4"/>
  </r>
  <r>
    <n v="623"/>
    <s v="ORD-AK-623-03/04/23"/>
    <x v="12"/>
    <x v="5"/>
    <s v="[{color: Rose Gold, quantity: 6}, {color: Gold , quantity: 1}]"/>
    <n v="10"/>
    <n v="19"/>
    <n v="30"/>
    <n v="9"/>
    <s v="Rose Gold"/>
    <s v="Rose Gold"/>
    <s v=" 6"/>
    <n v="6"/>
    <n v="43"/>
    <n v="48"/>
    <n v="59"/>
    <n v="5"/>
    <s v="Gold "/>
    <s v="Gold "/>
    <s v=" 1"/>
    <n v="1"/>
    <e v="#VALUE!"/>
    <e v="#VALUE!"/>
    <e v="#VALUE!"/>
    <e v="#VALUE!"/>
    <s v=" "/>
    <s v=" "/>
    <s v="0"/>
    <n v="0"/>
    <n v="7"/>
    <n v="48000"/>
    <n v="20000"/>
    <s v="DISC15"/>
    <n v="0.15"/>
    <x v="0"/>
    <x v="2"/>
    <x v="14"/>
    <n v="336000"/>
    <n v="50400"/>
    <n v="285600"/>
    <n v="140000"/>
    <n v="145600"/>
    <d v="2023-04-03T00:00:00"/>
    <x v="2"/>
    <x v="4"/>
    <n v="2.1841484674920778E-4"/>
  </r>
  <r>
    <n v="624"/>
    <s v="ORD-PP-624-26/04/23"/>
    <x v="14"/>
    <x v="3"/>
    <s v="[{color: Ash Grey, quantity: 2}, {color: Gold , quantity: 3}]"/>
    <n v="10"/>
    <n v="18"/>
    <n v="29"/>
    <n v="8"/>
    <s v="Ash Grey"/>
    <s v="Ash Grey"/>
    <s v=" 2"/>
    <n v="2"/>
    <n v="42"/>
    <n v="47"/>
    <n v="58"/>
    <n v="5"/>
    <s v="Gold "/>
    <s v="Gold "/>
    <s v=" 3"/>
    <n v="3"/>
    <e v="#VALUE!"/>
    <e v="#VALUE!"/>
    <e v="#VALUE!"/>
    <e v="#VALUE!"/>
    <s v=" "/>
    <s v=" "/>
    <s v="0"/>
    <n v="0"/>
    <n v="5"/>
    <n v="85000"/>
    <n v="28000"/>
    <s v="LEBAR10"/>
    <n v="0.1"/>
    <x v="1"/>
    <x v="1"/>
    <x v="21"/>
    <n v="425000"/>
    <n v="42500"/>
    <n v="382500"/>
    <n v="140000"/>
    <n v="242500"/>
    <d v="2023-04-26T00:00:00"/>
    <x v="15"/>
    <x v="3"/>
    <n v="3.6377472758710773E-4"/>
  </r>
  <r>
    <n v="625"/>
    <s v="ORD-SW-625-03/04/23"/>
    <x v="3"/>
    <x v="1"/>
    <s v="[{color: Magenta, quantity: 3}, {color: Rose Gold , quantity: 1}, {color: Carmine Red , quantity: 1}]"/>
    <n v="10"/>
    <n v="17"/>
    <n v="28"/>
    <n v="7"/>
    <s v="Magenta"/>
    <s v="Magenta"/>
    <s v=" 3"/>
    <n v="3"/>
    <n v="41"/>
    <n v="51"/>
    <n v="62"/>
    <n v="10"/>
    <s v="Rose Gold "/>
    <s v="Rose Gold "/>
    <s v=" 1"/>
    <n v="1"/>
    <n v="75"/>
    <n v="87"/>
    <n v="98"/>
    <n v="12"/>
    <s v="Carmine Red "/>
    <s v="Carmine Red "/>
    <s v=" 1"/>
    <n v="1"/>
    <n v="5"/>
    <n v="165000"/>
    <n v="69000"/>
    <s v="DISC15"/>
    <n v="0.15"/>
    <x v="0"/>
    <x v="2"/>
    <x v="22"/>
    <n v="825000"/>
    <n v="123750"/>
    <n v="701250"/>
    <n v="345000"/>
    <n v="356250"/>
    <d v="2023-04-03T00:00:00"/>
    <x v="2"/>
    <x v="4"/>
    <n v="5.3441132660992632E-4"/>
  </r>
  <r>
    <n v="626"/>
    <s v="ORD-SW-626-01/04/23"/>
    <x v="1"/>
    <x v="1"/>
    <s v="[{color: Carmine Red, quantity: 1}, {color: Magenta , quantity: 1}, {color: Snow White , quantity: 2}]"/>
    <n v="10"/>
    <n v="21"/>
    <n v="32"/>
    <n v="11"/>
    <s v="Carmine Red"/>
    <s v="Carmine Red"/>
    <s v=" 1"/>
    <n v="1"/>
    <n v="45"/>
    <n v="53"/>
    <n v="64"/>
    <n v="8"/>
    <s v="Magenta "/>
    <s v="Magenta "/>
    <s v=" 1"/>
    <n v="1"/>
    <n v="77"/>
    <n v="88"/>
    <n v="99"/>
    <n v="11"/>
    <s v="Snow White "/>
    <s v="Snow White "/>
    <s v=" 2"/>
    <n v="2"/>
    <n v="4"/>
    <n v="189000"/>
    <n v="93000"/>
    <s v="DISCAPRIL"/>
    <n v="0.1"/>
    <x v="0"/>
    <x v="1"/>
    <x v="2"/>
    <n v="756000"/>
    <n v="75600"/>
    <n v="680400"/>
    <n v="372000"/>
    <n v="308400"/>
    <d v="2023-04-01T00:00:00"/>
    <x v="0"/>
    <x v="4"/>
    <n v="4.6263144737263516E-4"/>
  </r>
  <r>
    <n v="627"/>
    <s v="ORD-PP-627-21/04/23"/>
    <x v="4"/>
    <x v="3"/>
    <s v="[{color: Ocean Blue, quantity: 7}]"/>
    <n v="10"/>
    <n v="20"/>
    <n v="31"/>
    <n v="10"/>
    <s v="Ocean Blue"/>
    <s v="Ocean Blue"/>
    <s v=" 7"/>
    <n v="7"/>
    <e v="#VALUE!"/>
    <e v="#VALUE!"/>
    <e v="#VALUE!"/>
    <e v="#VALUE!"/>
    <s v=" "/>
    <s v=" "/>
    <s v="0"/>
    <n v="0"/>
    <e v="#VALUE!"/>
    <e v="#VALUE!"/>
    <e v="#VALUE!"/>
    <e v="#VALUE!"/>
    <s v=" "/>
    <s v=" "/>
    <s v="0"/>
    <n v="0"/>
    <n v="7"/>
    <n v="130000"/>
    <n v="46000"/>
    <s v="DISC20"/>
    <n v="0.2"/>
    <x v="1"/>
    <x v="2"/>
    <x v="11"/>
    <n v="910000"/>
    <n v="182000"/>
    <n v="728000"/>
    <n v="322000"/>
    <n v="406000"/>
    <d v="2023-04-21T00:00:00"/>
    <x v="20"/>
    <x v="3"/>
    <n v="6.0904139958913711E-4"/>
  </r>
  <r>
    <n v="628"/>
    <s v="ORD-PP-628-25/04/23"/>
    <x v="10"/>
    <x v="3"/>
    <s v="[{color: Gold, quantity: 1}, {color: Rose Gold , quantity: 1}, {color: Ash Grey , quantity: 4}]"/>
    <n v="10"/>
    <n v="14"/>
    <n v="25"/>
    <n v="4"/>
    <s v="Gold"/>
    <s v="Gold"/>
    <s v=" 1"/>
    <n v="1"/>
    <n v="38"/>
    <n v="48"/>
    <n v="59"/>
    <n v="10"/>
    <s v="Rose Gold "/>
    <s v="Rose Gold "/>
    <s v=" 1"/>
    <n v="1"/>
    <n v="72"/>
    <n v="81"/>
    <n v="92"/>
    <n v="9"/>
    <s v="Ash Grey "/>
    <s v="Ash Grey "/>
    <s v=" 4"/>
    <n v="4"/>
    <n v="6"/>
    <n v="100000"/>
    <n v="31000"/>
    <s v="DISC20"/>
    <n v="0.2"/>
    <x v="1"/>
    <x v="2"/>
    <x v="29"/>
    <n v="600000"/>
    <n v="120000"/>
    <n v="480000"/>
    <n v="186000"/>
    <n v="294000"/>
    <d v="2023-04-25T00:00:00"/>
    <x v="6"/>
    <x v="0"/>
    <n v="4.410299790128234E-4"/>
  </r>
  <r>
    <n v="629"/>
    <s v="ORD-PP-629-23/04/23"/>
    <x v="4"/>
    <x v="3"/>
    <s v="[{color: Ocean Blue, quantity: 3}, {color: Gold , quantity: 2}]"/>
    <n v="10"/>
    <n v="20"/>
    <n v="31"/>
    <n v="10"/>
    <s v="Ocean Blue"/>
    <s v="Ocean Blue"/>
    <s v=" 3"/>
    <n v="3"/>
    <n v="44"/>
    <n v="49"/>
    <n v="60"/>
    <n v="5"/>
    <s v="Gold "/>
    <s v="Gold "/>
    <s v=" 2"/>
    <n v="2"/>
    <e v="#VALUE!"/>
    <e v="#VALUE!"/>
    <e v="#VALUE!"/>
    <e v="#VALUE!"/>
    <s v=" "/>
    <s v=" "/>
    <s v="0"/>
    <n v="0"/>
    <n v="5"/>
    <n v="130000"/>
    <n v="46000"/>
    <s v="LEBAR10"/>
    <n v="0.1"/>
    <x v="1"/>
    <x v="1"/>
    <x v="11"/>
    <n v="650000"/>
    <n v="65000"/>
    <n v="585000"/>
    <n v="230000"/>
    <n v="355000"/>
    <d v="2023-04-23T00:00:00"/>
    <x v="25"/>
    <x v="2"/>
    <n v="5.3253619914813712E-4"/>
  </r>
  <r>
    <n v="630"/>
    <s v="ORD-PU-630-24/04/23"/>
    <x v="0"/>
    <x v="0"/>
    <s v="[{color: Ocean Blue, quantity: 3}, {color: Magenta , quantity: 1}, {color: Magenta , quantity: 2}]"/>
    <n v="10"/>
    <n v="20"/>
    <n v="31"/>
    <n v="10"/>
    <s v="Ocean Blue"/>
    <s v="Ocean Blue"/>
    <s v=" 3"/>
    <n v="3"/>
    <n v="44"/>
    <n v="52"/>
    <n v="63"/>
    <n v="8"/>
    <s v="Magenta "/>
    <s v="Magenta "/>
    <s v=" 1"/>
    <n v="1"/>
    <n v="76"/>
    <n v="84"/>
    <n v="95"/>
    <n v="8"/>
    <s v="Magenta "/>
    <s v="Magenta "/>
    <s v=" 2"/>
    <n v="2"/>
    <n v="6"/>
    <n v="220000"/>
    <n v="76000"/>
    <s v="DISC20"/>
    <n v="0.2"/>
    <x v="1"/>
    <x v="2"/>
    <x v="13"/>
    <n v="1320000"/>
    <n v="264000"/>
    <n v="1056000"/>
    <n v="456000"/>
    <n v="600000"/>
    <d v="2023-04-24T00:00:00"/>
    <x v="4"/>
    <x v="2"/>
    <n v="9.0006118165882325E-4"/>
  </r>
  <r>
    <n v="631"/>
    <s v="ORD-PW-631-05/04/23"/>
    <x v="6"/>
    <x v="4"/>
    <s v="[{color: Magenta, quantity: 1}, {color: Summer Orange , quantity: 1}]"/>
    <n v="10"/>
    <n v="17"/>
    <n v="28"/>
    <n v="7"/>
    <s v="Magenta"/>
    <s v="Magenta"/>
    <s v=" 1"/>
    <n v="1"/>
    <n v="41"/>
    <n v="55"/>
    <n v="66"/>
    <n v="14"/>
    <s v="Summer Orange "/>
    <s v="Summer Orange "/>
    <s v=" 1"/>
    <n v="1"/>
    <e v="#VALUE!"/>
    <e v="#VALUE!"/>
    <e v="#VALUE!"/>
    <e v="#VALUE!"/>
    <s v=" "/>
    <s v=" "/>
    <s v="0"/>
    <n v="0"/>
    <n v="2"/>
    <n v="155000"/>
    <n v="46000"/>
    <s v="DISCAPRIL"/>
    <n v="0.1"/>
    <x v="0"/>
    <x v="1"/>
    <x v="11"/>
    <n v="310000"/>
    <n v="31000"/>
    <n v="279000"/>
    <n v="92000"/>
    <n v="187000"/>
    <d v="2023-04-05T00:00:00"/>
    <x v="9"/>
    <x v="0"/>
    <n v="2.8051906828366661E-4"/>
  </r>
  <r>
    <n v="632"/>
    <s v="ORD-SP-632-26/04/23"/>
    <x v="24"/>
    <x v="2"/>
    <s v="[{color: Rose Gold, quantity: 1}, {color: Summer Orange , quantity: 3}]"/>
    <n v="10"/>
    <n v="19"/>
    <n v="30"/>
    <n v="9"/>
    <s v="Rose Gold"/>
    <s v="Rose Gold"/>
    <s v=" 1"/>
    <n v="1"/>
    <n v="43"/>
    <n v="57"/>
    <n v="68"/>
    <n v="14"/>
    <s v="Summer Orange "/>
    <s v="Summer Orange "/>
    <s v=" 3"/>
    <n v="3"/>
    <e v="#VALUE!"/>
    <e v="#VALUE!"/>
    <e v="#VALUE!"/>
    <e v="#VALUE!"/>
    <s v=" "/>
    <s v=" "/>
    <s v="0"/>
    <n v="0"/>
    <n v="4"/>
    <n v="278000"/>
    <n v="122000"/>
    <s v="DISC20"/>
    <n v="0.2"/>
    <x v="1"/>
    <x v="2"/>
    <x v="5"/>
    <n v="1112000"/>
    <n v="222400"/>
    <n v="889600"/>
    <n v="488000"/>
    <n v="401600"/>
    <d v="2023-04-26T00:00:00"/>
    <x v="15"/>
    <x v="3"/>
    <n v="6.0244095092363908E-4"/>
  </r>
  <r>
    <n v="633"/>
    <s v="ORD-AK-633-15/04/23"/>
    <x v="12"/>
    <x v="5"/>
    <s v="[{color: Midnight Black, quantity: 1}, {color: Snow White , quantity: 1}]"/>
    <n v="10"/>
    <n v="24"/>
    <n v="35"/>
    <n v="14"/>
    <s v="Midnight Black"/>
    <s v="Midnight Black"/>
    <s v=" 1"/>
    <n v="1"/>
    <n v="48"/>
    <n v="59"/>
    <n v="70"/>
    <n v="11"/>
    <s v="Snow White "/>
    <s v="Snow White "/>
    <s v=" 1"/>
    <n v="1"/>
    <e v="#VALUE!"/>
    <e v="#VALUE!"/>
    <e v="#VALUE!"/>
    <e v="#VALUE!"/>
    <s v=" "/>
    <s v=" "/>
    <s v="0"/>
    <n v="0"/>
    <n v="2"/>
    <n v="48000"/>
    <n v="20000"/>
    <s v="-"/>
    <e v="#N/A"/>
    <x v="2"/>
    <x v="3"/>
    <x v="6"/>
    <n v="96000"/>
    <s v="0"/>
    <n v="96000"/>
    <n v="40000"/>
    <n v="56000"/>
    <d v="2023-04-15T00:00:00"/>
    <x v="16"/>
    <x v="1"/>
    <n v="8.4005710288156843E-5"/>
  </r>
  <r>
    <n v="634"/>
    <s v="ORD-PP-634-01/04/23"/>
    <x v="15"/>
    <x v="3"/>
    <s v="[{color: Ocean Blue, quantity: 1}]"/>
    <n v="10"/>
    <n v="20"/>
    <n v="31"/>
    <n v="10"/>
    <s v="Ocean Blue"/>
    <s v="Ocean Blue"/>
    <s v=" 1"/>
    <n v="1"/>
    <e v="#VALUE!"/>
    <e v="#VALUE!"/>
    <e v="#VALUE!"/>
    <e v="#VALUE!"/>
    <s v=" "/>
    <s v=" "/>
    <s v="0"/>
    <n v="0"/>
    <e v="#VALUE!"/>
    <e v="#VALUE!"/>
    <e v="#VALUE!"/>
    <e v="#VALUE!"/>
    <s v=" "/>
    <s v=" "/>
    <s v="0"/>
    <n v="0"/>
    <n v="1"/>
    <n v="395000"/>
    <n v="172000"/>
    <s v="DISCAPRIL"/>
    <n v="0.1"/>
    <x v="0"/>
    <x v="1"/>
    <x v="0"/>
    <n v="395000"/>
    <n v="39500"/>
    <n v="355500"/>
    <n v="172000"/>
    <n v="183500"/>
    <d v="2023-04-01T00:00:00"/>
    <x v="0"/>
    <x v="1"/>
    <n v="2.7526871139065679E-4"/>
  </r>
  <r>
    <n v="635"/>
    <s v="ORD-SW-635-06/04/23"/>
    <x v="1"/>
    <x v="1"/>
    <s v="[{color: Ash Grey, quantity: 3}, {color: Gold , quantity: 1}]"/>
    <n v="10"/>
    <n v="18"/>
    <n v="29"/>
    <n v="8"/>
    <s v="Ash Grey"/>
    <s v="Ash Grey"/>
    <s v=" 3"/>
    <n v="3"/>
    <n v="42"/>
    <n v="47"/>
    <n v="58"/>
    <n v="5"/>
    <s v="Gold "/>
    <s v="Gold "/>
    <s v=" 1"/>
    <n v="1"/>
    <e v="#VALUE!"/>
    <e v="#VALUE!"/>
    <e v="#VALUE!"/>
    <e v="#VALUE!"/>
    <s v=" "/>
    <s v=" "/>
    <s v="0"/>
    <n v="0"/>
    <n v="4"/>
    <n v="189000"/>
    <n v="93000"/>
    <s v="DISCAPRIL"/>
    <n v="0.1"/>
    <x v="0"/>
    <x v="1"/>
    <x v="5"/>
    <n v="756000"/>
    <n v="75600"/>
    <n v="680400"/>
    <n v="372000"/>
    <n v="308400"/>
    <d v="2023-04-06T00:00:00"/>
    <x v="8"/>
    <x v="1"/>
    <n v="4.6263144737263516E-4"/>
  </r>
  <r>
    <n v="636"/>
    <s v="ORD-SP-636-08/04/23"/>
    <x v="11"/>
    <x v="2"/>
    <s v="[{color: Summer Orange, quantity: 1}]"/>
    <n v="10"/>
    <n v="23"/>
    <n v="34"/>
    <n v="13"/>
    <s v="Summer Orange"/>
    <s v="Summer Orange"/>
    <s v=" 1"/>
    <n v="1"/>
    <e v="#VALUE!"/>
    <e v="#VALUE!"/>
    <e v="#VALUE!"/>
    <e v="#VALUE!"/>
    <s v=" "/>
    <s v=" "/>
    <s v="0"/>
    <n v="0"/>
    <e v="#VALUE!"/>
    <e v="#VALUE!"/>
    <e v="#VALUE!"/>
    <e v="#VALUE!"/>
    <s v=" "/>
    <s v=" "/>
    <s v="0"/>
    <n v="0"/>
    <n v="1"/>
    <n v="125000"/>
    <n v="23000"/>
    <s v="-"/>
    <e v="#N/A"/>
    <x v="2"/>
    <x v="1"/>
    <x v="28"/>
    <n v="125000"/>
    <s v="0"/>
    <n v="125000"/>
    <n v="23000"/>
    <n v="102000"/>
    <d v="2023-04-08T00:00:00"/>
    <x v="26"/>
    <x v="3"/>
    <n v="1.5301040088199996E-4"/>
  </r>
  <r>
    <n v="637"/>
    <s v="ORD-PU-637-01/04/23"/>
    <x v="0"/>
    <x v="0"/>
    <s v="[{color: Carmine Red, quantity: 1}, {color: Dusk , quantity: 2}, {color: Ash Grey , quantity: 3}]"/>
    <n v="10"/>
    <n v="21"/>
    <n v="32"/>
    <n v="11"/>
    <s v="Carmine Red"/>
    <s v="Carmine Red"/>
    <s v=" 1"/>
    <n v="1"/>
    <n v="45"/>
    <n v="50"/>
    <n v="61"/>
    <n v="5"/>
    <s v="Dusk "/>
    <s v="Dusk "/>
    <s v=" 2"/>
    <n v="2"/>
    <n v="74"/>
    <n v="83"/>
    <n v="94"/>
    <n v="9"/>
    <s v="Ash Grey "/>
    <s v="Ash Grey "/>
    <s v=" 3"/>
    <n v="3"/>
    <n v="6"/>
    <n v="220000"/>
    <n v="76000"/>
    <s v="BELI44"/>
    <n v="0.15"/>
    <x v="0"/>
    <x v="0"/>
    <x v="8"/>
    <n v="1320000"/>
    <n v="198000"/>
    <n v="1122000"/>
    <n v="456000"/>
    <n v="666000"/>
    <d v="2023-04-01T00:00:00"/>
    <x v="0"/>
    <x v="0"/>
    <n v="9.9906791164129389E-4"/>
  </r>
  <r>
    <n v="638"/>
    <s v="ORD-PW-638-04/04/23"/>
    <x v="22"/>
    <x v="4"/>
    <s v="[{color: Summer Orange, quantity: 4}]"/>
    <n v="10"/>
    <n v="23"/>
    <n v="34"/>
    <n v="13"/>
    <s v="Summer Orange"/>
    <s v="Summer Orange"/>
    <s v=" 4"/>
    <n v="4"/>
    <e v="#VALUE!"/>
    <e v="#VALUE!"/>
    <e v="#VALUE!"/>
    <e v="#VALUE!"/>
    <s v=" "/>
    <s v=" "/>
    <s v="0"/>
    <n v="0"/>
    <e v="#VALUE!"/>
    <e v="#VALUE!"/>
    <e v="#VALUE!"/>
    <e v="#VALUE!"/>
    <s v=" "/>
    <s v=" "/>
    <s v="0"/>
    <n v="0"/>
    <n v="4"/>
    <n v="120000"/>
    <n v="39000"/>
    <s v="BELI44"/>
    <n v="0.15"/>
    <x v="0"/>
    <x v="0"/>
    <x v="14"/>
    <n v="480000"/>
    <n v="72000"/>
    <n v="408000"/>
    <n v="156000"/>
    <n v="252000"/>
    <d v="2023-04-04T00:00:00"/>
    <x v="7"/>
    <x v="1"/>
    <n v="3.7802569629670577E-4"/>
  </r>
  <r>
    <n v="639"/>
    <s v="ORD-PW-639-28/04/23"/>
    <x v="17"/>
    <x v="4"/>
    <s v="[{color: Midnight Black, quantity: 1}]"/>
    <n v="10"/>
    <n v="24"/>
    <n v="35"/>
    <n v="14"/>
    <s v="Midnight Black"/>
    <s v="Midnight Black"/>
    <s v=" 1"/>
    <n v="1"/>
    <e v="#VALUE!"/>
    <e v="#VALUE!"/>
    <e v="#VALUE!"/>
    <e v="#VALUE!"/>
    <s v=" "/>
    <s v=" "/>
    <s v="0"/>
    <n v="0"/>
    <e v="#VALUE!"/>
    <e v="#VALUE!"/>
    <e v="#VALUE!"/>
    <e v="#VALUE!"/>
    <s v=" "/>
    <s v=" "/>
    <s v="0"/>
    <n v="0"/>
    <n v="1"/>
    <n v="110000"/>
    <n v="40000"/>
    <s v="LEBAR10"/>
    <n v="0.1"/>
    <x v="1"/>
    <x v="1"/>
    <x v="17"/>
    <n v="110000"/>
    <n v="11000"/>
    <n v="99000"/>
    <n v="40000"/>
    <n v="59000"/>
    <d v="2023-04-28T00:00:00"/>
    <x v="11"/>
    <x v="3"/>
    <n v="8.8506016196450955E-5"/>
  </r>
  <r>
    <n v="640"/>
    <s v="ORD-PW-640-05/04/23"/>
    <x v="22"/>
    <x v="4"/>
    <s v="[{color: Snow White, quantity: 6}]"/>
    <n v="10"/>
    <n v="20"/>
    <n v="31"/>
    <n v="10"/>
    <s v="Snow White"/>
    <s v="Snow White"/>
    <s v=" 6"/>
    <n v="6"/>
    <e v="#VALUE!"/>
    <e v="#VALUE!"/>
    <e v="#VALUE!"/>
    <e v="#VALUE!"/>
    <s v=" "/>
    <s v=" "/>
    <s v="0"/>
    <n v="0"/>
    <e v="#VALUE!"/>
    <e v="#VALUE!"/>
    <e v="#VALUE!"/>
    <e v="#VALUE!"/>
    <s v=" "/>
    <s v=" "/>
    <s v="0"/>
    <n v="0"/>
    <n v="6"/>
    <n v="120000"/>
    <n v="39000"/>
    <s v="DISC15"/>
    <n v="0.15"/>
    <x v="0"/>
    <x v="2"/>
    <x v="8"/>
    <n v="720000"/>
    <n v="108000"/>
    <n v="612000"/>
    <n v="234000"/>
    <n v="378000"/>
    <d v="2023-04-05T00:00:00"/>
    <x v="9"/>
    <x v="3"/>
    <n v="5.6703854444505866E-4"/>
  </r>
  <r>
    <n v="641"/>
    <s v="ORD-AK-641-01/04/23"/>
    <x v="16"/>
    <x v="5"/>
    <s v="[{color: Carmine Red, quantity: 2}]"/>
    <n v="10"/>
    <n v="21"/>
    <n v="32"/>
    <n v="11"/>
    <s v="Carmine Red"/>
    <s v="Carmine Red"/>
    <s v=" 2"/>
    <n v="2"/>
    <e v="#VALUE!"/>
    <e v="#VALUE!"/>
    <e v="#VALUE!"/>
    <e v="#VALUE!"/>
    <s v=" "/>
    <s v=" "/>
    <s v="0"/>
    <n v="0"/>
    <e v="#VALUE!"/>
    <e v="#VALUE!"/>
    <e v="#VALUE!"/>
    <e v="#VALUE!"/>
    <s v=" "/>
    <s v=" "/>
    <s v="0"/>
    <n v="0"/>
    <n v="2"/>
    <n v="65000"/>
    <n v="11000"/>
    <s v="DISCAPRIL"/>
    <n v="0.1"/>
    <x v="0"/>
    <x v="1"/>
    <x v="10"/>
    <n v="130000"/>
    <n v="13000"/>
    <n v="117000"/>
    <n v="22000"/>
    <n v="95000"/>
    <d v="2023-04-01T00:00:00"/>
    <x v="0"/>
    <x v="1"/>
    <n v="1.4250968709598035E-4"/>
  </r>
  <r>
    <n v="642"/>
    <s v="ORD-AK-642-06/04/23"/>
    <x v="7"/>
    <x v="5"/>
    <s v="[{color: Magenta, quantity: 1}]"/>
    <n v="10"/>
    <n v="17"/>
    <n v="28"/>
    <n v="7"/>
    <s v="Magenta"/>
    <s v="Magenta"/>
    <s v=" 1"/>
    <n v="1"/>
    <e v="#VALUE!"/>
    <e v="#VALUE!"/>
    <e v="#VALUE!"/>
    <e v="#VALUE!"/>
    <s v=" "/>
    <s v=" "/>
    <s v="0"/>
    <n v="0"/>
    <e v="#VALUE!"/>
    <e v="#VALUE!"/>
    <e v="#VALUE!"/>
    <e v="#VALUE!"/>
    <s v=" "/>
    <s v=" "/>
    <s v="0"/>
    <n v="0"/>
    <n v="1"/>
    <n v="9000"/>
    <n v="2000"/>
    <s v="DISC10"/>
    <n v="0.1"/>
    <x v="0"/>
    <x v="2"/>
    <x v="16"/>
    <n v="9000"/>
    <n v="900"/>
    <n v="8100"/>
    <n v="2000"/>
    <n v="6100"/>
    <d v="2023-04-06T00:00:00"/>
    <x v="8"/>
    <x v="1"/>
    <n v="9.1506220135313703E-6"/>
  </r>
  <r>
    <n v="643"/>
    <s v="ORD-PW-643-16/04/23"/>
    <x v="13"/>
    <x v="4"/>
    <s v="[{color: Ash Grey, quantity: 1}]"/>
    <n v="10"/>
    <n v="18"/>
    <n v="29"/>
    <n v="8"/>
    <s v="Ash Grey"/>
    <s v="Ash Grey"/>
    <s v=" 1"/>
    <n v="1"/>
    <e v="#VALUE!"/>
    <e v="#VALUE!"/>
    <e v="#VALUE!"/>
    <e v="#VALUE!"/>
    <s v=" "/>
    <s v=" "/>
    <s v="0"/>
    <n v="0"/>
    <e v="#VALUE!"/>
    <e v="#VALUE!"/>
    <e v="#VALUE!"/>
    <e v="#VALUE!"/>
    <s v=" "/>
    <s v=" "/>
    <s v="0"/>
    <n v="0"/>
    <n v="1"/>
    <n v="90000"/>
    <n v="36000"/>
    <s v="DISC20"/>
    <n v="0.2"/>
    <x v="1"/>
    <x v="2"/>
    <x v="21"/>
    <n v="90000"/>
    <n v="18000"/>
    <n v="72000"/>
    <n v="36000"/>
    <n v="36000"/>
    <d v="2023-04-16T00:00:00"/>
    <x v="17"/>
    <x v="1"/>
    <n v="5.4003670899529397E-5"/>
  </r>
  <r>
    <n v="644"/>
    <s v="ORD-AK-644-20/04/23"/>
    <x v="20"/>
    <x v="5"/>
    <s v="[{color: Gold, quantity: 4}, {color: Carmine Red , quantity: 2}]"/>
    <n v="10"/>
    <n v="14"/>
    <n v="25"/>
    <n v="4"/>
    <s v="Gold"/>
    <s v="Gold"/>
    <s v=" 4"/>
    <n v="4"/>
    <n v="38"/>
    <n v="50"/>
    <n v="61"/>
    <n v="12"/>
    <s v="Carmine Red "/>
    <s v="Carmine Red "/>
    <s v=" 2"/>
    <n v="2"/>
    <e v="#VALUE!"/>
    <e v="#VALUE!"/>
    <e v="#VALUE!"/>
    <e v="#VALUE!"/>
    <s v=" "/>
    <s v=" "/>
    <s v="0"/>
    <n v="0"/>
    <n v="6"/>
    <n v="400000"/>
    <n v="250000"/>
    <s v="LEBAR10"/>
    <n v="0.1"/>
    <x v="1"/>
    <x v="1"/>
    <x v="0"/>
    <n v="2400000"/>
    <n v="240000"/>
    <n v="2160000"/>
    <n v="1500000"/>
    <n v="660000"/>
    <d v="2023-04-20T00:00:00"/>
    <x v="5"/>
    <x v="0"/>
    <n v="9.900672998247055E-4"/>
  </r>
  <r>
    <n v="645"/>
    <s v="ORD-PW-645-05/04/23"/>
    <x v="13"/>
    <x v="4"/>
    <s v="[{color: Gold, quantity: 1}, {color: Midnight Black , quantity: 2}, {color: Dusk , quantity: 1}]"/>
    <n v="10"/>
    <n v="14"/>
    <n v="25"/>
    <n v="4"/>
    <s v="Gold"/>
    <s v="Gold"/>
    <s v=" 1"/>
    <n v="1"/>
    <n v="38"/>
    <n v="53"/>
    <n v="64"/>
    <n v="15"/>
    <s v="Midnight Black "/>
    <s v="Midnight Black "/>
    <s v=" 2"/>
    <n v="2"/>
    <n v="77"/>
    <n v="82"/>
    <n v="93"/>
    <n v="5"/>
    <s v="Dusk "/>
    <s v="Dusk "/>
    <s v=" 1"/>
    <n v="1"/>
    <n v="4"/>
    <n v="90000"/>
    <n v="36000"/>
    <s v="DISC10"/>
    <n v="0.1"/>
    <x v="0"/>
    <x v="2"/>
    <x v="25"/>
    <n v="360000"/>
    <n v="36000"/>
    <n v="324000"/>
    <n v="144000"/>
    <n v="180000"/>
    <d v="2023-04-05T00:00:00"/>
    <x v="9"/>
    <x v="0"/>
    <n v="2.7001835449764696E-4"/>
  </r>
  <r>
    <n v="646"/>
    <s v="ORD-AK-646-03/04/23"/>
    <x v="20"/>
    <x v="5"/>
    <s v="[{color: Midnight Black, quantity: 2}]"/>
    <n v="10"/>
    <n v="24"/>
    <n v="35"/>
    <n v="14"/>
    <s v="Midnight Black"/>
    <s v="Midnight Black"/>
    <s v=" 2"/>
    <n v="2"/>
    <e v="#VALUE!"/>
    <e v="#VALUE!"/>
    <e v="#VALUE!"/>
    <e v="#VALUE!"/>
    <s v=" "/>
    <s v=" "/>
    <s v="0"/>
    <n v="0"/>
    <e v="#VALUE!"/>
    <e v="#VALUE!"/>
    <e v="#VALUE!"/>
    <e v="#VALUE!"/>
    <s v=" "/>
    <s v=" "/>
    <s v="0"/>
    <n v="0"/>
    <n v="2"/>
    <n v="400000"/>
    <n v="250000"/>
    <s v="DISCAPRIL"/>
    <n v="0.1"/>
    <x v="0"/>
    <x v="1"/>
    <x v="0"/>
    <n v="800000"/>
    <n v="80000"/>
    <n v="720000"/>
    <n v="500000"/>
    <n v="220000"/>
    <d v="2023-04-03T00:00:00"/>
    <x v="2"/>
    <x v="0"/>
    <n v="3.3002243327490187E-4"/>
  </r>
  <r>
    <n v="647"/>
    <s v="ORD-PP-647-27/04/23"/>
    <x v="5"/>
    <x v="3"/>
    <s v="[{color: Midnight Black, quantity: 1}, {color: Ocean Blue , quantity: 1}]"/>
    <n v="10"/>
    <n v="24"/>
    <n v="35"/>
    <n v="14"/>
    <s v="Midnight Black"/>
    <s v="Midnight Black"/>
    <s v=" 1"/>
    <n v="1"/>
    <n v="48"/>
    <n v="59"/>
    <n v="70"/>
    <n v="11"/>
    <s v="Ocean Blue "/>
    <s v="Ocean Blue "/>
    <s v=" 1"/>
    <n v="1"/>
    <e v="#VALUE!"/>
    <e v="#VALUE!"/>
    <e v="#VALUE!"/>
    <e v="#VALUE!"/>
    <s v=" "/>
    <s v=" "/>
    <s v="0"/>
    <n v="0"/>
    <n v="2"/>
    <n v="175000"/>
    <n v="63000"/>
    <s v="BUKALEBAR"/>
    <n v="0.15"/>
    <x v="1"/>
    <x v="3"/>
    <x v="27"/>
    <n v="350000"/>
    <n v="52500"/>
    <n v="297500"/>
    <n v="126000"/>
    <n v="171500"/>
    <d v="2023-04-27T00:00:00"/>
    <x v="18"/>
    <x v="1"/>
    <n v="2.5726748775748034E-4"/>
  </r>
  <r>
    <n v="648"/>
    <s v="ORD-AK-648-29/04/23"/>
    <x v="12"/>
    <x v="5"/>
    <s v="[{color: Midnight Black, quantity: 3}, {color: Magenta , quantity: 3}]"/>
    <n v="10"/>
    <n v="24"/>
    <n v="35"/>
    <n v="14"/>
    <s v="Midnight Black"/>
    <s v="Midnight Black"/>
    <s v=" 3"/>
    <n v="3"/>
    <n v="48"/>
    <n v="56"/>
    <n v="67"/>
    <n v="8"/>
    <s v="Magenta "/>
    <s v="Magenta "/>
    <s v=" 3"/>
    <n v="3"/>
    <e v="#VALUE!"/>
    <e v="#VALUE!"/>
    <e v="#VALUE!"/>
    <e v="#VALUE!"/>
    <s v=" "/>
    <s v=" "/>
    <s v="0"/>
    <n v="0"/>
    <n v="6"/>
    <n v="48000"/>
    <n v="20000"/>
    <s v="BUKALEBAR"/>
    <n v="0.15"/>
    <x v="1"/>
    <x v="3"/>
    <x v="23"/>
    <n v="288000"/>
    <n v="43200"/>
    <n v="244800"/>
    <n v="120000"/>
    <n v="124800"/>
    <d v="2023-04-29T00:00:00"/>
    <x v="13"/>
    <x v="3"/>
    <n v="1.8721272578503523E-4"/>
  </r>
  <r>
    <n v="649"/>
    <s v="ORD-PW-649-15/04/23"/>
    <x v="22"/>
    <x v="4"/>
    <s v="[{color: Carmine Red, quantity: 4}, {color: Ocean Blue , quantity: 1}, {color: Snow White , quantity: 2}]"/>
    <n v="10"/>
    <n v="21"/>
    <n v="32"/>
    <n v="11"/>
    <s v="Carmine Red"/>
    <s v="Carmine Red"/>
    <s v=" 4"/>
    <n v="4"/>
    <n v="45"/>
    <n v="56"/>
    <n v="67"/>
    <n v="11"/>
    <s v="Ocean Blue "/>
    <s v="Ocean Blue "/>
    <s v=" 1"/>
    <n v="1"/>
    <n v="80"/>
    <n v="91"/>
    <n v="102"/>
    <n v="11"/>
    <s v="Snow White "/>
    <s v="Snow White "/>
    <s v=" 2"/>
    <n v="2"/>
    <n v="7"/>
    <n v="120000"/>
    <n v="39000"/>
    <s v="-"/>
    <e v="#N/A"/>
    <x v="2"/>
    <x v="2"/>
    <x v="22"/>
    <n v="840000"/>
    <s v="0"/>
    <n v="840000"/>
    <n v="273000"/>
    <n v="567000"/>
    <d v="2023-04-15T00:00:00"/>
    <x v="16"/>
    <x v="2"/>
    <n v="8.5055781666758799E-4"/>
  </r>
  <r>
    <n v="650"/>
    <s v="ORD-SW-650-05/04/23"/>
    <x v="3"/>
    <x v="1"/>
    <s v="[{color: Snow White, quantity: 3}]"/>
    <n v="10"/>
    <n v="20"/>
    <n v="31"/>
    <n v="10"/>
    <s v="Snow White"/>
    <s v="Snow White"/>
    <s v=" 3"/>
    <n v="3"/>
    <e v="#VALUE!"/>
    <e v="#VALUE!"/>
    <e v="#VALUE!"/>
    <e v="#VALUE!"/>
    <s v=" "/>
    <s v=" "/>
    <s v="0"/>
    <n v="0"/>
    <e v="#VALUE!"/>
    <e v="#VALUE!"/>
    <e v="#VALUE!"/>
    <e v="#VALUE!"/>
    <s v=" "/>
    <s v=" "/>
    <s v="0"/>
    <n v="0"/>
    <n v="3"/>
    <n v="165000"/>
    <n v="69000"/>
    <s v="DISC10"/>
    <n v="0.1"/>
    <x v="0"/>
    <x v="2"/>
    <x v="23"/>
    <n v="495000"/>
    <n v="49500"/>
    <n v="445500"/>
    <n v="207000"/>
    <n v="238500"/>
    <d v="2023-04-05T00:00:00"/>
    <x v="9"/>
    <x v="2"/>
    <n v="3.5777431970938223E-4"/>
  </r>
  <r>
    <n v="651"/>
    <s v="ORD-PW-651-28/04/23"/>
    <x v="8"/>
    <x v="4"/>
    <s v="[{color: Ocean Blue, quantity: 1}, {color: Midnight Black , quantity: 2}]"/>
    <n v="10"/>
    <n v="20"/>
    <n v="31"/>
    <n v="10"/>
    <s v="Ocean Blue"/>
    <s v="Ocean Blue"/>
    <s v=" 1"/>
    <n v="1"/>
    <n v="44"/>
    <n v="59"/>
    <n v="70"/>
    <n v="15"/>
    <s v="Midnight Black "/>
    <s v="Midnight Black "/>
    <s v=" 2"/>
    <n v="2"/>
    <e v="#VALUE!"/>
    <e v="#VALUE!"/>
    <e v="#VALUE!"/>
    <e v="#VALUE!"/>
    <s v=" "/>
    <s v=" "/>
    <s v="0"/>
    <n v="0"/>
    <n v="3"/>
    <n v="90000"/>
    <n v="37000"/>
    <s v="BUKALEBAR"/>
    <n v="0.15"/>
    <x v="1"/>
    <x v="3"/>
    <x v="27"/>
    <n v="270000"/>
    <n v="40500"/>
    <n v="229500"/>
    <n v="111000"/>
    <n v="118500"/>
    <d v="2023-04-28T00:00:00"/>
    <x v="11"/>
    <x v="1"/>
    <n v="1.7776208337761759E-4"/>
  </r>
  <r>
    <n v="652"/>
    <s v="ORD-AK-652-14/04/23"/>
    <x v="23"/>
    <x v="5"/>
    <s v="[{color: Midnight Black, quantity: 2}, {color: Snow White , quantity: 3}, {color: Summer Orange , quantity: 1}]"/>
    <n v="10"/>
    <n v="24"/>
    <n v="35"/>
    <n v="14"/>
    <s v="Midnight Black"/>
    <s v="Midnight Black"/>
    <s v=" 2"/>
    <n v="2"/>
    <n v="48"/>
    <n v="59"/>
    <n v="70"/>
    <n v="11"/>
    <s v="Snow White "/>
    <s v="Snow White "/>
    <s v=" 3"/>
    <n v="3"/>
    <n v="83"/>
    <n v="97"/>
    <n v="108"/>
    <n v="14"/>
    <s v="Summer Orange "/>
    <s v="Summer Orange "/>
    <s v=" 1"/>
    <n v="1"/>
    <n v="6"/>
    <n v="90000"/>
    <n v="47000"/>
    <s v="-"/>
    <e v="#N/A"/>
    <x v="2"/>
    <x v="3"/>
    <x v="11"/>
    <n v="540000"/>
    <s v="0"/>
    <n v="540000"/>
    <n v="282000"/>
    <n v="258000"/>
    <d v="2023-04-14T00:00:00"/>
    <x v="22"/>
    <x v="3"/>
    <n v="3.87026308113294E-4"/>
  </r>
  <r>
    <n v="653"/>
    <s v="ORD-PW-653-27/04/23"/>
    <x v="18"/>
    <x v="4"/>
    <s v="[{color: Ash Grey, quantity: 1}, {color: Snow White , quantity: 3}, {color: Rose Gold , quantity: 1}]"/>
    <n v="10"/>
    <n v="18"/>
    <n v="29"/>
    <n v="8"/>
    <s v="Ash Grey"/>
    <s v="Ash Grey"/>
    <s v=" 1"/>
    <n v="1"/>
    <n v="42"/>
    <n v="53"/>
    <n v="64"/>
    <n v="11"/>
    <s v="Snow White "/>
    <s v="Snow White "/>
    <s v=" 3"/>
    <n v="3"/>
    <n v="77"/>
    <n v="87"/>
    <n v="98"/>
    <n v="10"/>
    <s v="Rose Gold "/>
    <s v="Rose Gold "/>
    <s v=" 1"/>
    <n v="1"/>
    <n v="5"/>
    <n v="185000"/>
    <n v="60000"/>
    <s v="BUKALEBAR"/>
    <n v="0.15"/>
    <x v="1"/>
    <x v="3"/>
    <x v="14"/>
    <n v="925000"/>
    <n v="138750"/>
    <n v="786250"/>
    <n v="300000"/>
    <n v="486250"/>
    <d v="2023-04-27T00:00:00"/>
    <x v="18"/>
    <x v="3"/>
    <n v="7.2942458263600466E-4"/>
  </r>
  <r>
    <n v="654"/>
    <s v="ORD-PU-654-30/04/23"/>
    <x v="21"/>
    <x v="0"/>
    <s v="[{color: Magenta, quantity: 1}]"/>
    <n v="10"/>
    <n v="17"/>
    <n v="28"/>
    <n v="7"/>
    <s v="Magenta"/>
    <s v="Magenta"/>
    <s v=" 1"/>
    <n v="1"/>
    <e v="#VALUE!"/>
    <e v="#VALUE!"/>
    <e v="#VALUE!"/>
    <e v="#VALUE!"/>
    <s v=" "/>
    <s v=" "/>
    <s v="0"/>
    <n v="0"/>
    <e v="#VALUE!"/>
    <e v="#VALUE!"/>
    <e v="#VALUE!"/>
    <e v="#VALUE!"/>
    <s v=" "/>
    <s v=" "/>
    <s v="0"/>
    <n v="0"/>
    <n v="1"/>
    <n v="200000"/>
    <n v="64000"/>
    <s v="DISC20"/>
    <n v="0.2"/>
    <x v="1"/>
    <x v="2"/>
    <x v="14"/>
    <n v="200000"/>
    <n v="40000"/>
    <n v="160000"/>
    <n v="64000"/>
    <n v="96000"/>
    <d v="2023-04-30T00:00:00"/>
    <x v="12"/>
    <x v="3"/>
    <n v="1.4400978906541173E-4"/>
  </r>
  <r>
    <n v="655"/>
    <s v="ORD-SW-655-05/04/23"/>
    <x v="3"/>
    <x v="1"/>
    <s v="[{color: Summer Orange, quantity: 1}, {color: Gold , quantity: 2}]"/>
    <n v="10"/>
    <n v="23"/>
    <n v="34"/>
    <n v="13"/>
    <s v="Summer Orange"/>
    <s v="Summer Orange"/>
    <s v=" 1"/>
    <n v="1"/>
    <n v="47"/>
    <n v="52"/>
    <n v="63"/>
    <n v="5"/>
    <s v="Gold "/>
    <s v="Gold "/>
    <s v=" 2"/>
    <n v="2"/>
    <e v="#VALUE!"/>
    <e v="#VALUE!"/>
    <e v="#VALUE!"/>
    <e v="#VALUE!"/>
    <s v=" "/>
    <s v=" "/>
    <s v="0"/>
    <n v="0"/>
    <n v="3"/>
    <n v="165000"/>
    <n v="69000"/>
    <s v="DISC15"/>
    <n v="0.15"/>
    <x v="0"/>
    <x v="2"/>
    <x v="25"/>
    <n v="495000"/>
    <n v="74250"/>
    <n v="420750"/>
    <n v="207000"/>
    <n v="213750"/>
    <d v="2023-04-05T00:00:00"/>
    <x v="9"/>
    <x v="1"/>
    <n v="3.206467959659558E-4"/>
  </r>
  <r>
    <n v="656"/>
    <s v="ORD-SP-656-04/04/23"/>
    <x v="9"/>
    <x v="2"/>
    <s v="[{color: Midnight Black, quantity: 2}]"/>
    <n v="10"/>
    <n v="24"/>
    <n v="35"/>
    <n v="14"/>
    <s v="Midnight Black"/>
    <s v="Midnight Black"/>
    <s v=" 2"/>
    <n v="2"/>
    <e v="#VALUE!"/>
    <e v="#VALUE!"/>
    <e v="#VALUE!"/>
    <e v="#VALUE!"/>
    <s v=" "/>
    <s v=" "/>
    <s v="0"/>
    <n v="0"/>
    <e v="#VALUE!"/>
    <e v="#VALUE!"/>
    <e v="#VALUE!"/>
    <e v="#VALUE!"/>
    <s v=" "/>
    <s v=" "/>
    <s v="0"/>
    <n v="0"/>
    <n v="2"/>
    <n v="370000"/>
    <n v="108000"/>
    <s v="BELI44"/>
    <n v="0.15"/>
    <x v="0"/>
    <x v="0"/>
    <x v="29"/>
    <n v="740000"/>
    <n v="111000"/>
    <n v="629000"/>
    <n v="216000"/>
    <n v="413000"/>
    <d v="2023-04-04T00:00:00"/>
    <x v="7"/>
    <x v="1"/>
    <n v="6.1954211337515665E-4"/>
  </r>
  <r>
    <n v="657"/>
    <s v="ORD-PP-657-03/04/23"/>
    <x v="15"/>
    <x v="3"/>
    <s v="[{color: Ocean Blue, quantity: 5}, {color: Magenta , quantity: 1}]"/>
    <n v="10"/>
    <n v="20"/>
    <n v="31"/>
    <n v="10"/>
    <s v="Ocean Blue"/>
    <s v="Ocean Blue"/>
    <s v=" 5"/>
    <n v="5"/>
    <n v="44"/>
    <n v="52"/>
    <n v="63"/>
    <n v="8"/>
    <s v="Magenta "/>
    <s v="Magenta "/>
    <s v=" 1"/>
    <n v="1"/>
    <e v="#VALUE!"/>
    <e v="#VALUE!"/>
    <e v="#VALUE!"/>
    <e v="#VALUE!"/>
    <s v=" "/>
    <s v=" "/>
    <s v="0"/>
    <n v="0"/>
    <n v="6"/>
    <n v="395000"/>
    <n v="172000"/>
    <s v="DISCAPRIL"/>
    <n v="0.1"/>
    <x v="0"/>
    <x v="1"/>
    <x v="25"/>
    <n v="2370000"/>
    <n v="237000"/>
    <n v="2133000"/>
    <n v="1032000"/>
    <n v="1101000"/>
    <d v="2023-04-03T00:00:00"/>
    <x v="2"/>
    <x v="1"/>
    <n v="1.6516122683439406E-3"/>
  </r>
  <r>
    <n v="658"/>
    <s v="ORD-PW-658-16/04/23"/>
    <x v="22"/>
    <x v="4"/>
    <s v="[{color: Snow White, quantity: 2}, {color: Summer Orange , quantity: 2}, {color: Ocean Blue , quantity: 1}]"/>
    <n v="10"/>
    <n v="20"/>
    <n v="31"/>
    <n v="10"/>
    <s v="Snow White"/>
    <s v="Snow White"/>
    <s v=" 2"/>
    <n v="2"/>
    <n v="44"/>
    <n v="58"/>
    <n v="69"/>
    <n v="14"/>
    <s v="Summer Orange "/>
    <s v="Summer Orange "/>
    <s v=" 2"/>
    <n v="2"/>
    <n v="82"/>
    <n v="93"/>
    <n v="104"/>
    <n v="11"/>
    <s v="Ocean Blue "/>
    <s v="Ocean Blue "/>
    <s v=" 1"/>
    <n v="1"/>
    <n v="5"/>
    <n v="120000"/>
    <n v="39000"/>
    <s v="BUKALEBAR"/>
    <n v="0.15"/>
    <x v="1"/>
    <x v="3"/>
    <x v="26"/>
    <n v="600000"/>
    <n v="90000"/>
    <n v="510000"/>
    <n v="195000"/>
    <n v="315000"/>
    <d v="2023-04-16T00:00:00"/>
    <x v="17"/>
    <x v="3"/>
    <n v="4.7253212037088222E-4"/>
  </r>
  <r>
    <n v="659"/>
    <s v="ORD-PW-659-30/04/23"/>
    <x v="8"/>
    <x v="4"/>
    <s v="[{color: Midnight Black, quantity: 2}, {color: Snow White , quantity: 2}, {color: Gold , quantity: 2}]"/>
    <n v="10"/>
    <n v="24"/>
    <n v="35"/>
    <n v="14"/>
    <s v="Midnight Black"/>
    <s v="Midnight Black"/>
    <s v=" 2"/>
    <n v="2"/>
    <n v="48"/>
    <n v="59"/>
    <n v="70"/>
    <n v="11"/>
    <s v="Snow White "/>
    <s v="Snow White "/>
    <s v=" 2"/>
    <n v="2"/>
    <n v="83"/>
    <n v="88"/>
    <n v="99"/>
    <n v="5"/>
    <s v="Gold "/>
    <s v="Gold "/>
    <s v=" 2"/>
    <n v="2"/>
    <n v="6"/>
    <n v="90000"/>
    <n v="37000"/>
    <s v="LEBAR10"/>
    <n v="0.1"/>
    <x v="1"/>
    <x v="1"/>
    <x v="16"/>
    <n v="540000"/>
    <n v="54000"/>
    <n v="486000"/>
    <n v="222000"/>
    <n v="264000"/>
    <d v="2023-04-30T00:00:00"/>
    <x v="12"/>
    <x v="2"/>
    <n v="3.9602691992988222E-4"/>
  </r>
  <r>
    <n v="660"/>
    <s v="ORD-PP-660-14/04/23"/>
    <x v="14"/>
    <x v="3"/>
    <s v="[{color: Magenta, quantity: 3}, {color: Rose Gold , quantity: 2}, {color: Midnight Black , quantity: 1}]"/>
    <n v="10"/>
    <n v="17"/>
    <n v="28"/>
    <n v="7"/>
    <s v="Magenta"/>
    <s v="Magenta"/>
    <s v=" 3"/>
    <n v="3"/>
    <n v="41"/>
    <n v="51"/>
    <n v="62"/>
    <n v="10"/>
    <s v="Rose Gold "/>
    <s v="Rose Gold "/>
    <s v=" 2"/>
    <n v="2"/>
    <n v="75"/>
    <n v="90"/>
    <n v="101"/>
    <n v="15"/>
    <s v="Midnight Black "/>
    <s v="Midnight Black "/>
    <s v=" 1"/>
    <n v="1"/>
    <n v="6"/>
    <n v="85000"/>
    <n v="28000"/>
    <s v="-"/>
    <e v="#N/A"/>
    <x v="2"/>
    <x v="3"/>
    <x v="8"/>
    <n v="510000"/>
    <s v="0"/>
    <n v="510000"/>
    <n v="168000"/>
    <n v="342000"/>
    <d v="2023-04-14T00:00:00"/>
    <x v="22"/>
    <x v="0"/>
    <n v="5.1303487354552931E-4"/>
  </r>
  <r>
    <n v="661"/>
    <s v="ORD-SW-661-06/04/23"/>
    <x v="3"/>
    <x v="1"/>
    <s v="[{color: Ocean Blue, quantity: 1}, {color: Snow White , quantity: 2}, {color: Gold , quantity: 2}]"/>
    <n v="10"/>
    <n v="20"/>
    <n v="31"/>
    <n v="10"/>
    <s v="Ocean Blue"/>
    <s v="Ocean Blue"/>
    <s v=" 1"/>
    <n v="1"/>
    <n v="44"/>
    <n v="55"/>
    <n v="66"/>
    <n v="11"/>
    <s v="Snow White "/>
    <s v="Snow White "/>
    <s v=" 2"/>
    <n v="2"/>
    <n v="79"/>
    <n v="84"/>
    <n v="95"/>
    <n v="5"/>
    <s v="Gold "/>
    <s v="Gold "/>
    <s v=" 2"/>
    <n v="2"/>
    <n v="5"/>
    <n v="165000"/>
    <n v="69000"/>
    <s v="DISC10"/>
    <n v="0.1"/>
    <x v="0"/>
    <x v="2"/>
    <x v="11"/>
    <n v="825000"/>
    <n v="82500"/>
    <n v="742500"/>
    <n v="345000"/>
    <n v="397500"/>
    <d v="2023-04-06T00:00:00"/>
    <x v="8"/>
    <x v="4"/>
    <n v="5.9629053284897043E-4"/>
  </r>
  <r>
    <n v="662"/>
    <s v="ORD-PW-662-01/04/23"/>
    <x v="22"/>
    <x v="4"/>
    <s v="[{color: Rose Gold, quantity: 1}, {color: Carmine Red , quantity: 1}]"/>
    <n v="10"/>
    <n v="19"/>
    <n v="30"/>
    <n v="9"/>
    <s v="Rose Gold"/>
    <s v="Rose Gold"/>
    <s v=" 1"/>
    <n v="1"/>
    <n v="43"/>
    <n v="55"/>
    <n v="66"/>
    <n v="12"/>
    <s v="Carmine Red "/>
    <s v="Carmine Red "/>
    <s v=" 1"/>
    <n v="1"/>
    <e v="#VALUE!"/>
    <e v="#VALUE!"/>
    <e v="#VALUE!"/>
    <e v="#VALUE!"/>
    <s v=" "/>
    <s v=" "/>
    <s v="0"/>
    <n v="0"/>
    <n v="2"/>
    <n v="120000"/>
    <n v="39000"/>
    <s v="DISC15"/>
    <n v="0.15"/>
    <x v="0"/>
    <x v="2"/>
    <x v="10"/>
    <n v="240000"/>
    <n v="36000"/>
    <n v="204000"/>
    <n v="78000"/>
    <n v="126000"/>
    <d v="2023-04-01T00:00:00"/>
    <x v="0"/>
    <x v="3"/>
    <n v="1.8901284814835289E-4"/>
  </r>
  <r>
    <n v="663"/>
    <s v="ORD-SP-663-21/04/23"/>
    <x v="24"/>
    <x v="2"/>
    <s v="[{color: Ocean Blue, quantity: 3}, {color: Snow White , quantity: 1}]"/>
    <n v="10"/>
    <n v="20"/>
    <n v="31"/>
    <n v="10"/>
    <s v="Ocean Blue"/>
    <s v="Ocean Blue"/>
    <s v=" 3"/>
    <n v="3"/>
    <n v="44"/>
    <n v="55"/>
    <n v="66"/>
    <n v="11"/>
    <s v="Snow White "/>
    <s v="Snow White "/>
    <s v=" 1"/>
    <n v="1"/>
    <e v="#VALUE!"/>
    <e v="#VALUE!"/>
    <e v="#VALUE!"/>
    <e v="#VALUE!"/>
    <s v=" "/>
    <s v=" "/>
    <s v="0"/>
    <n v="0"/>
    <n v="4"/>
    <n v="278000"/>
    <n v="122000"/>
    <s v="LEBAR10"/>
    <n v="0.1"/>
    <x v="1"/>
    <x v="1"/>
    <x v="13"/>
    <n v="1112000"/>
    <n v="111200"/>
    <n v="1000800"/>
    <n v="488000"/>
    <n v="512800"/>
    <d v="2023-04-21T00:00:00"/>
    <x v="20"/>
    <x v="1"/>
    <n v="7.6925228992440762E-4"/>
  </r>
  <r>
    <n v="664"/>
    <s v="ORD-AK-664-26/04/23"/>
    <x v="12"/>
    <x v="5"/>
    <s v="[{color: Snow White, quantity: 1}, {color: Summer Orange , quantity: 3}, {color: Ash Grey , quantity: 1}]"/>
    <n v="10"/>
    <n v="20"/>
    <n v="31"/>
    <n v="10"/>
    <s v="Snow White"/>
    <s v="Snow White"/>
    <s v=" 1"/>
    <n v="1"/>
    <n v="44"/>
    <n v="58"/>
    <n v="69"/>
    <n v="14"/>
    <s v="Summer Orange "/>
    <s v="Summer Orange "/>
    <s v=" 3"/>
    <n v="3"/>
    <n v="82"/>
    <n v="91"/>
    <n v="102"/>
    <n v="9"/>
    <s v="Ash Grey "/>
    <s v="Ash Grey "/>
    <s v=" 1"/>
    <n v="1"/>
    <n v="5"/>
    <n v="48000"/>
    <n v="20000"/>
    <s v="LEBAR10"/>
    <n v="0.1"/>
    <x v="1"/>
    <x v="1"/>
    <x v="22"/>
    <n v="240000"/>
    <n v="24000"/>
    <n v="216000"/>
    <n v="100000"/>
    <n v="116000"/>
    <d v="2023-04-26T00:00:00"/>
    <x v="15"/>
    <x v="4"/>
    <n v="1.7401182845403916E-4"/>
  </r>
  <r>
    <n v="665"/>
    <s v="ORD-PW-665-02/04/23"/>
    <x v="6"/>
    <x v="4"/>
    <s v="[{color: Snow White, quantity: 2}, {color: Ash Grey , quantity: 2}, {color: Magenta , quantity: 1}]"/>
    <n v="10"/>
    <n v="20"/>
    <n v="31"/>
    <n v="10"/>
    <s v="Snow White"/>
    <s v="Snow White"/>
    <s v=" 2"/>
    <n v="2"/>
    <n v="44"/>
    <n v="53"/>
    <n v="64"/>
    <n v="9"/>
    <s v="Ash Grey "/>
    <s v="Ash Grey "/>
    <s v=" 2"/>
    <n v="2"/>
    <n v="77"/>
    <n v="85"/>
    <n v="96"/>
    <n v="8"/>
    <s v="Magenta "/>
    <s v="Magenta "/>
    <s v=" 1"/>
    <n v="1"/>
    <n v="5"/>
    <n v="155000"/>
    <n v="46000"/>
    <s v="DISC15"/>
    <n v="0.15"/>
    <x v="0"/>
    <x v="2"/>
    <x v="12"/>
    <n v="775000"/>
    <n v="116250"/>
    <n v="658750"/>
    <n v="230000"/>
    <n v="428750"/>
    <d v="2023-04-02T00:00:00"/>
    <x v="1"/>
    <x v="0"/>
    <n v="6.4316871939370081E-4"/>
  </r>
  <r>
    <n v="666"/>
    <s v="ORD-PW-666-11/04/23"/>
    <x v="17"/>
    <x v="4"/>
    <s v="[{color: Ocean Blue, quantity: 6}]"/>
    <n v="10"/>
    <n v="20"/>
    <n v="31"/>
    <n v="10"/>
    <s v="Ocean Blue"/>
    <s v="Ocean Blue"/>
    <s v=" 6"/>
    <n v="6"/>
    <e v="#VALUE!"/>
    <e v="#VALUE!"/>
    <e v="#VALUE!"/>
    <e v="#VALUE!"/>
    <s v=" "/>
    <s v=" "/>
    <s v="0"/>
    <n v="0"/>
    <e v="#VALUE!"/>
    <e v="#VALUE!"/>
    <e v="#VALUE!"/>
    <e v="#VALUE!"/>
    <s v=" "/>
    <s v=" "/>
    <s v="0"/>
    <n v="0"/>
    <n v="6"/>
    <n v="110000"/>
    <n v="40000"/>
    <s v="-"/>
    <e v="#N/A"/>
    <x v="2"/>
    <x v="2"/>
    <x v="9"/>
    <n v="660000"/>
    <s v="0"/>
    <n v="660000"/>
    <n v="240000"/>
    <n v="420000"/>
    <d v="2023-04-11T00:00:00"/>
    <x v="29"/>
    <x v="1"/>
    <n v="6.3004282716117629E-4"/>
  </r>
  <r>
    <n v="667"/>
    <s v="ORD-PW-667-25/04/23"/>
    <x v="18"/>
    <x v="4"/>
    <s v="[{color: Midnight Black, quantity: 5}]"/>
    <n v="10"/>
    <n v="24"/>
    <n v="35"/>
    <n v="14"/>
    <s v="Midnight Black"/>
    <s v="Midnight Black"/>
    <s v=" 5"/>
    <n v="5"/>
    <e v="#VALUE!"/>
    <e v="#VALUE!"/>
    <e v="#VALUE!"/>
    <e v="#VALUE!"/>
    <s v=" "/>
    <s v=" "/>
    <s v="0"/>
    <n v="0"/>
    <e v="#VALUE!"/>
    <e v="#VALUE!"/>
    <e v="#VALUE!"/>
    <e v="#VALUE!"/>
    <s v=" "/>
    <s v=" "/>
    <s v="0"/>
    <n v="0"/>
    <n v="5"/>
    <n v="185000"/>
    <n v="60000"/>
    <s v="BUKALEBAR"/>
    <n v="0.15"/>
    <x v="1"/>
    <x v="3"/>
    <x v="8"/>
    <n v="925000"/>
    <n v="138750"/>
    <n v="786250"/>
    <n v="300000"/>
    <n v="486250"/>
    <d v="2023-04-25T00:00:00"/>
    <x v="6"/>
    <x v="0"/>
    <n v="7.2942458263600466E-4"/>
  </r>
  <r>
    <n v="668"/>
    <s v="ORD-PW-668-20/04/23"/>
    <x v="8"/>
    <x v="4"/>
    <s v="[{color: Magenta, quantity: 3}, {color: Ocean Blue , quantity: 1}]"/>
    <n v="10"/>
    <n v="17"/>
    <n v="28"/>
    <n v="7"/>
    <s v="Magenta"/>
    <s v="Magenta"/>
    <s v=" 3"/>
    <n v="3"/>
    <n v="41"/>
    <n v="52"/>
    <n v="63"/>
    <n v="11"/>
    <s v="Ocean Blue "/>
    <s v="Ocean Blue "/>
    <s v=" 1"/>
    <n v="1"/>
    <e v="#VALUE!"/>
    <e v="#VALUE!"/>
    <e v="#VALUE!"/>
    <e v="#VALUE!"/>
    <s v=" "/>
    <s v=" "/>
    <s v="0"/>
    <n v="0"/>
    <n v="4"/>
    <n v="90000"/>
    <n v="37000"/>
    <s v="BUKALEBAR"/>
    <n v="0.15"/>
    <x v="1"/>
    <x v="3"/>
    <x v="27"/>
    <n v="360000"/>
    <n v="54000"/>
    <n v="306000"/>
    <n v="148000"/>
    <n v="158000"/>
    <d v="2023-04-20T00:00:00"/>
    <x v="5"/>
    <x v="0"/>
    <n v="2.3701611117015679E-4"/>
  </r>
  <r>
    <n v="669"/>
    <s v="ORD-PU-669-26/04/23"/>
    <x v="25"/>
    <x v="0"/>
    <s v="[{color: Magenta, quantity: 2}]"/>
    <n v="10"/>
    <n v="17"/>
    <n v="28"/>
    <n v="7"/>
    <s v="Magenta"/>
    <s v="Magenta"/>
    <s v=" 2"/>
    <n v="2"/>
    <e v="#VALUE!"/>
    <e v="#VALUE!"/>
    <e v="#VALUE!"/>
    <e v="#VALUE!"/>
    <s v=" "/>
    <s v=" "/>
    <s v="0"/>
    <n v="0"/>
    <e v="#VALUE!"/>
    <e v="#VALUE!"/>
    <e v="#VALUE!"/>
    <e v="#VALUE!"/>
    <s v=" "/>
    <s v=" "/>
    <s v="0"/>
    <n v="0"/>
    <n v="2"/>
    <n v="235000"/>
    <n v="89000"/>
    <s v="DISC20"/>
    <n v="0.2"/>
    <x v="1"/>
    <x v="2"/>
    <x v="29"/>
    <n v="470000"/>
    <n v="94000"/>
    <n v="376000"/>
    <n v="178000"/>
    <n v="198000"/>
    <d v="2023-04-26T00:00:00"/>
    <x v="15"/>
    <x v="0"/>
    <n v="2.9702018994741169E-4"/>
  </r>
  <r>
    <n v="670"/>
    <s v="ORD-PW-670-04/04/23"/>
    <x v="13"/>
    <x v="4"/>
    <s v="[{color: Carmine Red, quantity: 4}, {color: Gold , quantity: 1}, {color: Ocean Blue , quantity: 1}]"/>
    <n v="10"/>
    <n v="21"/>
    <n v="32"/>
    <n v="11"/>
    <s v="Carmine Red"/>
    <s v="Carmine Red"/>
    <s v=" 4"/>
    <n v="4"/>
    <n v="45"/>
    <n v="50"/>
    <n v="61"/>
    <n v="5"/>
    <s v="Gold "/>
    <s v="Gold "/>
    <s v=" 1"/>
    <n v="1"/>
    <n v="74"/>
    <n v="85"/>
    <n v="96"/>
    <n v="11"/>
    <s v="Ocean Blue "/>
    <s v="Ocean Blue "/>
    <s v=" 1"/>
    <n v="1"/>
    <n v="6"/>
    <n v="90000"/>
    <n v="36000"/>
    <s v="BELI44"/>
    <n v="0.15"/>
    <x v="0"/>
    <x v="0"/>
    <x v="10"/>
    <n v="540000"/>
    <n v="81000"/>
    <n v="459000"/>
    <n v="216000"/>
    <n v="243000"/>
    <d v="2023-04-04T00:00:00"/>
    <x v="7"/>
    <x v="0"/>
    <n v="3.6452477857182341E-4"/>
  </r>
  <r>
    <n v="671"/>
    <s v="ORD-SP-671-03/04/23"/>
    <x v="9"/>
    <x v="2"/>
    <s v="[{color: Snow White, quantity: 1}]"/>
    <n v="10"/>
    <n v="20"/>
    <n v="31"/>
    <n v="10"/>
    <s v="Snow White"/>
    <s v="Snow White"/>
    <s v=" 1"/>
    <n v="1"/>
    <e v="#VALUE!"/>
    <e v="#VALUE!"/>
    <e v="#VALUE!"/>
    <e v="#VALUE!"/>
    <s v=" "/>
    <s v=" "/>
    <s v="0"/>
    <n v="0"/>
    <e v="#VALUE!"/>
    <e v="#VALUE!"/>
    <e v="#VALUE!"/>
    <e v="#VALUE!"/>
    <s v=" "/>
    <s v=" "/>
    <s v="0"/>
    <n v="0"/>
    <n v="1"/>
    <n v="370000"/>
    <n v="108000"/>
    <s v="DISCAPRIL"/>
    <n v="0.1"/>
    <x v="0"/>
    <x v="1"/>
    <x v="7"/>
    <n v="370000"/>
    <n v="37000"/>
    <n v="333000"/>
    <n v="108000"/>
    <n v="225000"/>
    <d v="2023-04-03T00:00:00"/>
    <x v="2"/>
    <x v="1"/>
    <n v="3.3752294312205873E-4"/>
  </r>
  <r>
    <n v="672"/>
    <s v="ORD-SP-672-01/04/23"/>
    <x v="2"/>
    <x v="2"/>
    <s v="[{color: Dusk, quantity: 1}]"/>
    <n v="10"/>
    <n v="14"/>
    <n v="25"/>
    <n v="4"/>
    <s v="Dusk"/>
    <s v="Dusk"/>
    <s v=" 1"/>
    <n v="1"/>
    <e v="#VALUE!"/>
    <e v="#VALUE!"/>
    <e v="#VALUE!"/>
    <e v="#VALUE!"/>
    <s v=" "/>
    <s v=" "/>
    <s v="0"/>
    <n v="0"/>
    <e v="#VALUE!"/>
    <e v="#VALUE!"/>
    <e v="#VALUE!"/>
    <e v="#VALUE!"/>
    <s v=" "/>
    <s v=" "/>
    <s v="0"/>
    <n v="0"/>
    <n v="1"/>
    <n v="360000"/>
    <n v="108000"/>
    <s v="DISCAPRIL"/>
    <n v="0.1"/>
    <x v="0"/>
    <x v="1"/>
    <x v="10"/>
    <n v="360000"/>
    <n v="36000"/>
    <n v="324000"/>
    <n v="108000"/>
    <n v="216000"/>
    <d v="2023-04-01T00:00:00"/>
    <x v="0"/>
    <x v="0"/>
    <n v="3.2402202539717637E-4"/>
  </r>
  <r>
    <n v="673"/>
    <s v="ORD-AK-673-26/04/23"/>
    <x v="7"/>
    <x v="5"/>
    <s v="[{color: Rose Gold, quantity: 1}]"/>
    <n v="10"/>
    <n v="19"/>
    <n v="30"/>
    <n v="9"/>
    <s v="Rose Gold"/>
    <s v="Rose Gold"/>
    <s v=" 1"/>
    <n v="1"/>
    <e v="#VALUE!"/>
    <e v="#VALUE!"/>
    <e v="#VALUE!"/>
    <e v="#VALUE!"/>
    <s v=" "/>
    <s v=" "/>
    <s v="0"/>
    <n v="0"/>
    <e v="#VALUE!"/>
    <e v="#VALUE!"/>
    <e v="#VALUE!"/>
    <e v="#VALUE!"/>
    <s v=" "/>
    <s v=" "/>
    <s v="0"/>
    <n v="0"/>
    <n v="1"/>
    <n v="9000"/>
    <n v="2000"/>
    <s v="LEBAR10"/>
    <n v="0.1"/>
    <x v="1"/>
    <x v="1"/>
    <x v="11"/>
    <n v="9000"/>
    <n v="900"/>
    <n v="8100"/>
    <n v="2000"/>
    <n v="6100"/>
    <d v="2023-04-26T00:00:00"/>
    <x v="15"/>
    <x v="4"/>
    <n v="9.1506220135313703E-6"/>
  </r>
  <r>
    <n v="674"/>
    <s v="ORD-PW-674-04/04/23"/>
    <x v="18"/>
    <x v="4"/>
    <s v="[{color: Carmine Red, quantity: 3}]"/>
    <n v="10"/>
    <n v="21"/>
    <n v="32"/>
    <n v="11"/>
    <s v="Carmine Red"/>
    <s v="Carmine Red"/>
    <s v=" 3"/>
    <n v="3"/>
    <e v="#VALUE!"/>
    <e v="#VALUE!"/>
    <e v="#VALUE!"/>
    <e v="#VALUE!"/>
    <s v=" "/>
    <s v=" "/>
    <s v="0"/>
    <n v="0"/>
    <e v="#VALUE!"/>
    <e v="#VALUE!"/>
    <e v="#VALUE!"/>
    <e v="#VALUE!"/>
    <s v=" "/>
    <s v=" "/>
    <s v="0"/>
    <n v="0"/>
    <n v="3"/>
    <n v="185000"/>
    <n v="60000"/>
    <s v="DISC15"/>
    <n v="0.15"/>
    <x v="0"/>
    <x v="2"/>
    <x v="11"/>
    <n v="555000"/>
    <n v="83250"/>
    <n v="471750"/>
    <n v="180000"/>
    <n v="291750"/>
    <d v="2023-04-04T00:00:00"/>
    <x v="7"/>
    <x v="0"/>
    <n v="4.3765474958160278E-4"/>
  </r>
  <r>
    <n v="675"/>
    <s v="ORD-AK-675-01/04/23"/>
    <x v="23"/>
    <x v="5"/>
    <s v="[{color: Midnight Black, quantity: 1}, {color: Magenta , quantity: 4}, {color: Ocean Blue , quantity: 1}]"/>
    <n v="10"/>
    <n v="24"/>
    <n v="35"/>
    <n v="14"/>
    <s v="Midnight Black"/>
    <s v="Midnight Black"/>
    <s v=" 1"/>
    <n v="1"/>
    <n v="48"/>
    <n v="56"/>
    <n v="67"/>
    <n v="8"/>
    <s v="Magenta "/>
    <s v="Magenta "/>
    <s v=" 4"/>
    <n v="4"/>
    <n v="80"/>
    <n v="91"/>
    <n v="102"/>
    <n v="11"/>
    <s v="Ocean Blue "/>
    <s v="Ocean Blue "/>
    <s v=" 1"/>
    <n v="1"/>
    <n v="6"/>
    <n v="90000"/>
    <n v="47000"/>
    <s v="DISCAPRIL"/>
    <n v="0.1"/>
    <x v="0"/>
    <x v="1"/>
    <x v="14"/>
    <n v="540000"/>
    <n v="54000"/>
    <n v="486000"/>
    <n v="282000"/>
    <n v="204000"/>
    <d v="2023-04-01T00:00:00"/>
    <x v="0"/>
    <x v="1"/>
    <n v="3.0602080176399992E-4"/>
  </r>
  <r>
    <n v="676"/>
    <s v="ORD-SP-676-30/04/23"/>
    <x v="11"/>
    <x v="2"/>
    <s v="[{color: Dusk, quantity: 3}, {color: Snow White , quantity: 2}]"/>
    <n v="10"/>
    <n v="14"/>
    <n v="25"/>
    <n v="4"/>
    <s v="Dusk"/>
    <s v="Dusk"/>
    <s v=" 3"/>
    <n v="3"/>
    <n v="38"/>
    <n v="49"/>
    <n v="60"/>
    <n v="11"/>
    <s v="Snow White "/>
    <s v="Snow White "/>
    <s v=" 2"/>
    <n v="2"/>
    <e v="#VALUE!"/>
    <e v="#VALUE!"/>
    <e v="#VALUE!"/>
    <e v="#VALUE!"/>
    <s v=" "/>
    <s v=" "/>
    <s v="0"/>
    <n v="0"/>
    <n v="5"/>
    <n v="125000"/>
    <n v="23000"/>
    <s v="LEBAR10"/>
    <n v="0.1"/>
    <x v="1"/>
    <x v="1"/>
    <x v="15"/>
    <n v="625000"/>
    <n v="62500"/>
    <n v="562500"/>
    <n v="115000"/>
    <n v="447500"/>
    <d v="2023-04-30T00:00:00"/>
    <x v="12"/>
    <x v="1"/>
    <n v="6.7129563132053906E-4"/>
  </r>
  <r>
    <n v="677"/>
    <s v="ORD-PW-677-04/04/23"/>
    <x v="18"/>
    <x v="4"/>
    <s v="[{color: Ash Grey, quantity: 1}]"/>
    <n v="10"/>
    <n v="18"/>
    <n v="29"/>
    <n v="8"/>
    <s v="Ash Grey"/>
    <s v="Ash Grey"/>
    <s v=" 1"/>
    <n v="1"/>
    <e v="#VALUE!"/>
    <e v="#VALUE!"/>
    <e v="#VALUE!"/>
    <e v="#VALUE!"/>
    <s v=" "/>
    <s v=" "/>
    <s v="0"/>
    <n v="0"/>
    <e v="#VALUE!"/>
    <e v="#VALUE!"/>
    <e v="#VALUE!"/>
    <e v="#VALUE!"/>
    <s v=" "/>
    <s v=" "/>
    <s v="0"/>
    <n v="0"/>
    <n v="1"/>
    <n v="185000"/>
    <n v="60000"/>
    <s v="DISCAPRIL"/>
    <n v="0.1"/>
    <x v="0"/>
    <x v="1"/>
    <x v="6"/>
    <n v="185000"/>
    <n v="18500"/>
    <n v="166500"/>
    <n v="60000"/>
    <n v="106500"/>
    <d v="2023-04-04T00:00:00"/>
    <x v="7"/>
    <x v="0"/>
    <n v="1.5976085974444114E-4"/>
  </r>
  <r>
    <n v="678"/>
    <s v="ORD-SP-678-04/04/23"/>
    <x v="2"/>
    <x v="2"/>
    <s v="[{color: Ocean Blue, quantity: 3}, {color: Snow White , quantity: 2}, {color: Gold , quantity: 1}]"/>
    <n v="10"/>
    <n v="20"/>
    <n v="31"/>
    <n v="10"/>
    <s v="Ocean Blue"/>
    <s v="Ocean Blue"/>
    <s v=" 3"/>
    <n v="3"/>
    <n v="44"/>
    <n v="55"/>
    <n v="66"/>
    <n v="11"/>
    <s v="Snow White "/>
    <s v="Snow White "/>
    <s v=" 2"/>
    <n v="2"/>
    <n v="79"/>
    <n v="84"/>
    <n v="95"/>
    <n v="5"/>
    <s v="Gold "/>
    <s v="Gold "/>
    <s v=" 1"/>
    <n v="1"/>
    <n v="6"/>
    <n v="360000"/>
    <n v="108000"/>
    <s v="BELI44"/>
    <n v="0.15"/>
    <x v="0"/>
    <x v="0"/>
    <x v="11"/>
    <n v="2160000"/>
    <n v="324000"/>
    <n v="1836000"/>
    <n v="648000"/>
    <n v="1188000"/>
    <d v="2023-04-04T00:00:00"/>
    <x v="7"/>
    <x v="3"/>
    <n v="1.7821211396844699E-3"/>
  </r>
  <r>
    <n v="679"/>
    <s v="ORD-PW-679-13/04/23"/>
    <x v="19"/>
    <x v="4"/>
    <s v="[{color: Ocean Blue, quantity: 1}, {color: Ash Grey , quantity: 1}, {color: Ocean Blue , quantity: 2}]"/>
    <n v="10"/>
    <n v="20"/>
    <n v="31"/>
    <n v="10"/>
    <s v="Ocean Blue"/>
    <s v="Ocean Blue"/>
    <s v=" 1"/>
    <n v="1"/>
    <n v="44"/>
    <n v="53"/>
    <n v="64"/>
    <n v="9"/>
    <s v="Ash Grey "/>
    <s v="Ash Grey "/>
    <s v=" 1"/>
    <n v="1"/>
    <n v="77"/>
    <n v="88"/>
    <n v="99"/>
    <n v="11"/>
    <s v="Ocean Blue "/>
    <s v="Ocean Blue "/>
    <s v=" 2"/>
    <n v="2"/>
    <n v="4"/>
    <n v="200000"/>
    <n v="55000"/>
    <s v="-"/>
    <e v="#N/A"/>
    <x v="2"/>
    <x v="3"/>
    <x v="5"/>
    <n v="800000"/>
    <s v="0"/>
    <n v="800000"/>
    <n v="220000"/>
    <n v="580000"/>
    <d v="2023-04-13T00:00:00"/>
    <x v="21"/>
    <x v="0"/>
    <n v="8.700591422701958E-4"/>
  </r>
  <r>
    <n v="680"/>
    <s v="ORD-AK-680-03/04/23"/>
    <x v="26"/>
    <x v="5"/>
    <s v="[{color: Midnight Black, quantity: 2}, {color: Snow White , quantity: 1}]"/>
    <n v="10"/>
    <n v="24"/>
    <n v="35"/>
    <n v="14"/>
    <s v="Midnight Black"/>
    <s v="Midnight Black"/>
    <s v=" 2"/>
    <n v="2"/>
    <n v="48"/>
    <n v="59"/>
    <n v="70"/>
    <n v="11"/>
    <s v="Snow White "/>
    <s v="Snow White "/>
    <s v=" 1"/>
    <n v="1"/>
    <e v="#VALUE!"/>
    <e v="#VALUE!"/>
    <e v="#VALUE!"/>
    <e v="#VALUE!"/>
    <s v=" "/>
    <s v=" "/>
    <s v="0"/>
    <n v="0"/>
    <n v="3"/>
    <n v="290000"/>
    <n v="115000"/>
    <s v="DISCAPRIL"/>
    <n v="0.1"/>
    <x v="0"/>
    <x v="1"/>
    <x v="3"/>
    <n v="870000"/>
    <n v="87000"/>
    <n v="783000"/>
    <n v="345000"/>
    <n v="438000"/>
    <d v="2023-04-03T00:00:00"/>
    <x v="2"/>
    <x v="4"/>
    <n v="6.5704466261094102E-4"/>
  </r>
  <r>
    <n v="681"/>
    <s v="ORD-SP-681-21/04/23"/>
    <x v="24"/>
    <x v="2"/>
    <s v="[{color: Summer Orange, quantity: 1}, {color: Snow White , quantity: 3}]"/>
    <n v="10"/>
    <n v="23"/>
    <n v="34"/>
    <n v="13"/>
    <s v="Summer Orange"/>
    <s v="Summer Orange"/>
    <s v=" 1"/>
    <n v="1"/>
    <n v="47"/>
    <n v="58"/>
    <n v="69"/>
    <n v="11"/>
    <s v="Snow White "/>
    <s v="Snow White "/>
    <s v=" 3"/>
    <n v="3"/>
    <e v="#VALUE!"/>
    <e v="#VALUE!"/>
    <e v="#VALUE!"/>
    <e v="#VALUE!"/>
    <s v=" "/>
    <s v=" "/>
    <s v="0"/>
    <n v="0"/>
    <n v="4"/>
    <n v="278000"/>
    <n v="122000"/>
    <s v="BUKALEBAR"/>
    <n v="0.15"/>
    <x v="1"/>
    <x v="3"/>
    <x v="29"/>
    <n v="1112000"/>
    <n v="166800"/>
    <n v="945200"/>
    <n v="488000"/>
    <n v="457200"/>
    <d v="2023-04-21T00:00:00"/>
    <x v="20"/>
    <x v="2"/>
    <n v="6.8584662042402329E-4"/>
  </r>
  <r>
    <n v="682"/>
    <s v="ORD-PW-682-01/04/23"/>
    <x v="19"/>
    <x v="4"/>
    <s v="[{color: Snow White, quantity: 4}, {color: Magenta , quantity: 2}]"/>
    <n v="10"/>
    <n v="20"/>
    <n v="31"/>
    <n v="10"/>
    <s v="Snow White"/>
    <s v="Snow White"/>
    <s v=" 4"/>
    <n v="4"/>
    <n v="44"/>
    <n v="52"/>
    <n v="63"/>
    <n v="8"/>
    <s v="Magenta "/>
    <s v="Magenta "/>
    <s v=" 2"/>
    <n v="2"/>
    <e v="#VALUE!"/>
    <e v="#VALUE!"/>
    <e v="#VALUE!"/>
    <e v="#VALUE!"/>
    <s v=" "/>
    <s v=" "/>
    <s v="0"/>
    <n v="0"/>
    <n v="6"/>
    <n v="200000"/>
    <n v="55000"/>
    <s v="DISC10"/>
    <n v="0.1"/>
    <x v="0"/>
    <x v="2"/>
    <x v="28"/>
    <n v="1200000"/>
    <n v="120000"/>
    <n v="1080000"/>
    <n v="330000"/>
    <n v="750000"/>
    <d v="2023-04-01T00:00:00"/>
    <x v="0"/>
    <x v="1"/>
    <n v="1.1250764770735291E-3"/>
  </r>
  <r>
    <n v="683"/>
    <s v="ORD-SP-683-16/04/23"/>
    <x v="9"/>
    <x v="2"/>
    <s v="[{color: Dusk, quantity: 5}, {color: Ocean Blue , quantity: 1}]"/>
    <n v="10"/>
    <n v="14"/>
    <n v="25"/>
    <n v="4"/>
    <s v="Dusk"/>
    <s v="Dusk"/>
    <s v=" 5"/>
    <n v="5"/>
    <n v="38"/>
    <n v="49"/>
    <n v="60"/>
    <n v="11"/>
    <s v="Ocean Blue "/>
    <s v="Ocean Blue "/>
    <s v=" 1"/>
    <n v="1"/>
    <e v="#VALUE!"/>
    <e v="#VALUE!"/>
    <e v="#VALUE!"/>
    <e v="#VALUE!"/>
    <s v=" "/>
    <s v=" "/>
    <s v="0"/>
    <n v="0"/>
    <n v="6"/>
    <n v="370000"/>
    <n v="108000"/>
    <s v="DISC20"/>
    <n v="0.2"/>
    <x v="1"/>
    <x v="2"/>
    <x v="11"/>
    <n v="2220000"/>
    <n v="444000"/>
    <n v="1776000"/>
    <n v="648000"/>
    <n v="1128000"/>
    <d v="2023-04-16T00:00:00"/>
    <x v="17"/>
    <x v="1"/>
    <n v="1.6921150215185878E-3"/>
  </r>
  <r>
    <n v="684"/>
    <s v="ORD-PP-684-29/04/23"/>
    <x v="15"/>
    <x v="3"/>
    <s v="[{color: Carmine Red, quantity: 2}, {color: Gold , quantity: 1}]"/>
    <n v="10"/>
    <n v="21"/>
    <n v="32"/>
    <n v="11"/>
    <s v="Carmine Red"/>
    <s v="Carmine Red"/>
    <s v=" 2"/>
    <n v="2"/>
    <n v="45"/>
    <n v="50"/>
    <n v="61"/>
    <n v="5"/>
    <s v="Gold "/>
    <s v="Gold "/>
    <s v=" 1"/>
    <n v="1"/>
    <e v="#VALUE!"/>
    <e v="#VALUE!"/>
    <e v="#VALUE!"/>
    <e v="#VALUE!"/>
    <s v=" "/>
    <s v=" "/>
    <s v="0"/>
    <n v="0"/>
    <n v="3"/>
    <n v="395000"/>
    <n v="172000"/>
    <s v="DISC20"/>
    <n v="0.2"/>
    <x v="1"/>
    <x v="2"/>
    <x v="29"/>
    <n v="1185000"/>
    <n v="237000"/>
    <n v="948000"/>
    <n v="516000"/>
    <n v="432000"/>
    <d v="2023-04-29T00:00:00"/>
    <x v="13"/>
    <x v="3"/>
    <n v="6.4804405079435274E-4"/>
  </r>
  <r>
    <n v="685"/>
    <s v="ORD-PW-685-30/04/23"/>
    <x v="13"/>
    <x v="4"/>
    <s v="[{color: Ocean Blue, quantity: 3}]"/>
    <n v="10"/>
    <n v="20"/>
    <n v="31"/>
    <n v="10"/>
    <s v="Ocean Blue"/>
    <s v="Ocean Blue"/>
    <s v=" 3"/>
    <n v="3"/>
    <e v="#VALUE!"/>
    <e v="#VALUE!"/>
    <e v="#VALUE!"/>
    <e v="#VALUE!"/>
    <s v=" "/>
    <s v=" "/>
    <s v="0"/>
    <n v="0"/>
    <e v="#VALUE!"/>
    <e v="#VALUE!"/>
    <e v="#VALUE!"/>
    <e v="#VALUE!"/>
    <s v=" "/>
    <s v=" "/>
    <s v="0"/>
    <n v="0"/>
    <n v="3"/>
    <n v="90000"/>
    <n v="36000"/>
    <s v="BUKALEBAR"/>
    <n v="0.15"/>
    <x v="1"/>
    <x v="3"/>
    <x v="5"/>
    <n v="270000"/>
    <n v="40500"/>
    <n v="229500"/>
    <n v="108000"/>
    <n v="121500"/>
    <d v="2023-04-30T00:00:00"/>
    <x v="12"/>
    <x v="1"/>
    <n v="1.822623892859117E-4"/>
  </r>
  <r>
    <n v="686"/>
    <s v="ORD-AK-686-09/04/23"/>
    <x v="23"/>
    <x v="5"/>
    <s v="[{color: Summer Orange, quantity: 2}, {color: Carmine Red , quantity: 5}]"/>
    <n v="10"/>
    <n v="23"/>
    <n v="34"/>
    <n v="13"/>
    <s v="Summer Orange"/>
    <s v="Summer Orange"/>
    <s v=" 2"/>
    <n v="2"/>
    <n v="47"/>
    <n v="59"/>
    <n v="70"/>
    <n v="12"/>
    <s v="Carmine Red "/>
    <s v="Carmine Red "/>
    <s v=" 5"/>
    <n v="5"/>
    <e v="#VALUE!"/>
    <e v="#VALUE!"/>
    <e v="#VALUE!"/>
    <e v="#VALUE!"/>
    <s v=" "/>
    <s v=" "/>
    <s v="0"/>
    <n v="0"/>
    <n v="7"/>
    <n v="90000"/>
    <n v="47000"/>
    <s v="-"/>
    <e v="#N/A"/>
    <x v="2"/>
    <x v="2"/>
    <x v="24"/>
    <n v="630000"/>
    <s v="0"/>
    <n v="630000"/>
    <n v="329000"/>
    <n v="301000"/>
    <d v="2023-04-09T00:00:00"/>
    <x v="10"/>
    <x v="1"/>
    <n v="4.5153069279884299E-4"/>
  </r>
  <r>
    <n v="687"/>
    <s v="ORD-SW-687-23/04/23"/>
    <x v="3"/>
    <x v="1"/>
    <s v="[{color: Rose Gold, quantity: 3}]"/>
    <n v="10"/>
    <n v="19"/>
    <n v="30"/>
    <n v="9"/>
    <s v="Rose Gold"/>
    <s v="Rose Gold"/>
    <s v=" 3"/>
    <n v="3"/>
    <e v="#VALUE!"/>
    <e v="#VALUE!"/>
    <e v="#VALUE!"/>
    <e v="#VALUE!"/>
    <s v=" "/>
    <s v=" "/>
    <s v="0"/>
    <n v="0"/>
    <e v="#VALUE!"/>
    <e v="#VALUE!"/>
    <e v="#VALUE!"/>
    <e v="#VALUE!"/>
    <s v=" "/>
    <s v=" "/>
    <s v="0"/>
    <n v="0"/>
    <n v="3"/>
    <n v="165000"/>
    <n v="69000"/>
    <s v="DISC20"/>
    <n v="0.2"/>
    <x v="1"/>
    <x v="2"/>
    <x v="18"/>
    <n v="495000"/>
    <n v="99000"/>
    <n v="396000"/>
    <n v="207000"/>
    <n v="189000"/>
    <d v="2023-04-23T00:00:00"/>
    <x v="25"/>
    <x v="1"/>
    <n v="2.8351927222252933E-4"/>
  </r>
  <r>
    <n v="688"/>
    <s v="ORD-PP-688-26/04/23"/>
    <x v="14"/>
    <x v="3"/>
    <s v="[{color: Carmine Red, quantity: 4}, {color: Ash Grey , quantity: 1}]"/>
    <n v="10"/>
    <n v="21"/>
    <n v="32"/>
    <n v="11"/>
    <s v="Carmine Red"/>
    <s v="Carmine Red"/>
    <s v=" 4"/>
    <n v="4"/>
    <n v="45"/>
    <n v="54"/>
    <n v="65"/>
    <n v="9"/>
    <s v="Ash Grey "/>
    <s v="Ash Grey "/>
    <s v=" 1"/>
    <n v="1"/>
    <e v="#VALUE!"/>
    <e v="#VALUE!"/>
    <e v="#VALUE!"/>
    <e v="#VALUE!"/>
    <s v=" "/>
    <s v=" "/>
    <s v="0"/>
    <n v="0"/>
    <n v="5"/>
    <n v="85000"/>
    <n v="28000"/>
    <s v="DISC20"/>
    <n v="0.2"/>
    <x v="1"/>
    <x v="2"/>
    <x v="23"/>
    <n v="425000"/>
    <n v="85000"/>
    <n v="340000"/>
    <n v="140000"/>
    <n v="200000"/>
    <d v="2023-04-26T00:00:00"/>
    <x v="15"/>
    <x v="0"/>
    <n v="3.0002039388627442E-4"/>
  </r>
  <r>
    <n v="689"/>
    <s v="ORD-PP-689-09/04/23"/>
    <x v="15"/>
    <x v="3"/>
    <s v="[{color: Carmine Red, quantity: 1}]"/>
    <n v="10"/>
    <n v="21"/>
    <n v="32"/>
    <n v="11"/>
    <s v="Carmine Red"/>
    <s v="Carmine Red"/>
    <s v=" 1"/>
    <n v="1"/>
    <e v="#VALUE!"/>
    <e v="#VALUE!"/>
    <e v="#VALUE!"/>
    <e v="#VALUE!"/>
    <s v=" "/>
    <s v=" "/>
    <s v="0"/>
    <n v="0"/>
    <e v="#VALUE!"/>
    <e v="#VALUE!"/>
    <e v="#VALUE!"/>
    <e v="#VALUE!"/>
    <s v=" "/>
    <s v=" "/>
    <s v="0"/>
    <n v="0"/>
    <n v="1"/>
    <n v="395000"/>
    <n v="172000"/>
    <s v="-"/>
    <e v="#N/A"/>
    <x v="2"/>
    <x v="0"/>
    <x v="19"/>
    <n v="395000"/>
    <s v="0"/>
    <n v="395000"/>
    <n v="172000"/>
    <n v="223000"/>
    <d v="2023-04-09T00:00:00"/>
    <x v="10"/>
    <x v="4"/>
    <n v="3.3452273918319596E-4"/>
  </r>
  <r>
    <n v="690"/>
    <s v="ORD-PW-690-26/04/23"/>
    <x v="22"/>
    <x v="4"/>
    <s v="[{color: Snow White, quantity: 3}, {color: Dusk , quantity: 2}]"/>
    <n v="10"/>
    <n v="20"/>
    <n v="31"/>
    <n v="10"/>
    <s v="Snow White"/>
    <s v="Snow White"/>
    <s v=" 3"/>
    <n v="3"/>
    <n v="44"/>
    <n v="49"/>
    <n v="60"/>
    <n v="5"/>
    <s v="Dusk "/>
    <s v="Dusk "/>
    <s v=" 2"/>
    <n v="2"/>
    <e v="#VALUE!"/>
    <e v="#VALUE!"/>
    <e v="#VALUE!"/>
    <e v="#VALUE!"/>
    <s v=" "/>
    <s v=" "/>
    <s v="0"/>
    <n v="0"/>
    <n v="5"/>
    <n v="120000"/>
    <n v="39000"/>
    <s v="DISC20"/>
    <n v="0.2"/>
    <x v="1"/>
    <x v="2"/>
    <x v="13"/>
    <n v="600000"/>
    <n v="120000"/>
    <n v="480000"/>
    <n v="195000"/>
    <n v="285000"/>
    <d v="2023-04-26T00:00:00"/>
    <x v="15"/>
    <x v="1"/>
    <n v="4.2752906128794104E-4"/>
  </r>
  <r>
    <n v="691"/>
    <s v="ORD-PW-691-04/04/23"/>
    <x v="13"/>
    <x v="4"/>
    <s v="[{color: Rose Gold, quantity: 3}, {color: Gold , quantity: 3}, {color: Summer Orange , quantity: 1}]"/>
    <n v="10"/>
    <n v="19"/>
    <n v="30"/>
    <n v="9"/>
    <s v="Rose Gold"/>
    <s v="Rose Gold"/>
    <s v=" 3"/>
    <n v="3"/>
    <n v="43"/>
    <n v="48"/>
    <n v="59"/>
    <n v="5"/>
    <s v="Gold "/>
    <s v="Gold "/>
    <s v=" 3"/>
    <n v="3"/>
    <n v="72"/>
    <n v="86"/>
    <n v="97"/>
    <n v="14"/>
    <s v="Summer Orange "/>
    <s v="Summer Orange "/>
    <s v=" 1"/>
    <n v="1"/>
    <n v="7"/>
    <n v="90000"/>
    <n v="36000"/>
    <s v="DISC15"/>
    <n v="0.15"/>
    <x v="0"/>
    <x v="2"/>
    <x v="22"/>
    <n v="630000"/>
    <n v="94500"/>
    <n v="535500"/>
    <n v="252000"/>
    <n v="283500"/>
    <d v="2023-04-04T00:00:00"/>
    <x v="7"/>
    <x v="0"/>
    <n v="4.2527890833379399E-4"/>
  </r>
  <r>
    <n v="692"/>
    <s v="ORD-SW-692-04/04/23"/>
    <x v="3"/>
    <x v="1"/>
    <s v="[{color: Ocean Blue, quantity: 1}, {color: Gold , quantity: 2}, {color: Summer Orange , quantity: 3}]"/>
    <n v="10"/>
    <n v="20"/>
    <n v="31"/>
    <n v="10"/>
    <s v="Ocean Blue"/>
    <s v="Ocean Blue"/>
    <s v=" 1"/>
    <n v="1"/>
    <n v="44"/>
    <n v="49"/>
    <n v="60"/>
    <n v="5"/>
    <s v="Gold "/>
    <s v="Gold "/>
    <s v=" 2"/>
    <n v="2"/>
    <n v="73"/>
    <n v="87"/>
    <n v="98"/>
    <n v="14"/>
    <s v="Summer Orange "/>
    <s v="Summer Orange "/>
    <s v=" 3"/>
    <n v="3"/>
    <n v="6"/>
    <n v="165000"/>
    <n v="69000"/>
    <s v="DISC15"/>
    <n v="0.15"/>
    <x v="0"/>
    <x v="2"/>
    <x v="4"/>
    <n v="990000"/>
    <n v="148500"/>
    <n v="841500"/>
    <n v="414000"/>
    <n v="427500"/>
    <d v="2023-04-04T00:00:00"/>
    <x v="7"/>
    <x v="0"/>
    <n v="6.4129359193191161E-4"/>
  </r>
  <r>
    <n v="693"/>
    <s v="ORD-PP-693-04/04/23"/>
    <x v="5"/>
    <x v="3"/>
    <s v="[{color: Rose Gold, quantity: 4}, {color: Midnight Black , quantity: 1}]"/>
    <n v="10"/>
    <n v="19"/>
    <n v="30"/>
    <n v="9"/>
    <s v="Rose Gold"/>
    <s v="Rose Gold"/>
    <s v=" 4"/>
    <n v="4"/>
    <n v="43"/>
    <n v="58"/>
    <n v="69"/>
    <n v="15"/>
    <s v="Midnight Black "/>
    <s v="Midnight Black "/>
    <s v=" 1"/>
    <n v="1"/>
    <e v="#VALUE!"/>
    <e v="#VALUE!"/>
    <e v="#VALUE!"/>
    <e v="#VALUE!"/>
    <s v=" "/>
    <s v=" "/>
    <s v="0"/>
    <n v="0"/>
    <n v="5"/>
    <n v="175000"/>
    <n v="63000"/>
    <s v="DISC15"/>
    <n v="0.15"/>
    <x v="0"/>
    <x v="2"/>
    <x v="11"/>
    <n v="875000"/>
    <n v="131250"/>
    <n v="743750"/>
    <n v="315000"/>
    <n v="428750"/>
    <d v="2023-04-04T00:00:00"/>
    <x v="7"/>
    <x v="3"/>
    <n v="6.4316871939370081E-4"/>
  </r>
  <r>
    <n v="694"/>
    <s v="ORD-AK-694-01/04/23"/>
    <x v="7"/>
    <x v="5"/>
    <s v="[{color: Summer Orange, quantity: 3}]"/>
    <n v="10"/>
    <n v="23"/>
    <n v="34"/>
    <n v="13"/>
    <s v="Summer Orange"/>
    <s v="Summer Orange"/>
    <s v=" 3"/>
    <n v="3"/>
    <e v="#VALUE!"/>
    <e v="#VALUE!"/>
    <e v="#VALUE!"/>
    <e v="#VALUE!"/>
    <s v=" "/>
    <s v=" "/>
    <s v="0"/>
    <n v="0"/>
    <e v="#VALUE!"/>
    <e v="#VALUE!"/>
    <e v="#VALUE!"/>
    <e v="#VALUE!"/>
    <s v=" "/>
    <s v=" "/>
    <s v="0"/>
    <n v="0"/>
    <n v="3"/>
    <n v="9000"/>
    <n v="2000"/>
    <s v="DISC15"/>
    <n v="0.15"/>
    <x v="0"/>
    <x v="2"/>
    <x v="24"/>
    <n v="27000"/>
    <n v="4050"/>
    <n v="22950"/>
    <n v="6000"/>
    <n v="16950"/>
    <d v="2023-04-01T00:00:00"/>
    <x v="0"/>
    <x v="4"/>
    <n v="2.5426728381861756E-5"/>
  </r>
  <r>
    <n v="695"/>
    <s v="ORD-SW-695-15/04/23"/>
    <x v="1"/>
    <x v="1"/>
    <s v="[{color: Snow White, quantity: 1}, {color: Ocean Blue , quantity: 1}]"/>
    <n v="10"/>
    <n v="20"/>
    <n v="31"/>
    <n v="10"/>
    <s v="Snow White"/>
    <s v="Snow White"/>
    <s v=" 1"/>
    <n v="1"/>
    <n v="44"/>
    <n v="55"/>
    <n v="66"/>
    <n v="11"/>
    <s v="Ocean Blue "/>
    <s v="Ocean Blue "/>
    <s v=" 1"/>
    <n v="1"/>
    <e v="#VALUE!"/>
    <e v="#VALUE!"/>
    <e v="#VALUE!"/>
    <e v="#VALUE!"/>
    <s v=" "/>
    <s v=" "/>
    <s v="0"/>
    <n v="0"/>
    <n v="2"/>
    <n v="189000"/>
    <n v="93000"/>
    <s v="-"/>
    <e v="#N/A"/>
    <x v="2"/>
    <x v="0"/>
    <x v="10"/>
    <n v="378000"/>
    <s v="0"/>
    <n v="378000"/>
    <n v="186000"/>
    <n v="192000"/>
    <d v="2023-04-15T00:00:00"/>
    <x v="16"/>
    <x v="1"/>
    <n v="2.8801957813082347E-4"/>
  </r>
  <r>
    <n v="696"/>
    <s v="ORD-PU-696-06/04/23"/>
    <x v="0"/>
    <x v="0"/>
    <s v="[{color: Summer Orange, quantity: 1}]"/>
    <n v="10"/>
    <n v="23"/>
    <n v="34"/>
    <n v="13"/>
    <s v="Summer Orange"/>
    <s v="Summer Orange"/>
    <s v=" 1"/>
    <n v="1"/>
    <e v="#VALUE!"/>
    <e v="#VALUE!"/>
    <e v="#VALUE!"/>
    <e v="#VALUE!"/>
    <s v=" "/>
    <s v=" "/>
    <s v="0"/>
    <n v="0"/>
    <e v="#VALUE!"/>
    <e v="#VALUE!"/>
    <e v="#VALUE!"/>
    <e v="#VALUE!"/>
    <s v=" "/>
    <s v=" "/>
    <s v="0"/>
    <n v="0"/>
    <n v="1"/>
    <n v="220000"/>
    <n v="76000"/>
    <s v="DISC15"/>
    <n v="0.15"/>
    <x v="0"/>
    <x v="2"/>
    <x v="28"/>
    <n v="220000"/>
    <n v="33000"/>
    <n v="187000"/>
    <n v="76000"/>
    <n v="111000"/>
    <d v="2023-04-06T00:00:00"/>
    <x v="8"/>
    <x v="4"/>
    <n v="1.665113186068823E-4"/>
  </r>
  <r>
    <n v="697"/>
    <s v="ORD-SP-697-03/04/23"/>
    <x v="9"/>
    <x v="2"/>
    <s v="[{color: Gold, quantity: 2}]"/>
    <n v="10"/>
    <n v="14"/>
    <n v="25"/>
    <n v="4"/>
    <s v="Gold"/>
    <s v="Gold"/>
    <s v=" 2"/>
    <n v="2"/>
    <e v="#VALUE!"/>
    <e v="#VALUE!"/>
    <e v="#VALUE!"/>
    <e v="#VALUE!"/>
    <s v=" "/>
    <s v=" "/>
    <s v="0"/>
    <n v="0"/>
    <e v="#VALUE!"/>
    <e v="#VALUE!"/>
    <e v="#VALUE!"/>
    <e v="#VALUE!"/>
    <s v=" "/>
    <s v=" "/>
    <s v="0"/>
    <n v="0"/>
    <n v="2"/>
    <n v="370000"/>
    <n v="108000"/>
    <s v="DISCAPRIL"/>
    <n v="0.1"/>
    <x v="0"/>
    <x v="1"/>
    <x v="27"/>
    <n v="740000"/>
    <n v="74000"/>
    <n v="666000"/>
    <n v="216000"/>
    <n v="450000"/>
    <d v="2023-04-03T00:00:00"/>
    <x v="2"/>
    <x v="2"/>
    <n v="6.7504588624411747E-4"/>
  </r>
  <r>
    <n v="698"/>
    <s v="ORD-PW-698-30/04/23"/>
    <x v="19"/>
    <x v="4"/>
    <s v="[{color: Ash Grey, quantity: 2}]"/>
    <n v="10"/>
    <n v="18"/>
    <n v="29"/>
    <n v="8"/>
    <s v="Ash Grey"/>
    <s v="Ash Grey"/>
    <s v=" 2"/>
    <n v="2"/>
    <e v="#VALUE!"/>
    <e v="#VALUE!"/>
    <e v="#VALUE!"/>
    <e v="#VALUE!"/>
    <s v=" "/>
    <s v=" "/>
    <s v="0"/>
    <n v="0"/>
    <e v="#VALUE!"/>
    <e v="#VALUE!"/>
    <e v="#VALUE!"/>
    <e v="#VALUE!"/>
    <s v=" "/>
    <s v=" "/>
    <s v="0"/>
    <n v="0"/>
    <n v="2"/>
    <n v="200000"/>
    <n v="55000"/>
    <s v="BUKALEBAR"/>
    <n v="0.15"/>
    <x v="1"/>
    <x v="3"/>
    <x v="15"/>
    <n v="400000"/>
    <n v="60000"/>
    <n v="340000"/>
    <n v="110000"/>
    <n v="230000"/>
    <d v="2023-04-30T00:00:00"/>
    <x v="12"/>
    <x v="0"/>
    <n v="3.450234529692156E-4"/>
  </r>
  <r>
    <n v="699"/>
    <s v="ORD-PW-699-25/04/23"/>
    <x v="18"/>
    <x v="4"/>
    <s v="[{color: Dusk, quantity: 4}, {color: Ocean Blue , quantity: 1}, {color: Summer Orange , quantity: 2}]"/>
    <n v="10"/>
    <n v="14"/>
    <n v="25"/>
    <n v="4"/>
    <s v="Dusk"/>
    <s v="Dusk"/>
    <s v=" 4"/>
    <n v="4"/>
    <n v="38"/>
    <n v="49"/>
    <n v="60"/>
    <n v="11"/>
    <s v="Ocean Blue "/>
    <s v="Ocean Blue "/>
    <s v=" 1"/>
    <n v="1"/>
    <n v="73"/>
    <n v="87"/>
    <n v="98"/>
    <n v="14"/>
    <s v="Summer Orange "/>
    <s v="Summer Orange "/>
    <s v=" 2"/>
    <n v="2"/>
    <n v="7"/>
    <n v="185000"/>
    <n v="60000"/>
    <s v="LEBAR10"/>
    <n v="0.1"/>
    <x v="1"/>
    <x v="1"/>
    <x v="7"/>
    <n v="1295000"/>
    <n v="129500"/>
    <n v="1165500"/>
    <n v="420000"/>
    <n v="745500"/>
    <d v="2023-04-25T00:00:00"/>
    <x v="6"/>
    <x v="2"/>
    <n v="1.1183260182110878E-3"/>
  </r>
  <r>
    <n v="700"/>
    <s v="ORD-SW-700-04/04/23"/>
    <x v="1"/>
    <x v="1"/>
    <s v="[{color: Magenta, quantity: 6}, {color: Ocean Blue , quantity: 1}]"/>
    <n v="10"/>
    <n v="17"/>
    <n v="28"/>
    <n v="7"/>
    <s v="Magenta"/>
    <s v="Magenta"/>
    <s v=" 6"/>
    <n v="6"/>
    <n v="41"/>
    <n v="52"/>
    <n v="63"/>
    <n v="11"/>
    <s v="Ocean Blue "/>
    <s v="Ocean Blue "/>
    <s v=" 1"/>
    <n v="1"/>
    <e v="#VALUE!"/>
    <e v="#VALUE!"/>
    <e v="#VALUE!"/>
    <e v="#VALUE!"/>
    <s v=" "/>
    <s v=" "/>
    <s v="0"/>
    <n v="0"/>
    <n v="7"/>
    <n v="189000"/>
    <n v="93000"/>
    <s v="DISC10"/>
    <n v="0.1"/>
    <x v="0"/>
    <x v="2"/>
    <x v="0"/>
    <n v="1323000"/>
    <n v="132300"/>
    <n v="1190700"/>
    <n v="651000"/>
    <n v="539700"/>
    <d v="2023-04-04T00:00:00"/>
    <x v="7"/>
    <x v="3"/>
    <n v="8.0960503290211151E-4"/>
  </r>
  <r>
    <n v="701"/>
    <s v="ORD-AK-701-19/04/23"/>
    <x v="23"/>
    <x v="5"/>
    <s v="[{color: Snow White, quantity: 1}]"/>
    <n v="10"/>
    <n v="20"/>
    <n v="31"/>
    <n v="10"/>
    <s v="Snow White"/>
    <s v="Snow White"/>
    <s v=" 1"/>
    <n v="1"/>
    <e v="#VALUE!"/>
    <e v="#VALUE!"/>
    <e v="#VALUE!"/>
    <e v="#VALUE!"/>
    <s v=" "/>
    <s v=" "/>
    <s v="0"/>
    <n v="0"/>
    <e v="#VALUE!"/>
    <e v="#VALUE!"/>
    <e v="#VALUE!"/>
    <e v="#VALUE!"/>
    <s v=" "/>
    <s v=" "/>
    <s v="0"/>
    <n v="0"/>
    <n v="1"/>
    <n v="90000"/>
    <n v="47000"/>
    <s v="LEBAR10"/>
    <n v="0.1"/>
    <x v="1"/>
    <x v="1"/>
    <x v="9"/>
    <n v="90000"/>
    <n v="9000"/>
    <n v="81000"/>
    <n v="47000"/>
    <n v="34000"/>
    <d v="2023-04-19T00:00:00"/>
    <x v="19"/>
    <x v="1"/>
    <n v="5.1003466960666653E-5"/>
  </r>
  <r>
    <n v="702"/>
    <s v="ORD-PW-702-28/04/23"/>
    <x v="6"/>
    <x v="4"/>
    <s v="[{color: Magenta, quantity: 1}, {color: Summer Orange , quantity: 2}, {color: Ash Grey , quantity: 1}]"/>
    <n v="10"/>
    <n v="17"/>
    <n v="28"/>
    <n v="7"/>
    <s v="Magenta"/>
    <s v="Magenta"/>
    <s v=" 1"/>
    <n v="1"/>
    <n v="41"/>
    <n v="55"/>
    <n v="66"/>
    <n v="14"/>
    <s v="Summer Orange "/>
    <s v="Summer Orange "/>
    <s v=" 2"/>
    <n v="2"/>
    <n v="79"/>
    <n v="88"/>
    <n v="99"/>
    <n v="9"/>
    <s v="Ash Grey "/>
    <s v="Ash Grey "/>
    <s v=" 1"/>
    <n v="1"/>
    <n v="4"/>
    <n v="155000"/>
    <n v="46000"/>
    <s v="DISC20"/>
    <n v="0.2"/>
    <x v="1"/>
    <x v="2"/>
    <x v="10"/>
    <n v="620000"/>
    <n v="124000"/>
    <n v="496000"/>
    <n v="184000"/>
    <n v="312000"/>
    <d v="2023-04-28T00:00:00"/>
    <x v="11"/>
    <x v="4"/>
    <n v="4.6803181446258808E-4"/>
  </r>
  <r>
    <n v="703"/>
    <s v="ORD-PP-703-06/04/23"/>
    <x v="14"/>
    <x v="3"/>
    <s v="[{color: Dusk, quantity: 1}]"/>
    <n v="10"/>
    <n v="14"/>
    <n v="25"/>
    <n v="4"/>
    <s v="Dusk"/>
    <s v="Dusk"/>
    <s v=" 1"/>
    <n v="1"/>
    <e v="#VALUE!"/>
    <e v="#VALUE!"/>
    <e v="#VALUE!"/>
    <e v="#VALUE!"/>
    <s v=" "/>
    <s v=" "/>
    <s v="0"/>
    <n v="0"/>
    <e v="#VALUE!"/>
    <e v="#VALUE!"/>
    <e v="#VALUE!"/>
    <e v="#VALUE!"/>
    <s v=" "/>
    <s v=" "/>
    <s v="0"/>
    <n v="0"/>
    <n v="1"/>
    <n v="85000"/>
    <n v="28000"/>
    <s v="DISCAPRIL"/>
    <n v="0.1"/>
    <x v="0"/>
    <x v="1"/>
    <x v="27"/>
    <n v="85000"/>
    <n v="8500"/>
    <n v="76500"/>
    <n v="28000"/>
    <n v="48500"/>
    <d v="2023-04-06T00:00:00"/>
    <x v="8"/>
    <x v="1"/>
    <n v="7.2754945517421548E-5"/>
  </r>
  <r>
    <n v="704"/>
    <s v="ORD-SP-704-01/04/23"/>
    <x v="11"/>
    <x v="2"/>
    <s v="[{color: Summer Orange, quantity: 4}, {color: Gold , quantity: 3}]"/>
    <n v="10"/>
    <n v="23"/>
    <n v="34"/>
    <n v="13"/>
    <s v="Summer Orange"/>
    <s v="Summer Orange"/>
    <s v=" 4"/>
    <n v="4"/>
    <n v="47"/>
    <n v="52"/>
    <n v="63"/>
    <n v="5"/>
    <s v="Gold "/>
    <s v="Gold "/>
    <s v=" 3"/>
    <n v="3"/>
    <e v="#VALUE!"/>
    <e v="#VALUE!"/>
    <e v="#VALUE!"/>
    <e v="#VALUE!"/>
    <s v=" "/>
    <s v=" "/>
    <s v="0"/>
    <n v="0"/>
    <n v="7"/>
    <n v="125000"/>
    <n v="23000"/>
    <s v="DISCAPRIL"/>
    <n v="0.1"/>
    <x v="0"/>
    <x v="1"/>
    <x v="27"/>
    <n v="875000"/>
    <n v="87500"/>
    <n v="787500"/>
    <n v="161000"/>
    <n v="626500"/>
    <d v="2023-04-01T00:00:00"/>
    <x v="0"/>
    <x v="0"/>
    <n v="9.3981388384875466E-4"/>
  </r>
  <r>
    <n v="705"/>
    <s v="ORD-AK-705-30/04/23"/>
    <x v="12"/>
    <x v="5"/>
    <s v="[{color: Dusk, quantity: 2}]"/>
    <n v="10"/>
    <n v="14"/>
    <n v="25"/>
    <n v="4"/>
    <s v="Dusk"/>
    <s v="Dusk"/>
    <s v=" 2"/>
    <n v="2"/>
    <e v="#VALUE!"/>
    <e v="#VALUE!"/>
    <e v="#VALUE!"/>
    <e v="#VALUE!"/>
    <s v=" "/>
    <s v=" "/>
    <s v="0"/>
    <n v="0"/>
    <e v="#VALUE!"/>
    <e v="#VALUE!"/>
    <e v="#VALUE!"/>
    <e v="#VALUE!"/>
    <s v=" "/>
    <s v=" "/>
    <s v="0"/>
    <n v="0"/>
    <n v="2"/>
    <n v="48000"/>
    <n v="20000"/>
    <s v="LEBAR10"/>
    <n v="0.1"/>
    <x v="1"/>
    <x v="1"/>
    <x v="3"/>
    <n v="96000"/>
    <n v="9600"/>
    <n v="86400"/>
    <n v="40000"/>
    <n v="46400"/>
    <d v="2023-04-30T00:00:00"/>
    <x v="12"/>
    <x v="2"/>
    <n v="6.9604731381615664E-5"/>
  </r>
  <r>
    <n v="706"/>
    <s v="ORD-AK-706-02/04/23"/>
    <x v="23"/>
    <x v="5"/>
    <s v="[{color: Snow White, quantity: 2}, {color: Summer Orange , quantity: 4}]"/>
    <n v="10"/>
    <n v="20"/>
    <n v="31"/>
    <n v="10"/>
    <s v="Snow White"/>
    <s v="Snow White"/>
    <s v=" 2"/>
    <n v="2"/>
    <n v="44"/>
    <n v="58"/>
    <n v="69"/>
    <n v="14"/>
    <s v="Summer Orange "/>
    <s v="Summer Orange "/>
    <s v=" 4"/>
    <n v="4"/>
    <e v="#VALUE!"/>
    <e v="#VALUE!"/>
    <e v="#VALUE!"/>
    <e v="#VALUE!"/>
    <s v=" "/>
    <s v=" "/>
    <s v="0"/>
    <n v="0"/>
    <n v="6"/>
    <n v="90000"/>
    <n v="47000"/>
    <s v="DISCAPRIL"/>
    <n v="0.1"/>
    <x v="0"/>
    <x v="1"/>
    <x v="6"/>
    <n v="540000"/>
    <n v="54000"/>
    <n v="486000"/>
    <n v="282000"/>
    <n v="204000"/>
    <d v="2023-04-02T00:00:00"/>
    <x v="1"/>
    <x v="0"/>
    <n v="3.0602080176399992E-4"/>
  </r>
  <r>
    <n v="707"/>
    <s v="ORD-SW-707-06/04/23"/>
    <x v="1"/>
    <x v="1"/>
    <s v="[{color: Midnight Black, quantity: 4}]"/>
    <n v="10"/>
    <n v="24"/>
    <n v="35"/>
    <n v="14"/>
    <s v="Midnight Black"/>
    <s v="Midnight Black"/>
    <s v=" 4"/>
    <n v="4"/>
    <e v="#VALUE!"/>
    <e v="#VALUE!"/>
    <e v="#VALUE!"/>
    <e v="#VALUE!"/>
    <s v=" "/>
    <s v=" "/>
    <s v="0"/>
    <n v="0"/>
    <e v="#VALUE!"/>
    <e v="#VALUE!"/>
    <e v="#VALUE!"/>
    <e v="#VALUE!"/>
    <s v=" "/>
    <s v=" "/>
    <s v="0"/>
    <n v="0"/>
    <n v="4"/>
    <n v="189000"/>
    <n v="93000"/>
    <s v="DISC10"/>
    <n v="0.1"/>
    <x v="0"/>
    <x v="2"/>
    <x v="23"/>
    <n v="756000"/>
    <n v="75600"/>
    <n v="680400"/>
    <n v="372000"/>
    <n v="308400"/>
    <d v="2023-04-06T00:00:00"/>
    <x v="8"/>
    <x v="1"/>
    <n v="4.6263144737263516E-4"/>
  </r>
  <r>
    <n v="708"/>
    <s v="ORD-PP-708-05/04/23"/>
    <x v="4"/>
    <x v="3"/>
    <s v="[{color: Magenta, quantity: 2}, {color: Snow White , quantity: 3}, {color: Magenta , quantity: 2}]"/>
    <n v="10"/>
    <n v="17"/>
    <n v="28"/>
    <n v="7"/>
    <s v="Magenta"/>
    <s v="Magenta"/>
    <s v=" 2"/>
    <n v="2"/>
    <n v="41"/>
    <n v="52"/>
    <n v="63"/>
    <n v="11"/>
    <s v="Snow White "/>
    <s v="Snow White "/>
    <s v=" 3"/>
    <n v="3"/>
    <n v="76"/>
    <n v="84"/>
    <n v="95"/>
    <n v="8"/>
    <s v="Magenta "/>
    <s v="Magenta "/>
    <s v=" 2"/>
    <n v="2"/>
    <n v="7"/>
    <n v="130000"/>
    <n v="46000"/>
    <s v="DISC10"/>
    <n v="0.1"/>
    <x v="0"/>
    <x v="2"/>
    <x v="7"/>
    <n v="910000"/>
    <n v="91000"/>
    <n v="819000"/>
    <n v="322000"/>
    <n v="497000"/>
    <d v="2023-04-05T00:00:00"/>
    <x v="9"/>
    <x v="0"/>
    <n v="7.455506788073919E-4"/>
  </r>
  <r>
    <n v="709"/>
    <s v="ORD-SP-709-06/04/23"/>
    <x v="2"/>
    <x v="2"/>
    <s v="[{color: Ocean Blue, quantity: 1}, {color: Rose Gold , quantity: 1}]"/>
    <n v="10"/>
    <n v="20"/>
    <n v="31"/>
    <n v="10"/>
    <s v="Ocean Blue"/>
    <s v="Ocean Blue"/>
    <s v=" 1"/>
    <n v="1"/>
    <n v="44"/>
    <n v="54"/>
    <n v="65"/>
    <n v="10"/>
    <s v="Rose Gold "/>
    <s v="Rose Gold "/>
    <s v=" 1"/>
    <n v="1"/>
    <e v="#VALUE!"/>
    <e v="#VALUE!"/>
    <e v="#VALUE!"/>
    <e v="#VALUE!"/>
    <s v=" "/>
    <s v=" "/>
    <s v="0"/>
    <n v="0"/>
    <n v="2"/>
    <n v="360000"/>
    <n v="108000"/>
    <s v="BELI44"/>
    <n v="0.15"/>
    <x v="0"/>
    <x v="0"/>
    <x v="21"/>
    <n v="720000"/>
    <n v="108000"/>
    <n v="612000"/>
    <n v="216000"/>
    <n v="396000"/>
    <d v="2023-04-06T00:00:00"/>
    <x v="8"/>
    <x v="1"/>
    <n v="5.9404037989482339E-4"/>
  </r>
  <r>
    <n v="710"/>
    <s v="ORD-SP-710-19/04/23"/>
    <x v="2"/>
    <x v="2"/>
    <s v="[{color: Snow White, quantity: 2}]"/>
    <n v="10"/>
    <n v="20"/>
    <n v="31"/>
    <n v="10"/>
    <s v="Snow White"/>
    <s v="Snow White"/>
    <s v=" 2"/>
    <n v="2"/>
    <e v="#VALUE!"/>
    <e v="#VALUE!"/>
    <e v="#VALUE!"/>
    <e v="#VALUE!"/>
    <s v=" "/>
    <s v=" "/>
    <s v="0"/>
    <n v="0"/>
    <e v="#VALUE!"/>
    <e v="#VALUE!"/>
    <e v="#VALUE!"/>
    <e v="#VALUE!"/>
    <s v=" "/>
    <s v=" "/>
    <s v="0"/>
    <n v="0"/>
    <n v="2"/>
    <n v="360000"/>
    <n v="108000"/>
    <s v="DISC20"/>
    <n v="0.2"/>
    <x v="1"/>
    <x v="2"/>
    <x v="20"/>
    <n v="720000"/>
    <n v="144000"/>
    <n v="576000"/>
    <n v="216000"/>
    <n v="360000"/>
    <d v="2023-04-19T00:00:00"/>
    <x v="19"/>
    <x v="3"/>
    <n v="5.4003670899529393E-4"/>
  </r>
  <r>
    <n v="711"/>
    <s v="ORD-PP-711-23/04/23"/>
    <x v="5"/>
    <x v="3"/>
    <s v="[{color: Summer Orange, quantity: 2}, {color: Ocean Blue , quantity: 3}, {color: Rose Gold , quantity: 2}]"/>
    <n v="10"/>
    <n v="23"/>
    <n v="34"/>
    <n v="13"/>
    <s v="Summer Orange"/>
    <s v="Summer Orange"/>
    <s v=" 2"/>
    <n v="2"/>
    <n v="47"/>
    <n v="58"/>
    <n v="69"/>
    <n v="11"/>
    <s v="Ocean Blue "/>
    <s v="Ocean Blue "/>
    <s v=" 3"/>
    <n v="3"/>
    <n v="82"/>
    <n v="92"/>
    <n v="103"/>
    <n v="10"/>
    <s v="Rose Gold "/>
    <s v="Rose Gold "/>
    <s v=" 2"/>
    <n v="2"/>
    <n v="7"/>
    <n v="175000"/>
    <n v="63000"/>
    <s v="LEBAR10"/>
    <n v="0.1"/>
    <x v="1"/>
    <x v="1"/>
    <x v="8"/>
    <n v="1225000"/>
    <n v="122500"/>
    <n v="1102500"/>
    <n v="441000"/>
    <n v="661500"/>
    <d v="2023-04-23T00:00:00"/>
    <x v="25"/>
    <x v="0"/>
    <n v="9.9231745277885254E-4"/>
  </r>
  <r>
    <n v="712"/>
    <s v="ORD-PU-712-06/04/23"/>
    <x v="25"/>
    <x v="0"/>
    <s v="[{color: Gold, quantity: 4}]"/>
    <n v="10"/>
    <n v="14"/>
    <n v="25"/>
    <n v="4"/>
    <s v="Gold"/>
    <s v="Gold"/>
    <s v=" 4"/>
    <n v="4"/>
    <e v="#VALUE!"/>
    <e v="#VALUE!"/>
    <e v="#VALUE!"/>
    <e v="#VALUE!"/>
    <s v=" "/>
    <s v=" "/>
    <s v="0"/>
    <n v="0"/>
    <e v="#VALUE!"/>
    <e v="#VALUE!"/>
    <e v="#VALUE!"/>
    <e v="#VALUE!"/>
    <s v=" "/>
    <s v=" "/>
    <s v="0"/>
    <n v="0"/>
    <n v="4"/>
    <n v="235000"/>
    <n v="89000"/>
    <s v="BELI44"/>
    <n v="0.15"/>
    <x v="0"/>
    <x v="0"/>
    <x v="20"/>
    <n v="940000"/>
    <n v="141000"/>
    <n v="799000"/>
    <n v="356000"/>
    <n v="443000"/>
    <d v="2023-04-06T00:00:00"/>
    <x v="8"/>
    <x v="1"/>
    <n v="6.6454517245809783E-4"/>
  </r>
  <r>
    <n v="713"/>
    <s v="ORD-PW-713-06/04/23"/>
    <x v="22"/>
    <x v="4"/>
    <s v="[{color: Ash Grey, quantity: 4}, {color: Dusk , quantity: 3}]"/>
    <n v="10"/>
    <n v="18"/>
    <n v="29"/>
    <n v="8"/>
    <s v="Ash Grey"/>
    <s v="Ash Grey"/>
    <s v=" 4"/>
    <n v="4"/>
    <n v="42"/>
    <n v="47"/>
    <n v="58"/>
    <n v="5"/>
    <s v="Dusk "/>
    <s v="Dusk "/>
    <s v=" 3"/>
    <n v="3"/>
    <e v="#VALUE!"/>
    <e v="#VALUE!"/>
    <e v="#VALUE!"/>
    <e v="#VALUE!"/>
    <s v=" "/>
    <s v=" "/>
    <s v="0"/>
    <n v="0"/>
    <n v="7"/>
    <n v="120000"/>
    <n v="39000"/>
    <s v="DISC15"/>
    <n v="0.15"/>
    <x v="0"/>
    <x v="2"/>
    <x v="4"/>
    <n v="840000"/>
    <n v="126000"/>
    <n v="714000"/>
    <n v="273000"/>
    <n v="441000"/>
    <d v="2023-04-06T00:00:00"/>
    <x v="8"/>
    <x v="3"/>
    <n v="6.615449685192351E-4"/>
  </r>
  <r>
    <n v="714"/>
    <s v="ORD-PP-714-17/04/23"/>
    <x v="4"/>
    <x v="3"/>
    <s v="[{color: Dusk, quantity: 2}, {color: Ocean Blue , quantity: 1}]"/>
    <n v="10"/>
    <n v="14"/>
    <n v="25"/>
    <n v="4"/>
    <s v="Dusk"/>
    <s v="Dusk"/>
    <s v=" 2"/>
    <n v="2"/>
    <n v="38"/>
    <n v="49"/>
    <n v="60"/>
    <n v="11"/>
    <s v="Ocean Blue "/>
    <s v="Ocean Blue "/>
    <s v=" 1"/>
    <n v="1"/>
    <e v="#VALUE!"/>
    <e v="#VALUE!"/>
    <e v="#VALUE!"/>
    <e v="#VALUE!"/>
    <s v=" "/>
    <s v=" "/>
    <s v="0"/>
    <n v="0"/>
    <n v="3"/>
    <n v="130000"/>
    <n v="46000"/>
    <s v="DISC20"/>
    <n v="0.2"/>
    <x v="1"/>
    <x v="2"/>
    <x v="11"/>
    <n v="390000"/>
    <n v="78000"/>
    <n v="312000"/>
    <n v="138000"/>
    <n v="174000"/>
    <d v="2023-04-17T00:00:00"/>
    <x v="3"/>
    <x v="4"/>
    <n v="2.6101774268105874E-4"/>
  </r>
  <r>
    <n v="715"/>
    <s v="ORD-AK-715-21/04/23"/>
    <x v="7"/>
    <x v="5"/>
    <s v="[{color: Summer Orange, quantity: 2}, {color: Magenta , quantity: 2}, {color: Ocean Blue , quantity: 3}]"/>
    <n v="10"/>
    <n v="23"/>
    <n v="34"/>
    <n v="13"/>
    <s v="Summer Orange"/>
    <s v="Summer Orange"/>
    <s v=" 2"/>
    <n v="2"/>
    <n v="47"/>
    <n v="55"/>
    <n v="66"/>
    <n v="8"/>
    <s v="Magenta "/>
    <s v="Magenta "/>
    <s v=" 2"/>
    <n v="2"/>
    <n v="79"/>
    <n v="90"/>
    <n v="101"/>
    <n v="11"/>
    <s v="Ocean Blue "/>
    <s v="Ocean Blue "/>
    <s v=" 3"/>
    <n v="3"/>
    <n v="7"/>
    <n v="9000"/>
    <n v="2000"/>
    <s v="DISC20"/>
    <n v="0.2"/>
    <x v="1"/>
    <x v="2"/>
    <x v="13"/>
    <n v="63000"/>
    <n v="12600"/>
    <n v="50400"/>
    <n v="14000"/>
    <n v="36400"/>
    <d v="2023-04-21T00:00:00"/>
    <x v="20"/>
    <x v="1"/>
    <n v="5.4603711687301944E-5"/>
  </r>
  <r>
    <n v="716"/>
    <s v="ORD-AK-716-06/04/23"/>
    <x v="12"/>
    <x v="5"/>
    <s v="[{color: Gold, quantity: 7}]"/>
    <n v="10"/>
    <n v="14"/>
    <n v="25"/>
    <n v="4"/>
    <s v="Gold"/>
    <s v="Gold"/>
    <s v=" 7"/>
    <n v="7"/>
    <e v="#VALUE!"/>
    <e v="#VALUE!"/>
    <e v="#VALUE!"/>
    <e v="#VALUE!"/>
    <s v=" "/>
    <s v=" "/>
    <s v="0"/>
    <n v="0"/>
    <e v="#VALUE!"/>
    <e v="#VALUE!"/>
    <e v="#VALUE!"/>
    <e v="#VALUE!"/>
    <s v=" "/>
    <s v=" "/>
    <s v="0"/>
    <n v="0"/>
    <n v="7"/>
    <n v="48000"/>
    <n v="20000"/>
    <s v="DISC15"/>
    <n v="0.15"/>
    <x v="0"/>
    <x v="2"/>
    <x v="12"/>
    <n v="336000"/>
    <n v="50400"/>
    <n v="285600"/>
    <n v="140000"/>
    <n v="145600"/>
    <d v="2023-04-06T00:00:00"/>
    <x v="8"/>
    <x v="4"/>
    <n v="2.1841484674920778E-4"/>
  </r>
  <r>
    <n v="717"/>
    <s v="ORD-AK-717-05/04/23"/>
    <x v="20"/>
    <x v="5"/>
    <s v="[{color: Ash Grey, quantity: 3}, {color: Ash Grey , quantity: 2}, {color: Summer Orange , quantity: 2}]"/>
    <n v="10"/>
    <n v="18"/>
    <n v="29"/>
    <n v="8"/>
    <s v="Ash Grey"/>
    <s v="Ash Grey"/>
    <s v=" 3"/>
    <n v="3"/>
    <n v="42"/>
    <n v="51"/>
    <n v="62"/>
    <n v="9"/>
    <s v="Ash Grey "/>
    <s v="Ash Grey "/>
    <s v=" 2"/>
    <n v="2"/>
    <n v="75"/>
    <n v="89"/>
    <n v="100"/>
    <n v="14"/>
    <s v="Summer Orange "/>
    <s v="Summer Orange "/>
    <s v=" 2"/>
    <n v="2"/>
    <n v="7"/>
    <n v="400000"/>
    <n v="250000"/>
    <s v="DISCAPRIL"/>
    <n v="0.1"/>
    <x v="0"/>
    <x v="1"/>
    <x v="14"/>
    <n v="2800000"/>
    <n v="280000"/>
    <n v="2520000"/>
    <n v="1750000"/>
    <n v="770000"/>
    <d v="2023-04-05T00:00:00"/>
    <x v="9"/>
    <x v="4"/>
    <n v="1.1550785164621566E-3"/>
  </r>
  <r>
    <n v="718"/>
    <s v="ORD-PU-718-26/04/23"/>
    <x v="21"/>
    <x v="0"/>
    <s v="[{color: Rose Gold, quantity: 3}, {color: Carmine Red , quantity: 3}]"/>
    <n v="10"/>
    <n v="19"/>
    <n v="30"/>
    <n v="9"/>
    <s v="Rose Gold"/>
    <s v="Rose Gold"/>
    <s v=" 3"/>
    <n v="3"/>
    <n v="43"/>
    <n v="55"/>
    <n v="66"/>
    <n v="12"/>
    <s v="Carmine Red "/>
    <s v="Carmine Red "/>
    <s v=" 3"/>
    <n v="3"/>
    <e v="#VALUE!"/>
    <e v="#VALUE!"/>
    <e v="#VALUE!"/>
    <e v="#VALUE!"/>
    <s v=" "/>
    <s v=" "/>
    <s v="0"/>
    <n v="0"/>
    <n v="6"/>
    <n v="200000"/>
    <n v="64000"/>
    <s v="DISC20"/>
    <n v="0.2"/>
    <x v="1"/>
    <x v="2"/>
    <x v="14"/>
    <n v="1200000"/>
    <n v="240000"/>
    <n v="960000"/>
    <n v="384000"/>
    <n v="576000"/>
    <d v="2023-04-26T00:00:00"/>
    <x v="15"/>
    <x v="3"/>
    <n v="8.6405873439247035E-4"/>
  </r>
  <r>
    <n v="719"/>
    <s v="ORD-PW-719-04/04/23"/>
    <x v="6"/>
    <x v="4"/>
    <s v="[{color: Rose Gold, quantity: 1}, {color: Snow White , quantity: 4}, {color: Ocean Blue , quantity: 1}]"/>
    <n v="10"/>
    <n v="19"/>
    <n v="30"/>
    <n v="9"/>
    <s v="Rose Gold"/>
    <s v="Rose Gold"/>
    <s v=" 1"/>
    <n v="1"/>
    <n v="43"/>
    <n v="54"/>
    <n v="65"/>
    <n v="11"/>
    <s v="Snow White "/>
    <s v="Snow White "/>
    <s v=" 4"/>
    <n v="4"/>
    <n v="78"/>
    <n v="89"/>
    <n v="100"/>
    <n v="11"/>
    <s v="Ocean Blue "/>
    <s v="Ocean Blue "/>
    <s v=" 1"/>
    <n v="1"/>
    <n v="6"/>
    <n v="155000"/>
    <n v="46000"/>
    <s v="DISCAPRIL"/>
    <n v="0.1"/>
    <x v="0"/>
    <x v="1"/>
    <x v="12"/>
    <n v="930000"/>
    <n v="93000"/>
    <n v="837000"/>
    <n v="276000"/>
    <n v="561000"/>
    <d v="2023-04-04T00:00:00"/>
    <x v="7"/>
    <x v="4"/>
    <n v="8.4155720485099971E-4"/>
  </r>
  <r>
    <n v="720"/>
    <s v="ORD-PP-720-06/04/23"/>
    <x v="14"/>
    <x v="3"/>
    <s v="[{color: Midnight Black, quantity: 1}]"/>
    <n v="10"/>
    <n v="24"/>
    <n v="35"/>
    <n v="14"/>
    <s v="Midnight Black"/>
    <s v="Midnight Black"/>
    <s v=" 1"/>
    <n v="1"/>
    <e v="#VALUE!"/>
    <e v="#VALUE!"/>
    <e v="#VALUE!"/>
    <e v="#VALUE!"/>
    <s v=" "/>
    <s v=" "/>
    <s v="0"/>
    <n v="0"/>
    <e v="#VALUE!"/>
    <e v="#VALUE!"/>
    <e v="#VALUE!"/>
    <e v="#VALUE!"/>
    <s v=" "/>
    <s v=" "/>
    <s v="0"/>
    <n v="0"/>
    <n v="1"/>
    <n v="85000"/>
    <n v="28000"/>
    <s v="DISCAPRIL"/>
    <n v="0.1"/>
    <x v="0"/>
    <x v="1"/>
    <x v="16"/>
    <n v="85000"/>
    <n v="8500"/>
    <n v="76500"/>
    <n v="28000"/>
    <n v="48500"/>
    <d v="2023-04-06T00:00:00"/>
    <x v="8"/>
    <x v="1"/>
    <n v="7.2754945517421548E-5"/>
  </r>
  <r>
    <n v="721"/>
    <s v="ORD-PP-721-05/04/23"/>
    <x v="10"/>
    <x v="3"/>
    <s v="[{color: Magenta, quantity: 1}]"/>
    <n v="10"/>
    <n v="17"/>
    <n v="28"/>
    <n v="7"/>
    <s v="Magenta"/>
    <s v="Magenta"/>
    <s v=" 1"/>
    <n v="1"/>
    <e v="#VALUE!"/>
    <e v="#VALUE!"/>
    <e v="#VALUE!"/>
    <e v="#VALUE!"/>
    <s v=" "/>
    <s v=" "/>
    <s v="0"/>
    <n v="0"/>
    <e v="#VALUE!"/>
    <e v="#VALUE!"/>
    <e v="#VALUE!"/>
    <e v="#VALUE!"/>
    <s v=" "/>
    <s v=" "/>
    <s v="0"/>
    <n v="0"/>
    <n v="1"/>
    <n v="100000"/>
    <n v="31000"/>
    <s v="DISCAPRIL"/>
    <n v="0.1"/>
    <x v="0"/>
    <x v="1"/>
    <x v="21"/>
    <n v="100000"/>
    <n v="10000"/>
    <n v="90000"/>
    <n v="31000"/>
    <n v="59000"/>
    <d v="2023-04-05T00:00:00"/>
    <x v="9"/>
    <x v="0"/>
    <n v="8.8506016196450955E-5"/>
  </r>
  <r>
    <n v="722"/>
    <s v="ORD-SP-722-01/04/23"/>
    <x v="24"/>
    <x v="2"/>
    <s v="[{color: Ocean Blue, quantity: 4}]"/>
    <n v="10"/>
    <n v="20"/>
    <n v="31"/>
    <n v="10"/>
    <s v="Ocean Blue"/>
    <s v="Ocean Blue"/>
    <s v=" 4"/>
    <n v="4"/>
    <e v="#VALUE!"/>
    <e v="#VALUE!"/>
    <e v="#VALUE!"/>
    <e v="#VALUE!"/>
    <s v=" "/>
    <s v=" "/>
    <s v="0"/>
    <n v="0"/>
    <e v="#VALUE!"/>
    <e v="#VALUE!"/>
    <e v="#VALUE!"/>
    <e v="#VALUE!"/>
    <s v=" "/>
    <s v=" "/>
    <s v="0"/>
    <n v="0"/>
    <n v="4"/>
    <n v="278000"/>
    <n v="122000"/>
    <s v="DISCAPRIL"/>
    <n v="0.1"/>
    <x v="0"/>
    <x v="1"/>
    <x v="17"/>
    <n v="1112000"/>
    <n v="111200"/>
    <n v="1000800"/>
    <n v="488000"/>
    <n v="512800"/>
    <d v="2023-04-01T00:00:00"/>
    <x v="0"/>
    <x v="4"/>
    <n v="7.6925228992440762E-4"/>
  </r>
  <r>
    <n v="723"/>
    <s v="ORD-AK-723-23/04/23"/>
    <x v="20"/>
    <x v="5"/>
    <s v="[{color: Snow White, quantity: 2}, {color: Rose Gold , quantity: 1}, {color: Snow White , quantity: 2}]"/>
    <n v="10"/>
    <n v="20"/>
    <n v="31"/>
    <n v="10"/>
    <s v="Snow White"/>
    <s v="Snow White"/>
    <s v=" 2"/>
    <n v="2"/>
    <n v="44"/>
    <n v="54"/>
    <n v="65"/>
    <n v="10"/>
    <s v="Rose Gold "/>
    <s v="Rose Gold "/>
    <s v=" 1"/>
    <n v="1"/>
    <n v="78"/>
    <n v="89"/>
    <n v="100"/>
    <n v="11"/>
    <s v="Snow White "/>
    <s v="Snow White "/>
    <s v=" 2"/>
    <n v="2"/>
    <n v="5"/>
    <n v="400000"/>
    <n v="250000"/>
    <s v="LEBAR10"/>
    <n v="0.1"/>
    <x v="1"/>
    <x v="1"/>
    <x v="6"/>
    <n v="2000000"/>
    <n v="200000"/>
    <n v="1800000"/>
    <n v="1250000"/>
    <n v="550000"/>
    <d v="2023-04-23T00:00:00"/>
    <x v="25"/>
    <x v="3"/>
    <n v="8.2505608318725462E-4"/>
  </r>
  <r>
    <n v="724"/>
    <s v="ORD-SW-724-28/04/23"/>
    <x v="3"/>
    <x v="1"/>
    <s v="[{color: Snow White, quantity: 4}, {color: Ocean Blue , quantity: 1}]"/>
    <n v="10"/>
    <n v="20"/>
    <n v="31"/>
    <n v="10"/>
    <s v="Snow White"/>
    <s v="Snow White"/>
    <s v=" 4"/>
    <n v="4"/>
    <n v="44"/>
    <n v="55"/>
    <n v="66"/>
    <n v="11"/>
    <s v="Ocean Blue "/>
    <s v="Ocean Blue "/>
    <s v=" 1"/>
    <n v="1"/>
    <e v="#VALUE!"/>
    <e v="#VALUE!"/>
    <e v="#VALUE!"/>
    <e v="#VALUE!"/>
    <s v=" "/>
    <s v=" "/>
    <s v="0"/>
    <n v="0"/>
    <n v="5"/>
    <n v="165000"/>
    <n v="69000"/>
    <s v="DISC20"/>
    <n v="0.2"/>
    <x v="1"/>
    <x v="2"/>
    <x v="8"/>
    <n v="825000"/>
    <n v="165000"/>
    <n v="660000"/>
    <n v="345000"/>
    <n v="315000"/>
    <d v="2023-04-28T00:00:00"/>
    <x v="11"/>
    <x v="3"/>
    <n v="4.7253212037088222E-4"/>
  </r>
  <r>
    <n v="725"/>
    <s v="ORD-PW-725-14/04/23"/>
    <x v="8"/>
    <x v="4"/>
    <s v="[{color: Ash Grey, quantity: 1}, {color: Dusk , quantity: 2}, {color: Rose Gold , quantity: 3}]"/>
    <n v="10"/>
    <n v="18"/>
    <n v="29"/>
    <n v="8"/>
    <s v="Ash Grey"/>
    <s v="Ash Grey"/>
    <s v=" 1"/>
    <n v="1"/>
    <n v="42"/>
    <n v="47"/>
    <n v="58"/>
    <n v="5"/>
    <s v="Dusk "/>
    <s v="Dusk "/>
    <s v=" 2"/>
    <n v="2"/>
    <n v="71"/>
    <n v="81"/>
    <n v="92"/>
    <n v="10"/>
    <s v="Rose Gold "/>
    <s v="Rose Gold "/>
    <s v=" 3"/>
    <n v="3"/>
    <n v="6"/>
    <n v="90000"/>
    <n v="37000"/>
    <s v="-"/>
    <e v="#N/A"/>
    <x v="2"/>
    <x v="2"/>
    <x v="3"/>
    <n v="540000"/>
    <s v="0"/>
    <n v="540000"/>
    <n v="222000"/>
    <n v="318000"/>
    <d v="2023-04-14T00:00:00"/>
    <x v="22"/>
    <x v="4"/>
    <n v="4.770324262791763E-4"/>
  </r>
  <r>
    <n v="726"/>
    <s v="ORD-SP-726-17/04/23"/>
    <x v="9"/>
    <x v="2"/>
    <s v="[{color: Carmine Red, quantity: 1}]"/>
    <n v="10"/>
    <n v="21"/>
    <n v="32"/>
    <n v="11"/>
    <s v="Carmine Red"/>
    <s v="Carmine Red"/>
    <s v=" 1"/>
    <n v="1"/>
    <e v="#VALUE!"/>
    <e v="#VALUE!"/>
    <e v="#VALUE!"/>
    <e v="#VALUE!"/>
    <s v=" "/>
    <s v=" "/>
    <s v="0"/>
    <n v="0"/>
    <e v="#VALUE!"/>
    <e v="#VALUE!"/>
    <e v="#VALUE!"/>
    <e v="#VALUE!"/>
    <s v=" "/>
    <s v=" "/>
    <s v="0"/>
    <n v="0"/>
    <n v="1"/>
    <n v="370000"/>
    <n v="108000"/>
    <s v="BUKALEBAR"/>
    <n v="0.15"/>
    <x v="1"/>
    <x v="3"/>
    <x v="18"/>
    <n v="370000"/>
    <n v="55500"/>
    <n v="314500"/>
    <n v="108000"/>
    <n v="206500"/>
    <d v="2023-04-17T00:00:00"/>
    <x v="3"/>
    <x v="0"/>
    <n v="3.0977105668757832E-4"/>
  </r>
  <r>
    <n v="727"/>
    <s v="ORD-AK-727-09/04/23"/>
    <x v="12"/>
    <x v="5"/>
    <s v="[{color: Dusk, quantity: 3}, {color: Carmine Red , quantity: 1}]"/>
    <n v="10"/>
    <n v="14"/>
    <n v="25"/>
    <n v="4"/>
    <s v="Dusk"/>
    <s v="Dusk"/>
    <s v=" 3"/>
    <n v="3"/>
    <n v="38"/>
    <n v="50"/>
    <n v="61"/>
    <n v="12"/>
    <s v="Carmine Red "/>
    <s v="Carmine Red "/>
    <s v=" 1"/>
    <n v="1"/>
    <e v="#VALUE!"/>
    <e v="#VALUE!"/>
    <e v="#VALUE!"/>
    <e v="#VALUE!"/>
    <s v=" "/>
    <s v=" "/>
    <s v="0"/>
    <n v="0"/>
    <n v="4"/>
    <n v="48000"/>
    <n v="20000"/>
    <s v="-"/>
    <e v="#N/A"/>
    <x v="2"/>
    <x v="2"/>
    <x v="15"/>
    <n v="192000"/>
    <s v="0"/>
    <n v="192000"/>
    <n v="80000"/>
    <n v="112000"/>
    <d v="2023-04-09T00:00:00"/>
    <x v="10"/>
    <x v="1"/>
    <n v="1.6801142057631369E-4"/>
  </r>
  <r>
    <n v="728"/>
    <s v="ORD-PW-728-11/04/23"/>
    <x v="19"/>
    <x v="4"/>
    <s v="[{color: Snow White, quantity: 1}]"/>
    <n v="10"/>
    <n v="20"/>
    <n v="31"/>
    <n v="10"/>
    <s v="Snow White"/>
    <s v="Snow White"/>
    <s v=" 1"/>
    <n v="1"/>
    <e v="#VALUE!"/>
    <e v="#VALUE!"/>
    <e v="#VALUE!"/>
    <e v="#VALUE!"/>
    <s v=" "/>
    <s v=" "/>
    <s v="0"/>
    <n v="0"/>
    <e v="#VALUE!"/>
    <e v="#VALUE!"/>
    <e v="#VALUE!"/>
    <e v="#VALUE!"/>
    <s v=" "/>
    <s v=" "/>
    <s v="0"/>
    <n v="0"/>
    <n v="1"/>
    <n v="200000"/>
    <n v="55000"/>
    <s v="-"/>
    <e v="#N/A"/>
    <x v="2"/>
    <x v="2"/>
    <x v="15"/>
    <n v="200000"/>
    <s v="0"/>
    <n v="200000"/>
    <n v="55000"/>
    <n v="145000"/>
    <d v="2023-04-11T00:00:00"/>
    <x v="29"/>
    <x v="0"/>
    <n v="2.1751478556754895E-4"/>
  </r>
  <r>
    <n v="729"/>
    <s v="ORD-PW-729-08/04/23"/>
    <x v="8"/>
    <x v="4"/>
    <s v="[{color: Ash Grey, quantity: 4}]"/>
    <n v="10"/>
    <n v="18"/>
    <n v="29"/>
    <n v="8"/>
    <s v="Ash Grey"/>
    <s v="Ash Grey"/>
    <s v=" 4"/>
    <n v="4"/>
    <e v="#VALUE!"/>
    <e v="#VALUE!"/>
    <e v="#VALUE!"/>
    <e v="#VALUE!"/>
    <s v=" "/>
    <s v=" "/>
    <s v="0"/>
    <n v="0"/>
    <e v="#VALUE!"/>
    <e v="#VALUE!"/>
    <e v="#VALUE!"/>
    <e v="#VALUE!"/>
    <s v=" "/>
    <s v=" "/>
    <s v="0"/>
    <n v="0"/>
    <n v="4"/>
    <n v="90000"/>
    <n v="37000"/>
    <s v="-"/>
    <e v="#N/A"/>
    <x v="2"/>
    <x v="0"/>
    <x v="26"/>
    <n v="360000"/>
    <s v="0"/>
    <n v="360000"/>
    <n v="148000"/>
    <n v="212000"/>
    <d v="2023-04-08T00:00:00"/>
    <x v="26"/>
    <x v="2"/>
    <n v="3.1802161751945087E-4"/>
  </r>
  <r>
    <n v="730"/>
    <s v="ORD-AK-730-19/04/23"/>
    <x v="26"/>
    <x v="5"/>
    <s v="[{color: Snow White, quantity: 5}, {color: Ocean Blue , quantity: 1}]"/>
    <n v="10"/>
    <n v="20"/>
    <n v="31"/>
    <n v="10"/>
    <s v="Snow White"/>
    <s v="Snow White"/>
    <s v=" 5"/>
    <n v="5"/>
    <n v="44"/>
    <n v="55"/>
    <n v="66"/>
    <n v="11"/>
    <s v="Ocean Blue "/>
    <s v="Ocean Blue "/>
    <s v=" 1"/>
    <n v="1"/>
    <e v="#VALUE!"/>
    <e v="#VALUE!"/>
    <e v="#VALUE!"/>
    <e v="#VALUE!"/>
    <s v=" "/>
    <s v=" "/>
    <s v="0"/>
    <n v="0"/>
    <n v="6"/>
    <n v="290000"/>
    <n v="115000"/>
    <s v="DISC20"/>
    <n v="0.2"/>
    <x v="1"/>
    <x v="2"/>
    <x v="20"/>
    <n v="1740000"/>
    <n v="348000"/>
    <n v="1392000"/>
    <n v="690000"/>
    <n v="702000"/>
    <d v="2023-04-19T00:00:00"/>
    <x v="19"/>
    <x v="2"/>
    <n v="1.0530715825408231E-3"/>
  </r>
  <r>
    <n v="731"/>
    <s v="ORD-PU-731-03/04/23"/>
    <x v="0"/>
    <x v="0"/>
    <s v="[{color: Ocean Blue, quantity: 5}, {color: Magenta , quantity: 1}]"/>
    <n v="10"/>
    <n v="20"/>
    <n v="31"/>
    <n v="10"/>
    <s v="Ocean Blue"/>
    <s v="Ocean Blue"/>
    <s v=" 5"/>
    <n v="5"/>
    <n v="44"/>
    <n v="52"/>
    <n v="63"/>
    <n v="8"/>
    <s v="Magenta "/>
    <s v="Magenta "/>
    <s v=" 1"/>
    <n v="1"/>
    <e v="#VALUE!"/>
    <e v="#VALUE!"/>
    <e v="#VALUE!"/>
    <e v="#VALUE!"/>
    <s v=" "/>
    <s v=" "/>
    <s v="0"/>
    <n v="0"/>
    <n v="6"/>
    <n v="220000"/>
    <n v="76000"/>
    <s v="DISC15"/>
    <n v="0.15"/>
    <x v="0"/>
    <x v="2"/>
    <x v="25"/>
    <n v="1320000"/>
    <n v="198000"/>
    <n v="1122000"/>
    <n v="456000"/>
    <n v="666000"/>
    <d v="2023-04-03T00:00:00"/>
    <x v="2"/>
    <x v="3"/>
    <n v="9.9906791164129389E-4"/>
  </r>
  <r>
    <n v="732"/>
    <s v="ORD-PW-732-07/04/23"/>
    <x v="6"/>
    <x v="4"/>
    <s v="[{color: Rose Gold, quantity: 1}]"/>
    <n v="10"/>
    <n v="19"/>
    <n v="30"/>
    <n v="9"/>
    <s v="Rose Gold"/>
    <s v="Rose Gold"/>
    <s v=" 1"/>
    <n v="1"/>
    <e v="#VALUE!"/>
    <e v="#VALUE!"/>
    <e v="#VALUE!"/>
    <e v="#VALUE!"/>
    <s v=" "/>
    <s v=" "/>
    <s v="0"/>
    <n v="0"/>
    <e v="#VALUE!"/>
    <e v="#VALUE!"/>
    <e v="#VALUE!"/>
    <e v="#VALUE!"/>
    <s v=" "/>
    <s v=" "/>
    <s v="0"/>
    <n v="0"/>
    <n v="1"/>
    <n v="155000"/>
    <n v="46000"/>
    <s v="-"/>
    <e v="#N/A"/>
    <x v="2"/>
    <x v="1"/>
    <x v="13"/>
    <n v="155000"/>
    <s v="0"/>
    <n v="155000"/>
    <n v="46000"/>
    <n v="109000"/>
    <d v="2023-04-07T00:00:00"/>
    <x v="28"/>
    <x v="4"/>
    <n v="1.6351111466801955E-4"/>
  </r>
  <r>
    <n v="733"/>
    <s v="ORD-PU-733-16/04/23"/>
    <x v="21"/>
    <x v="0"/>
    <s v="[{color: Ash Grey, quantity: 1}, {color: Ocean Blue , quantity: 3}]"/>
    <n v="10"/>
    <n v="18"/>
    <n v="29"/>
    <n v="8"/>
    <s v="Ash Grey"/>
    <s v="Ash Grey"/>
    <s v=" 1"/>
    <n v="1"/>
    <n v="42"/>
    <n v="53"/>
    <n v="64"/>
    <n v="11"/>
    <s v="Ocean Blue "/>
    <s v="Ocean Blue "/>
    <s v=" 3"/>
    <n v="3"/>
    <e v="#VALUE!"/>
    <e v="#VALUE!"/>
    <e v="#VALUE!"/>
    <e v="#VALUE!"/>
    <s v=" "/>
    <s v=" "/>
    <s v="0"/>
    <n v="0"/>
    <n v="4"/>
    <n v="200000"/>
    <n v="64000"/>
    <s v="LEBAR10"/>
    <n v="0.1"/>
    <x v="1"/>
    <x v="1"/>
    <x v="10"/>
    <n v="800000"/>
    <n v="80000"/>
    <n v="720000"/>
    <n v="256000"/>
    <n v="464000"/>
    <d v="2023-04-16T00:00:00"/>
    <x v="17"/>
    <x v="3"/>
    <n v="6.9604731381615664E-4"/>
  </r>
  <r>
    <n v="734"/>
    <s v="ORD-AK-734-06/04/23"/>
    <x v="12"/>
    <x v="5"/>
    <s v="[{color: Gold, quantity: 2}, {color: Magenta , quantity: 2}]"/>
    <n v="10"/>
    <n v="14"/>
    <n v="25"/>
    <n v="4"/>
    <s v="Gold"/>
    <s v="Gold"/>
    <s v=" 2"/>
    <n v="2"/>
    <n v="38"/>
    <n v="46"/>
    <n v="57"/>
    <n v="8"/>
    <s v="Magenta "/>
    <s v="Magenta "/>
    <s v=" 2"/>
    <n v="2"/>
    <e v="#VALUE!"/>
    <e v="#VALUE!"/>
    <e v="#VALUE!"/>
    <e v="#VALUE!"/>
    <s v=" "/>
    <s v=" "/>
    <s v="0"/>
    <n v="0"/>
    <n v="4"/>
    <n v="48000"/>
    <n v="20000"/>
    <s v="DISCAPRIL"/>
    <n v="0.1"/>
    <x v="0"/>
    <x v="1"/>
    <x v="27"/>
    <n v="192000"/>
    <n v="19200"/>
    <n v="172800"/>
    <n v="80000"/>
    <n v="92800"/>
    <d v="2023-04-06T00:00:00"/>
    <x v="8"/>
    <x v="0"/>
    <n v="1.3920946276323133E-4"/>
  </r>
  <r>
    <n v="735"/>
    <s v="ORD-PW-735-02/04/23"/>
    <x v="19"/>
    <x v="4"/>
    <s v="[{color: Summer Orange, quantity: 1}, {color: Carmine Red , quantity: 1}, {color: Dusk , quantity: 5}]"/>
    <n v="10"/>
    <n v="23"/>
    <n v="34"/>
    <n v="13"/>
    <s v="Summer Orange"/>
    <s v="Summer Orange"/>
    <s v=" 1"/>
    <n v="1"/>
    <n v="47"/>
    <n v="59"/>
    <n v="70"/>
    <n v="12"/>
    <s v="Carmine Red "/>
    <s v="Carmine Red "/>
    <s v=" 1"/>
    <n v="1"/>
    <n v="83"/>
    <n v="88"/>
    <n v="99"/>
    <n v="5"/>
    <s v="Dusk "/>
    <s v="Dusk "/>
    <s v=" 5"/>
    <n v="5"/>
    <n v="7"/>
    <n v="200000"/>
    <n v="55000"/>
    <s v="DISCAPRIL"/>
    <n v="0.1"/>
    <x v="0"/>
    <x v="1"/>
    <x v="26"/>
    <n v="1400000"/>
    <n v="140000"/>
    <n v="1260000"/>
    <n v="385000"/>
    <n v="875000"/>
    <d v="2023-04-02T00:00:00"/>
    <x v="1"/>
    <x v="2"/>
    <n v="1.3125892232524507E-3"/>
  </r>
  <r>
    <n v="736"/>
    <s v="ORD-SW-736-15/04/23"/>
    <x v="3"/>
    <x v="1"/>
    <s v="[{color: Summer Orange, quantity: 1}]"/>
    <n v="10"/>
    <n v="23"/>
    <n v="34"/>
    <n v="13"/>
    <s v="Summer Orange"/>
    <s v="Summer Orange"/>
    <s v=" 1"/>
    <n v="1"/>
    <e v="#VALUE!"/>
    <e v="#VALUE!"/>
    <e v="#VALUE!"/>
    <e v="#VALUE!"/>
    <s v=" "/>
    <s v=" "/>
    <s v="0"/>
    <n v="0"/>
    <e v="#VALUE!"/>
    <e v="#VALUE!"/>
    <e v="#VALUE!"/>
    <e v="#VALUE!"/>
    <s v=" "/>
    <s v=" "/>
    <s v="0"/>
    <n v="0"/>
    <n v="1"/>
    <n v="165000"/>
    <n v="69000"/>
    <s v="-"/>
    <e v="#N/A"/>
    <x v="2"/>
    <x v="1"/>
    <x v="3"/>
    <n v="165000"/>
    <s v="0"/>
    <n v="165000"/>
    <n v="69000"/>
    <n v="96000"/>
    <d v="2023-04-15T00:00:00"/>
    <x v="16"/>
    <x v="2"/>
    <n v="1.4400978906541173E-4"/>
  </r>
  <r>
    <n v="737"/>
    <s v="ORD-PU-737-06/04/23"/>
    <x v="0"/>
    <x v="0"/>
    <s v="[{color: Ash Grey, quantity: 2}, {color: Dusk , quantity: 1}]"/>
    <n v="10"/>
    <n v="18"/>
    <n v="29"/>
    <n v="8"/>
    <s v="Ash Grey"/>
    <s v="Ash Grey"/>
    <s v=" 2"/>
    <n v="2"/>
    <n v="42"/>
    <n v="47"/>
    <n v="58"/>
    <n v="5"/>
    <s v="Dusk "/>
    <s v="Dusk "/>
    <s v=" 1"/>
    <n v="1"/>
    <e v="#VALUE!"/>
    <e v="#VALUE!"/>
    <e v="#VALUE!"/>
    <e v="#VALUE!"/>
    <s v=" "/>
    <s v=" "/>
    <s v="0"/>
    <n v="0"/>
    <n v="3"/>
    <n v="220000"/>
    <n v="76000"/>
    <s v="BELI44"/>
    <n v="0.15"/>
    <x v="0"/>
    <x v="0"/>
    <x v="2"/>
    <n v="660000"/>
    <n v="99000"/>
    <n v="561000"/>
    <n v="228000"/>
    <n v="333000"/>
    <d v="2023-04-06T00:00:00"/>
    <x v="8"/>
    <x v="2"/>
    <n v="4.9953395582064694E-4"/>
  </r>
  <r>
    <n v="738"/>
    <s v="ORD-PP-738-03/04/23"/>
    <x v="10"/>
    <x v="3"/>
    <s v="[{color: Carmine Red, quantity: 4}, {color: Gold , quantity: 2}, {color: Midnight Black , quantity: 1}]"/>
    <n v="10"/>
    <n v="21"/>
    <n v="32"/>
    <n v="11"/>
    <s v="Carmine Red"/>
    <s v="Carmine Red"/>
    <s v=" 4"/>
    <n v="4"/>
    <n v="45"/>
    <n v="50"/>
    <n v="61"/>
    <n v="5"/>
    <s v="Gold "/>
    <s v="Gold "/>
    <s v=" 2"/>
    <n v="2"/>
    <n v="74"/>
    <n v="89"/>
    <n v="100"/>
    <n v="15"/>
    <s v="Midnight Black "/>
    <s v="Midnight Black "/>
    <s v=" 1"/>
    <n v="1"/>
    <n v="7"/>
    <n v="100000"/>
    <n v="31000"/>
    <s v="DISC15"/>
    <n v="0.15"/>
    <x v="0"/>
    <x v="2"/>
    <x v="3"/>
    <n v="700000"/>
    <n v="105000"/>
    <n v="595000"/>
    <n v="217000"/>
    <n v="378000"/>
    <d v="2023-04-03T00:00:00"/>
    <x v="2"/>
    <x v="0"/>
    <n v="5.6703854444505866E-4"/>
  </r>
  <r>
    <n v="739"/>
    <s v="ORD-AK-739-06/04/23"/>
    <x v="7"/>
    <x v="5"/>
    <s v="[{color: Gold, quantity: 1}, {color: Ocean Blue , quantity: 1}, {color: Carmine Red , quantity: 4}]"/>
    <n v="10"/>
    <n v="14"/>
    <n v="25"/>
    <n v="4"/>
    <s v="Gold"/>
    <s v="Gold"/>
    <s v=" 1"/>
    <n v="1"/>
    <n v="38"/>
    <n v="49"/>
    <n v="60"/>
    <n v="11"/>
    <s v="Ocean Blue "/>
    <s v="Ocean Blue "/>
    <s v=" 1"/>
    <n v="1"/>
    <n v="73"/>
    <n v="85"/>
    <n v="96"/>
    <n v="12"/>
    <s v="Carmine Red "/>
    <s v="Carmine Red "/>
    <s v=" 4"/>
    <n v="4"/>
    <n v="6"/>
    <n v="9000"/>
    <n v="2000"/>
    <s v="DISCAPRIL"/>
    <n v="0.1"/>
    <x v="0"/>
    <x v="1"/>
    <x v="9"/>
    <n v="54000"/>
    <n v="5400"/>
    <n v="48600"/>
    <n v="12000"/>
    <n v="36600"/>
    <d v="2023-04-06T00:00:00"/>
    <x v="8"/>
    <x v="3"/>
    <n v="5.4903732081188218E-5"/>
  </r>
  <r>
    <n v="740"/>
    <s v="ORD-AK-740-01/04/23"/>
    <x v="26"/>
    <x v="5"/>
    <s v="[{color: Dusk, quantity: 2}, {color: Gold , quantity: 2}]"/>
    <n v="10"/>
    <n v="14"/>
    <n v="25"/>
    <n v="4"/>
    <s v="Dusk"/>
    <s v="Dusk"/>
    <s v=" 2"/>
    <n v="2"/>
    <n v="38"/>
    <n v="43"/>
    <n v="54"/>
    <n v="5"/>
    <s v="Gold "/>
    <s v="Gold "/>
    <s v=" 2"/>
    <n v="2"/>
    <e v="#VALUE!"/>
    <e v="#VALUE!"/>
    <e v="#VALUE!"/>
    <e v="#VALUE!"/>
    <s v=" "/>
    <s v=" "/>
    <s v="0"/>
    <n v="0"/>
    <n v="4"/>
    <n v="290000"/>
    <n v="115000"/>
    <s v="DISC10"/>
    <n v="0.1"/>
    <x v="0"/>
    <x v="2"/>
    <x v="28"/>
    <n v="1160000"/>
    <n v="116000"/>
    <n v="1044000"/>
    <n v="460000"/>
    <n v="584000"/>
    <d v="2023-04-01T00:00:00"/>
    <x v="0"/>
    <x v="0"/>
    <n v="8.7605955014792136E-4"/>
  </r>
  <r>
    <n v="741"/>
    <s v="ORD-PW-741-26/04/23"/>
    <x v="19"/>
    <x v="4"/>
    <s v="[{color: Ash Grey, quantity: 2}, {color: Gold , quantity: 1}, {color: Magenta , quantity: 1}]"/>
    <n v="10"/>
    <n v="18"/>
    <n v="29"/>
    <n v="8"/>
    <s v="Ash Grey"/>
    <s v="Ash Grey"/>
    <s v=" 2"/>
    <n v="2"/>
    <n v="42"/>
    <n v="47"/>
    <n v="58"/>
    <n v="5"/>
    <s v="Gold "/>
    <s v="Gold "/>
    <s v=" 1"/>
    <n v="1"/>
    <n v="71"/>
    <n v="79"/>
    <n v="90"/>
    <n v="8"/>
    <s v="Magenta "/>
    <s v="Magenta "/>
    <s v=" 1"/>
    <n v="1"/>
    <n v="4"/>
    <n v="200000"/>
    <n v="55000"/>
    <s v="DISC20"/>
    <n v="0.2"/>
    <x v="1"/>
    <x v="2"/>
    <x v="3"/>
    <n v="800000"/>
    <n v="160000"/>
    <n v="640000"/>
    <n v="220000"/>
    <n v="420000"/>
    <d v="2023-04-26T00:00:00"/>
    <x v="15"/>
    <x v="0"/>
    <n v="6.3004282716117629E-4"/>
  </r>
  <r>
    <n v="742"/>
    <s v="ORD-PW-742-03/04/23"/>
    <x v="22"/>
    <x v="4"/>
    <s v="[{color: Midnight Black, quantity: 1}, {color: Ash Grey , quantity: 2}, {color: Ocean Blue , quantity: 1}]"/>
    <n v="10"/>
    <n v="24"/>
    <n v="35"/>
    <n v="14"/>
    <s v="Midnight Black"/>
    <s v="Midnight Black"/>
    <s v=" 1"/>
    <n v="1"/>
    <n v="48"/>
    <n v="57"/>
    <n v="68"/>
    <n v="9"/>
    <s v="Ash Grey "/>
    <s v="Ash Grey "/>
    <s v=" 2"/>
    <n v="2"/>
    <n v="81"/>
    <n v="92"/>
    <n v="103"/>
    <n v="11"/>
    <s v="Ocean Blue "/>
    <s v="Ocean Blue "/>
    <s v=" 1"/>
    <n v="1"/>
    <n v="4"/>
    <n v="120000"/>
    <n v="39000"/>
    <s v="DISCAPRIL"/>
    <n v="0.1"/>
    <x v="0"/>
    <x v="1"/>
    <x v="5"/>
    <n v="480000"/>
    <n v="48000"/>
    <n v="432000"/>
    <n v="156000"/>
    <n v="276000"/>
    <d v="2023-04-03T00:00:00"/>
    <x v="2"/>
    <x v="1"/>
    <n v="4.1402814356305867E-4"/>
  </r>
  <r>
    <n v="743"/>
    <s v="ORD-PW-743-18/04/23"/>
    <x v="19"/>
    <x v="4"/>
    <s v="[{color: Carmine Red, quantity: 3}]"/>
    <n v="10"/>
    <n v="21"/>
    <n v="32"/>
    <n v="11"/>
    <s v="Carmine Red"/>
    <s v="Carmine Red"/>
    <s v=" 3"/>
    <n v="3"/>
    <e v="#VALUE!"/>
    <e v="#VALUE!"/>
    <e v="#VALUE!"/>
    <e v="#VALUE!"/>
    <s v=" "/>
    <s v=" "/>
    <s v="0"/>
    <n v="0"/>
    <e v="#VALUE!"/>
    <e v="#VALUE!"/>
    <e v="#VALUE!"/>
    <e v="#VALUE!"/>
    <s v=" "/>
    <s v=" "/>
    <s v="0"/>
    <n v="0"/>
    <n v="3"/>
    <n v="200000"/>
    <n v="55000"/>
    <s v="BUKALEBAR"/>
    <n v="0.15"/>
    <x v="1"/>
    <x v="3"/>
    <x v="26"/>
    <n v="600000"/>
    <n v="90000"/>
    <n v="510000"/>
    <n v="165000"/>
    <n v="345000"/>
    <d v="2023-04-18T00:00:00"/>
    <x v="24"/>
    <x v="2"/>
    <n v="5.1753517945382339E-4"/>
  </r>
  <r>
    <n v="744"/>
    <s v="ORD-SP-744-02/04/23"/>
    <x v="11"/>
    <x v="2"/>
    <s v="[{color: Snow White, quantity: 1}, {color: Dusk , quantity: 1}, {color: Rose Gold , quantity: 3}]"/>
    <n v="10"/>
    <n v="20"/>
    <n v="31"/>
    <n v="10"/>
    <s v="Snow White"/>
    <s v="Snow White"/>
    <s v=" 1"/>
    <n v="1"/>
    <n v="44"/>
    <n v="49"/>
    <n v="60"/>
    <n v="5"/>
    <s v="Dusk "/>
    <s v="Dusk "/>
    <s v=" 1"/>
    <n v="1"/>
    <n v="73"/>
    <n v="83"/>
    <n v="94"/>
    <n v="10"/>
    <s v="Rose Gold "/>
    <s v="Rose Gold "/>
    <s v=" 3"/>
    <n v="3"/>
    <n v="5"/>
    <n v="125000"/>
    <n v="23000"/>
    <s v="BELI44"/>
    <n v="0.15"/>
    <x v="0"/>
    <x v="0"/>
    <x v="4"/>
    <n v="625000"/>
    <n v="93750"/>
    <n v="531250"/>
    <n v="115000"/>
    <n v="416250"/>
    <d v="2023-04-02T00:00:00"/>
    <x v="1"/>
    <x v="2"/>
    <n v="6.2441744477580868E-4"/>
  </r>
  <r>
    <n v="745"/>
    <s v="ORD-PW-745-14/04/23"/>
    <x v="22"/>
    <x v="4"/>
    <s v="[{color: Midnight Black, quantity: 1}]"/>
    <n v="10"/>
    <n v="24"/>
    <n v="35"/>
    <n v="14"/>
    <s v="Midnight Black"/>
    <s v="Midnight Black"/>
    <s v=" 1"/>
    <n v="1"/>
    <e v="#VALUE!"/>
    <e v="#VALUE!"/>
    <e v="#VALUE!"/>
    <e v="#VALUE!"/>
    <s v=" "/>
    <s v=" "/>
    <s v="0"/>
    <n v="0"/>
    <e v="#VALUE!"/>
    <e v="#VALUE!"/>
    <e v="#VALUE!"/>
    <e v="#VALUE!"/>
    <s v=" "/>
    <s v=" "/>
    <s v="0"/>
    <n v="0"/>
    <n v="1"/>
    <n v="120000"/>
    <n v="39000"/>
    <s v="-"/>
    <e v="#N/A"/>
    <x v="2"/>
    <x v="2"/>
    <x v="15"/>
    <n v="120000"/>
    <s v="0"/>
    <n v="120000"/>
    <n v="39000"/>
    <n v="81000"/>
    <d v="2023-04-14T00:00:00"/>
    <x v="22"/>
    <x v="1"/>
    <n v="1.2150825952394114E-4"/>
  </r>
  <r>
    <n v="746"/>
    <s v="ORD-AK-746-05/04/23"/>
    <x v="7"/>
    <x v="5"/>
    <s v="[{color: Snow White, quantity: 6}]"/>
    <n v="10"/>
    <n v="20"/>
    <n v="31"/>
    <n v="10"/>
    <s v="Snow White"/>
    <s v="Snow White"/>
    <s v=" 6"/>
    <n v="6"/>
    <e v="#VALUE!"/>
    <e v="#VALUE!"/>
    <e v="#VALUE!"/>
    <e v="#VALUE!"/>
    <s v=" "/>
    <s v=" "/>
    <s v="0"/>
    <n v="0"/>
    <e v="#VALUE!"/>
    <e v="#VALUE!"/>
    <e v="#VALUE!"/>
    <e v="#VALUE!"/>
    <s v=" "/>
    <s v=" "/>
    <s v="0"/>
    <n v="0"/>
    <n v="6"/>
    <n v="9000"/>
    <n v="2000"/>
    <s v="DISC10"/>
    <n v="0.1"/>
    <x v="0"/>
    <x v="2"/>
    <x v="16"/>
    <n v="54000"/>
    <n v="5400"/>
    <n v="48600"/>
    <n v="12000"/>
    <n v="36600"/>
    <d v="2023-04-05T00:00:00"/>
    <x v="9"/>
    <x v="2"/>
    <n v="5.4903732081188218E-5"/>
  </r>
  <r>
    <n v="747"/>
    <s v="ORD-SW-747-26/04/23"/>
    <x v="3"/>
    <x v="1"/>
    <s v="[{color: Rose Gold, quantity: 2}, {color: Summer Orange , quantity: 1}, {color: Magenta , quantity: 3}]"/>
    <n v="10"/>
    <n v="19"/>
    <n v="30"/>
    <n v="9"/>
    <s v="Rose Gold"/>
    <s v="Rose Gold"/>
    <s v=" 2"/>
    <n v="2"/>
    <n v="43"/>
    <n v="57"/>
    <n v="68"/>
    <n v="14"/>
    <s v="Summer Orange "/>
    <s v="Summer Orange "/>
    <s v=" 1"/>
    <n v="1"/>
    <n v="81"/>
    <n v="89"/>
    <n v="100"/>
    <n v="8"/>
    <s v="Magenta "/>
    <s v="Magenta "/>
    <s v=" 3"/>
    <n v="3"/>
    <n v="6"/>
    <n v="165000"/>
    <n v="69000"/>
    <s v="DISC20"/>
    <n v="0.2"/>
    <x v="1"/>
    <x v="2"/>
    <x v="23"/>
    <n v="990000"/>
    <n v="198000"/>
    <n v="792000"/>
    <n v="414000"/>
    <n v="378000"/>
    <d v="2023-04-26T00:00:00"/>
    <x v="15"/>
    <x v="4"/>
    <n v="5.6703854444505866E-4"/>
  </r>
  <r>
    <n v="748"/>
    <s v="ORD-PP-748-04/04/23"/>
    <x v="14"/>
    <x v="3"/>
    <s v="[{color: Ocean Blue, quantity: 2}]"/>
    <n v="10"/>
    <n v="20"/>
    <n v="31"/>
    <n v="10"/>
    <s v="Ocean Blue"/>
    <s v="Ocean Blue"/>
    <s v=" 2"/>
    <n v="2"/>
    <e v="#VALUE!"/>
    <e v="#VALUE!"/>
    <e v="#VALUE!"/>
    <e v="#VALUE!"/>
    <s v=" "/>
    <s v=" "/>
    <s v="0"/>
    <n v="0"/>
    <e v="#VALUE!"/>
    <e v="#VALUE!"/>
    <e v="#VALUE!"/>
    <e v="#VALUE!"/>
    <s v=" "/>
    <s v=" "/>
    <s v="0"/>
    <n v="0"/>
    <n v="2"/>
    <n v="85000"/>
    <n v="28000"/>
    <s v="DISC15"/>
    <n v="0.15"/>
    <x v="0"/>
    <x v="2"/>
    <x v="5"/>
    <n v="170000"/>
    <n v="25500"/>
    <n v="144500"/>
    <n v="56000"/>
    <n v="88500"/>
    <d v="2023-04-04T00:00:00"/>
    <x v="7"/>
    <x v="2"/>
    <n v="1.3275902429467644E-4"/>
  </r>
  <r>
    <n v="749"/>
    <s v="ORD-PP-749-14/04/23"/>
    <x v="5"/>
    <x v="3"/>
    <s v="[{color: Ash Grey, quantity: 1}, {color: Ocean Blue , quantity: 4}, {color: Rose Gold , quantity: 2}]"/>
    <n v="10"/>
    <n v="18"/>
    <n v="29"/>
    <n v="8"/>
    <s v="Ash Grey"/>
    <s v="Ash Grey"/>
    <s v=" 1"/>
    <n v="1"/>
    <n v="42"/>
    <n v="53"/>
    <n v="64"/>
    <n v="11"/>
    <s v="Ocean Blue "/>
    <s v="Ocean Blue "/>
    <s v=" 4"/>
    <n v="4"/>
    <n v="77"/>
    <n v="87"/>
    <n v="98"/>
    <n v="10"/>
    <s v="Rose Gold "/>
    <s v="Rose Gold "/>
    <s v=" 2"/>
    <n v="2"/>
    <n v="7"/>
    <n v="175000"/>
    <n v="63000"/>
    <s v="-"/>
    <e v="#N/A"/>
    <x v="2"/>
    <x v="0"/>
    <x v="19"/>
    <n v="1225000"/>
    <s v="0"/>
    <n v="1225000"/>
    <n v="441000"/>
    <n v="784000"/>
    <d v="2023-04-14T00:00:00"/>
    <x v="22"/>
    <x v="2"/>
    <n v="1.1760799440341957E-3"/>
  </r>
  <r>
    <n v="750"/>
    <s v="ORD-PP-750-25/04/23"/>
    <x v="15"/>
    <x v="3"/>
    <s v="[{color: Carmine Red, quantity: 1}, {color: Magenta , quantity: 3}]"/>
    <n v="10"/>
    <n v="21"/>
    <n v="32"/>
    <n v="11"/>
    <s v="Carmine Red"/>
    <s v="Carmine Red"/>
    <s v=" 1"/>
    <n v="1"/>
    <n v="45"/>
    <n v="53"/>
    <n v="64"/>
    <n v="8"/>
    <s v="Magenta "/>
    <s v="Magenta "/>
    <s v=" 3"/>
    <n v="3"/>
    <e v="#VALUE!"/>
    <e v="#VALUE!"/>
    <e v="#VALUE!"/>
    <e v="#VALUE!"/>
    <s v=" "/>
    <s v=" "/>
    <s v="0"/>
    <n v="0"/>
    <n v="4"/>
    <n v="395000"/>
    <n v="172000"/>
    <s v="DISC20"/>
    <n v="0.2"/>
    <x v="1"/>
    <x v="2"/>
    <x v="18"/>
    <n v="1580000"/>
    <n v="316000"/>
    <n v="1264000"/>
    <n v="688000"/>
    <n v="576000"/>
    <d v="2023-04-25T00:00:00"/>
    <x v="6"/>
    <x v="1"/>
    <n v="8.6405873439247035E-4"/>
  </r>
  <r>
    <n v="751"/>
    <s v="ORD-PW-751-13/04/23"/>
    <x v="6"/>
    <x v="4"/>
    <s v="[{color: Snow White, quantity: 2}, {color: Ocean Blue , quantity: 5}]"/>
    <n v="10"/>
    <n v="20"/>
    <n v="31"/>
    <n v="10"/>
    <s v="Snow White"/>
    <s v="Snow White"/>
    <s v=" 2"/>
    <n v="2"/>
    <n v="44"/>
    <n v="55"/>
    <n v="66"/>
    <n v="11"/>
    <s v="Ocean Blue "/>
    <s v="Ocean Blue "/>
    <s v=" 5"/>
    <n v="5"/>
    <e v="#VALUE!"/>
    <e v="#VALUE!"/>
    <e v="#VALUE!"/>
    <e v="#VALUE!"/>
    <s v=" "/>
    <s v=" "/>
    <s v="0"/>
    <n v="0"/>
    <n v="7"/>
    <n v="155000"/>
    <n v="46000"/>
    <s v="-"/>
    <e v="#N/A"/>
    <x v="2"/>
    <x v="2"/>
    <x v="18"/>
    <n v="1085000"/>
    <s v="0"/>
    <n v="1085000"/>
    <n v="322000"/>
    <n v="763000"/>
    <d v="2023-04-13T00:00:00"/>
    <x v="21"/>
    <x v="4"/>
    <n v="1.1445778026761368E-3"/>
  </r>
  <r>
    <n v="752"/>
    <s v="ORD-PW-752-28/04/23"/>
    <x v="13"/>
    <x v="4"/>
    <s v="[{color: Rose Gold, quantity: 3}, {color: Ocean Blue , quantity: 1}]"/>
    <n v="10"/>
    <n v="19"/>
    <n v="30"/>
    <n v="9"/>
    <s v="Rose Gold"/>
    <s v="Rose Gold"/>
    <s v=" 3"/>
    <n v="3"/>
    <n v="43"/>
    <n v="54"/>
    <n v="65"/>
    <n v="11"/>
    <s v="Ocean Blue "/>
    <s v="Ocean Blue "/>
    <s v=" 1"/>
    <n v="1"/>
    <e v="#VALUE!"/>
    <e v="#VALUE!"/>
    <e v="#VALUE!"/>
    <e v="#VALUE!"/>
    <s v=" "/>
    <s v=" "/>
    <s v="0"/>
    <n v="0"/>
    <n v="4"/>
    <n v="90000"/>
    <n v="36000"/>
    <s v="DISC20"/>
    <n v="0.2"/>
    <x v="1"/>
    <x v="2"/>
    <x v="23"/>
    <n v="360000"/>
    <n v="72000"/>
    <n v="288000"/>
    <n v="144000"/>
    <n v="144000"/>
    <d v="2023-04-28T00:00:00"/>
    <x v="11"/>
    <x v="1"/>
    <n v="2.1601468359811759E-4"/>
  </r>
  <r>
    <n v="753"/>
    <s v="ORD-SP-753-07/04/23"/>
    <x v="2"/>
    <x v="2"/>
    <s v="[{color: Gold, quantity: 1}]"/>
    <n v="10"/>
    <n v="14"/>
    <n v="25"/>
    <n v="4"/>
    <s v="Gold"/>
    <s v="Gold"/>
    <s v=" 1"/>
    <n v="1"/>
    <e v="#VALUE!"/>
    <e v="#VALUE!"/>
    <e v="#VALUE!"/>
    <e v="#VALUE!"/>
    <s v=" "/>
    <s v=" "/>
    <s v="0"/>
    <n v="0"/>
    <e v="#VALUE!"/>
    <e v="#VALUE!"/>
    <e v="#VALUE!"/>
    <e v="#VALUE!"/>
    <s v=" "/>
    <s v=" "/>
    <s v="0"/>
    <n v="0"/>
    <n v="1"/>
    <n v="360000"/>
    <n v="108000"/>
    <s v="-"/>
    <e v="#N/A"/>
    <x v="2"/>
    <x v="2"/>
    <x v="9"/>
    <n v="360000"/>
    <s v="0"/>
    <n v="360000"/>
    <n v="108000"/>
    <n v="252000"/>
    <d v="2023-04-07T00:00:00"/>
    <x v="28"/>
    <x v="0"/>
    <n v="3.7802569629670577E-4"/>
  </r>
  <r>
    <n v="754"/>
    <s v="ORD-PP-754-05/04/23"/>
    <x v="5"/>
    <x v="3"/>
    <s v="[{color: Snow White, quantity: 1}, {color: Ash Grey , quantity: 1}, {color: Ocean Blue , quantity: 5}]"/>
    <n v="10"/>
    <n v="20"/>
    <n v="31"/>
    <n v="10"/>
    <s v="Snow White"/>
    <s v="Snow White"/>
    <s v=" 1"/>
    <n v="1"/>
    <n v="44"/>
    <n v="53"/>
    <n v="64"/>
    <n v="9"/>
    <s v="Ash Grey "/>
    <s v="Ash Grey "/>
    <s v=" 1"/>
    <n v="1"/>
    <n v="77"/>
    <n v="88"/>
    <n v="99"/>
    <n v="11"/>
    <s v="Ocean Blue "/>
    <s v="Ocean Blue "/>
    <s v=" 5"/>
    <n v="5"/>
    <n v="7"/>
    <n v="175000"/>
    <n v="63000"/>
    <s v="DISC15"/>
    <n v="0.15"/>
    <x v="0"/>
    <x v="2"/>
    <x v="10"/>
    <n v="1225000"/>
    <n v="183750"/>
    <n v="1041250"/>
    <n v="441000"/>
    <n v="600250"/>
    <d v="2023-04-05T00:00:00"/>
    <x v="9"/>
    <x v="2"/>
    <n v="9.0043620715118109E-4"/>
  </r>
  <r>
    <n v="755"/>
    <s v="ORD-PW-755-05/04/23"/>
    <x v="6"/>
    <x v="4"/>
    <s v="[{color: Ocean Blue, quantity: 2}]"/>
    <n v="10"/>
    <n v="20"/>
    <n v="31"/>
    <n v="10"/>
    <s v="Ocean Blue"/>
    <s v="Ocean Blue"/>
    <s v=" 2"/>
    <n v="2"/>
    <e v="#VALUE!"/>
    <e v="#VALUE!"/>
    <e v="#VALUE!"/>
    <e v="#VALUE!"/>
    <s v=" "/>
    <s v=" "/>
    <s v="0"/>
    <n v="0"/>
    <e v="#VALUE!"/>
    <e v="#VALUE!"/>
    <e v="#VALUE!"/>
    <e v="#VALUE!"/>
    <s v=" "/>
    <s v=" "/>
    <s v="0"/>
    <n v="0"/>
    <n v="2"/>
    <n v="155000"/>
    <n v="46000"/>
    <s v="DISCAPRIL"/>
    <n v="0.1"/>
    <x v="0"/>
    <x v="1"/>
    <x v="13"/>
    <n v="310000"/>
    <n v="31000"/>
    <n v="279000"/>
    <n v="92000"/>
    <n v="187000"/>
    <d v="2023-04-05T00:00:00"/>
    <x v="9"/>
    <x v="1"/>
    <n v="2.8051906828366661E-4"/>
  </r>
  <r>
    <n v="756"/>
    <s v="ORD-PW-756-28/04/23"/>
    <x v="13"/>
    <x v="4"/>
    <s v="[{color: Carmine Red, quantity: 1}]"/>
    <n v="10"/>
    <n v="21"/>
    <n v="32"/>
    <n v="11"/>
    <s v="Carmine Red"/>
    <s v="Carmine Red"/>
    <s v=" 1"/>
    <n v="1"/>
    <e v="#VALUE!"/>
    <e v="#VALUE!"/>
    <e v="#VALUE!"/>
    <e v="#VALUE!"/>
    <s v=" "/>
    <s v=" "/>
    <s v="0"/>
    <n v="0"/>
    <e v="#VALUE!"/>
    <e v="#VALUE!"/>
    <e v="#VALUE!"/>
    <e v="#VALUE!"/>
    <s v=" "/>
    <s v=" "/>
    <s v="0"/>
    <n v="0"/>
    <n v="1"/>
    <n v="90000"/>
    <n v="36000"/>
    <s v="BUKALEBAR"/>
    <n v="0.15"/>
    <x v="1"/>
    <x v="3"/>
    <x v="0"/>
    <n v="90000"/>
    <n v="13500"/>
    <n v="76500"/>
    <n v="36000"/>
    <n v="40500"/>
    <d v="2023-04-28T00:00:00"/>
    <x v="11"/>
    <x v="2"/>
    <n v="6.0754129761970572E-5"/>
  </r>
  <r>
    <n v="757"/>
    <s v="ORD-AK-757-06/04/23"/>
    <x v="7"/>
    <x v="5"/>
    <s v="[{color: Rose Gold, quantity: 3}, {color: Snow White , quantity: 1}]"/>
    <n v="10"/>
    <n v="19"/>
    <n v="30"/>
    <n v="9"/>
    <s v="Rose Gold"/>
    <s v="Rose Gold"/>
    <s v=" 3"/>
    <n v="3"/>
    <n v="43"/>
    <n v="54"/>
    <n v="65"/>
    <n v="11"/>
    <s v="Snow White "/>
    <s v="Snow White "/>
    <s v=" 1"/>
    <n v="1"/>
    <e v="#VALUE!"/>
    <e v="#VALUE!"/>
    <e v="#VALUE!"/>
    <e v="#VALUE!"/>
    <s v=" "/>
    <s v=" "/>
    <s v="0"/>
    <n v="0"/>
    <n v="4"/>
    <n v="9000"/>
    <n v="2000"/>
    <s v="BELI44"/>
    <n v="0.15"/>
    <x v="0"/>
    <x v="0"/>
    <x v="20"/>
    <n v="36000"/>
    <n v="5400"/>
    <n v="30600"/>
    <n v="8000"/>
    <n v="22600"/>
    <d v="2023-04-06T00:00:00"/>
    <x v="8"/>
    <x v="3"/>
    <n v="3.3902304509149011E-5"/>
  </r>
  <r>
    <n v="758"/>
    <s v="ORD-PW-758-17/04/23"/>
    <x v="8"/>
    <x v="4"/>
    <s v="[{color: Dusk, quantity: 2}, {color: Rose Gold , quantity: 1}, {color: Midnight Black , quantity: 2}]"/>
    <n v="10"/>
    <n v="14"/>
    <n v="25"/>
    <n v="4"/>
    <s v="Dusk"/>
    <s v="Dusk"/>
    <s v=" 2"/>
    <n v="2"/>
    <n v="38"/>
    <n v="48"/>
    <n v="59"/>
    <n v="10"/>
    <s v="Rose Gold "/>
    <s v="Rose Gold "/>
    <s v=" 1"/>
    <n v="1"/>
    <n v="72"/>
    <n v="87"/>
    <n v="98"/>
    <n v="15"/>
    <s v="Midnight Black "/>
    <s v="Midnight Black "/>
    <s v=" 2"/>
    <n v="2"/>
    <n v="5"/>
    <n v="90000"/>
    <n v="37000"/>
    <s v="BUKALEBAR"/>
    <n v="0.15"/>
    <x v="1"/>
    <x v="3"/>
    <x v="24"/>
    <n v="450000"/>
    <n v="67500"/>
    <n v="382500"/>
    <n v="185000"/>
    <n v="197500"/>
    <d v="2023-04-17T00:00:00"/>
    <x v="3"/>
    <x v="1"/>
    <n v="2.9627013896269601E-4"/>
  </r>
  <r>
    <n v="759"/>
    <s v="ORD-PW-759-16/04/23"/>
    <x v="13"/>
    <x v="4"/>
    <s v="[{color: Dusk, quantity: 4}]"/>
    <n v="10"/>
    <n v="14"/>
    <n v="25"/>
    <n v="4"/>
    <s v="Dusk"/>
    <s v="Dusk"/>
    <s v=" 4"/>
    <n v="4"/>
    <e v="#VALUE!"/>
    <e v="#VALUE!"/>
    <e v="#VALUE!"/>
    <e v="#VALUE!"/>
    <s v=" "/>
    <s v=" "/>
    <s v="0"/>
    <n v="0"/>
    <e v="#VALUE!"/>
    <e v="#VALUE!"/>
    <e v="#VALUE!"/>
    <e v="#VALUE!"/>
    <s v=" "/>
    <s v=" "/>
    <s v="0"/>
    <n v="0"/>
    <n v="4"/>
    <n v="90000"/>
    <n v="36000"/>
    <s v="BUKALEBAR"/>
    <n v="0.15"/>
    <x v="1"/>
    <x v="3"/>
    <x v="27"/>
    <n v="360000"/>
    <n v="54000"/>
    <n v="306000"/>
    <n v="144000"/>
    <n v="162000"/>
    <d v="2023-04-16T00:00:00"/>
    <x v="17"/>
    <x v="4"/>
    <n v="2.4301651904788229E-4"/>
  </r>
  <r>
    <n v="760"/>
    <s v="ORD-SW-760-03/04/23"/>
    <x v="3"/>
    <x v="1"/>
    <s v="[{color: Midnight Black, quantity: 2}, {color: Ash Grey , quantity: 1}]"/>
    <n v="10"/>
    <n v="24"/>
    <n v="35"/>
    <n v="14"/>
    <s v="Midnight Black"/>
    <s v="Midnight Black"/>
    <s v=" 2"/>
    <n v="2"/>
    <n v="48"/>
    <n v="57"/>
    <n v="68"/>
    <n v="9"/>
    <s v="Ash Grey "/>
    <s v="Ash Grey "/>
    <s v=" 1"/>
    <n v="1"/>
    <e v="#VALUE!"/>
    <e v="#VALUE!"/>
    <e v="#VALUE!"/>
    <e v="#VALUE!"/>
    <s v=" "/>
    <s v=" "/>
    <s v="0"/>
    <n v="0"/>
    <n v="3"/>
    <n v="165000"/>
    <n v="69000"/>
    <s v="DISC15"/>
    <n v="0.15"/>
    <x v="0"/>
    <x v="2"/>
    <x v="27"/>
    <n v="495000"/>
    <n v="74250"/>
    <n v="420750"/>
    <n v="207000"/>
    <n v="213750"/>
    <d v="2023-04-03T00:00:00"/>
    <x v="2"/>
    <x v="2"/>
    <n v="3.206467959659558E-4"/>
  </r>
  <r>
    <n v="761"/>
    <s v="ORD-PP-761-04/04/23"/>
    <x v="5"/>
    <x v="3"/>
    <s v="[{color: Magenta, quantity: 1}, {color: Gold , quantity: 1}]"/>
    <n v="10"/>
    <n v="17"/>
    <n v="28"/>
    <n v="7"/>
    <s v="Magenta"/>
    <s v="Magenta"/>
    <s v=" 1"/>
    <n v="1"/>
    <n v="41"/>
    <n v="46"/>
    <n v="57"/>
    <n v="5"/>
    <s v="Gold "/>
    <s v="Gold "/>
    <s v=" 1"/>
    <n v="1"/>
    <e v="#VALUE!"/>
    <e v="#VALUE!"/>
    <e v="#VALUE!"/>
    <e v="#VALUE!"/>
    <s v=" "/>
    <s v=" "/>
    <s v="0"/>
    <n v="0"/>
    <n v="2"/>
    <n v="175000"/>
    <n v="63000"/>
    <s v="BELI44"/>
    <n v="0.15"/>
    <x v="0"/>
    <x v="0"/>
    <x v="4"/>
    <n v="350000"/>
    <n v="52500"/>
    <n v="297500"/>
    <n v="126000"/>
    <n v="171500"/>
    <d v="2023-04-04T00:00:00"/>
    <x v="7"/>
    <x v="3"/>
    <n v="2.5726748775748034E-4"/>
  </r>
  <r>
    <n v="762"/>
    <s v="ORD-PW-762-13/04/23"/>
    <x v="22"/>
    <x v="4"/>
    <s v="[{color: Ocean Blue, quantity: 2}]"/>
    <n v="10"/>
    <n v="20"/>
    <n v="31"/>
    <n v="10"/>
    <s v="Ocean Blue"/>
    <s v="Ocean Blue"/>
    <s v=" 2"/>
    <n v="2"/>
    <e v="#VALUE!"/>
    <e v="#VALUE!"/>
    <e v="#VALUE!"/>
    <e v="#VALUE!"/>
    <s v=" "/>
    <s v=" "/>
    <s v="0"/>
    <n v="0"/>
    <e v="#VALUE!"/>
    <e v="#VALUE!"/>
    <e v="#VALUE!"/>
    <e v="#VALUE!"/>
    <s v=" "/>
    <s v=" "/>
    <s v="0"/>
    <n v="0"/>
    <n v="2"/>
    <n v="120000"/>
    <n v="39000"/>
    <s v="-"/>
    <e v="#N/A"/>
    <x v="2"/>
    <x v="1"/>
    <x v="24"/>
    <n v="240000"/>
    <s v="0"/>
    <n v="240000"/>
    <n v="78000"/>
    <n v="162000"/>
    <d v="2023-04-13T00:00:00"/>
    <x v="21"/>
    <x v="4"/>
    <n v="2.4301651904788229E-4"/>
  </r>
  <r>
    <n v="763"/>
    <s v="ORD-PW-763-25/04/23"/>
    <x v="13"/>
    <x v="4"/>
    <s v="[{color: Dusk, quantity: 3}, {color: Rose Gold , quantity: 1}]"/>
    <n v="10"/>
    <n v="14"/>
    <n v="25"/>
    <n v="4"/>
    <s v="Dusk"/>
    <s v="Dusk"/>
    <s v=" 3"/>
    <n v="3"/>
    <n v="38"/>
    <n v="48"/>
    <n v="59"/>
    <n v="10"/>
    <s v="Rose Gold "/>
    <s v="Rose Gold "/>
    <s v=" 1"/>
    <n v="1"/>
    <e v="#VALUE!"/>
    <e v="#VALUE!"/>
    <e v="#VALUE!"/>
    <e v="#VALUE!"/>
    <s v=" "/>
    <s v=" "/>
    <s v="0"/>
    <n v="0"/>
    <n v="4"/>
    <n v="90000"/>
    <n v="36000"/>
    <s v="LEBAR10"/>
    <n v="0.1"/>
    <x v="1"/>
    <x v="1"/>
    <x v="10"/>
    <n v="360000"/>
    <n v="36000"/>
    <n v="324000"/>
    <n v="144000"/>
    <n v="180000"/>
    <d v="2023-04-25T00:00:00"/>
    <x v="6"/>
    <x v="4"/>
    <n v="2.7001835449764696E-4"/>
  </r>
  <r>
    <n v="764"/>
    <s v="ORD-PU-764-21/04/23"/>
    <x v="25"/>
    <x v="0"/>
    <s v="[{color: Dusk, quantity: 5}]"/>
    <n v="10"/>
    <n v="14"/>
    <n v="25"/>
    <n v="4"/>
    <s v="Dusk"/>
    <s v="Dusk"/>
    <s v=" 5"/>
    <n v="5"/>
    <e v="#VALUE!"/>
    <e v="#VALUE!"/>
    <e v="#VALUE!"/>
    <e v="#VALUE!"/>
    <s v=" "/>
    <s v=" "/>
    <s v="0"/>
    <n v="0"/>
    <e v="#VALUE!"/>
    <e v="#VALUE!"/>
    <e v="#VALUE!"/>
    <e v="#VALUE!"/>
    <s v=" "/>
    <s v=" "/>
    <s v="0"/>
    <n v="0"/>
    <n v="5"/>
    <n v="235000"/>
    <n v="89000"/>
    <s v="BUKALEBAR"/>
    <n v="0.15"/>
    <x v="1"/>
    <x v="3"/>
    <x v="9"/>
    <n v="1175000"/>
    <n v="176250"/>
    <n v="998750"/>
    <n v="445000"/>
    <n v="553750"/>
    <d v="2023-04-21T00:00:00"/>
    <x v="20"/>
    <x v="4"/>
    <n v="8.3068146557262234E-4"/>
  </r>
  <r>
    <n v="765"/>
    <s v="ORD-AK-765-29/04/23"/>
    <x v="7"/>
    <x v="5"/>
    <s v="[{color: Dusk, quantity: 4}, {color: Ash Grey , quantity: 1}]"/>
    <n v="10"/>
    <n v="14"/>
    <n v="25"/>
    <n v="4"/>
    <s v="Dusk"/>
    <s v="Dusk"/>
    <s v=" 4"/>
    <n v="4"/>
    <n v="38"/>
    <n v="47"/>
    <n v="58"/>
    <n v="9"/>
    <s v="Ash Grey "/>
    <s v="Ash Grey "/>
    <s v=" 1"/>
    <n v="1"/>
    <e v="#VALUE!"/>
    <e v="#VALUE!"/>
    <e v="#VALUE!"/>
    <e v="#VALUE!"/>
    <s v=" "/>
    <s v=" "/>
    <s v="0"/>
    <n v="0"/>
    <n v="5"/>
    <n v="9000"/>
    <n v="2000"/>
    <s v="DISC20"/>
    <n v="0.2"/>
    <x v="1"/>
    <x v="2"/>
    <x v="5"/>
    <n v="45000"/>
    <n v="9000"/>
    <n v="36000"/>
    <n v="10000"/>
    <n v="26000"/>
    <d v="2023-04-29T00:00:00"/>
    <x v="13"/>
    <x v="3"/>
    <n v="3.9002651205215678E-5"/>
  </r>
  <r>
    <n v="766"/>
    <s v="ORD-PW-766-21/04/23"/>
    <x v="19"/>
    <x v="4"/>
    <s v="[{color: Summer Orange, quantity: 3}, {color: Carmine Red , quantity: 4}]"/>
    <n v="10"/>
    <n v="23"/>
    <n v="34"/>
    <n v="13"/>
    <s v="Summer Orange"/>
    <s v="Summer Orange"/>
    <s v=" 3"/>
    <n v="3"/>
    <n v="47"/>
    <n v="59"/>
    <n v="70"/>
    <n v="12"/>
    <s v="Carmine Red "/>
    <s v="Carmine Red "/>
    <s v=" 4"/>
    <n v="4"/>
    <e v="#VALUE!"/>
    <e v="#VALUE!"/>
    <e v="#VALUE!"/>
    <e v="#VALUE!"/>
    <s v=" "/>
    <s v=" "/>
    <s v="0"/>
    <n v="0"/>
    <n v="7"/>
    <n v="200000"/>
    <n v="55000"/>
    <s v="BUKALEBAR"/>
    <n v="0.15"/>
    <x v="1"/>
    <x v="3"/>
    <x v="20"/>
    <n v="1400000"/>
    <n v="210000"/>
    <n v="1190000"/>
    <n v="385000"/>
    <n v="805000"/>
    <d v="2023-04-21T00:00:00"/>
    <x v="20"/>
    <x v="4"/>
    <n v="1.2075820853922545E-3"/>
  </r>
  <r>
    <n v="767"/>
    <s v="ORD-PU-767-24/04/23"/>
    <x v="0"/>
    <x v="0"/>
    <s v="[{color: Summer Orange, quantity: 1}, {color: Snow White , quantity: 1}]"/>
    <n v="10"/>
    <n v="23"/>
    <n v="34"/>
    <n v="13"/>
    <s v="Summer Orange"/>
    <s v="Summer Orange"/>
    <s v=" 1"/>
    <n v="1"/>
    <n v="47"/>
    <n v="58"/>
    <n v="69"/>
    <n v="11"/>
    <s v="Snow White "/>
    <s v="Snow White "/>
    <s v=" 1"/>
    <n v="1"/>
    <e v="#VALUE!"/>
    <e v="#VALUE!"/>
    <e v="#VALUE!"/>
    <e v="#VALUE!"/>
    <s v=" "/>
    <s v=" "/>
    <s v="0"/>
    <n v="0"/>
    <n v="2"/>
    <n v="220000"/>
    <n v="76000"/>
    <s v="LEBAR10"/>
    <n v="0.1"/>
    <x v="1"/>
    <x v="1"/>
    <x v="3"/>
    <n v="440000"/>
    <n v="44000"/>
    <n v="396000"/>
    <n v="152000"/>
    <n v="244000"/>
    <d v="2023-04-24T00:00:00"/>
    <x v="4"/>
    <x v="0"/>
    <n v="3.6602488054125477E-4"/>
  </r>
  <r>
    <n v="768"/>
    <s v="ORD-PP-768-02/04/23"/>
    <x v="14"/>
    <x v="3"/>
    <s v="[{color: Magenta, quantity: 2}, {color: Midnight Black , quantity: 4}]"/>
    <n v="10"/>
    <n v="17"/>
    <n v="28"/>
    <n v="7"/>
    <s v="Magenta"/>
    <s v="Magenta"/>
    <s v=" 2"/>
    <n v="2"/>
    <n v="41"/>
    <n v="56"/>
    <n v="67"/>
    <n v="15"/>
    <s v="Midnight Black "/>
    <s v="Midnight Black "/>
    <s v=" 4"/>
    <n v="4"/>
    <e v="#VALUE!"/>
    <e v="#VALUE!"/>
    <e v="#VALUE!"/>
    <e v="#VALUE!"/>
    <s v=" "/>
    <s v=" "/>
    <s v="0"/>
    <n v="0"/>
    <n v="6"/>
    <n v="85000"/>
    <n v="28000"/>
    <s v="DISC15"/>
    <n v="0.15"/>
    <x v="0"/>
    <x v="2"/>
    <x v="15"/>
    <n v="510000"/>
    <n v="76500"/>
    <n v="433500"/>
    <n v="168000"/>
    <n v="265500"/>
    <d v="2023-04-02T00:00:00"/>
    <x v="1"/>
    <x v="2"/>
    <n v="3.9827707288402926E-4"/>
  </r>
  <r>
    <n v="769"/>
    <s v="ORD-AK-769-29/04/23"/>
    <x v="26"/>
    <x v="5"/>
    <s v="[{color: Snow White, quantity: 3}, {color: Midnight Black , quantity: 3}]"/>
    <n v="10"/>
    <n v="20"/>
    <n v="31"/>
    <n v="10"/>
    <s v="Snow White"/>
    <s v="Snow White"/>
    <s v=" 3"/>
    <n v="3"/>
    <n v="44"/>
    <n v="59"/>
    <n v="70"/>
    <n v="15"/>
    <s v="Midnight Black "/>
    <s v="Midnight Black "/>
    <s v=" 3"/>
    <n v="3"/>
    <e v="#VALUE!"/>
    <e v="#VALUE!"/>
    <e v="#VALUE!"/>
    <e v="#VALUE!"/>
    <s v=" "/>
    <s v=" "/>
    <s v="0"/>
    <n v="0"/>
    <n v="6"/>
    <n v="290000"/>
    <n v="115000"/>
    <s v="LEBAR10"/>
    <n v="0.1"/>
    <x v="1"/>
    <x v="1"/>
    <x v="2"/>
    <n v="1740000"/>
    <n v="174000"/>
    <n v="1566000"/>
    <n v="690000"/>
    <n v="876000"/>
    <d v="2023-04-29T00:00:00"/>
    <x v="13"/>
    <x v="4"/>
    <n v="1.314089325221882E-3"/>
  </r>
  <r>
    <n v="770"/>
    <s v="ORD-SW-770-26/04/23"/>
    <x v="1"/>
    <x v="1"/>
    <s v="[{color: Ocean Blue, quantity: 2}]"/>
    <n v="10"/>
    <n v="20"/>
    <n v="31"/>
    <n v="10"/>
    <s v="Ocean Blue"/>
    <s v="Ocean Blue"/>
    <s v=" 2"/>
    <n v="2"/>
    <e v="#VALUE!"/>
    <e v="#VALUE!"/>
    <e v="#VALUE!"/>
    <e v="#VALUE!"/>
    <s v=" "/>
    <s v=" "/>
    <s v="0"/>
    <n v="0"/>
    <e v="#VALUE!"/>
    <e v="#VALUE!"/>
    <e v="#VALUE!"/>
    <e v="#VALUE!"/>
    <s v=" "/>
    <s v=" "/>
    <s v="0"/>
    <n v="0"/>
    <n v="2"/>
    <n v="189000"/>
    <n v="93000"/>
    <s v="LEBAR10"/>
    <n v="0.1"/>
    <x v="1"/>
    <x v="1"/>
    <x v="12"/>
    <n v="378000"/>
    <n v="37800"/>
    <n v="340200"/>
    <n v="186000"/>
    <n v="154200"/>
    <d v="2023-04-26T00:00:00"/>
    <x v="15"/>
    <x v="3"/>
    <n v="2.3131572368631758E-4"/>
  </r>
  <r>
    <n v="771"/>
    <s v="ORD-PP-771-30/04/23"/>
    <x v="5"/>
    <x v="3"/>
    <s v="[{color: Midnight Black, quantity: 7}]"/>
    <n v="10"/>
    <n v="24"/>
    <n v="35"/>
    <n v="14"/>
    <s v="Midnight Black"/>
    <s v="Midnight Black"/>
    <s v=" 7"/>
    <n v="7"/>
    <e v="#VALUE!"/>
    <e v="#VALUE!"/>
    <e v="#VALUE!"/>
    <e v="#VALUE!"/>
    <s v=" "/>
    <s v=" "/>
    <s v="0"/>
    <n v="0"/>
    <e v="#VALUE!"/>
    <e v="#VALUE!"/>
    <e v="#VALUE!"/>
    <e v="#VALUE!"/>
    <s v=" "/>
    <s v=" "/>
    <s v="0"/>
    <n v="0"/>
    <n v="7"/>
    <n v="175000"/>
    <n v="63000"/>
    <s v="LEBAR10"/>
    <n v="0.1"/>
    <x v="1"/>
    <x v="1"/>
    <x v="21"/>
    <n v="1225000"/>
    <n v="122500"/>
    <n v="1102500"/>
    <n v="441000"/>
    <n v="661500"/>
    <d v="2023-04-30T00:00:00"/>
    <x v="12"/>
    <x v="4"/>
    <n v="9.9231745277885254E-4"/>
  </r>
  <r>
    <n v="772"/>
    <s v="ORD-AK-772-04/04/23"/>
    <x v="20"/>
    <x v="5"/>
    <s v="[{color: Gold, quantity: 1}, {color: Rose Gold , quantity: 4}]"/>
    <n v="10"/>
    <n v="14"/>
    <n v="25"/>
    <n v="4"/>
    <s v="Gold"/>
    <s v="Gold"/>
    <s v=" 1"/>
    <n v="1"/>
    <n v="38"/>
    <n v="48"/>
    <n v="59"/>
    <n v="10"/>
    <s v="Rose Gold "/>
    <s v="Rose Gold "/>
    <s v=" 4"/>
    <n v="4"/>
    <e v="#VALUE!"/>
    <e v="#VALUE!"/>
    <e v="#VALUE!"/>
    <e v="#VALUE!"/>
    <s v=" "/>
    <s v=" "/>
    <s v="0"/>
    <n v="0"/>
    <n v="5"/>
    <n v="400000"/>
    <n v="250000"/>
    <s v="DISC15"/>
    <n v="0.15"/>
    <x v="0"/>
    <x v="2"/>
    <x v="3"/>
    <n v="2000000"/>
    <n v="300000"/>
    <n v="1700000"/>
    <n v="1250000"/>
    <n v="450000"/>
    <d v="2023-04-04T00:00:00"/>
    <x v="7"/>
    <x v="2"/>
    <n v="6.7504588624411747E-4"/>
  </r>
  <r>
    <n v="773"/>
    <s v="ORD-PU-773-16/04/23"/>
    <x v="25"/>
    <x v="0"/>
    <s v="[{color: Snow White, quantity: 5}, {color: Magenta , quantity: 2}]"/>
    <n v="10"/>
    <n v="20"/>
    <n v="31"/>
    <n v="10"/>
    <s v="Snow White"/>
    <s v="Snow White"/>
    <s v=" 5"/>
    <n v="5"/>
    <n v="44"/>
    <n v="52"/>
    <n v="63"/>
    <n v="8"/>
    <s v="Magenta "/>
    <s v="Magenta "/>
    <s v=" 2"/>
    <n v="2"/>
    <e v="#VALUE!"/>
    <e v="#VALUE!"/>
    <e v="#VALUE!"/>
    <e v="#VALUE!"/>
    <s v=" "/>
    <s v=" "/>
    <s v="0"/>
    <n v="0"/>
    <n v="7"/>
    <n v="235000"/>
    <n v="89000"/>
    <s v="DISC20"/>
    <n v="0.2"/>
    <x v="1"/>
    <x v="2"/>
    <x v="20"/>
    <n v="1645000"/>
    <n v="329000"/>
    <n v="1316000"/>
    <n v="623000"/>
    <n v="693000"/>
    <d v="2023-04-16T00:00:00"/>
    <x v="17"/>
    <x v="4"/>
    <n v="1.0395706648159409E-3"/>
  </r>
  <r>
    <n v="774"/>
    <s v="ORD-PU-774-17/04/23"/>
    <x v="25"/>
    <x v="0"/>
    <s v="[{color: Magenta, quantity: 1}]"/>
    <n v="10"/>
    <n v="17"/>
    <n v="28"/>
    <n v="7"/>
    <s v="Magenta"/>
    <s v="Magenta"/>
    <s v=" 1"/>
    <n v="1"/>
    <e v="#VALUE!"/>
    <e v="#VALUE!"/>
    <e v="#VALUE!"/>
    <e v="#VALUE!"/>
    <s v=" "/>
    <s v=" "/>
    <s v="0"/>
    <n v="0"/>
    <e v="#VALUE!"/>
    <e v="#VALUE!"/>
    <e v="#VALUE!"/>
    <e v="#VALUE!"/>
    <s v=" "/>
    <s v=" "/>
    <s v="0"/>
    <n v="0"/>
    <n v="1"/>
    <n v="235000"/>
    <n v="89000"/>
    <s v="DISC20"/>
    <n v="0.2"/>
    <x v="1"/>
    <x v="2"/>
    <x v="2"/>
    <n v="235000"/>
    <n v="47000"/>
    <n v="188000"/>
    <n v="89000"/>
    <n v="99000"/>
    <d v="2023-04-17T00:00:00"/>
    <x v="3"/>
    <x v="1"/>
    <n v="1.4851009497370585E-4"/>
  </r>
  <r>
    <n v="775"/>
    <s v="ORD-SP-775-03/04/23"/>
    <x v="9"/>
    <x v="2"/>
    <s v="[{color: Snow White, quantity: 1}, {color: Midnight Black , quantity: 2}, {color: Dusk , quantity: 1}]"/>
    <n v="10"/>
    <n v="20"/>
    <n v="31"/>
    <n v="10"/>
    <s v="Snow White"/>
    <s v="Snow White"/>
    <s v=" 1"/>
    <n v="1"/>
    <n v="44"/>
    <n v="59"/>
    <n v="70"/>
    <n v="15"/>
    <s v="Midnight Black "/>
    <s v="Midnight Black "/>
    <s v=" 2"/>
    <n v="2"/>
    <n v="83"/>
    <n v="88"/>
    <n v="99"/>
    <n v="5"/>
    <s v="Dusk "/>
    <s v="Dusk "/>
    <s v=" 1"/>
    <n v="1"/>
    <n v="4"/>
    <n v="370000"/>
    <n v="108000"/>
    <s v="BELI44"/>
    <n v="0.15"/>
    <x v="0"/>
    <x v="0"/>
    <x v="2"/>
    <n v="1480000"/>
    <n v="222000"/>
    <n v="1258000"/>
    <n v="432000"/>
    <n v="826000"/>
    <d v="2023-04-03T00:00:00"/>
    <x v="2"/>
    <x v="0"/>
    <n v="1.2390842267503133E-3"/>
  </r>
  <r>
    <n v="776"/>
    <s v="ORD-PW-776-03/04/23"/>
    <x v="6"/>
    <x v="4"/>
    <s v="[{color: Magenta, quantity: 1}, {color: Midnight Black , quantity: 1}, {color: Snow White , quantity: 1}]"/>
    <n v="10"/>
    <n v="17"/>
    <n v="28"/>
    <n v="7"/>
    <s v="Magenta"/>
    <s v="Magenta"/>
    <s v=" 1"/>
    <n v="1"/>
    <n v="41"/>
    <n v="56"/>
    <n v="67"/>
    <n v="15"/>
    <s v="Midnight Black "/>
    <s v="Midnight Black "/>
    <s v=" 1"/>
    <n v="1"/>
    <n v="80"/>
    <n v="91"/>
    <n v="102"/>
    <n v="11"/>
    <s v="Snow White "/>
    <s v="Snow White "/>
    <s v=" 1"/>
    <n v="1"/>
    <n v="3"/>
    <n v="155000"/>
    <n v="46000"/>
    <s v="DISC10"/>
    <n v="0.1"/>
    <x v="0"/>
    <x v="2"/>
    <x v="1"/>
    <n v="465000"/>
    <n v="46500"/>
    <n v="418500"/>
    <n v="138000"/>
    <n v="280500"/>
    <d v="2023-04-03T00:00:00"/>
    <x v="2"/>
    <x v="1"/>
    <n v="4.2077860242549985E-4"/>
  </r>
  <r>
    <n v="777"/>
    <s v="ORD-AK-777-03/04/23"/>
    <x v="26"/>
    <x v="5"/>
    <s v="[{color: Midnight Black, quantity: 2}, {color: Dusk , quantity: 3}]"/>
    <n v="10"/>
    <n v="24"/>
    <n v="35"/>
    <n v="14"/>
    <s v="Midnight Black"/>
    <s v="Midnight Black"/>
    <s v=" 2"/>
    <n v="2"/>
    <n v="48"/>
    <n v="53"/>
    <n v="64"/>
    <n v="5"/>
    <s v="Dusk "/>
    <s v="Dusk "/>
    <s v=" 3"/>
    <n v="3"/>
    <e v="#VALUE!"/>
    <e v="#VALUE!"/>
    <e v="#VALUE!"/>
    <e v="#VALUE!"/>
    <s v=" "/>
    <s v=" "/>
    <s v="0"/>
    <n v="0"/>
    <n v="5"/>
    <n v="290000"/>
    <n v="115000"/>
    <s v="DISCAPRIL"/>
    <n v="0.1"/>
    <x v="0"/>
    <x v="1"/>
    <x v="21"/>
    <n v="1450000"/>
    <n v="145000"/>
    <n v="1305000"/>
    <n v="575000"/>
    <n v="730000"/>
    <d v="2023-04-03T00:00:00"/>
    <x v="2"/>
    <x v="2"/>
    <n v="1.0950744376849017E-3"/>
  </r>
  <r>
    <n v="778"/>
    <s v="ORD-PU-778-01/04/23"/>
    <x v="25"/>
    <x v="0"/>
    <s v="[{color: Summer Orange, quantity: 3}]"/>
    <n v="10"/>
    <n v="23"/>
    <n v="34"/>
    <n v="13"/>
    <s v="Summer Orange"/>
    <s v="Summer Orange"/>
    <s v=" 3"/>
    <n v="3"/>
    <e v="#VALUE!"/>
    <e v="#VALUE!"/>
    <e v="#VALUE!"/>
    <e v="#VALUE!"/>
    <s v=" "/>
    <s v=" "/>
    <s v="0"/>
    <n v="0"/>
    <e v="#VALUE!"/>
    <e v="#VALUE!"/>
    <e v="#VALUE!"/>
    <e v="#VALUE!"/>
    <s v=" "/>
    <s v=" "/>
    <s v="0"/>
    <n v="0"/>
    <n v="3"/>
    <n v="235000"/>
    <n v="89000"/>
    <s v="DISC15"/>
    <n v="0.15"/>
    <x v="0"/>
    <x v="2"/>
    <x v="5"/>
    <n v="705000"/>
    <n v="105750"/>
    <n v="599250"/>
    <n v="267000"/>
    <n v="332250"/>
    <d v="2023-04-01T00:00:00"/>
    <x v="0"/>
    <x v="0"/>
    <n v="4.9840887934357342E-4"/>
  </r>
  <r>
    <n v="779"/>
    <s v="ORD-AK-779-04/04/23"/>
    <x v="26"/>
    <x v="5"/>
    <s v="[{color: Rose Gold, quantity: 1}]"/>
    <n v="10"/>
    <n v="19"/>
    <n v="30"/>
    <n v="9"/>
    <s v="Rose Gold"/>
    <s v="Rose Gold"/>
    <s v=" 1"/>
    <n v="1"/>
    <e v="#VALUE!"/>
    <e v="#VALUE!"/>
    <e v="#VALUE!"/>
    <e v="#VALUE!"/>
    <s v=" "/>
    <s v=" "/>
    <s v="0"/>
    <n v="0"/>
    <e v="#VALUE!"/>
    <e v="#VALUE!"/>
    <e v="#VALUE!"/>
    <e v="#VALUE!"/>
    <s v=" "/>
    <s v=" "/>
    <s v="0"/>
    <n v="0"/>
    <n v="1"/>
    <n v="290000"/>
    <n v="115000"/>
    <s v="DISCAPRIL"/>
    <n v="0.1"/>
    <x v="0"/>
    <x v="1"/>
    <x v="6"/>
    <n v="290000"/>
    <n v="29000"/>
    <n v="261000"/>
    <n v="115000"/>
    <n v="146000"/>
    <d v="2023-04-04T00:00:00"/>
    <x v="7"/>
    <x v="3"/>
    <n v="2.1901488753698034E-4"/>
  </r>
  <r>
    <n v="780"/>
    <s v="ORD-SW-780-01/04/23"/>
    <x v="3"/>
    <x v="1"/>
    <s v="[{color: Gold, quantity: 2}, {color: Summer Orange , quantity: 2}]"/>
    <n v="10"/>
    <n v="14"/>
    <n v="25"/>
    <n v="4"/>
    <s v="Gold"/>
    <s v="Gold"/>
    <s v=" 2"/>
    <n v="2"/>
    <n v="38"/>
    <n v="52"/>
    <n v="63"/>
    <n v="14"/>
    <s v="Summer Orange "/>
    <s v="Summer Orange "/>
    <s v=" 2"/>
    <n v="2"/>
    <e v="#VALUE!"/>
    <e v="#VALUE!"/>
    <e v="#VALUE!"/>
    <e v="#VALUE!"/>
    <s v=" "/>
    <s v=" "/>
    <s v="0"/>
    <n v="0"/>
    <n v="4"/>
    <n v="165000"/>
    <n v="69000"/>
    <s v="DISC15"/>
    <n v="0.15"/>
    <x v="0"/>
    <x v="2"/>
    <x v="2"/>
    <n v="660000"/>
    <n v="99000"/>
    <n v="561000"/>
    <n v="276000"/>
    <n v="285000"/>
    <d v="2023-04-01T00:00:00"/>
    <x v="0"/>
    <x v="1"/>
    <n v="4.2752906128794104E-4"/>
  </r>
  <r>
    <n v="781"/>
    <s v="ORD-AK-781-14/04/23"/>
    <x v="12"/>
    <x v="5"/>
    <s v="[{color: Rose Gold, quantity: 4}]"/>
    <n v="10"/>
    <n v="19"/>
    <n v="30"/>
    <n v="9"/>
    <s v="Rose Gold"/>
    <s v="Rose Gold"/>
    <s v=" 4"/>
    <n v="4"/>
    <e v="#VALUE!"/>
    <e v="#VALUE!"/>
    <e v="#VALUE!"/>
    <e v="#VALUE!"/>
    <s v=" "/>
    <s v=" "/>
    <s v="0"/>
    <n v="0"/>
    <e v="#VALUE!"/>
    <e v="#VALUE!"/>
    <e v="#VALUE!"/>
    <e v="#VALUE!"/>
    <s v=" "/>
    <s v=" "/>
    <s v="0"/>
    <n v="0"/>
    <n v="4"/>
    <n v="48000"/>
    <n v="20000"/>
    <s v="-"/>
    <e v="#N/A"/>
    <x v="2"/>
    <x v="2"/>
    <x v="27"/>
    <n v="192000"/>
    <s v="0"/>
    <n v="192000"/>
    <n v="80000"/>
    <n v="112000"/>
    <d v="2023-04-14T00:00:00"/>
    <x v="22"/>
    <x v="1"/>
    <n v="1.6801142057631369E-4"/>
  </r>
  <r>
    <n v="782"/>
    <s v="ORD-AK-782-03/04/23"/>
    <x v="26"/>
    <x v="5"/>
    <s v="[{color: Rose Gold, quantity: 4}, {color: Magenta , quantity: 3}]"/>
    <n v="10"/>
    <n v="19"/>
    <n v="30"/>
    <n v="9"/>
    <s v="Rose Gold"/>
    <s v="Rose Gold"/>
    <s v=" 4"/>
    <n v="4"/>
    <n v="43"/>
    <n v="51"/>
    <n v="62"/>
    <n v="8"/>
    <s v="Magenta "/>
    <s v="Magenta "/>
    <s v=" 3"/>
    <n v="3"/>
    <e v="#VALUE!"/>
    <e v="#VALUE!"/>
    <e v="#VALUE!"/>
    <e v="#VALUE!"/>
    <s v=" "/>
    <s v=" "/>
    <s v="0"/>
    <n v="0"/>
    <n v="7"/>
    <n v="290000"/>
    <n v="115000"/>
    <s v="DISCAPRIL"/>
    <n v="0.1"/>
    <x v="0"/>
    <x v="1"/>
    <x v="1"/>
    <n v="2030000"/>
    <n v="203000"/>
    <n v="1827000"/>
    <n v="805000"/>
    <n v="1022000"/>
    <d v="2023-04-03T00:00:00"/>
    <x v="2"/>
    <x v="3"/>
    <n v="1.5331042127588624E-3"/>
  </r>
  <r>
    <n v="783"/>
    <s v="ORD-PW-783-02/04/23"/>
    <x v="13"/>
    <x v="4"/>
    <s v="[{color: Summer Orange, quantity: 2}, {color: Rose Gold , quantity: 1}, {color: Magenta , quantity: 1}]"/>
    <n v="10"/>
    <n v="23"/>
    <n v="34"/>
    <n v="13"/>
    <s v="Summer Orange"/>
    <s v="Summer Orange"/>
    <s v=" 2"/>
    <n v="2"/>
    <n v="47"/>
    <n v="57"/>
    <n v="68"/>
    <n v="10"/>
    <s v="Rose Gold "/>
    <s v="Rose Gold "/>
    <s v=" 1"/>
    <n v="1"/>
    <n v="81"/>
    <n v="89"/>
    <n v="100"/>
    <n v="8"/>
    <s v="Magenta "/>
    <s v="Magenta "/>
    <s v=" 1"/>
    <n v="1"/>
    <n v="4"/>
    <n v="90000"/>
    <n v="36000"/>
    <s v="DISC15"/>
    <n v="0.15"/>
    <x v="0"/>
    <x v="2"/>
    <x v="19"/>
    <n v="360000"/>
    <n v="54000"/>
    <n v="306000"/>
    <n v="144000"/>
    <n v="162000"/>
    <d v="2023-04-02T00:00:00"/>
    <x v="1"/>
    <x v="0"/>
    <n v="2.4301651904788229E-4"/>
  </r>
  <r>
    <n v="784"/>
    <s v="ORD-PP-784-22/04/23"/>
    <x v="5"/>
    <x v="3"/>
    <s v="[{color: Ocean Blue, quantity: 5}, {color: Magenta , quantity: 1}, {color: Dusk , quantity: 1}]"/>
    <n v="10"/>
    <n v="20"/>
    <n v="31"/>
    <n v="10"/>
    <s v="Ocean Blue"/>
    <s v="Ocean Blue"/>
    <s v=" 5"/>
    <n v="5"/>
    <n v="44"/>
    <n v="52"/>
    <n v="63"/>
    <n v="8"/>
    <s v="Magenta "/>
    <s v="Magenta "/>
    <s v=" 1"/>
    <n v="1"/>
    <n v="76"/>
    <n v="81"/>
    <n v="92"/>
    <n v="5"/>
    <s v="Dusk "/>
    <s v="Dusk "/>
    <s v=" 1"/>
    <n v="1"/>
    <n v="7"/>
    <n v="175000"/>
    <n v="63000"/>
    <s v="DISC20"/>
    <n v="0.2"/>
    <x v="1"/>
    <x v="2"/>
    <x v="28"/>
    <n v="1225000"/>
    <n v="245000"/>
    <n v="980000"/>
    <n v="441000"/>
    <n v="539000"/>
    <d v="2023-04-22T00:00:00"/>
    <x v="27"/>
    <x v="0"/>
    <n v="8.0855496152350953E-4"/>
  </r>
  <r>
    <n v="785"/>
    <s v="ORD-AK-785-01/04/23"/>
    <x v="20"/>
    <x v="5"/>
    <s v="[{color: Gold, quantity: 1}]"/>
    <n v="10"/>
    <n v="14"/>
    <n v="25"/>
    <n v="4"/>
    <s v="Gold"/>
    <s v="Gold"/>
    <s v=" 1"/>
    <n v="1"/>
    <e v="#VALUE!"/>
    <e v="#VALUE!"/>
    <e v="#VALUE!"/>
    <e v="#VALUE!"/>
    <s v=" "/>
    <s v=" "/>
    <s v="0"/>
    <n v="0"/>
    <e v="#VALUE!"/>
    <e v="#VALUE!"/>
    <e v="#VALUE!"/>
    <e v="#VALUE!"/>
    <s v=" "/>
    <s v=" "/>
    <s v="0"/>
    <n v="0"/>
    <n v="1"/>
    <n v="400000"/>
    <n v="250000"/>
    <s v="DISCAPRIL"/>
    <n v="0.1"/>
    <x v="0"/>
    <x v="1"/>
    <x v="11"/>
    <n v="400000"/>
    <n v="40000"/>
    <n v="360000"/>
    <n v="250000"/>
    <n v="110000"/>
    <d v="2023-04-01T00:00:00"/>
    <x v="0"/>
    <x v="0"/>
    <n v="1.6501121663745093E-4"/>
  </r>
  <r>
    <n v="786"/>
    <s v="ORD-PW-786-11/04/23"/>
    <x v="18"/>
    <x v="4"/>
    <s v="[{color: Ash Grey, quantity: 1}]"/>
    <n v="10"/>
    <n v="18"/>
    <n v="29"/>
    <n v="8"/>
    <s v="Ash Grey"/>
    <s v="Ash Grey"/>
    <s v=" 1"/>
    <n v="1"/>
    <e v="#VALUE!"/>
    <e v="#VALUE!"/>
    <e v="#VALUE!"/>
    <e v="#VALUE!"/>
    <s v=" "/>
    <s v=" "/>
    <s v="0"/>
    <n v="0"/>
    <e v="#VALUE!"/>
    <e v="#VALUE!"/>
    <e v="#VALUE!"/>
    <e v="#VALUE!"/>
    <s v=" "/>
    <s v=" "/>
    <s v="0"/>
    <n v="0"/>
    <n v="1"/>
    <n v="185000"/>
    <n v="60000"/>
    <s v="-"/>
    <e v="#N/A"/>
    <x v="2"/>
    <x v="3"/>
    <x v="7"/>
    <n v="185000"/>
    <s v="0"/>
    <n v="185000"/>
    <n v="60000"/>
    <n v="125000"/>
    <d v="2023-04-11T00:00:00"/>
    <x v="29"/>
    <x v="0"/>
    <n v="1.8751274617892152E-4"/>
  </r>
  <r>
    <n v="787"/>
    <s v="ORD-SW-787-04/04/23"/>
    <x v="1"/>
    <x v="1"/>
    <s v="[{color: Ash Grey, quantity: 1}, {color: Gold , quantity: 2}, {color: Summer Orange , quantity: 2}]"/>
    <n v="10"/>
    <n v="18"/>
    <n v="29"/>
    <n v="8"/>
    <s v="Ash Grey"/>
    <s v="Ash Grey"/>
    <s v=" 1"/>
    <n v="1"/>
    <n v="42"/>
    <n v="47"/>
    <n v="58"/>
    <n v="5"/>
    <s v="Gold "/>
    <s v="Gold "/>
    <s v=" 2"/>
    <n v="2"/>
    <n v="71"/>
    <n v="85"/>
    <n v="96"/>
    <n v="14"/>
    <s v="Summer Orange "/>
    <s v="Summer Orange "/>
    <s v=" 2"/>
    <n v="2"/>
    <n v="5"/>
    <n v="189000"/>
    <n v="93000"/>
    <s v="DISCAPRIL"/>
    <n v="0.1"/>
    <x v="0"/>
    <x v="1"/>
    <x v="26"/>
    <n v="945000"/>
    <n v="94500"/>
    <n v="850500"/>
    <n v="465000"/>
    <n v="385500"/>
    <d v="2023-04-04T00:00:00"/>
    <x v="7"/>
    <x v="0"/>
    <n v="5.7828930921579398E-4"/>
  </r>
  <r>
    <n v="788"/>
    <s v="ORD-AK-788-09/04/23"/>
    <x v="12"/>
    <x v="5"/>
    <s v="[{color: Carmine Red, quantity: 6}, {color: Midnight Black , quantity: 1}]"/>
    <n v="10"/>
    <n v="21"/>
    <n v="32"/>
    <n v="11"/>
    <s v="Carmine Red"/>
    <s v="Carmine Red"/>
    <s v=" 6"/>
    <n v="6"/>
    <n v="45"/>
    <n v="60"/>
    <n v="71"/>
    <n v="15"/>
    <s v="Midnight Black "/>
    <s v="Midnight Black "/>
    <s v=" 1"/>
    <n v="1"/>
    <e v="#VALUE!"/>
    <e v="#VALUE!"/>
    <e v="#VALUE!"/>
    <e v="#VALUE!"/>
    <s v=" "/>
    <s v=" "/>
    <s v="0"/>
    <n v="0"/>
    <n v="7"/>
    <n v="48000"/>
    <n v="20000"/>
    <s v="-"/>
    <e v="#N/A"/>
    <x v="2"/>
    <x v="2"/>
    <x v="1"/>
    <n v="336000"/>
    <s v="0"/>
    <n v="336000"/>
    <n v="140000"/>
    <n v="196000"/>
    <d v="2023-04-09T00:00:00"/>
    <x v="10"/>
    <x v="1"/>
    <n v="2.9401998600854892E-4"/>
  </r>
  <r>
    <n v="789"/>
    <s v="ORD-PW-789-03/04/23"/>
    <x v="22"/>
    <x v="4"/>
    <s v="[{color: Ocean Blue, quantity: 2}]"/>
    <n v="10"/>
    <n v="20"/>
    <n v="31"/>
    <n v="10"/>
    <s v="Ocean Blue"/>
    <s v="Ocean Blue"/>
    <s v=" 2"/>
    <n v="2"/>
    <e v="#VALUE!"/>
    <e v="#VALUE!"/>
    <e v="#VALUE!"/>
    <e v="#VALUE!"/>
    <s v=" "/>
    <s v=" "/>
    <s v="0"/>
    <n v="0"/>
    <e v="#VALUE!"/>
    <e v="#VALUE!"/>
    <e v="#VALUE!"/>
    <e v="#VALUE!"/>
    <s v=" "/>
    <s v=" "/>
    <s v="0"/>
    <n v="0"/>
    <n v="2"/>
    <n v="120000"/>
    <n v="39000"/>
    <s v="BELI44"/>
    <n v="0.15"/>
    <x v="0"/>
    <x v="0"/>
    <x v="27"/>
    <n v="240000"/>
    <n v="36000"/>
    <n v="204000"/>
    <n v="78000"/>
    <n v="126000"/>
    <d v="2023-04-03T00:00:00"/>
    <x v="2"/>
    <x v="4"/>
    <n v="1.8901284814835289E-4"/>
  </r>
  <r>
    <n v="790"/>
    <s v="ORD-PW-790-17/04/23"/>
    <x v="8"/>
    <x v="4"/>
    <s v="[{color: Ash Grey, quantity: 2}, {color: Ocean Blue , quantity: 4}]"/>
    <n v="10"/>
    <n v="18"/>
    <n v="29"/>
    <n v="8"/>
    <s v="Ash Grey"/>
    <s v="Ash Grey"/>
    <s v=" 2"/>
    <n v="2"/>
    <n v="42"/>
    <n v="53"/>
    <n v="64"/>
    <n v="11"/>
    <s v="Ocean Blue "/>
    <s v="Ocean Blue "/>
    <s v=" 4"/>
    <n v="4"/>
    <e v="#VALUE!"/>
    <e v="#VALUE!"/>
    <e v="#VALUE!"/>
    <e v="#VALUE!"/>
    <s v=" "/>
    <s v=" "/>
    <s v="0"/>
    <n v="0"/>
    <n v="6"/>
    <n v="90000"/>
    <n v="37000"/>
    <s v="BUKALEBAR"/>
    <n v="0.15"/>
    <x v="1"/>
    <x v="3"/>
    <x v="21"/>
    <n v="540000"/>
    <n v="81000"/>
    <n v="459000"/>
    <n v="222000"/>
    <n v="237000"/>
    <d v="2023-04-17T00:00:00"/>
    <x v="3"/>
    <x v="0"/>
    <n v="3.5552416675523518E-4"/>
  </r>
  <r>
    <n v="791"/>
    <s v="ORD-SP-791-07/04/23"/>
    <x v="24"/>
    <x v="2"/>
    <s v="[{color: Ocean Blue, quantity: 1}, {color: Magenta , quantity: 3}]"/>
    <n v="10"/>
    <n v="20"/>
    <n v="31"/>
    <n v="10"/>
    <s v="Ocean Blue"/>
    <s v="Ocean Blue"/>
    <s v=" 1"/>
    <n v="1"/>
    <n v="44"/>
    <n v="52"/>
    <n v="63"/>
    <n v="8"/>
    <s v="Magenta "/>
    <s v="Magenta "/>
    <s v=" 3"/>
    <n v="3"/>
    <e v="#VALUE!"/>
    <e v="#VALUE!"/>
    <e v="#VALUE!"/>
    <e v="#VALUE!"/>
    <s v=" "/>
    <s v=" "/>
    <s v="0"/>
    <n v="0"/>
    <n v="4"/>
    <n v="278000"/>
    <n v="122000"/>
    <s v="-"/>
    <e v="#N/A"/>
    <x v="2"/>
    <x v="1"/>
    <x v="13"/>
    <n v="1112000"/>
    <s v="0"/>
    <n v="1112000"/>
    <n v="488000"/>
    <n v="624000"/>
    <d v="2023-04-07T00:00:00"/>
    <x v="28"/>
    <x v="4"/>
    <n v="9.3606362892517615E-4"/>
  </r>
  <r>
    <n v="792"/>
    <s v="ORD-PW-792-03/04/23"/>
    <x v="8"/>
    <x v="4"/>
    <s v="[{color: Dusk, quantity: 4}]"/>
    <n v="10"/>
    <n v="14"/>
    <n v="25"/>
    <n v="4"/>
    <s v="Dusk"/>
    <s v="Dusk"/>
    <s v=" 4"/>
    <n v="4"/>
    <e v="#VALUE!"/>
    <e v="#VALUE!"/>
    <e v="#VALUE!"/>
    <e v="#VALUE!"/>
    <s v=" "/>
    <s v=" "/>
    <s v="0"/>
    <n v="0"/>
    <e v="#VALUE!"/>
    <e v="#VALUE!"/>
    <e v="#VALUE!"/>
    <e v="#VALUE!"/>
    <s v=" "/>
    <s v=" "/>
    <s v="0"/>
    <n v="0"/>
    <n v="4"/>
    <n v="90000"/>
    <n v="37000"/>
    <s v="DISC15"/>
    <n v="0.15"/>
    <x v="0"/>
    <x v="2"/>
    <x v="20"/>
    <n v="360000"/>
    <n v="54000"/>
    <n v="306000"/>
    <n v="148000"/>
    <n v="158000"/>
    <d v="2023-04-03T00:00:00"/>
    <x v="2"/>
    <x v="3"/>
    <n v="2.3701611117015679E-4"/>
  </r>
  <r>
    <n v="793"/>
    <s v="ORD-PW-793-24/04/23"/>
    <x v="8"/>
    <x v="4"/>
    <s v="[{color: Magenta, quantity: 2}]"/>
    <n v="10"/>
    <n v="17"/>
    <n v="28"/>
    <n v="7"/>
    <s v="Magenta"/>
    <s v="Magenta"/>
    <s v=" 2"/>
    <n v="2"/>
    <e v="#VALUE!"/>
    <e v="#VALUE!"/>
    <e v="#VALUE!"/>
    <e v="#VALUE!"/>
    <s v=" "/>
    <s v=" "/>
    <s v="0"/>
    <n v="0"/>
    <e v="#VALUE!"/>
    <e v="#VALUE!"/>
    <e v="#VALUE!"/>
    <e v="#VALUE!"/>
    <s v=" "/>
    <s v=" "/>
    <s v="0"/>
    <n v="0"/>
    <n v="2"/>
    <n v="90000"/>
    <n v="37000"/>
    <s v="BUKALEBAR"/>
    <n v="0.15"/>
    <x v="1"/>
    <x v="3"/>
    <x v="19"/>
    <n v="180000"/>
    <n v="27000"/>
    <n v="153000"/>
    <n v="74000"/>
    <n v="79000"/>
    <d v="2023-04-24T00:00:00"/>
    <x v="4"/>
    <x v="3"/>
    <n v="1.1850805558507839E-4"/>
  </r>
  <r>
    <n v="794"/>
    <s v="ORD-SP-794-14/04/23"/>
    <x v="24"/>
    <x v="2"/>
    <s v="[{color: Dusk, quantity: 1}, {color: Ash Grey , quantity: 1}, {color: Ocean Blue , quantity: 1}]"/>
    <n v="10"/>
    <n v="14"/>
    <n v="25"/>
    <n v="4"/>
    <s v="Dusk"/>
    <s v="Dusk"/>
    <s v=" 1"/>
    <n v="1"/>
    <n v="38"/>
    <n v="47"/>
    <n v="58"/>
    <n v="9"/>
    <s v="Ash Grey "/>
    <s v="Ash Grey "/>
    <s v=" 1"/>
    <n v="1"/>
    <n v="71"/>
    <n v="82"/>
    <n v="93"/>
    <n v="11"/>
    <s v="Ocean Blue "/>
    <s v="Ocean Blue "/>
    <s v=" 1"/>
    <n v="1"/>
    <n v="3"/>
    <n v="278000"/>
    <n v="122000"/>
    <s v="-"/>
    <e v="#N/A"/>
    <x v="2"/>
    <x v="3"/>
    <x v="9"/>
    <n v="834000"/>
    <s v="0"/>
    <n v="834000"/>
    <n v="366000"/>
    <n v="468000"/>
    <d v="2023-04-14T00:00:00"/>
    <x v="22"/>
    <x v="0"/>
    <n v="7.020477216938822E-4"/>
  </r>
  <r>
    <n v="795"/>
    <s v="ORD-PU-795-02/04/23"/>
    <x v="21"/>
    <x v="0"/>
    <s v="[{color: Gold, quantity: 1}, {color: Ash Grey , quantity: 1}]"/>
    <n v="10"/>
    <n v="14"/>
    <n v="25"/>
    <n v="4"/>
    <s v="Gold"/>
    <s v="Gold"/>
    <s v=" 1"/>
    <n v="1"/>
    <n v="38"/>
    <n v="47"/>
    <n v="58"/>
    <n v="9"/>
    <s v="Ash Grey "/>
    <s v="Ash Grey "/>
    <s v=" 1"/>
    <n v="1"/>
    <e v="#VALUE!"/>
    <e v="#VALUE!"/>
    <e v="#VALUE!"/>
    <e v="#VALUE!"/>
    <s v=" "/>
    <s v=" "/>
    <s v="0"/>
    <n v="0"/>
    <n v="2"/>
    <n v="200000"/>
    <n v="64000"/>
    <s v="BELI44"/>
    <n v="0.15"/>
    <x v="0"/>
    <x v="0"/>
    <x v="12"/>
    <n v="400000"/>
    <n v="60000"/>
    <n v="340000"/>
    <n v="128000"/>
    <n v="212000"/>
    <d v="2023-04-02T00:00:00"/>
    <x v="1"/>
    <x v="3"/>
    <n v="3.1802161751945087E-4"/>
  </r>
  <r>
    <n v="796"/>
    <s v="ORD-PP-796-21/04/23"/>
    <x v="5"/>
    <x v="3"/>
    <s v="[{color: Gold, quantity: 1}]"/>
    <n v="10"/>
    <n v="14"/>
    <n v="25"/>
    <n v="4"/>
    <s v="Gold"/>
    <s v="Gold"/>
    <s v=" 1"/>
    <n v="1"/>
    <e v="#VALUE!"/>
    <e v="#VALUE!"/>
    <e v="#VALUE!"/>
    <e v="#VALUE!"/>
    <s v=" "/>
    <s v=" "/>
    <s v="0"/>
    <n v="0"/>
    <e v="#VALUE!"/>
    <e v="#VALUE!"/>
    <e v="#VALUE!"/>
    <e v="#VALUE!"/>
    <s v=" "/>
    <s v=" "/>
    <s v="0"/>
    <n v="0"/>
    <n v="1"/>
    <n v="175000"/>
    <n v="63000"/>
    <s v="BUKALEBAR"/>
    <n v="0.15"/>
    <x v="1"/>
    <x v="3"/>
    <x v="6"/>
    <n v="175000"/>
    <n v="26250"/>
    <n v="148750"/>
    <n v="63000"/>
    <n v="85750"/>
    <d v="2023-04-21T00:00:00"/>
    <x v="20"/>
    <x v="4"/>
    <n v="1.2863374387874017E-4"/>
  </r>
  <r>
    <n v="797"/>
    <s v="ORD-AK-797-24/04/23"/>
    <x v="26"/>
    <x v="5"/>
    <s v="[{color: Dusk, quantity: 3}, {color: Gold , quantity: 1}]"/>
    <n v="10"/>
    <n v="14"/>
    <n v="25"/>
    <n v="4"/>
    <s v="Dusk"/>
    <s v="Dusk"/>
    <s v=" 3"/>
    <n v="3"/>
    <n v="38"/>
    <n v="43"/>
    <n v="54"/>
    <n v="5"/>
    <s v="Gold "/>
    <s v="Gold "/>
    <s v=" 1"/>
    <n v="1"/>
    <e v="#VALUE!"/>
    <e v="#VALUE!"/>
    <e v="#VALUE!"/>
    <e v="#VALUE!"/>
    <s v=" "/>
    <s v=" "/>
    <s v="0"/>
    <n v="0"/>
    <n v="4"/>
    <n v="290000"/>
    <n v="115000"/>
    <s v="BUKALEBAR"/>
    <n v="0.15"/>
    <x v="1"/>
    <x v="3"/>
    <x v="6"/>
    <n v="1160000"/>
    <n v="174000"/>
    <n v="986000"/>
    <n v="460000"/>
    <n v="526000"/>
    <d v="2023-04-24T00:00:00"/>
    <x v="4"/>
    <x v="4"/>
    <n v="7.8905363592090172E-4"/>
  </r>
  <r>
    <n v="798"/>
    <s v="ORD-SP-798-08/04/23"/>
    <x v="2"/>
    <x v="2"/>
    <s v="[{color: Magenta, quantity: 1}, {color: Midnight Black , quantity: 1}]"/>
    <n v="10"/>
    <n v="17"/>
    <n v="28"/>
    <n v="7"/>
    <s v="Magenta"/>
    <s v="Magenta"/>
    <s v=" 1"/>
    <n v="1"/>
    <n v="41"/>
    <n v="56"/>
    <n v="67"/>
    <n v="15"/>
    <s v="Midnight Black "/>
    <s v="Midnight Black "/>
    <s v=" 1"/>
    <n v="1"/>
    <e v="#VALUE!"/>
    <e v="#VALUE!"/>
    <e v="#VALUE!"/>
    <e v="#VALUE!"/>
    <s v=" "/>
    <s v=" "/>
    <s v="0"/>
    <n v="0"/>
    <n v="2"/>
    <n v="360000"/>
    <n v="108000"/>
    <s v="-"/>
    <e v="#N/A"/>
    <x v="2"/>
    <x v="1"/>
    <x v="11"/>
    <n v="720000"/>
    <s v="0"/>
    <n v="720000"/>
    <n v="216000"/>
    <n v="504000"/>
    <d v="2023-04-08T00:00:00"/>
    <x v="26"/>
    <x v="3"/>
    <n v="7.5605139259341154E-4"/>
  </r>
  <r>
    <n v="799"/>
    <s v="ORD-PP-799-05/04/23"/>
    <x v="5"/>
    <x v="3"/>
    <s v="[{color: Snow White, quantity: 1}, {color: Gold , quantity: 1}]"/>
    <n v="10"/>
    <n v="20"/>
    <n v="31"/>
    <n v="10"/>
    <s v="Snow White"/>
    <s v="Snow White"/>
    <s v=" 1"/>
    <n v="1"/>
    <n v="44"/>
    <n v="49"/>
    <n v="60"/>
    <n v="5"/>
    <s v="Gold "/>
    <s v="Gold "/>
    <s v=" 1"/>
    <n v="1"/>
    <e v="#VALUE!"/>
    <e v="#VALUE!"/>
    <e v="#VALUE!"/>
    <e v="#VALUE!"/>
    <s v=" "/>
    <s v=" "/>
    <s v="0"/>
    <n v="0"/>
    <n v="2"/>
    <n v="175000"/>
    <n v="63000"/>
    <s v="DISC10"/>
    <n v="0.1"/>
    <x v="0"/>
    <x v="2"/>
    <x v="21"/>
    <n v="350000"/>
    <n v="35000"/>
    <n v="315000"/>
    <n v="126000"/>
    <n v="189000"/>
    <d v="2023-04-05T00:00:00"/>
    <x v="9"/>
    <x v="3"/>
    <n v="2.8351927222252933E-4"/>
  </r>
  <r>
    <n v="800"/>
    <s v="ORD-PU-800-19/04/23"/>
    <x v="21"/>
    <x v="0"/>
    <s v="[{color: Rose Gold, quantity: 5}, {color: Dusk , quantity: 1}]"/>
    <n v="10"/>
    <n v="19"/>
    <n v="30"/>
    <n v="9"/>
    <s v="Rose Gold"/>
    <s v="Rose Gold"/>
    <s v=" 5"/>
    <n v="5"/>
    <n v="43"/>
    <n v="48"/>
    <n v="59"/>
    <n v="5"/>
    <s v="Dusk "/>
    <s v="Dusk "/>
    <s v=" 1"/>
    <n v="1"/>
    <e v="#VALUE!"/>
    <e v="#VALUE!"/>
    <e v="#VALUE!"/>
    <e v="#VALUE!"/>
    <s v=" "/>
    <s v=" "/>
    <s v="0"/>
    <n v="0"/>
    <n v="6"/>
    <n v="200000"/>
    <n v="64000"/>
    <s v="DISC20"/>
    <n v="0.2"/>
    <x v="1"/>
    <x v="2"/>
    <x v="7"/>
    <n v="1200000"/>
    <n v="240000"/>
    <n v="960000"/>
    <n v="384000"/>
    <n v="576000"/>
    <d v="2023-04-19T00:00:00"/>
    <x v="19"/>
    <x v="1"/>
    <n v="8.6405873439247035E-4"/>
  </r>
  <r>
    <n v="801"/>
    <s v="ORD-PW-801-21/04/23"/>
    <x v="18"/>
    <x v="4"/>
    <s v="[{color: Magenta, quantity: 1}, {color: Snow White , quantity: 1}, {color: Midnight Black , quantity: 2}]"/>
    <n v="10"/>
    <n v="17"/>
    <n v="28"/>
    <n v="7"/>
    <s v="Magenta"/>
    <s v="Magenta"/>
    <s v=" 1"/>
    <n v="1"/>
    <n v="41"/>
    <n v="52"/>
    <n v="63"/>
    <n v="11"/>
    <s v="Snow White "/>
    <s v="Snow White "/>
    <s v=" 1"/>
    <n v="1"/>
    <n v="76"/>
    <n v="91"/>
    <n v="102"/>
    <n v="15"/>
    <s v="Midnight Black "/>
    <s v="Midnight Black "/>
    <s v=" 2"/>
    <n v="2"/>
    <n v="4"/>
    <n v="185000"/>
    <n v="60000"/>
    <s v="LEBAR10"/>
    <n v="0.1"/>
    <x v="1"/>
    <x v="1"/>
    <x v="1"/>
    <n v="740000"/>
    <n v="74000"/>
    <n v="666000"/>
    <n v="240000"/>
    <n v="426000"/>
    <d v="2023-04-21T00:00:00"/>
    <x v="20"/>
    <x v="2"/>
    <n v="6.3904343897776457E-4"/>
  </r>
  <r>
    <n v="802"/>
    <s v="ORD-SW-802-07/04/23"/>
    <x v="3"/>
    <x v="1"/>
    <s v="[{color: Midnight Black, quantity: 3}]"/>
    <n v="10"/>
    <n v="24"/>
    <n v="35"/>
    <n v="14"/>
    <s v="Midnight Black"/>
    <s v="Midnight Black"/>
    <s v=" 3"/>
    <n v="3"/>
    <e v="#VALUE!"/>
    <e v="#VALUE!"/>
    <e v="#VALUE!"/>
    <e v="#VALUE!"/>
    <s v=" "/>
    <s v=" "/>
    <s v="0"/>
    <n v="0"/>
    <e v="#VALUE!"/>
    <e v="#VALUE!"/>
    <e v="#VALUE!"/>
    <e v="#VALUE!"/>
    <s v=" "/>
    <s v=" "/>
    <s v="0"/>
    <n v="0"/>
    <n v="3"/>
    <n v="165000"/>
    <n v="69000"/>
    <s v="-"/>
    <e v="#N/A"/>
    <x v="2"/>
    <x v="0"/>
    <x v="5"/>
    <n v="495000"/>
    <s v="0"/>
    <n v="495000"/>
    <n v="207000"/>
    <n v="288000"/>
    <d v="2023-04-07T00:00:00"/>
    <x v="28"/>
    <x v="3"/>
    <n v="4.3202936719623518E-4"/>
  </r>
  <r>
    <n v="803"/>
    <s v="ORD-AK-803-21/04/23"/>
    <x v="7"/>
    <x v="5"/>
    <s v="[{color: Rose Gold, quantity: 4}, {color: Carmine Red , quantity: 1}]"/>
    <n v="10"/>
    <n v="19"/>
    <n v="30"/>
    <n v="9"/>
    <s v="Rose Gold"/>
    <s v="Rose Gold"/>
    <s v=" 4"/>
    <n v="4"/>
    <n v="43"/>
    <n v="55"/>
    <n v="66"/>
    <n v="12"/>
    <s v="Carmine Red "/>
    <s v="Carmine Red "/>
    <s v=" 1"/>
    <n v="1"/>
    <e v="#VALUE!"/>
    <e v="#VALUE!"/>
    <e v="#VALUE!"/>
    <e v="#VALUE!"/>
    <s v=" "/>
    <s v=" "/>
    <s v="0"/>
    <n v="0"/>
    <n v="5"/>
    <n v="9000"/>
    <n v="2000"/>
    <s v="DISC20"/>
    <n v="0.2"/>
    <x v="1"/>
    <x v="2"/>
    <x v="25"/>
    <n v="45000"/>
    <n v="9000"/>
    <n v="36000"/>
    <n v="10000"/>
    <n v="26000"/>
    <d v="2023-04-21T00:00:00"/>
    <x v="20"/>
    <x v="2"/>
    <n v="3.9002651205215678E-5"/>
  </r>
  <r>
    <n v="804"/>
    <s v="ORD-SP-804-11/04/23"/>
    <x v="11"/>
    <x v="2"/>
    <s v="[{color: Rose Gold, quantity: 5}, {color: Gold , quantity: 1}]"/>
    <n v="10"/>
    <n v="19"/>
    <n v="30"/>
    <n v="9"/>
    <s v="Rose Gold"/>
    <s v="Rose Gold"/>
    <s v=" 5"/>
    <n v="5"/>
    <n v="43"/>
    <n v="48"/>
    <n v="59"/>
    <n v="5"/>
    <s v="Gold "/>
    <s v="Gold "/>
    <s v=" 1"/>
    <n v="1"/>
    <e v="#VALUE!"/>
    <e v="#VALUE!"/>
    <e v="#VALUE!"/>
    <e v="#VALUE!"/>
    <s v=" "/>
    <s v=" "/>
    <s v="0"/>
    <n v="0"/>
    <n v="6"/>
    <n v="125000"/>
    <n v="23000"/>
    <s v="-"/>
    <e v="#N/A"/>
    <x v="2"/>
    <x v="0"/>
    <x v="16"/>
    <n v="750000"/>
    <s v="0"/>
    <n v="750000"/>
    <n v="138000"/>
    <n v="612000"/>
    <d v="2023-04-11T00:00:00"/>
    <x v="29"/>
    <x v="2"/>
    <n v="9.180624052919997E-4"/>
  </r>
  <r>
    <n v="805"/>
    <s v="ORD-AK-805-13/04/23"/>
    <x v="7"/>
    <x v="5"/>
    <s v="[{color: Ash Grey, quantity: 4}]"/>
    <n v="10"/>
    <n v="18"/>
    <n v="29"/>
    <n v="8"/>
    <s v="Ash Grey"/>
    <s v="Ash Grey"/>
    <s v=" 4"/>
    <n v="4"/>
    <e v="#VALUE!"/>
    <e v="#VALUE!"/>
    <e v="#VALUE!"/>
    <e v="#VALUE!"/>
    <s v=" "/>
    <s v=" "/>
    <s v="0"/>
    <n v="0"/>
    <e v="#VALUE!"/>
    <e v="#VALUE!"/>
    <e v="#VALUE!"/>
    <e v="#VALUE!"/>
    <s v=" "/>
    <s v=" "/>
    <s v="0"/>
    <n v="0"/>
    <n v="4"/>
    <n v="9000"/>
    <n v="2000"/>
    <s v="-"/>
    <e v="#N/A"/>
    <x v="2"/>
    <x v="2"/>
    <x v="27"/>
    <n v="36000"/>
    <s v="0"/>
    <n v="36000"/>
    <n v="8000"/>
    <n v="28000"/>
    <d v="2023-04-13T00:00:00"/>
    <x v="21"/>
    <x v="4"/>
    <n v="4.2002855144078421E-5"/>
  </r>
  <r>
    <n v="806"/>
    <s v="ORD-PP-806-15/04/23"/>
    <x v="10"/>
    <x v="3"/>
    <s v="[{color: Midnight Black, quantity: 1}]"/>
    <n v="10"/>
    <n v="24"/>
    <n v="35"/>
    <n v="14"/>
    <s v="Midnight Black"/>
    <s v="Midnight Black"/>
    <s v=" 1"/>
    <n v="1"/>
    <e v="#VALUE!"/>
    <e v="#VALUE!"/>
    <e v="#VALUE!"/>
    <e v="#VALUE!"/>
    <s v=" "/>
    <s v=" "/>
    <s v="0"/>
    <n v="0"/>
    <e v="#VALUE!"/>
    <e v="#VALUE!"/>
    <e v="#VALUE!"/>
    <e v="#VALUE!"/>
    <s v=" "/>
    <s v=" "/>
    <s v="0"/>
    <n v="0"/>
    <n v="1"/>
    <n v="100000"/>
    <n v="31000"/>
    <s v="-"/>
    <e v="#N/A"/>
    <x v="2"/>
    <x v="0"/>
    <x v="1"/>
    <n v="100000"/>
    <s v="0"/>
    <n v="100000"/>
    <n v="31000"/>
    <n v="69000"/>
    <d v="2023-04-15T00:00:00"/>
    <x v="16"/>
    <x v="0"/>
    <n v="1.0350703589076467E-4"/>
  </r>
  <r>
    <n v="807"/>
    <s v="ORD-AK-807-27/04/23"/>
    <x v="16"/>
    <x v="5"/>
    <s v="[{color: Carmine Red, quantity: 3}]"/>
    <n v="10"/>
    <n v="21"/>
    <n v="32"/>
    <n v="11"/>
    <s v="Carmine Red"/>
    <s v="Carmine Red"/>
    <s v=" 3"/>
    <n v="3"/>
    <e v="#VALUE!"/>
    <e v="#VALUE!"/>
    <e v="#VALUE!"/>
    <e v="#VALUE!"/>
    <s v=" "/>
    <s v=" "/>
    <s v="0"/>
    <n v="0"/>
    <e v="#VALUE!"/>
    <e v="#VALUE!"/>
    <e v="#VALUE!"/>
    <e v="#VALUE!"/>
    <s v=" "/>
    <s v=" "/>
    <s v="0"/>
    <n v="0"/>
    <n v="3"/>
    <n v="65000"/>
    <n v="11000"/>
    <s v="DISC20"/>
    <n v="0.2"/>
    <x v="1"/>
    <x v="2"/>
    <x v="11"/>
    <n v="195000"/>
    <n v="39000"/>
    <n v="156000"/>
    <n v="33000"/>
    <n v="123000"/>
    <d v="2023-04-27T00:00:00"/>
    <x v="18"/>
    <x v="2"/>
    <n v="1.8451254224005877E-4"/>
  </r>
  <r>
    <n v="808"/>
    <s v="ORD-PW-808-01/04/23"/>
    <x v="22"/>
    <x v="4"/>
    <s v="[{color: Ash Grey, quantity: 1}, {color: Ocean Blue , quantity: 1}, {color: Gold , quantity: 1}]"/>
    <n v="10"/>
    <n v="18"/>
    <n v="29"/>
    <n v="8"/>
    <s v="Ash Grey"/>
    <s v="Ash Grey"/>
    <s v=" 1"/>
    <n v="1"/>
    <n v="42"/>
    <n v="53"/>
    <n v="64"/>
    <n v="11"/>
    <s v="Ocean Blue "/>
    <s v="Ocean Blue "/>
    <s v=" 1"/>
    <n v="1"/>
    <n v="77"/>
    <n v="82"/>
    <n v="93"/>
    <n v="5"/>
    <s v="Gold "/>
    <s v="Gold "/>
    <s v=" 1"/>
    <n v="1"/>
    <n v="3"/>
    <n v="120000"/>
    <n v="39000"/>
    <s v="DISC10"/>
    <n v="0.1"/>
    <x v="0"/>
    <x v="2"/>
    <x v="13"/>
    <n v="360000"/>
    <n v="36000"/>
    <n v="324000"/>
    <n v="117000"/>
    <n v="207000"/>
    <d v="2023-04-01T00:00:00"/>
    <x v="0"/>
    <x v="2"/>
    <n v="3.10521107672294E-4"/>
  </r>
  <r>
    <n v="809"/>
    <s v="ORD-AK-809-04/04/23"/>
    <x v="7"/>
    <x v="5"/>
    <s v="[{color: Dusk, quantity: 1}, {color: Rose Gold , quantity: 2}, {color: Carmine Red , quantity: 2}]"/>
    <n v="10"/>
    <n v="14"/>
    <n v="25"/>
    <n v="4"/>
    <s v="Dusk"/>
    <s v="Dusk"/>
    <s v=" 1"/>
    <n v="1"/>
    <n v="38"/>
    <n v="48"/>
    <n v="59"/>
    <n v="10"/>
    <s v="Rose Gold "/>
    <s v="Rose Gold "/>
    <s v=" 2"/>
    <n v="2"/>
    <n v="72"/>
    <n v="84"/>
    <n v="95"/>
    <n v="12"/>
    <s v="Carmine Red "/>
    <s v="Carmine Red "/>
    <s v=" 2"/>
    <n v="2"/>
    <n v="5"/>
    <n v="9000"/>
    <n v="2000"/>
    <s v="DISC15"/>
    <n v="0.15"/>
    <x v="0"/>
    <x v="2"/>
    <x v="6"/>
    <n v="45000"/>
    <n v="6750"/>
    <n v="38250"/>
    <n v="10000"/>
    <n v="28250"/>
    <d v="2023-04-04T00:00:00"/>
    <x v="7"/>
    <x v="0"/>
    <n v="4.2377880636436262E-5"/>
  </r>
  <r>
    <n v="810"/>
    <s v="ORD-AK-810-22/04/23"/>
    <x v="26"/>
    <x v="5"/>
    <s v="[{color: Summer Orange, quantity: 1}, {color: Ocean Blue , quantity: 3}, {color: Midnight Black , quantity: 3}]"/>
    <n v="10"/>
    <n v="23"/>
    <n v="34"/>
    <n v="13"/>
    <s v="Summer Orange"/>
    <s v="Summer Orange"/>
    <s v=" 1"/>
    <n v="1"/>
    <n v="47"/>
    <n v="58"/>
    <n v="69"/>
    <n v="11"/>
    <s v="Ocean Blue "/>
    <s v="Ocean Blue "/>
    <s v=" 3"/>
    <n v="3"/>
    <n v="82"/>
    <n v="97"/>
    <n v="108"/>
    <n v="15"/>
    <s v="Midnight Black "/>
    <s v="Midnight Black "/>
    <s v=" 3"/>
    <n v="3"/>
    <n v="7"/>
    <n v="290000"/>
    <n v="115000"/>
    <s v="DISC20"/>
    <n v="0.2"/>
    <x v="1"/>
    <x v="2"/>
    <x v="6"/>
    <n v="2030000"/>
    <n v="406000"/>
    <n v="1624000"/>
    <n v="805000"/>
    <n v="819000"/>
    <d v="2023-04-22T00:00:00"/>
    <x v="27"/>
    <x v="0"/>
    <n v="1.2285835129642938E-3"/>
  </r>
  <r>
    <n v="811"/>
    <s v="ORD-PU-811-01/04/23"/>
    <x v="0"/>
    <x v="0"/>
    <s v="[{color: Ocean Blue, quantity: 4}, {color: Carmine Red , quantity: 2}]"/>
    <n v="10"/>
    <n v="20"/>
    <n v="31"/>
    <n v="10"/>
    <s v="Ocean Blue"/>
    <s v="Ocean Blue"/>
    <s v=" 4"/>
    <n v="4"/>
    <n v="44"/>
    <n v="56"/>
    <n v="67"/>
    <n v="12"/>
    <s v="Carmine Red "/>
    <s v="Carmine Red "/>
    <s v=" 2"/>
    <n v="2"/>
    <e v="#VALUE!"/>
    <e v="#VALUE!"/>
    <e v="#VALUE!"/>
    <e v="#VALUE!"/>
    <s v=" "/>
    <s v=" "/>
    <s v="0"/>
    <n v="0"/>
    <n v="6"/>
    <n v="220000"/>
    <n v="76000"/>
    <s v="DISC10"/>
    <n v="0.1"/>
    <x v="0"/>
    <x v="2"/>
    <x v="21"/>
    <n v="1320000"/>
    <n v="132000"/>
    <n v="1188000"/>
    <n v="456000"/>
    <n v="732000"/>
    <d v="2023-04-01T00:00:00"/>
    <x v="0"/>
    <x v="2"/>
    <n v="1.0980746416237644E-3"/>
  </r>
  <r>
    <n v="812"/>
    <s v="ORD-AK-812-02/04/23"/>
    <x v="16"/>
    <x v="5"/>
    <s v="[{color: Midnight Black, quantity: 1}, {color: Ocean Blue , quantity: 1}, {color: Gold , quantity: 4}]"/>
    <n v="10"/>
    <n v="24"/>
    <n v="35"/>
    <n v="14"/>
    <s v="Midnight Black"/>
    <s v="Midnight Black"/>
    <s v=" 1"/>
    <n v="1"/>
    <n v="48"/>
    <n v="59"/>
    <n v="70"/>
    <n v="11"/>
    <s v="Ocean Blue "/>
    <s v="Ocean Blue "/>
    <s v=" 1"/>
    <n v="1"/>
    <n v="83"/>
    <n v="88"/>
    <n v="99"/>
    <n v="5"/>
    <s v="Gold "/>
    <s v="Gold "/>
    <s v=" 4"/>
    <n v="4"/>
    <n v="6"/>
    <n v="65000"/>
    <n v="11000"/>
    <s v="BELI44"/>
    <n v="0.15"/>
    <x v="0"/>
    <x v="0"/>
    <x v="7"/>
    <n v="390000"/>
    <n v="58500"/>
    <n v="331500"/>
    <n v="66000"/>
    <n v="265500"/>
    <d v="2023-04-02T00:00:00"/>
    <x v="1"/>
    <x v="4"/>
    <n v="3.9827707288402926E-4"/>
  </r>
  <r>
    <n v="813"/>
    <s v="ORD-AK-813-05/04/23"/>
    <x v="7"/>
    <x v="5"/>
    <s v="[{color: Carmine Red, quantity: 3}]"/>
    <n v="10"/>
    <n v="21"/>
    <n v="32"/>
    <n v="11"/>
    <s v="Carmine Red"/>
    <s v="Carmine Red"/>
    <s v=" 3"/>
    <n v="3"/>
    <e v="#VALUE!"/>
    <e v="#VALUE!"/>
    <e v="#VALUE!"/>
    <e v="#VALUE!"/>
    <s v=" "/>
    <s v=" "/>
    <s v="0"/>
    <n v="0"/>
    <e v="#VALUE!"/>
    <e v="#VALUE!"/>
    <e v="#VALUE!"/>
    <e v="#VALUE!"/>
    <s v=" "/>
    <s v=" "/>
    <s v="0"/>
    <n v="0"/>
    <n v="3"/>
    <n v="9000"/>
    <n v="2000"/>
    <s v="DISC15"/>
    <n v="0.15"/>
    <x v="0"/>
    <x v="2"/>
    <x v="19"/>
    <n v="27000"/>
    <n v="4050"/>
    <n v="22950"/>
    <n v="6000"/>
    <n v="16950"/>
    <d v="2023-04-05T00:00:00"/>
    <x v="9"/>
    <x v="2"/>
    <n v="2.5426728381861756E-5"/>
  </r>
  <r>
    <n v="814"/>
    <s v="ORD-PP-814-26/04/23"/>
    <x v="14"/>
    <x v="3"/>
    <s v="[{color: Carmine Red, quantity: 1}, {color: Ocean Blue , quantity: 5}]"/>
    <n v="10"/>
    <n v="21"/>
    <n v="32"/>
    <n v="11"/>
    <s v="Carmine Red"/>
    <s v="Carmine Red"/>
    <s v=" 1"/>
    <n v="1"/>
    <n v="45"/>
    <n v="56"/>
    <n v="67"/>
    <n v="11"/>
    <s v="Ocean Blue "/>
    <s v="Ocean Blue "/>
    <s v=" 5"/>
    <n v="5"/>
    <e v="#VALUE!"/>
    <e v="#VALUE!"/>
    <e v="#VALUE!"/>
    <e v="#VALUE!"/>
    <s v=" "/>
    <s v=" "/>
    <s v="0"/>
    <n v="0"/>
    <n v="6"/>
    <n v="85000"/>
    <n v="28000"/>
    <s v="BUKALEBAR"/>
    <n v="0.15"/>
    <x v="1"/>
    <x v="3"/>
    <x v="22"/>
    <n v="510000"/>
    <n v="76500"/>
    <n v="433500"/>
    <n v="168000"/>
    <n v="265500"/>
    <d v="2023-04-26T00:00:00"/>
    <x v="15"/>
    <x v="2"/>
    <n v="3.9827707288402926E-4"/>
  </r>
  <r>
    <n v="815"/>
    <s v="ORD-SP-815-28/04/23"/>
    <x v="24"/>
    <x v="2"/>
    <s v="[{color: Ocean Blue, quantity: 1}]"/>
    <n v="10"/>
    <n v="20"/>
    <n v="31"/>
    <n v="10"/>
    <s v="Ocean Blue"/>
    <s v="Ocean Blue"/>
    <s v=" 1"/>
    <n v="1"/>
    <e v="#VALUE!"/>
    <e v="#VALUE!"/>
    <e v="#VALUE!"/>
    <e v="#VALUE!"/>
    <s v=" "/>
    <s v=" "/>
    <s v="0"/>
    <n v="0"/>
    <e v="#VALUE!"/>
    <e v="#VALUE!"/>
    <e v="#VALUE!"/>
    <e v="#VALUE!"/>
    <s v=" "/>
    <s v=" "/>
    <s v="0"/>
    <n v="0"/>
    <n v="1"/>
    <n v="278000"/>
    <n v="122000"/>
    <s v="DISC20"/>
    <n v="0.2"/>
    <x v="1"/>
    <x v="2"/>
    <x v="20"/>
    <n v="278000"/>
    <n v="55600"/>
    <n v="222400"/>
    <n v="122000"/>
    <n v="100400"/>
    <d v="2023-04-28T00:00:00"/>
    <x v="11"/>
    <x v="4"/>
    <n v="1.5061023773090977E-4"/>
  </r>
  <r>
    <n v="816"/>
    <s v="ORD-PP-816-30/04/23"/>
    <x v="14"/>
    <x v="3"/>
    <s v="[{color: Ocean Blue, quantity: 2}]"/>
    <n v="10"/>
    <n v="20"/>
    <n v="31"/>
    <n v="10"/>
    <s v="Ocean Blue"/>
    <s v="Ocean Blue"/>
    <s v=" 2"/>
    <n v="2"/>
    <e v="#VALUE!"/>
    <e v="#VALUE!"/>
    <e v="#VALUE!"/>
    <e v="#VALUE!"/>
    <s v=" "/>
    <s v=" "/>
    <s v="0"/>
    <n v="0"/>
    <e v="#VALUE!"/>
    <e v="#VALUE!"/>
    <e v="#VALUE!"/>
    <e v="#VALUE!"/>
    <s v=" "/>
    <s v=" "/>
    <s v="0"/>
    <n v="0"/>
    <n v="2"/>
    <n v="85000"/>
    <n v="28000"/>
    <s v="LEBAR10"/>
    <n v="0.1"/>
    <x v="1"/>
    <x v="1"/>
    <x v="17"/>
    <n v="170000"/>
    <n v="17000"/>
    <n v="153000"/>
    <n v="56000"/>
    <n v="97000"/>
    <d v="2023-04-30T00:00:00"/>
    <x v="12"/>
    <x v="4"/>
    <n v="1.455098910348431E-4"/>
  </r>
  <r>
    <n v="817"/>
    <s v="ORD-SP-817-23/04/23"/>
    <x v="24"/>
    <x v="2"/>
    <s v="[{color: Magenta, quantity: 3}, {color: Gold , quantity: 1}, {color: Ocean Blue , quantity: 1}]"/>
    <n v="10"/>
    <n v="17"/>
    <n v="28"/>
    <n v="7"/>
    <s v="Magenta"/>
    <s v="Magenta"/>
    <s v=" 3"/>
    <n v="3"/>
    <n v="41"/>
    <n v="46"/>
    <n v="57"/>
    <n v="5"/>
    <s v="Gold "/>
    <s v="Gold "/>
    <s v=" 1"/>
    <n v="1"/>
    <n v="70"/>
    <n v="81"/>
    <n v="92"/>
    <n v="11"/>
    <s v="Ocean Blue "/>
    <s v="Ocean Blue "/>
    <s v=" 1"/>
    <n v="1"/>
    <n v="5"/>
    <n v="278000"/>
    <n v="122000"/>
    <s v="BUKALEBAR"/>
    <n v="0.15"/>
    <x v="1"/>
    <x v="3"/>
    <x v="25"/>
    <n v="1390000"/>
    <n v="208500"/>
    <n v="1181500"/>
    <n v="610000"/>
    <n v="571500"/>
    <d v="2023-04-23T00:00:00"/>
    <x v="25"/>
    <x v="1"/>
    <n v="8.5730827553002912E-4"/>
  </r>
  <r>
    <n v="818"/>
    <s v="ORD-PP-818-06/04/23"/>
    <x v="4"/>
    <x v="3"/>
    <s v="[{color: Ash Grey, quantity: 2}, {color: Snow White , quantity: 1}]"/>
    <n v="10"/>
    <n v="18"/>
    <n v="29"/>
    <n v="8"/>
    <s v="Ash Grey"/>
    <s v="Ash Grey"/>
    <s v=" 2"/>
    <n v="2"/>
    <n v="42"/>
    <n v="53"/>
    <n v="64"/>
    <n v="11"/>
    <s v="Snow White "/>
    <s v="Snow White "/>
    <s v=" 1"/>
    <n v="1"/>
    <e v="#VALUE!"/>
    <e v="#VALUE!"/>
    <e v="#VALUE!"/>
    <e v="#VALUE!"/>
    <s v=" "/>
    <s v=" "/>
    <s v="0"/>
    <n v="0"/>
    <n v="3"/>
    <n v="130000"/>
    <n v="46000"/>
    <s v="BELI44"/>
    <n v="0.15"/>
    <x v="0"/>
    <x v="0"/>
    <x v="15"/>
    <n v="390000"/>
    <n v="58500"/>
    <n v="331500"/>
    <n v="138000"/>
    <n v="193500"/>
    <d v="2023-04-06T00:00:00"/>
    <x v="8"/>
    <x v="4"/>
    <n v="2.9026973108497051E-4"/>
  </r>
  <r>
    <n v="819"/>
    <s v="ORD-SW-819-06/04/23"/>
    <x v="1"/>
    <x v="1"/>
    <s v="[{color: Dusk, quantity: 1}, {color: Carmine Red , quantity: 6}]"/>
    <n v="10"/>
    <n v="14"/>
    <n v="25"/>
    <n v="4"/>
    <s v="Dusk"/>
    <s v="Dusk"/>
    <s v=" 1"/>
    <n v="1"/>
    <n v="38"/>
    <n v="50"/>
    <n v="61"/>
    <n v="12"/>
    <s v="Carmine Red "/>
    <s v="Carmine Red "/>
    <s v=" 6"/>
    <n v="6"/>
    <e v="#VALUE!"/>
    <e v="#VALUE!"/>
    <e v="#VALUE!"/>
    <e v="#VALUE!"/>
    <s v=" "/>
    <s v=" "/>
    <s v="0"/>
    <n v="0"/>
    <n v="7"/>
    <n v="189000"/>
    <n v="93000"/>
    <s v="DISCAPRIL"/>
    <n v="0.1"/>
    <x v="0"/>
    <x v="1"/>
    <x v="20"/>
    <n v="1323000"/>
    <n v="132300"/>
    <n v="1190700"/>
    <n v="651000"/>
    <n v="539700"/>
    <d v="2023-04-06T00:00:00"/>
    <x v="8"/>
    <x v="2"/>
    <n v="8.0960503290211151E-4"/>
  </r>
  <r>
    <n v="820"/>
    <s v="ORD-SP-820-26/04/23"/>
    <x v="24"/>
    <x v="2"/>
    <s v="[{color: Dusk, quantity: 3}, {color: Ash Grey , quantity: 1}, {color: Midnight Black , quantity: 1}]"/>
    <n v="10"/>
    <n v="14"/>
    <n v="25"/>
    <n v="4"/>
    <s v="Dusk"/>
    <s v="Dusk"/>
    <s v=" 3"/>
    <n v="3"/>
    <n v="38"/>
    <n v="47"/>
    <n v="58"/>
    <n v="9"/>
    <s v="Ash Grey "/>
    <s v="Ash Grey "/>
    <s v=" 1"/>
    <n v="1"/>
    <n v="71"/>
    <n v="86"/>
    <n v="97"/>
    <n v="15"/>
    <s v="Midnight Black "/>
    <s v="Midnight Black "/>
    <s v=" 1"/>
    <n v="1"/>
    <n v="5"/>
    <n v="278000"/>
    <n v="122000"/>
    <s v="BUKALEBAR"/>
    <n v="0.15"/>
    <x v="1"/>
    <x v="3"/>
    <x v="29"/>
    <n v="1390000"/>
    <n v="208500"/>
    <n v="1181500"/>
    <n v="610000"/>
    <n v="571500"/>
    <d v="2023-04-26T00:00:00"/>
    <x v="15"/>
    <x v="1"/>
    <n v="8.5730827553002912E-4"/>
  </r>
  <r>
    <n v="821"/>
    <s v="ORD-PP-821-22/04/23"/>
    <x v="5"/>
    <x v="3"/>
    <s v="[{color: Ash Grey, quantity: 1}, {color: Snow White , quantity: 1}]"/>
    <n v="10"/>
    <n v="18"/>
    <n v="29"/>
    <n v="8"/>
    <s v="Ash Grey"/>
    <s v="Ash Grey"/>
    <s v=" 1"/>
    <n v="1"/>
    <n v="42"/>
    <n v="53"/>
    <n v="64"/>
    <n v="11"/>
    <s v="Snow White "/>
    <s v="Snow White "/>
    <s v=" 1"/>
    <n v="1"/>
    <e v="#VALUE!"/>
    <e v="#VALUE!"/>
    <e v="#VALUE!"/>
    <e v="#VALUE!"/>
    <s v=" "/>
    <s v=" "/>
    <s v="0"/>
    <n v="0"/>
    <n v="2"/>
    <n v="175000"/>
    <n v="63000"/>
    <s v="LEBAR10"/>
    <n v="0.1"/>
    <x v="1"/>
    <x v="1"/>
    <x v="13"/>
    <n v="350000"/>
    <n v="35000"/>
    <n v="315000"/>
    <n v="126000"/>
    <n v="189000"/>
    <d v="2023-04-22T00:00:00"/>
    <x v="27"/>
    <x v="2"/>
    <n v="2.8351927222252933E-4"/>
  </r>
  <r>
    <n v="822"/>
    <s v="ORD-PW-822-03/04/23"/>
    <x v="18"/>
    <x v="4"/>
    <s v="[{color: Snow White, quantity: 3}, {color: Dusk , quantity: 1}, {color: Dusk , quantity: 1}]"/>
    <n v="10"/>
    <n v="20"/>
    <n v="31"/>
    <n v="10"/>
    <s v="Snow White"/>
    <s v="Snow White"/>
    <s v=" 3"/>
    <n v="3"/>
    <n v="44"/>
    <n v="49"/>
    <n v="60"/>
    <n v="5"/>
    <s v="Dusk "/>
    <s v="Dusk "/>
    <s v=" 1"/>
    <n v="1"/>
    <n v="73"/>
    <n v="78"/>
    <n v="89"/>
    <n v="5"/>
    <s v="Dusk "/>
    <s v="Dusk "/>
    <s v=" 1"/>
    <n v="1"/>
    <n v="5"/>
    <n v="185000"/>
    <n v="60000"/>
    <s v="DISCAPRIL"/>
    <n v="0.1"/>
    <x v="0"/>
    <x v="1"/>
    <x v="21"/>
    <n v="925000"/>
    <n v="92500"/>
    <n v="832500"/>
    <n v="300000"/>
    <n v="532500"/>
    <d v="2023-04-03T00:00:00"/>
    <x v="2"/>
    <x v="3"/>
    <n v="7.9880429872220568E-4"/>
  </r>
  <r>
    <n v="823"/>
    <s v="ORD-AK-823-06/04/23"/>
    <x v="7"/>
    <x v="5"/>
    <s v="[{color: Midnight Black, quantity: 2}, {color: Magenta , quantity: 1}, {color: Dusk , quantity: 4}]"/>
    <n v="10"/>
    <n v="24"/>
    <n v="35"/>
    <n v="14"/>
    <s v="Midnight Black"/>
    <s v="Midnight Black"/>
    <s v=" 2"/>
    <n v="2"/>
    <n v="48"/>
    <n v="56"/>
    <n v="67"/>
    <n v="8"/>
    <s v="Magenta "/>
    <s v="Magenta "/>
    <s v=" 1"/>
    <n v="1"/>
    <n v="80"/>
    <n v="85"/>
    <n v="96"/>
    <n v="5"/>
    <s v="Dusk "/>
    <s v="Dusk "/>
    <s v=" 4"/>
    <n v="4"/>
    <n v="7"/>
    <n v="9000"/>
    <n v="2000"/>
    <s v="DISC15"/>
    <n v="0.15"/>
    <x v="0"/>
    <x v="2"/>
    <x v="18"/>
    <n v="63000"/>
    <n v="9450"/>
    <n v="53550"/>
    <n v="14000"/>
    <n v="39550"/>
    <d v="2023-04-06T00:00:00"/>
    <x v="8"/>
    <x v="1"/>
    <n v="5.9329032891010764E-5"/>
  </r>
  <r>
    <n v="824"/>
    <s v="ORD-PW-824-27/04/23"/>
    <x v="22"/>
    <x v="4"/>
    <s v="[{color: Summer Orange, quantity: 1}]"/>
    <n v="10"/>
    <n v="23"/>
    <n v="34"/>
    <n v="13"/>
    <s v="Summer Orange"/>
    <s v="Summer Orange"/>
    <s v=" 1"/>
    <n v="1"/>
    <e v="#VALUE!"/>
    <e v="#VALUE!"/>
    <e v="#VALUE!"/>
    <e v="#VALUE!"/>
    <s v=" "/>
    <s v=" "/>
    <s v="0"/>
    <n v="0"/>
    <e v="#VALUE!"/>
    <e v="#VALUE!"/>
    <e v="#VALUE!"/>
    <e v="#VALUE!"/>
    <s v=" "/>
    <s v=" "/>
    <s v="0"/>
    <n v="0"/>
    <n v="1"/>
    <n v="120000"/>
    <n v="39000"/>
    <s v="LEBAR10"/>
    <n v="0.1"/>
    <x v="1"/>
    <x v="1"/>
    <x v="13"/>
    <n v="120000"/>
    <n v="12000"/>
    <n v="108000"/>
    <n v="39000"/>
    <n v="69000"/>
    <d v="2023-04-27T00:00:00"/>
    <x v="18"/>
    <x v="2"/>
    <n v="1.0350703589076467E-4"/>
  </r>
  <r>
    <n v="825"/>
    <s v="ORD-PU-825-26/04/23"/>
    <x v="25"/>
    <x v="0"/>
    <s v="[{color: Magenta, quantity: 2}, {color: Midnight Black , quantity: 4}]"/>
    <n v="10"/>
    <n v="17"/>
    <n v="28"/>
    <n v="7"/>
    <s v="Magenta"/>
    <s v="Magenta"/>
    <s v=" 2"/>
    <n v="2"/>
    <n v="41"/>
    <n v="56"/>
    <n v="67"/>
    <n v="15"/>
    <s v="Midnight Black "/>
    <s v="Midnight Black "/>
    <s v=" 4"/>
    <n v="4"/>
    <e v="#VALUE!"/>
    <e v="#VALUE!"/>
    <e v="#VALUE!"/>
    <e v="#VALUE!"/>
    <s v=" "/>
    <s v=" "/>
    <s v="0"/>
    <n v="0"/>
    <n v="6"/>
    <n v="235000"/>
    <n v="89000"/>
    <s v="BUKALEBAR"/>
    <n v="0.15"/>
    <x v="1"/>
    <x v="3"/>
    <x v="29"/>
    <n v="1410000"/>
    <n v="211500"/>
    <n v="1198500"/>
    <n v="534000"/>
    <n v="664500"/>
    <d v="2023-04-26T00:00:00"/>
    <x v="15"/>
    <x v="2"/>
    <n v="9.9681775868714685E-4"/>
  </r>
  <r>
    <n v="826"/>
    <s v="ORD-AK-826-27/04/23"/>
    <x v="12"/>
    <x v="5"/>
    <s v="[{color: Carmine Red, quantity: 4}, {color: Midnight Black , quantity: 1}]"/>
    <n v="10"/>
    <n v="21"/>
    <n v="32"/>
    <n v="11"/>
    <s v="Carmine Red"/>
    <s v="Carmine Red"/>
    <s v=" 4"/>
    <n v="4"/>
    <n v="45"/>
    <n v="60"/>
    <n v="71"/>
    <n v="15"/>
    <s v="Midnight Black "/>
    <s v="Midnight Black "/>
    <s v=" 1"/>
    <n v="1"/>
    <e v="#VALUE!"/>
    <e v="#VALUE!"/>
    <e v="#VALUE!"/>
    <e v="#VALUE!"/>
    <s v=" "/>
    <s v=" "/>
    <s v="0"/>
    <n v="0"/>
    <n v="5"/>
    <n v="48000"/>
    <n v="20000"/>
    <s v="BUKALEBAR"/>
    <n v="0.15"/>
    <x v="1"/>
    <x v="3"/>
    <x v="18"/>
    <n v="240000"/>
    <n v="36000"/>
    <n v="204000"/>
    <n v="100000"/>
    <n v="104000"/>
    <d v="2023-04-27T00:00:00"/>
    <x v="18"/>
    <x v="1"/>
    <n v="1.5601060482086271E-4"/>
  </r>
  <r>
    <n v="827"/>
    <s v="ORD-SP-827-05/04/23"/>
    <x v="11"/>
    <x v="2"/>
    <s v="[{color: Dusk, quantity: 1}]"/>
    <n v="10"/>
    <n v="14"/>
    <n v="25"/>
    <n v="4"/>
    <s v="Dusk"/>
    <s v="Dusk"/>
    <s v=" 1"/>
    <n v="1"/>
    <e v="#VALUE!"/>
    <e v="#VALUE!"/>
    <e v="#VALUE!"/>
    <e v="#VALUE!"/>
    <s v=" "/>
    <s v=" "/>
    <s v="0"/>
    <n v="0"/>
    <e v="#VALUE!"/>
    <e v="#VALUE!"/>
    <e v="#VALUE!"/>
    <e v="#VALUE!"/>
    <s v=" "/>
    <s v=" "/>
    <s v="0"/>
    <n v="0"/>
    <n v="1"/>
    <n v="125000"/>
    <n v="23000"/>
    <s v="DISC15"/>
    <n v="0.15"/>
    <x v="0"/>
    <x v="2"/>
    <x v="22"/>
    <n v="125000"/>
    <n v="18750"/>
    <n v="106250"/>
    <n v="23000"/>
    <n v="83250"/>
    <d v="2023-04-05T00:00:00"/>
    <x v="9"/>
    <x v="2"/>
    <n v="1.2488348895516174E-4"/>
  </r>
  <r>
    <n v="828"/>
    <s v="ORD-PW-828-13/04/23"/>
    <x v="6"/>
    <x v="4"/>
    <s v="[{color: Dusk, quantity: 2}, {color: Gold , quantity: 1}]"/>
    <n v="10"/>
    <n v="14"/>
    <n v="25"/>
    <n v="4"/>
    <s v="Dusk"/>
    <s v="Dusk"/>
    <s v=" 2"/>
    <n v="2"/>
    <n v="38"/>
    <n v="43"/>
    <n v="54"/>
    <n v="5"/>
    <s v="Gold "/>
    <s v="Gold "/>
    <s v=" 1"/>
    <n v="1"/>
    <e v="#VALUE!"/>
    <e v="#VALUE!"/>
    <e v="#VALUE!"/>
    <e v="#VALUE!"/>
    <s v=" "/>
    <s v=" "/>
    <s v="0"/>
    <n v="0"/>
    <n v="3"/>
    <n v="155000"/>
    <n v="46000"/>
    <s v="-"/>
    <e v="#N/A"/>
    <x v="2"/>
    <x v="3"/>
    <x v="12"/>
    <n v="465000"/>
    <s v="0"/>
    <n v="465000"/>
    <n v="138000"/>
    <n v="327000"/>
    <d v="2023-04-13T00:00:00"/>
    <x v="21"/>
    <x v="4"/>
    <n v="4.9053334400405867E-4"/>
  </r>
  <r>
    <n v="829"/>
    <s v="ORD-PW-829-24/04/23"/>
    <x v="18"/>
    <x v="4"/>
    <s v="[{color: Gold, quantity: 1}, {color: Carmine Red , quantity: 1}, {color: Ocean Blue , quantity: 1}]"/>
    <n v="10"/>
    <n v="14"/>
    <n v="25"/>
    <n v="4"/>
    <s v="Gold"/>
    <s v="Gold"/>
    <s v=" 1"/>
    <n v="1"/>
    <n v="38"/>
    <n v="50"/>
    <n v="61"/>
    <n v="12"/>
    <s v="Carmine Red "/>
    <s v="Carmine Red "/>
    <s v=" 1"/>
    <n v="1"/>
    <n v="74"/>
    <n v="85"/>
    <n v="96"/>
    <n v="11"/>
    <s v="Ocean Blue "/>
    <s v="Ocean Blue "/>
    <s v=" 1"/>
    <n v="1"/>
    <n v="3"/>
    <n v="185000"/>
    <n v="60000"/>
    <s v="LEBAR10"/>
    <n v="0.1"/>
    <x v="1"/>
    <x v="1"/>
    <x v="27"/>
    <n v="555000"/>
    <n v="55500"/>
    <n v="499500"/>
    <n v="180000"/>
    <n v="319500"/>
    <d v="2023-04-24T00:00:00"/>
    <x v="4"/>
    <x v="4"/>
    <n v="4.792825792333234E-4"/>
  </r>
  <r>
    <n v="830"/>
    <s v="ORD-PP-830-15/04/23"/>
    <x v="15"/>
    <x v="3"/>
    <s v="[{color: Carmine Red, quantity: 3}, {color: Ocean Blue , quantity: 2}, {color: Rose Gold , quantity: 1}]"/>
    <n v="10"/>
    <n v="21"/>
    <n v="32"/>
    <n v="11"/>
    <s v="Carmine Red"/>
    <s v="Carmine Red"/>
    <s v=" 3"/>
    <n v="3"/>
    <n v="45"/>
    <n v="56"/>
    <n v="67"/>
    <n v="11"/>
    <s v="Ocean Blue "/>
    <s v="Ocean Blue "/>
    <s v=" 2"/>
    <n v="2"/>
    <n v="80"/>
    <n v="90"/>
    <n v="101"/>
    <n v="10"/>
    <s v="Rose Gold "/>
    <s v="Rose Gold "/>
    <s v=" 1"/>
    <n v="1"/>
    <n v="6"/>
    <n v="395000"/>
    <n v="172000"/>
    <s v="-"/>
    <e v="#N/A"/>
    <x v="2"/>
    <x v="0"/>
    <x v="11"/>
    <n v="2370000"/>
    <s v="0"/>
    <n v="2370000"/>
    <n v="1032000"/>
    <n v="1338000"/>
    <d v="2023-04-15T00:00:00"/>
    <x v="16"/>
    <x v="1"/>
    <n v="2.0071364350991759E-3"/>
  </r>
  <r>
    <n v="831"/>
    <s v="ORD-PP-831-18/04/23"/>
    <x v="10"/>
    <x v="3"/>
    <s v="[{color: Gold, quantity: 2}, {color: Carmine Red , quantity: 1}, {color: Rose Gold , quantity: 2}]"/>
    <n v="10"/>
    <n v="14"/>
    <n v="25"/>
    <n v="4"/>
    <s v="Gold"/>
    <s v="Gold"/>
    <s v=" 2"/>
    <n v="2"/>
    <n v="38"/>
    <n v="50"/>
    <n v="61"/>
    <n v="12"/>
    <s v="Carmine Red "/>
    <s v="Carmine Red "/>
    <s v=" 1"/>
    <n v="1"/>
    <n v="74"/>
    <n v="84"/>
    <n v="95"/>
    <n v="10"/>
    <s v="Rose Gold "/>
    <s v="Rose Gold "/>
    <s v=" 2"/>
    <n v="2"/>
    <n v="5"/>
    <n v="100000"/>
    <n v="31000"/>
    <s v="DISC20"/>
    <n v="0.2"/>
    <x v="1"/>
    <x v="2"/>
    <x v="21"/>
    <n v="500000"/>
    <n v="100000"/>
    <n v="400000"/>
    <n v="155000"/>
    <n v="245000"/>
    <d v="2023-04-18T00:00:00"/>
    <x v="24"/>
    <x v="3"/>
    <n v="3.6752498251068619E-4"/>
  </r>
  <r>
    <n v="832"/>
    <s v="ORD-PW-832-26/04/23"/>
    <x v="22"/>
    <x v="4"/>
    <s v="[{color: Summer Orange, quantity: 1}, {color: Summer Orange , quantity: 1}, {color: Summer Orange , quantity: 1}]"/>
    <n v="10"/>
    <n v="23"/>
    <n v="34"/>
    <n v="13"/>
    <s v="Summer Orange"/>
    <s v="Summer Orange"/>
    <s v=" 1"/>
    <n v="1"/>
    <n v="47"/>
    <n v="61"/>
    <n v="72"/>
    <n v="14"/>
    <s v="Summer Orange "/>
    <s v="Summer Orange "/>
    <s v=" 1"/>
    <n v="1"/>
    <n v="85"/>
    <n v="99"/>
    <n v="110"/>
    <n v="14"/>
    <s v="Summer Orange "/>
    <s v="Summer Orange "/>
    <s v=" 1"/>
    <n v="1"/>
    <n v="3"/>
    <n v="120000"/>
    <n v="39000"/>
    <s v="BUKALEBAR"/>
    <n v="0.15"/>
    <x v="1"/>
    <x v="3"/>
    <x v="20"/>
    <n v="360000"/>
    <n v="54000"/>
    <n v="306000"/>
    <n v="117000"/>
    <n v="189000"/>
    <d v="2023-04-26T00:00:00"/>
    <x v="15"/>
    <x v="2"/>
    <n v="2.8351927222252933E-4"/>
  </r>
  <r>
    <n v="833"/>
    <s v="ORD-PU-833-02/04/23"/>
    <x v="0"/>
    <x v="0"/>
    <s v="[{color: Rose Gold, quantity: 4}, {color: Carmine Red , quantity: 1}, {color: Summer Orange , quantity: 2}]"/>
    <n v="10"/>
    <n v="19"/>
    <n v="30"/>
    <n v="9"/>
    <s v="Rose Gold"/>
    <s v="Rose Gold"/>
    <s v=" 4"/>
    <n v="4"/>
    <n v="43"/>
    <n v="55"/>
    <n v="66"/>
    <n v="12"/>
    <s v="Carmine Red "/>
    <s v="Carmine Red "/>
    <s v=" 1"/>
    <n v="1"/>
    <n v="79"/>
    <n v="93"/>
    <n v="104"/>
    <n v="14"/>
    <s v="Summer Orange "/>
    <s v="Summer Orange "/>
    <s v=" 2"/>
    <n v="2"/>
    <n v="7"/>
    <n v="220000"/>
    <n v="76000"/>
    <s v="DISC15"/>
    <n v="0.15"/>
    <x v="0"/>
    <x v="2"/>
    <x v="0"/>
    <n v="1540000"/>
    <n v="231000"/>
    <n v="1309000"/>
    <n v="532000"/>
    <n v="777000"/>
    <d v="2023-04-02T00:00:00"/>
    <x v="1"/>
    <x v="1"/>
    <n v="1.1655792302481761E-3"/>
  </r>
  <r>
    <n v="834"/>
    <s v="ORD-PP-834-22/04/23"/>
    <x v="15"/>
    <x v="3"/>
    <s v="[{color: Summer Orange, quantity: 1}]"/>
    <n v="10"/>
    <n v="23"/>
    <n v="34"/>
    <n v="13"/>
    <s v="Summer Orange"/>
    <s v="Summer Orange"/>
    <s v=" 1"/>
    <n v="1"/>
    <e v="#VALUE!"/>
    <e v="#VALUE!"/>
    <e v="#VALUE!"/>
    <e v="#VALUE!"/>
    <s v=" "/>
    <s v=" "/>
    <s v="0"/>
    <n v="0"/>
    <e v="#VALUE!"/>
    <e v="#VALUE!"/>
    <e v="#VALUE!"/>
    <e v="#VALUE!"/>
    <s v=" "/>
    <s v=" "/>
    <s v="0"/>
    <n v="0"/>
    <n v="1"/>
    <n v="395000"/>
    <n v="172000"/>
    <s v="BUKALEBAR"/>
    <n v="0.15"/>
    <x v="1"/>
    <x v="3"/>
    <x v="2"/>
    <n v="395000"/>
    <n v="59250"/>
    <n v="335750"/>
    <n v="172000"/>
    <n v="163750"/>
    <d v="2023-04-22T00:00:00"/>
    <x v="27"/>
    <x v="4"/>
    <n v="2.4564169749438717E-4"/>
  </r>
  <r>
    <n v="835"/>
    <s v="ORD-SP-835-03/04/23"/>
    <x v="2"/>
    <x v="2"/>
    <s v="[{color: Ocean Blue, quantity: 1}]"/>
    <n v="10"/>
    <n v="20"/>
    <n v="31"/>
    <n v="10"/>
    <s v="Ocean Blue"/>
    <s v="Ocean Blue"/>
    <s v=" 1"/>
    <n v="1"/>
    <e v="#VALUE!"/>
    <e v="#VALUE!"/>
    <e v="#VALUE!"/>
    <e v="#VALUE!"/>
    <s v=" "/>
    <s v=" "/>
    <s v="0"/>
    <n v="0"/>
    <e v="#VALUE!"/>
    <e v="#VALUE!"/>
    <e v="#VALUE!"/>
    <e v="#VALUE!"/>
    <s v=" "/>
    <s v=" "/>
    <s v="0"/>
    <n v="0"/>
    <n v="1"/>
    <n v="360000"/>
    <n v="108000"/>
    <s v="DISC10"/>
    <n v="0.1"/>
    <x v="0"/>
    <x v="2"/>
    <x v="6"/>
    <n v="360000"/>
    <n v="36000"/>
    <n v="324000"/>
    <n v="108000"/>
    <n v="216000"/>
    <d v="2023-04-03T00:00:00"/>
    <x v="2"/>
    <x v="0"/>
    <n v="3.2402202539717637E-4"/>
  </r>
  <r>
    <n v="836"/>
    <s v="ORD-AK-836-02/04/23"/>
    <x v="16"/>
    <x v="5"/>
    <s v="[{color: Magenta, quantity: 1}]"/>
    <n v="10"/>
    <n v="17"/>
    <n v="28"/>
    <n v="7"/>
    <s v="Magenta"/>
    <s v="Magenta"/>
    <s v=" 1"/>
    <n v="1"/>
    <e v="#VALUE!"/>
    <e v="#VALUE!"/>
    <e v="#VALUE!"/>
    <e v="#VALUE!"/>
    <s v=" "/>
    <s v=" "/>
    <s v="0"/>
    <n v="0"/>
    <e v="#VALUE!"/>
    <e v="#VALUE!"/>
    <e v="#VALUE!"/>
    <e v="#VALUE!"/>
    <s v=" "/>
    <s v=" "/>
    <s v="0"/>
    <n v="0"/>
    <n v="1"/>
    <n v="65000"/>
    <n v="11000"/>
    <s v="DISC15"/>
    <n v="0.15"/>
    <x v="0"/>
    <x v="2"/>
    <x v="18"/>
    <n v="65000"/>
    <n v="9750"/>
    <n v="55250"/>
    <n v="11000"/>
    <n v="44250"/>
    <d v="2023-04-02T00:00:00"/>
    <x v="1"/>
    <x v="4"/>
    <n v="6.637951214733822E-5"/>
  </r>
  <r>
    <n v="837"/>
    <s v="ORD-SW-837-04/04/23"/>
    <x v="1"/>
    <x v="1"/>
    <s v="[{color: Ocean Blue, quantity: 7}]"/>
    <n v="10"/>
    <n v="20"/>
    <n v="31"/>
    <n v="10"/>
    <s v="Ocean Blue"/>
    <s v="Ocean Blue"/>
    <s v=" 7"/>
    <n v="7"/>
    <e v="#VALUE!"/>
    <e v="#VALUE!"/>
    <e v="#VALUE!"/>
    <e v="#VALUE!"/>
    <s v=" "/>
    <s v=" "/>
    <s v="0"/>
    <n v="0"/>
    <e v="#VALUE!"/>
    <e v="#VALUE!"/>
    <e v="#VALUE!"/>
    <e v="#VALUE!"/>
    <s v=" "/>
    <s v=" "/>
    <s v="0"/>
    <n v="0"/>
    <n v="7"/>
    <n v="189000"/>
    <n v="93000"/>
    <s v="DISCAPRIL"/>
    <n v="0.1"/>
    <x v="0"/>
    <x v="1"/>
    <x v="17"/>
    <n v="1323000"/>
    <n v="132300"/>
    <n v="1190700"/>
    <n v="651000"/>
    <n v="539700"/>
    <d v="2023-04-04T00:00:00"/>
    <x v="7"/>
    <x v="3"/>
    <n v="8.0960503290211151E-4"/>
  </r>
  <r>
    <n v="838"/>
    <s v="ORD-AK-838-06/04/23"/>
    <x v="26"/>
    <x v="5"/>
    <s v="[{color: Snow White, quantity: 2}]"/>
    <n v="10"/>
    <n v="20"/>
    <n v="31"/>
    <n v="10"/>
    <s v="Snow White"/>
    <s v="Snow White"/>
    <s v=" 2"/>
    <n v="2"/>
    <e v="#VALUE!"/>
    <e v="#VALUE!"/>
    <e v="#VALUE!"/>
    <e v="#VALUE!"/>
    <s v=" "/>
    <s v=" "/>
    <s v="0"/>
    <n v="0"/>
    <e v="#VALUE!"/>
    <e v="#VALUE!"/>
    <e v="#VALUE!"/>
    <e v="#VALUE!"/>
    <s v=" "/>
    <s v=" "/>
    <s v="0"/>
    <n v="0"/>
    <n v="2"/>
    <n v="290000"/>
    <n v="115000"/>
    <s v="DISC10"/>
    <n v="0.1"/>
    <x v="0"/>
    <x v="2"/>
    <x v="15"/>
    <n v="580000"/>
    <n v="58000"/>
    <n v="522000"/>
    <n v="230000"/>
    <n v="292000"/>
    <d v="2023-04-06T00:00:00"/>
    <x v="8"/>
    <x v="1"/>
    <n v="4.3802977507396068E-4"/>
  </r>
  <r>
    <n v="839"/>
    <s v="ORD-PW-839-03/04/23"/>
    <x v="8"/>
    <x v="4"/>
    <s v="[{color: Carmine Red, quantity: 1}, {color: Midnight Black , quantity: 1}]"/>
    <n v="10"/>
    <n v="21"/>
    <n v="32"/>
    <n v="11"/>
    <s v="Carmine Red"/>
    <s v="Carmine Red"/>
    <s v=" 1"/>
    <n v="1"/>
    <n v="45"/>
    <n v="60"/>
    <n v="71"/>
    <n v="15"/>
    <s v="Midnight Black "/>
    <s v="Midnight Black "/>
    <s v=" 1"/>
    <n v="1"/>
    <e v="#VALUE!"/>
    <e v="#VALUE!"/>
    <e v="#VALUE!"/>
    <e v="#VALUE!"/>
    <s v=" "/>
    <s v=" "/>
    <s v="0"/>
    <n v="0"/>
    <n v="2"/>
    <n v="90000"/>
    <n v="37000"/>
    <s v="DISCAPRIL"/>
    <n v="0.1"/>
    <x v="0"/>
    <x v="1"/>
    <x v="3"/>
    <n v="180000"/>
    <n v="18000"/>
    <n v="162000"/>
    <n v="74000"/>
    <n v="88000"/>
    <d v="2023-04-03T00:00:00"/>
    <x v="2"/>
    <x v="0"/>
    <n v="1.3200897330996073E-4"/>
  </r>
  <r>
    <n v="840"/>
    <s v="ORD-SP-840-24/04/23"/>
    <x v="9"/>
    <x v="2"/>
    <s v="[{color: Carmine Red, quantity: 3}, {color: Rose Gold , quantity: 1}, {color: Ash Grey , quantity: 2}]"/>
    <n v="10"/>
    <n v="21"/>
    <n v="32"/>
    <n v="11"/>
    <s v="Carmine Red"/>
    <s v="Carmine Red"/>
    <s v=" 3"/>
    <n v="3"/>
    <n v="45"/>
    <n v="55"/>
    <n v="66"/>
    <n v="10"/>
    <s v="Rose Gold "/>
    <s v="Rose Gold "/>
    <s v=" 1"/>
    <n v="1"/>
    <n v="79"/>
    <n v="88"/>
    <n v="99"/>
    <n v="9"/>
    <s v="Ash Grey "/>
    <s v="Ash Grey "/>
    <s v=" 2"/>
    <n v="2"/>
    <n v="6"/>
    <n v="370000"/>
    <n v="108000"/>
    <s v="DISC20"/>
    <n v="0.2"/>
    <x v="1"/>
    <x v="2"/>
    <x v="24"/>
    <n v="2220000"/>
    <n v="444000"/>
    <n v="1776000"/>
    <n v="648000"/>
    <n v="1128000"/>
    <d v="2023-04-24T00:00:00"/>
    <x v="4"/>
    <x v="2"/>
    <n v="1.6921150215185878E-3"/>
  </r>
  <r>
    <n v="841"/>
    <s v="ORD-PU-841-15/04/23"/>
    <x v="21"/>
    <x v="0"/>
    <s v="[{color: Snow White, quantity: 1}, {color: Dusk , quantity: 4}]"/>
    <n v="10"/>
    <n v="20"/>
    <n v="31"/>
    <n v="10"/>
    <s v="Snow White"/>
    <s v="Snow White"/>
    <s v=" 1"/>
    <n v="1"/>
    <n v="44"/>
    <n v="49"/>
    <n v="60"/>
    <n v="5"/>
    <s v="Dusk "/>
    <s v="Dusk "/>
    <s v=" 4"/>
    <n v="4"/>
    <e v="#VALUE!"/>
    <e v="#VALUE!"/>
    <e v="#VALUE!"/>
    <e v="#VALUE!"/>
    <s v=" "/>
    <s v=" "/>
    <s v="0"/>
    <n v="0"/>
    <n v="5"/>
    <n v="200000"/>
    <n v="64000"/>
    <s v="-"/>
    <e v="#N/A"/>
    <x v="2"/>
    <x v="3"/>
    <x v="29"/>
    <n v="1000000"/>
    <s v="0"/>
    <n v="1000000"/>
    <n v="320000"/>
    <n v="680000"/>
    <d v="2023-04-15T00:00:00"/>
    <x v="16"/>
    <x v="4"/>
    <n v="1.020069339213333E-3"/>
  </r>
  <r>
    <n v="842"/>
    <s v="ORD-AK-842-07/04/23"/>
    <x v="23"/>
    <x v="5"/>
    <s v="[{color: Gold, quantity: 1}, {color: Summer Orange , quantity: 6}]"/>
    <n v="10"/>
    <n v="14"/>
    <n v="25"/>
    <n v="4"/>
    <s v="Gold"/>
    <s v="Gold"/>
    <s v=" 1"/>
    <n v="1"/>
    <n v="38"/>
    <n v="52"/>
    <n v="63"/>
    <n v="14"/>
    <s v="Summer Orange "/>
    <s v="Summer Orange "/>
    <s v=" 6"/>
    <n v="6"/>
    <e v="#VALUE!"/>
    <e v="#VALUE!"/>
    <e v="#VALUE!"/>
    <e v="#VALUE!"/>
    <s v=" "/>
    <s v=" "/>
    <s v="0"/>
    <n v="0"/>
    <n v="7"/>
    <n v="90000"/>
    <n v="47000"/>
    <s v="-"/>
    <e v="#N/A"/>
    <x v="2"/>
    <x v="2"/>
    <x v="14"/>
    <n v="630000"/>
    <s v="0"/>
    <n v="630000"/>
    <n v="329000"/>
    <n v="301000"/>
    <d v="2023-04-07T00:00:00"/>
    <x v="28"/>
    <x v="3"/>
    <n v="4.5153069279884299E-4"/>
  </r>
  <r>
    <n v="843"/>
    <s v="ORD-PP-843-05/04/23"/>
    <x v="15"/>
    <x v="3"/>
    <s v="[{color: Summer Orange, quantity: 1}, {color: Dusk , quantity: 3}, {color: Gold , quantity: 1}]"/>
    <n v="10"/>
    <n v="23"/>
    <n v="34"/>
    <n v="13"/>
    <s v="Summer Orange"/>
    <s v="Summer Orange"/>
    <s v=" 1"/>
    <n v="1"/>
    <n v="47"/>
    <n v="52"/>
    <n v="63"/>
    <n v="5"/>
    <s v="Dusk "/>
    <s v="Dusk "/>
    <s v=" 3"/>
    <n v="3"/>
    <n v="76"/>
    <n v="81"/>
    <n v="92"/>
    <n v="5"/>
    <s v="Gold "/>
    <s v="Gold "/>
    <s v=" 1"/>
    <n v="1"/>
    <n v="5"/>
    <n v="395000"/>
    <n v="172000"/>
    <s v="DISCAPRIL"/>
    <n v="0.1"/>
    <x v="0"/>
    <x v="1"/>
    <x v="23"/>
    <n v="1975000"/>
    <n v="197500"/>
    <n v="1777500"/>
    <n v="860000"/>
    <n v="917500"/>
    <d v="2023-04-05T00:00:00"/>
    <x v="9"/>
    <x v="1"/>
    <n v="1.376343556953284E-3"/>
  </r>
  <r>
    <n v="844"/>
    <s v="ORD-AK-844-16/04/23"/>
    <x v="12"/>
    <x v="5"/>
    <s v="[{color: Ocean Blue, quantity: 1}]"/>
    <n v="10"/>
    <n v="20"/>
    <n v="31"/>
    <n v="10"/>
    <s v="Ocean Blue"/>
    <s v="Ocean Blue"/>
    <s v=" 1"/>
    <n v="1"/>
    <e v="#VALUE!"/>
    <e v="#VALUE!"/>
    <e v="#VALUE!"/>
    <e v="#VALUE!"/>
    <s v=" "/>
    <s v=" "/>
    <s v="0"/>
    <n v="0"/>
    <e v="#VALUE!"/>
    <e v="#VALUE!"/>
    <e v="#VALUE!"/>
    <e v="#VALUE!"/>
    <s v=" "/>
    <s v=" "/>
    <s v="0"/>
    <n v="0"/>
    <n v="1"/>
    <n v="48000"/>
    <n v="20000"/>
    <s v="LEBAR10"/>
    <n v="0.1"/>
    <x v="1"/>
    <x v="1"/>
    <x v="12"/>
    <n v="48000"/>
    <n v="4800"/>
    <n v="43200"/>
    <n v="20000"/>
    <n v="23200"/>
    <d v="2023-04-16T00:00:00"/>
    <x v="17"/>
    <x v="0"/>
    <n v="3.4802365690807832E-5"/>
  </r>
  <r>
    <n v="845"/>
    <s v="ORD-PW-845-04/04/23"/>
    <x v="6"/>
    <x v="4"/>
    <s v="[{color: Carmine Red, quantity: 2}, {color: Summer Orange , quantity: 2}, {color: Ash Grey , quantity: 1}]"/>
    <n v="10"/>
    <n v="21"/>
    <n v="32"/>
    <n v="11"/>
    <s v="Carmine Red"/>
    <s v="Carmine Red"/>
    <s v=" 2"/>
    <n v="2"/>
    <n v="45"/>
    <n v="59"/>
    <n v="70"/>
    <n v="14"/>
    <s v="Summer Orange "/>
    <s v="Summer Orange "/>
    <s v=" 2"/>
    <n v="2"/>
    <n v="83"/>
    <n v="92"/>
    <n v="103"/>
    <n v="9"/>
    <s v="Ash Grey "/>
    <s v="Ash Grey "/>
    <s v=" 1"/>
    <n v="1"/>
    <n v="5"/>
    <n v="155000"/>
    <n v="46000"/>
    <s v="BELI44"/>
    <n v="0.15"/>
    <x v="0"/>
    <x v="0"/>
    <x v="8"/>
    <n v="775000"/>
    <n v="116250"/>
    <n v="658750"/>
    <n v="230000"/>
    <n v="428750"/>
    <d v="2023-04-04T00:00:00"/>
    <x v="7"/>
    <x v="4"/>
    <n v="6.4316871939370081E-4"/>
  </r>
  <r>
    <n v="846"/>
    <s v="ORD-PP-846-20/04/23"/>
    <x v="10"/>
    <x v="3"/>
    <s v="[{color: Carmine Red, quantity: 1}, {color: Ocean Blue , quantity: 2}, {color: Rose Gold , quantity: 1}]"/>
    <n v="10"/>
    <n v="21"/>
    <n v="32"/>
    <n v="11"/>
    <s v="Carmine Red"/>
    <s v="Carmine Red"/>
    <s v=" 1"/>
    <n v="1"/>
    <n v="45"/>
    <n v="56"/>
    <n v="67"/>
    <n v="11"/>
    <s v="Ocean Blue "/>
    <s v="Ocean Blue "/>
    <s v=" 2"/>
    <n v="2"/>
    <n v="80"/>
    <n v="90"/>
    <n v="101"/>
    <n v="10"/>
    <s v="Rose Gold "/>
    <s v="Rose Gold "/>
    <s v=" 1"/>
    <n v="1"/>
    <n v="4"/>
    <n v="100000"/>
    <n v="31000"/>
    <s v="DISC20"/>
    <n v="0.2"/>
    <x v="1"/>
    <x v="2"/>
    <x v="14"/>
    <n v="400000"/>
    <n v="80000"/>
    <n v="320000"/>
    <n v="124000"/>
    <n v="196000"/>
    <d v="2023-04-20T00:00:00"/>
    <x v="5"/>
    <x v="4"/>
    <n v="2.9401998600854892E-4"/>
  </r>
  <r>
    <n v="847"/>
    <s v="ORD-SP-847-20/04/23"/>
    <x v="24"/>
    <x v="2"/>
    <s v="[{color: Summer Orange, quantity: 2}, {color: Midnight Black , quantity: 2}]"/>
    <n v="10"/>
    <n v="23"/>
    <n v="34"/>
    <n v="13"/>
    <s v="Summer Orange"/>
    <s v="Summer Orange"/>
    <s v=" 2"/>
    <n v="2"/>
    <n v="47"/>
    <n v="62"/>
    <n v="73"/>
    <n v="15"/>
    <s v="Midnight Black "/>
    <s v="Midnight Black "/>
    <s v=" 2"/>
    <n v="2"/>
    <e v="#VALUE!"/>
    <e v="#VALUE!"/>
    <e v="#VALUE!"/>
    <e v="#VALUE!"/>
    <s v=" "/>
    <s v=" "/>
    <s v="0"/>
    <n v="0"/>
    <n v="4"/>
    <n v="278000"/>
    <n v="122000"/>
    <s v="DISC20"/>
    <n v="0.2"/>
    <x v="1"/>
    <x v="2"/>
    <x v="2"/>
    <n v="1112000"/>
    <n v="222400"/>
    <n v="889600"/>
    <n v="488000"/>
    <n v="401600"/>
    <d v="2023-04-20T00:00:00"/>
    <x v="5"/>
    <x v="4"/>
    <n v="6.0244095092363908E-4"/>
  </r>
  <r>
    <n v="848"/>
    <s v="ORD-SW-848-27/04/23"/>
    <x v="3"/>
    <x v="1"/>
    <s v="[{color: Carmine Red, quantity: 3}, {color: Carmine Red , quantity: 2}]"/>
    <n v="10"/>
    <n v="21"/>
    <n v="32"/>
    <n v="11"/>
    <s v="Carmine Red"/>
    <s v="Carmine Red"/>
    <s v=" 3"/>
    <n v="3"/>
    <n v="45"/>
    <n v="57"/>
    <n v="68"/>
    <n v="12"/>
    <s v="Carmine Red "/>
    <s v="Carmine Red "/>
    <s v=" 2"/>
    <n v="2"/>
    <e v="#VALUE!"/>
    <e v="#VALUE!"/>
    <e v="#VALUE!"/>
    <e v="#VALUE!"/>
    <s v=" "/>
    <s v=" "/>
    <s v="0"/>
    <n v="0"/>
    <n v="5"/>
    <n v="165000"/>
    <n v="69000"/>
    <s v="LEBAR10"/>
    <n v="0.1"/>
    <x v="1"/>
    <x v="1"/>
    <x v="1"/>
    <n v="825000"/>
    <n v="82500"/>
    <n v="742500"/>
    <n v="345000"/>
    <n v="397500"/>
    <d v="2023-04-27T00:00:00"/>
    <x v="18"/>
    <x v="2"/>
    <n v="5.9629053284897043E-4"/>
  </r>
  <r>
    <n v="849"/>
    <s v="ORD-PW-849-10/04/23"/>
    <x v="6"/>
    <x v="4"/>
    <s v="[{color: Dusk, quantity: 1}]"/>
    <n v="10"/>
    <n v="14"/>
    <n v="25"/>
    <n v="4"/>
    <s v="Dusk"/>
    <s v="Dusk"/>
    <s v=" 1"/>
    <n v="1"/>
    <e v="#VALUE!"/>
    <e v="#VALUE!"/>
    <e v="#VALUE!"/>
    <e v="#VALUE!"/>
    <s v=" "/>
    <s v=" "/>
    <s v="0"/>
    <n v="0"/>
    <e v="#VALUE!"/>
    <e v="#VALUE!"/>
    <e v="#VALUE!"/>
    <e v="#VALUE!"/>
    <s v=" "/>
    <s v=" "/>
    <s v="0"/>
    <n v="0"/>
    <n v="1"/>
    <n v="155000"/>
    <n v="46000"/>
    <s v="-"/>
    <e v="#N/A"/>
    <x v="2"/>
    <x v="2"/>
    <x v="28"/>
    <n v="155000"/>
    <s v="0"/>
    <n v="155000"/>
    <n v="46000"/>
    <n v="109000"/>
    <d v="2023-04-10T00:00:00"/>
    <x v="23"/>
    <x v="4"/>
    <n v="1.6351111466801955E-4"/>
  </r>
  <r>
    <n v="850"/>
    <s v="ORD-PW-850-07/04/23"/>
    <x v="22"/>
    <x v="4"/>
    <s v="[{color: Snow White, quantity: 2}, {color: Gold , quantity: 1}, {color: Snow White , quantity: 3}]"/>
    <n v="10"/>
    <n v="20"/>
    <n v="31"/>
    <n v="10"/>
    <s v="Snow White"/>
    <s v="Snow White"/>
    <s v=" 2"/>
    <n v="2"/>
    <n v="44"/>
    <n v="49"/>
    <n v="60"/>
    <n v="5"/>
    <s v="Gold "/>
    <s v="Gold "/>
    <s v=" 1"/>
    <n v="1"/>
    <n v="73"/>
    <n v="84"/>
    <n v="95"/>
    <n v="11"/>
    <s v="Snow White "/>
    <s v="Snow White "/>
    <s v=" 3"/>
    <n v="3"/>
    <n v="6"/>
    <n v="120000"/>
    <n v="39000"/>
    <s v="-"/>
    <e v="#N/A"/>
    <x v="2"/>
    <x v="1"/>
    <x v="22"/>
    <n v="720000"/>
    <s v="0"/>
    <n v="720000"/>
    <n v="234000"/>
    <n v="486000"/>
    <d v="2023-04-07T00:00:00"/>
    <x v="28"/>
    <x v="4"/>
    <n v="7.2904955714364682E-4"/>
  </r>
  <r>
    <n v="851"/>
    <s v="ORD-SP-851-03/04/23"/>
    <x v="24"/>
    <x v="2"/>
    <s v="[{color: Midnight Black, quantity: 2}]"/>
    <n v="10"/>
    <n v="24"/>
    <n v="35"/>
    <n v="14"/>
    <s v="Midnight Black"/>
    <s v="Midnight Black"/>
    <s v=" 2"/>
    <n v="2"/>
    <e v="#VALUE!"/>
    <e v="#VALUE!"/>
    <e v="#VALUE!"/>
    <e v="#VALUE!"/>
    <s v=" "/>
    <s v=" "/>
    <s v="0"/>
    <n v="0"/>
    <e v="#VALUE!"/>
    <e v="#VALUE!"/>
    <e v="#VALUE!"/>
    <e v="#VALUE!"/>
    <s v=" "/>
    <s v=" "/>
    <s v="0"/>
    <n v="0"/>
    <n v="2"/>
    <n v="278000"/>
    <n v="122000"/>
    <s v="BELI44"/>
    <n v="0.15"/>
    <x v="0"/>
    <x v="0"/>
    <x v="8"/>
    <n v="556000"/>
    <n v="83400"/>
    <n v="472600"/>
    <n v="244000"/>
    <n v="228600"/>
    <d v="2023-04-03T00:00:00"/>
    <x v="2"/>
    <x v="1"/>
    <n v="3.4292331021201165E-4"/>
  </r>
  <r>
    <n v="852"/>
    <s v="ORD-PP-852-05/04/23"/>
    <x v="4"/>
    <x v="3"/>
    <s v="[{color: Carmine Red, quantity: 1}, {color: Snow White , quantity: 3}, {color: Magenta , quantity: 3}]"/>
    <n v="10"/>
    <n v="21"/>
    <n v="32"/>
    <n v="11"/>
    <s v="Carmine Red"/>
    <s v="Carmine Red"/>
    <s v=" 1"/>
    <n v="1"/>
    <n v="45"/>
    <n v="56"/>
    <n v="67"/>
    <n v="11"/>
    <s v="Snow White "/>
    <s v="Snow White "/>
    <s v=" 3"/>
    <n v="3"/>
    <n v="80"/>
    <n v="88"/>
    <n v="99"/>
    <n v="8"/>
    <s v="Magenta "/>
    <s v="Magenta "/>
    <s v=" 3"/>
    <n v="3"/>
    <n v="7"/>
    <n v="130000"/>
    <n v="46000"/>
    <s v="BELI44"/>
    <n v="0.15"/>
    <x v="0"/>
    <x v="0"/>
    <x v="9"/>
    <n v="910000"/>
    <n v="136500"/>
    <n v="773500"/>
    <n v="322000"/>
    <n v="451500"/>
    <d v="2023-04-05T00:00:00"/>
    <x v="9"/>
    <x v="2"/>
    <n v="6.7729603919826451E-4"/>
  </r>
  <r>
    <n v="853"/>
    <s v="ORD-SP-853-01/04/23"/>
    <x v="9"/>
    <x v="2"/>
    <s v="[{color: Carmine Red, quantity: 2}]"/>
    <n v="10"/>
    <n v="21"/>
    <n v="32"/>
    <n v="11"/>
    <s v="Carmine Red"/>
    <s v="Carmine Red"/>
    <s v=" 2"/>
    <n v="2"/>
    <e v="#VALUE!"/>
    <e v="#VALUE!"/>
    <e v="#VALUE!"/>
    <e v="#VALUE!"/>
    <s v=" "/>
    <s v=" "/>
    <s v="0"/>
    <n v="0"/>
    <e v="#VALUE!"/>
    <e v="#VALUE!"/>
    <e v="#VALUE!"/>
    <e v="#VALUE!"/>
    <s v=" "/>
    <s v=" "/>
    <s v="0"/>
    <n v="0"/>
    <n v="2"/>
    <n v="370000"/>
    <n v="108000"/>
    <s v="DISCAPRIL"/>
    <n v="0.1"/>
    <x v="0"/>
    <x v="1"/>
    <x v="17"/>
    <n v="740000"/>
    <n v="74000"/>
    <n v="666000"/>
    <n v="216000"/>
    <n v="450000"/>
    <d v="2023-04-01T00:00:00"/>
    <x v="0"/>
    <x v="2"/>
    <n v="6.7504588624411747E-4"/>
  </r>
  <r>
    <n v="854"/>
    <s v="ORD-PW-854-04/04/23"/>
    <x v="13"/>
    <x v="4"/>
    <s v="[{color: Rose Gold, quantity: 1}]"/>
    <n v="10"/>
    <n v="19"/>
    <n v="30"/>
    <n v="9"/>
    <s v="Rose Gold"/>
    <s v="Rose Gold"/>
    <s v=" 1"/>
    <n v="1"/>
    <e v="#VALUE!"/>
    <e v="#VALUE!"/>
    <e v="#VALUE!"/>
    <e v="#VALUE!"/>
    <s v=" "/>
    <s v=" "/>
    <s v="0"/>
    <n v="0"/>
    <e v="#VALUE!"/>
    <e v="#VALUE!"/>
    <e v="#VALUE!"/>
    <e v="#VALUE!"/>
    <s v=" "/>
    <s v=" "/>
    <s v="0"/>
    <n v="0"/>
    <n v="1"/>
    <n v="90000"/>
    <n v="36000"/>
    <s v="DISCAPRIL"/>
    <n v="0.1"/>
    <x v="0"/>
    <x v="1"/>
    <x v="5"/>
    <n v="90000"/>
    <n v="9000"/>
    <n v="81000"/>
    <n v="36000"/>
    <n v="45000"/>
    <d v="2023-04-04T00:00:00"/>
    <x v="7"/>
    <x v="0"/>
    <n v="6.7504588624411741E-5"/>
  </r>
  <r>
    <n v="855"/>
    <s v="ORD-PU-855-04/04/23"/>
    <x v="25"/>
    <x v="0"/>
    <s v="[{color: Dusk, quantity: 2}, {color: Magenta , quantity: 2}]"/>
    <n v="10"/>
    <n v="14"/>
    <n v="25"/>
    <n v="4"/>
    <s v="Dusk"/>
    <s v="Dusk"/>
    <s v=" 2"/>
    <n v="2"/>
    <n v="38"/>
    <n v="46"/>
    <n v="57"/>
    <n v="8"/>
    <s v="Magenta "/>
    <s v="Magenta "/>
    <s v=" 2"/>
    <n v="2"/>
    <e v="#VALUE!"/>
    <e v="#VALUE!"/>
    <e v="#VALUE!"/>
    <e v="#VALUE!"/>
    <s v=" "/>
    <s v=" "/>
    <s v="0"/>
    <n v="0"/>
    <n v="4"/>
    <n v="235000"/>
    <n v="89000"/>
    <s v="BELI44"/>
    <n v="0.15"/>
    <x v="0"/>
    <x v="0"/>
    <x v="13"/>
    <n v="940000"/>
    <n v="141000"/>
    <n v="799000"/>
    <n v="356000"/>
    <n v="443000"/>
    <d v="2023-04-04T00:00:00"/>
    <x v="7"/>
    <x v="1"/>
    <n v="6.6454517245809783E-4"/>
  </r>
  <r>
    <n v="856"/>
    <s v="ORD-AK-856-03/04/23"/>
    <x v="7"/>
    <x v="5"/>
    <s v="[{color: Snow White, quantity: 2}, {color: Carmine Red , quantity: 1}]"/>
    <n v="10"/>
    <n v="20"/>
    <n v="31"/>
    <n v="10"/>
    <s v="Snow White"/>
    <s v="Snow White"/>
    <s v=" 2"/>
    <n v="2"/>
    <n v="44"/>
    <n v="56"/>
    <n v="67"/>
    <n v="12"/>
    <s v="Carmine Red "/>
    <s v="Carmine Red "/>
    <s v=" 1"/>
    <n v="1"/>
    <e v="#VALUE!"/>
    <e v="#VALUE!"/>
    <e v="#VALUE!"/>
    <e v="#VALUE!"/>
    <s v=" "/>
    <s v=" "/>
    <s v="0"/>
    <n v="0"/>
    <n v="3"/>
    <n v="9000"/>
    <n v="2000"/>
    <s v="DISC10"/>
    <n v="0.1"/>
    <x v="0"/>
    <x v="2"/>
    <x v="6"/>
    <n v="27000"/>
    <n v="2700"/>
    <n v="24300"/>
    <n v="6000"/>
    <n v="18300"/>
    <d v="2023-04-03T00:00:00"/>
    <x v="2"/>
    <x v="2"/>
    <n v="2.7451866040594109E-5"/>
  </r>
  <r>
    <n v="857"/>
    <s v="ORD-SW-857-29/04/23"/>
    <x v="1"/>
    <x v="1"/>
    <s v="[{color: Ash Grey, quantity: 5}, {color: Dusk , quantity: 1}, {color: Snow White , quantity: 1}]"/>
    <n v="10"/>
    <n v="18"/>
    <n v="29"/>
    <n v="8"/>
    <s v="Ash Grey"/>
    <s v="Ash Grey"/>
    <s v=" 5"/>
    <n v="5"/>
    <n v="42"/>
    <n v="47"/>
    <n v="58"/>
    <n v="5"/>
    <s v="Dusk "/>
    <s v="Dusk "/>
    <s v=" 1"/>
    <n v="1"/>
    <n v="71"/>
    <n v="82"/>
    <n v="93"/>
    <n v="11"/>
    <s v="Snow White "/>
    <s v="Snow White "/>
    <s v=" 1"/>
    <n v="1"/>
    <n v="7"/>
    <n v="189000"/>
    <n v="93000"/>
    <s v="LEBAR10"/>
    <n v="0.1"/>
    <x v="1"/>
    <x v="1"/>
    <x v="12"/>
    <n v="1323000"/>
    <n v="132300"/>
    <n v="1190700"/>
    <n v="651000"/>
    <n v="539700"/>
    <d v="2023-04-29T00:00:00"/>
    <x v="13"/>
    <x v="2"/>
    <n v="8.0960503290211151E-4"/>
  </r>
  <r>
    <n v="858"/>
    <s v="ORD-AK-858-04/04/23"/>
    <x v="20"/>
    <x v="5"/>
    <s v="[{color: Gold, quantity: 1}, {color: Snow White , quantity: 1}, {color: Magenta , quantity: 3}]"/>
    <n v="10"/>
    <n v="14"/>
    <n v="25"/>
    <n v="4"/>
    <s v="Gold"/>
    <s v="Gold"/>
    <s v=" 1"/>
    <n v="1"/>
    <n v="38"/>
    <n v="49"/>
    <n v="60"/>
    <n v="11"/>
    <s v="Snow White "/>
    <s v="Snow White "/>
    <s v=" 1"/>
    <n v="1"/>
    <n v="73"/>
    <n v="81"/>
    <n v="92"/>
    <n v="8"/>
    <s v="Magenta "/>
    <s v="Magenta "/>
    <s v=" 3"/>
    <n v="3"/>
    <n v="5"/>
    <n v="400000"/>
    <n v="250000"/>
    <s v="DISC15"/>
    <n v="0.15"/>
    <x v="0"/>
    <x v="2"/>
    <x v="2"/>
    <n v="2000000"/>
    <n v="300000"/>
    <n v="1700000"/>
    <n v="1250000"/>
    <n v="450000"/>
    <d v="2023-04-04T00:00:00"/>
    <x v="7"/>
    <x v="4"/>
    <n v="6.7504588624411747E-4"/>
  </r>
  <r>
    <n v="859"/>
    <s v="ORD-PW-859-08/04/23"/>
    <x v="8"/>
    <x v="4"/>
    <s v="[{color: Midnight Black, quantity: 1}]"/>
    <n v="10"/>
    <n v="24"/>
    <n v="35"/>
    <n v="14"/>
    <s v="Midnight Black"/>
    <s v="Midnight Black"/>
    <s v=" 1"/>
    <n v="1"/>
    <e v="#VALUE!"/>
    <e v="#VALUE!"/>
    <e v="#VALUE!"/>
    <e v="#VALUE!"/>
    <s v=" "/>
    <s v=" "/>
    <s v="0"/>
    <n v="0"/>
    <e v="#VALUE!"/>
    <e v="#VALUE!"/>
    <e v="#VALUE!"/>
    <e v="#VALUE!"/>
    <s v=" "/>
    <s v=" "/>
    <s v="0"/>
    <n v="0"/>
    <n v="1"/>
    <n v="90000"/>
    <n v="37000"/>
    <s v="-"/>
    <e v="#N/A"/>
    <x v="2"/>
    <x v="1"/>
    <x v="3"/>
    <n v="90000"/>
    <s v="0"/>
    <n v="90000"/>
    <n v="37000"/>
    <n v="53000"/>
    <d v="2023-04-08T00:00:00"/>
    <x v="26"/>
    <x v="1"/>
    <n v="7.9505404379862717E-5"/>
  </r>
  <r>
    <n v="860"/>
    <s v="ORD-PW-860-03/04/23"/>
    <x v="17"/>
    <x v="4"/>
    <s v="[{color: Carmine Red, quantity: 6}]"/>
    <n v="10"/>
    <n v="21"/>
    <n v="32"/>
    <n v="11"/>
    <s v="Carmine Red"/>
    <s v="Carmine Red"/>
    <s v=" 6"/>
    <n v="6"/>
    <e v="#VALUE!"/>
    <e v="#VALUE!"/>
    <e v="#VALUE!"/>
    <e v="#VALUE!"/>
    <s v=" "/>
    <s v=" "/>
    <s v="0"/>
    <n v="0"/>
    <e v="#VALUE!"/>
    <e v="#VALUE!"/>
    <e v="#VALUE!"/>
    <e v="#VALUE!"/>
    <s v=" "/>
    <s v=" "/>
    <s v="0"/>
    <n v="0"/>
    <n v="6"/>
    <n v="110000"/>
    <n v="40000"/>
    <s v="DISC10"/>
    <n v="0.1"/>
    <x v="0"/>
    <x v="2"/>
    <x v="28"/>
    <n v="660000"/>
    <n v="66000"/>
    <n v="594000"/>
    <n v="240000"/>
    <n v="354000"/>
    <d v="2023-04-03T00:00:00"/>
    <x v="2"/>
    <x v="0"/>
    <n v="5.3103609717870576E-4"/>
  </r>
  <r>
    <n v="861"/>
    <s v="ORD-PW-861-03/04/23"/>
    <x v="13"/>
    <x v="4"/>
    <s v="[{color: Snow White, quantity: 2}]"/>
    <n v="10"/>
    <n v="20"/>
    <n v="31"/>
    <n v="10"/>
    <s v="Snow White"/>
    <s v="Snow White"/>
    <s v=" 2"/>
    <n v="2"/>
    <e v="#VALUE!"/>
    <e v="#VALUE!"/>
    <e v="#VALUE!"/>
    <e v="#VALUE!"/>
    <s v=" "/>
    <s v=" "/>
    <s v="0"/>
    <n v="0"/>
    <e v="#VALUE!"/>
    <e v="#VALUE!"/>
    <e v="#VALUE!"/>
    <e v="#VALUE!"/>
    <s v=" "/>
    <s v=" "/>
    <s v="0"/>
    <n v="0"/>
    <n v="2"/>
    <n v="90000"/>
    <n v="36000"/>
    <s v="DISCAPRIL"/>
    <n v="0.1"/>
    <x v="0"/>
    <x v="1"/>
    <x v="4"/>
    <n v="180000"/>
    <n v="18000"/>
    <n v="162000"/>
    <n v="72000"/>
    <n v="90000"/>
    <d v="2023-04-03T00:00:00"/>
    <x v="2"/>
    <x v="1"/>
    <n v="1.3500917724882348E-4"/>
  </r>
  <r>
    <n v="862"/>
    <s v="ORD-PP-862-08/04/23"/>
    <x v="15"/>
    <x v="3"/>
    <s v="[{color: Ocean Blue, quantity: 1}]"/>
    <n v="10"/>
    <n v="20"/>
    <n v="31"/>
    <n v="10"/>
    <s v="Ocean Blue"/>
    <s v="Ocean Blue"/>
    <s v=" 1"/>
    <n v="1"/>
    <e v="#VALUE!"/>
    <e v="#VALUE!"/>
    <e v="#VALUE!"/>
    <e v="#VALUE!"/>
    <s v=" "/>
    <s v=" "/>
    <s v="0"/>
    <n v="0"/>
    <e v="#VALUE!"/>
    <e v="#VALUE!"/>
    <e v="#VALUE!"/>
    <e v="#VALUE!"/>
    <s v=" "/>
    <s v=" "/>
    <s v="0"/>
    <n v="0"/>
    <n v="1"/>
    <n v="395000"/>
    <n v="172000"/>
    <s v="-"/>
    <e v="#N/A"/>
    <x v="2"/>
    <x v="0"/>
    <x v="7"/>
    <n v="395000"/>
    <s v="0"/>
    <n v="395000"/>
    <n v="172000"/>
    <n v="223000"/>
    <d v="2023-04-08T00:00:00"/>
    <x v="26"/>
    <x v="4"/>
    <n v="3.3452273918319596E-4"/>
  </r>
  <r>
    <n v="863"/>
    <s v="ORD-PP-863-10/04/23"/>
    <x v="14"/>
    <x v="3"/>
    <s v="[{color: Dusk, quantity: 2}]"/>
    <n v="10"/>
    <n v="14"/>
    <n v="25"/>
    <n v="4"/>
    <s v="Dusk"/>
    <s v="Dusk"/>
    <s v=" 2"/>
    <n v="2"/>
    <e v="#VALUE!"/>
    <e v="#VALUE!"/>
    <e v="#VALUE!"/>
    <e v="#VALUE!"/>
    <s v=" "/>
    <s v=" "/>
    <s v="0"/>
    <n v="0"/>
    <e v="#VALUE!"/>
    <e v="#VALUE!"/>
    <e v="#VALUE!"/>
    <e v="#VALUE!"/>
    <s v=" "/>
    <s v=" "/>
    <s v="0"/>
    <n v="0"/>
    <n v="2"/>
    <n v="85000"/>
    <n v="28000"/>
    <s v="-"/>
    <e v="#N/A"/>
    <x v="2"/>
    <x v="1"/>
    <x v="16"/>
    <n v="170000"/>
    <s v="0"/>
    <n v="170000"/>
    <n v="56000"/>
    <n v="114000"/>
    <d v="2023-04-10T00:00:00"/>
    <x v="23"/>
    <x v="3"/>
    <n v="1.7101162451517641E-4"/>
  </r>
  <r>
    <n v="864"/>
    <s v="ORD-PW-864-20/04/23"/>
    <x v="8"/>
    <x v="4"/>
    <s v="[{color: Ash Grey, quantity: 2}]"/>
    <n v="10"/>
    <n v="18"/>
    <n v="29"/>
    <n v="8"/>
    <s v="Ash Grey"/>
    <s v="Ash Grey"/>
    <s v=" 2"/>
    <n v="2"/>
    <e v="#VALUE!"/>
    <e v="#VALUE!"/>
    <e v="#VALUE!"/>
    <e v="#VALUE!"/>
    <s v=" "/>
    <s v=" "/>
    <s v="0"/>
    <n v="0"/>
    <e v="#VALUE!"/>
    <e v="#VALUE!"/>
    <e v="#VALUE!"/>
    <e v="#VALUE!"/>
    <s v=" "/>
    <s v=" "/>
    <s v="0"/>
    <n v="0"/>
    <n v="2"/>
    <n v="90000"/>
    <n v="37000"/>
    <s v="DISC20"/>
    <n v="0.2"/>
    <x v="1"/>
    <x v="2"/>
    <x v="9"/>
    <n v="180000"/>
    <n v="36000"/>
    <n v="144000"/>
    <n v="74000"/>
    <n v="70000"/>
    <d v="2023-04-20T00:00:00"/>
    <x v="5"/>
    <x v="2"/>
    <n v="1.0500713786019604E-4"/>
  </r>
  <r>
    <n v="865"/>
    <s v="ORD-PU-865-18/04/23"/>
    <x v="25"/>
    <x v="0"/>
    <s v="[{color: Midnight Black, quantity: 2}]"/>
    <n v="10"/>
    <n v="24"/>
    <n v="35"/>
    <n v="14"/>
    <s v="Midnight Black"/>
    <s v="Midnight Black"/>
    <s v=" 2"/>
    <n v="2"/>
    <e v="#VALUE!"/>
    <e v="#VALUE!"/>
    <e v="#VALUE!"/>
    <e v="#VALUE!"/>
    <s v=" "/>
    <s v=" "/>
    <s v="0"/>
    <n v="0"/>
    <e v="#VALUE!"/>
    <e v="#VALUE!"/>
    <e v="#VALUE!"/>
    <e v="#VALUE!"/>
    <s v=" "/>
    <s v=" "/>
    <s v="0"/>
    <n v="0"/>
    <n v="2"/>
    <n v="235000"/>
    <n v="89000"/>
    <s v="LEBAR10"/>
    <n v="0.1"/>
    <x v="1"/>
    <x v="1"/>
    <x v="24"/>
    <n v="470000"/>
    <n v="47000"/>
    <n v="423000"/>
    <n v="178000"/>
    <n v="245000"/>
    <d v="2023-04-18T00:00:00"/>
    <x v="24"/>
    <x v="4"/>
    <n v="3.6752498251068619E-4"/>
  </r>
  <r>
    <n v="866"/>
    <s v="ORD-PU-866-13/04/23"/>
    <x v="25"/>
    <x v="0"/>
    <s v="[{color: Ash Grey, quantity: 4}, {color: Rose Gold , quantity: 1}, {color: Rose Gold , quantity: 1}]"/>
    <n v="10"/>
    <n v="18"/>
    <n v="29"/>
    <n v="8"/>
    <s v="Ash Grey"/>
    <s v="Ash Grey"/>
    <s v=" 4"/>
    <n v="4"/>
    <n v="42"/>
    <n v="52"/>
    <n v="63"/>
    <n v="10"/>
    <s v="Rose Gold "/>
    <s v="Rose Gold "/>
    <s v=" 1"/>
    <n v="1"/>
    <n v="76"/>
    <n v="86"/>
    <n v="97"/>
    <n v="10"/>
    <s v="Rose Gold "/>
    <s v="Rose Gold "/>
    <s v=" 1"/>
    <n v="1"/>
    <n v="6"/>
    <n v="235000"/>
    <n v="89000"/>
    <s v="-"/>
    <e v="#N/A"/>
    <x v="2"/>
    <x v="2"/>
    <x v="6"/>
    <n v="1410000"/>
    <s v="0"/>
    <n v="1410000"/>
    <n v="534000"/>
    <n v="876000"/>
    <d v="2023-04-13T00:00:00"/>
    <x v="21"/>
    <x v="2"/>
    <n v="1.314089325221882E-3"/>
  </r>
  <r>
    <n v="867"/>
    <s v="ORD-AK-867-03/04/23"/>
    <x v="23"/>
    <x v="5"/>
    <s v="[{color: Ash Grey, quantity: 1}]"/>
    <n v="10"/>
    <n v="18"/>
    <n v="29"/>
    <n v="8"/>
    <s v="Ash Grey"/>
    <s v="Ash Grey"/>
    <s v=" 1"/>
    <n v="1"/>
    <e v="#VALUE!"/>
    <e v="#VALUE!"/>
    <e v="#VALUE!"/>
    <e v="#VALUE!"/>
    <s v=" "/>
    <s v=" "/>
    <s v="0"/>
    <n v="0"/>
    <e v="#VALUE!"/>
    <e v="#VALUE!"/>
    <e v="#VALUE!"/>
    <e v="#VALUE!"/>
    <s v=" "/>
    <s v=" "/>
    <s v="0"/>
    <n v="0"/>
    <n v="1"/>
    <n v="90000"/>
    <n v="47000"/>
    <s v="DISCAPRIL"/>
    <n v="0.1"/>
    <x v="0"/>
    <x v="1"/>
    <x v="11"/>
    <n v="90000"/>
    <n v="9000"/>
    <n v="81000"/>
    <n v="47000"/>
    <n v="34000"/>
    <d v="2023-04-03T00:00:00"/>
    <x v="2"/>
    <x v="3"/>
    <n v="5.1003466960666653E-5"/>
  </r>
  <r>
    <n v="868"/>
    <s v="ORD-SP-868-08/04/23"/>
    <x v="24"/>
    <x v="2"/>
    <s v="[{color: Ocean Blue, quantity: 6}, {color: Midnight Black , quantity: 1}]"/>
    <n v="10"/>
    <n v="20"/>
    <n v="31"/>
    <n v="10"/>
    <s v="Ocean Blue"/>
    <s v="Ocean Blue"/>
    <s v=" 6"/>
    <n v="6"/>
    <n v="44"/>
    <n v="59"/>
    <n v="70"/>
    <n v="15"/>
    <s v="Midnight Black "/>
    <s v="Midnight Black "/>
    <s v=" 1"/>
    <n v="1"/>
    <e v="#VALUE!"/>
    <e v="#VALUE!"/>
    <e v="#VALUE!"/>
    <e v="#VALUE!"/>
    <s v=" "/>
    <s v=" "/>
    <s v="0"/>
    <n v="0"/>
    <n v="7"/>
    <n v="278000"/>
    <n v="122000"/>
    <s v="-"/>
    <e v="#N/A"/>
    <x v="2"/>
    <x v="3"/>
    <x v="10"/>
    <n v="1946000"/>
    <s v="0"/>
    <n v="1946000"/>
    <n v="854000"/>
    <n v="1092000"/>
    <d v="2023-04-08T00:00:00"/>
    <x v="26"/>
    <x v="4"/>
    <n v="1.6381113506190583E-3"/>
  </r>
  <r>
    <n v="869"/>
    <s v="ORD-SW-869-19/04/23"/>
    <x v="1"/>
    <x v="1"/>
    <s v="[{color: Magenta, quantity: 4}]"/>
    <n v="10"/>
    <n v="17"/>
    <n v="28"/>
    <n v="7"/>
    <s v="Magenta"/>
    <s v="Magenta"/>
    <s v=" 4"/>
    <n v="4"/>
    <e v="#VALUE!"/>
    <e v="#VALUE!"/>
    <e v="#VALUE!"/>
    <e v="#VALUE!"/>
    <s v=" "/>
    <s v=" "/>
    <s v="0"/>
    <n v="0"/>
    <e v="#VALUE!"/>
    <e v="#VALUE!"/>
    <e v="#VALUE!"/>
    <e v="#VALUE!"/>
    <s v=" "/>
    <s v=" "/>
    <s v="0"/>
    <n v="0"/>
    <n v="4"/>
    <n v="189000"/>
    <n v="93000"/>
    <s v="BUKALEBAR"/>
    <n v="0.15"/>
    <x v="1"/>
    <x v="3"/>
    <x v="11"/>
    <n v="756000"/>
    <n v="113400"/>
    <n v="642600"/>
    <n v="372000"/>
    <n v="270600"/>
    <d v="2023-04-19T00:00:00"/>
    <x v="19"/>
    <x v="0"/>
    <n v="4.0592759292812928E-4"/>
  </r>
  <r>
    <n v="870"/>
    <s v="ORD-PW-870-08/04/23"/>
    <x v="8"/>
    <x v="4"/>
    <s v="[{color: Summer Orange, quantity: 1}, {color: Carmine Red , quantity: 1}]"/>
    <n v="10"/>
    <n v="23"/>
    <n v="34"/>
    <n v="13"/>
    <s v="Summer Orange"/>
    <s v="Summer Orange"/>
    <s v=" 1"/>
    <n v="1"/>
    <n v="47"/>
    <n v="59"/>
    <n v="70"/>
    <n v="12"/>
    <s v="Carmine Red "/>
    <s v="Carmine Red "/>
    <s v=" 1"/>
    <n v="1"/>
    <e v="#VALUE!"/>
    <e v="#VALUE!"/>
    <e v="#VALUE!"/>
    <e v="#VALUE!"/>
    <s v=" "/>
    <s v=" "/>
    <s v="0"/>
    <n v="0"/>
    <n v="2"/>
    <n v="90000"/>
    <n v="37000"/>
    <s v="-"/>
    <e v="#N/A"/>
    <x v="2"/>
    <x v="1"/>
    <x v="13"/>
    <n v="180000"/>
    <s v="0"/>
    <n v="180000"/>
    <n v="74000"/>
    <n v="106000"/>
    <d v="2023-04-08T00:00:00"/>
    <x v="26"/>
    <x v="0"/>
    <n v="1.5901080875972543E-4"/>
  </r>
  <r>
    <n v="871"/>
    <s v="ORD-AK-871-23/04/23"/>
    <x v="12"/>
    <x v="5"/>
    <s v="[{color: Snow White, quantity: 3}]"/>
    <n v="10"/>
    <n v="20"/>
    <n v="31"/>
    <n v="10"/>
    <s v="Snow White"/>
    <s v="Snow White"/>
    <s v=" 3"/>
    <n v="3"/>
    <e v="#VALUE!"/>
    <e v="#VALUE!"/>
    <e v="#VALUE!"/>
    <e v="#VALUE!"/>
    <s v=" "/>
    <s v=" "/>
    <s v="0"/>
    <n v="0"/>
    <e v="#VALUE!"/>
    <e v="#VALUE!"/>
    <e v="#VALUE!"/>
    <e v="#VALUE!"/>
    <s v=" "/>
    <s v=" "/>
    <s v="0"/>
    <n v="0"/>
    <n v="3"/>
    <n v="48000"/>
    <n v="20000"/>
    <s v="BUKALEBAR"/>
    <n v="0.15"/>
    <x v="1"/>
    <x v="3"/>
    <x v="11"/>
    <n v="144000"/>
    <n v="21600"/>
    <n v="122400"/>
    <n v="60000"/>
    <n v="62400"/>
    <d v="2023-04-23T00:00:00"/>
    <x v="25"/>
    <x v="0"/>
    <n v="9.3606362892517615E-5"/>
  </r>
  <r>
    <n v="872"/>
    <s v="ORD-SP-872-18/04/23"/>
    <x v="2"/>
    <x v="2"/>
    <s v="[{color: Midnight Black, quantity: 7}]"/>
    <n v="10"/>
    <n v="24"/>
    <n v="35"/>
    <n v="14"/>
    <s v="Midnight Black"/>
    <s v="Midnight Black"/>
    <s v=" 7"/>
    <n v="7"/>
    <e v="#VALUE!"/>
    <e v="#VALUE!"/>
    <e v="#VALUE!"/>
    <e v="#VALUE!"/>
    <s v=" "/>
    <s v=" "/>
    <s v="0"/>
    <n v="0"/>
    <e v="#VALUE!"/>
    <e v="#VALUE!"/>
    <e v="#VALUE!"/>
    <e v="#VALUE!"/>
    <s v=" "/>
    <s v=" "/>
    <s v="0"/>
    <n v="0"/>
    <n v="7"/>
    <n v="360000"/>
    <n v="108000"/>
    <s v="LEBAR10"/>
    <n v="0.1"/>
    <x v="1"/>
    <x v="1"/>
    <x v="20"/>
    <n v="2520000"/>
    <n v="252000"/>
    <n v="2268000"/>
    <n v="756000"/>
    <n v="1512000"/>
    <d v="2023-04-18T00:00:00"/>
    <x v="24"/>
    <x v="2"/>
    <n v="2.2681541777802346E-3"/>
  </r>
  <r>
    <n v="873"/>
    <s v="ORD-AK-873-01/04/23"/>
    <x v="20"/>
    <x v="5"/>
    <s v="[{color: Dusk, quantity: 1}, {color: Carmine Red , quantity: 2}, {color: Ash Grey , quantity: 1}]"/>
    <n v="10"/>
    <n v="14"/>
    <n v="25"/>
    <n v="4"/>
    <s v="Dusk"/>
    <s v="Dusk"/>
    <s v=" 1"/>
    <n v="1"/>
    <n v="38"/>
    <n v="50"/>
    <n v="61"/>
    <n v="12"/>
    <s v="Carmine Red "/>
    <s v="Carmine Red "/>
    <s v=" 2"/>
    <n v="2"/>
    <n v="74"/>
    <n v="83"/>
    <n v="94"/>
    <n v="9"/>
    <s v="Ash Grey "/>
    <s v="Ash Grey "/>
    <s v=" 1"/>
    <n v="1"/>
    <n v="4"/>
    <n v="400000"/>
    <n v="250000"/>
    <s v="DISCAPRIL"/>
    <n v="0.1"/>
    <x v="0"/>
    <x v="1"/>
    <x v="19"/>
    <n v="1600000"/>
    <n v="160000"/>
    <n v="1440000"/>
    <n v="1000000"/>
    <n v="440000"/>
    <d v="2023-04-01T00:00:00"/>
    <x v="0"/>
    <x v="1"/>
    <n v="6.6004486654980374E-4"/>
  </r>
  <r>
    <n v="874"/>
    <s v="ORD-PW-874-23/04/23"/>
    <x v="17"/>
    <x v="4"/>
    <s v="[{color: Gold, quantity: 2}, {color: Snow White , quantity: 1}, {color: Magenta , quantity: 4}]"/>
    <n v="10"/>
    <n v="14"/>
    <n v="25"/>
    <n v="4"/>
    <s v="Gold"/>
    <s v="Gold"/>
    <s v=" 2"/>
    <n v="2"/>
    <n v="38"/>
    <n v="49"/>
    <n v="60"/>
    <n v="11"/>
    <s v="Snow White "/>
    <s v="Snow White "/>
    <s v=" 1"/>
    <n v="1"/>
    <n v="73"/>
    <n v="81"/>
    <n v="92"/>
    <n v="8"/>
    <s v="Magenta "/>
    <s v="Magenta "/>
    <s v=" 4"/>
    <n v="4"/>
    <n v="7"/>
    <n v="110000"/>
    <n v="40000"/>
    <s v="LEBAR10"/>
    <n v="0.1"/>
    <x v="1"/>
    <x v="1"/>
    <x v="29"/>
    <n v="770000"/>
    <n v="77000"/>
    <n v="693000"/>
    <n v="280000"/>
    <n v="413000"/>
    <d v="2023-04-23T00:00:00"/>
    <x v="25"/>
    <x v="4"/>
    <n v="6.1954211337515665E-4"/>
  </r>
  <r>
    <n v="875"/>
    <s v="ORD-SP-875-21/04/23"/>
    <x v="11"/>
    <x v="2"/>
    <s v="[{color: Rose Gold, quantity: 4}, {color: Snow White , quantity: 2}]"/>
    <n v="10"/>
    <n v="19"/>
    <n v="30"/>
    <n v="9"/>
    <s v="Rose Gold"/>
    <s v="Rose Gold"/>
    <s v=" 4"/>
    <n v="4"/>
    <n v="43"/>
    <n v="54"/>
    <n v="65"/>
    <n v="11"/>
    <s v="Snow White "/>
    <s v="Snow White "/>
    <s v=" 2"/>
    <n v="2"/>
    <e v="#VALUE!"/>
    <e v="#VALUE!"/>
    <e v="#VALUE!"/>
    <e v="#VALUE!"/>
    <s v=" "/>
    <s v=" "/>
    <s v="0"/>
    <n v="0"/>
    <n v="6"/>
    <n v="125000"/>
    <n v="23000"/>
    <s v="BUKALEBAR"/>
    <n v="0.15"/>
    <x v="1"/>
    <x v="3"/>
    <x v="21"/>
    <n v="750000"/>
    <n v="112500"/>
    <n v="637500"/>
    <n v="138000"/>
    <n v="499500"/>
    <d v="2023-04-21T00:00:00"/>
    <x v="20"/>
    <x v="3"/>
    <n v="7.4930093373097042E-4"/>
  </r>
  <r>
    <n v="876"/>
    <s v="ORD-SP-876-01/04/23"/>
    <x v="2"/>
    <x v="2"/>
    <s v="[{color: Summer Orange, quantity: 1}]"/>
    <n v="10"/>
    <n v="23"/>
    <n v="34"/>
    <n v="13"/>
    <s v="Summer Orange"/>
    <s v="Summer Orange"/>
    <s v=" 1"/>
    <n v="1"/>
    <e v="#VALUE!"/>
    <e v="#VALUE!"/>
    <e v="#VALUE!"/>
    <e v="#VALUE!"/>
    <s v=" "/>
    <s v=" "/>
    <s v="0"/>
    <n v="0"/>
    <e v="#VALUE!"/>
    <e v="#VALUE!"/>
    <e v="#VALUE!"/>
    <e v="#VALUE!"/>
    <s v=" "/>
    <s v=" "/>
    <s v="0"/>
    <n v="0"/>
    <n v="1"/>
    <n v="360000"/>
    <n v="108000"/>
    <s v="DISC15"/>
    <n v="0.15"/>
    <x v="0"/>
    <x v="2"/>
    <x v="7"/>
    <n v="360000"/>
    <n v="54000"/>
    <n v="306000"/>
    <n v="108000"/>
    <n v="198000"/>
    <d v="2023-04-01T00:00:00"/>
    <x v="0"/>
    <x v="1"/>
    <n v="2.9702018994741169E-4"/>
  </r>
  <r>
    <n v="877"/>
    <s v="ORD-AK-877-12/04/23"/>
    <x v="7"/>
    <x v="5"/>
    <s v="[{color: Ash Grey, quantity: 1}]"/>
    <n v="10"/>
    <n v="18"/>
    <n v="29"/>
    <n v="8"/>
    <s v="Ash Grey"/>
    <s v="Ash Grey"/>
    <s v=" 1"/>
    <n v="1"/>
    <e v="#VALUE!"/>
    <e v="#VALUE!"/>
    <e v="#VALUE!"/>
    <e v="#VALUE!"/>
    <s v=" "/>
    <s v=" "/>
    <s v="0"/>
    <n v="0"/>
    <e v="#VALUE!"/>
    <e v="#VALUE!"/>
    <e v="#VALUE!"/>
    <e v="#VALUE!"/>
    <s v=" "/>
    <s v=" "/>
    <s v="0"/>
    <n v="0"/>
    <n v="1"/>
    <n v="9000"/>
    <n v="2000"/>
    <s v="-"/>
    <e v="#N/A"/>
    <x v="2"/>
    <x v="2"/>
    <x v="12"/>
    <n v="9000"/>
    <s v="0"/>
    <n v="9000"/>
    <n v="2000"/>
    <n v="7000"/>
    <d v="2023-04-12T00:00:00"/>
    <x v="14"/>
    <x v="4"/>
    <n v="1.0500713786019605E-5"/>
  </r>
  <r>
    <n v="878"/>
    <s v="ORD-PW-878-28/04/23"/>
    <x v="13"/>
    <x v="4"/>
    <s v="[{color: Carmine Red, quantity: 1}, {color: Gold , quantity: 1}, {color: Dusk , quantity: 1}]"/>
    <n v="10"/>
    <n v="21"/>
    <n v="32"/>
    <n v="11"/>
    <s v="Carmine Red"/>
    <s v="Carmine Red"/>
    <s v=" 1"/>
    <n v="1"/>
    <n v="45"/>
    <n v="50"/>
    <n v="61"/>
    <n v="5"/>
    <s v="Gold "/>
    <s v="Gold "/>
    <s v=" 1"/>
    <n v="1"/>
    <n v="74"/>
    <n v="79"/>
    <n v="90"/>
    <n v="5"/>
    <s v="Dusk "/>
    <s v="Dusk "/>
    <s v=" 1"/>
    <n v="1"/>
    <n v="3"/>
    <n v="90000"/>
    <n v="36000"/>
    <s v="BUKALEBAR"/>
    <n v="0.15"/>
    <x v="1"/>
    <x v="3"/>
    <x v="3"/>
    <n v="270000"/>
    <n v="40500"/>
    <n v="229500"/>
    <n v="108000"/>
    <n v="121500"/>
    <d v="2023-04-28T00:00:00"/>
    <x v="11"/>
    <x v="2"/>
    <n v="1.822623892859117E-4"/>
  </r>
  <r>
    <n v="879"/>
    <s v="ORD-PW-879-16/04/23"/>
    <x v="17"/>
    <x v="4"/>
    <s v="[{color: Gold, quantity: 7}]"/>
    <n v="10"/>
    <n v="14"/>
    <n v="25"/>
    <n v="4"/>
    <s v="Gold"/>
    <s v="Gold"/>
    <s v=" 7"/>
    <n v="7"/>
    <e v="#VALUE!"/>
    <e v="#VALUE!"/>
    <e v="#VALUE!"/>
    <e v="#VALUE!"/>
    <s v=" "/>
    <s v=" "/>
    <s v="0"/>
    <n v="0"/>
    <e v="#VALUE!"/>
    <e v="#VALUE!"/>
    <e v="#VALUE!"/>
    <e v="#VALUE!"/>
    <s v=" "/>
    <s v=" "/>
    <s v="0"/>
    <n v="0"/>
    <n v="7"/>
    <n v="110000"/>
    <n v="40000"/>
    <s v="BUKALEBAR"/>
    <n v="0.15"/>
    <x v="1"/>
    <x v="3"/>
    <x v="14"/>
    <n v="770000"/>
    <n v="115500"/>
    <n v="654500"/>
    <n v="280000"/>
    <n v="374500"/>
    <d v="2023-04-16T00:00:00"/>
    <x v="17"/>
    <x v="3"/>
    <n v="5.6178818755204889E-4"/>
  </r>
  <r>
    <n v="880"/>
    <s v="ORD-PP-880-01/04/23"/>
    <x v="5"/>
    <x v="3"/>
    <s v="[{color: Magenta, quantity: 1}, {color: Rose Gold , quantity: 2}]"/>
    <n v="10"/>
    <n v="17"/>
    <n v="28"/>
    <n v="7"/>
    <s v="Magenta"/>
    <s v="Magenta"/>
    <s v=" 1"/>
    <n v="1"/>
    <n v="41"/>
    <n v="51"/>
    <n v="62"/>
    <n v="10"/>
    <s v="Rose Gold "/>
    <s v="Rose Gold "/>
    <s v=" 2"/>
    <n v="2"/>
    <e v="#VALUE!"/>
    <e v="#VALUE!"/>
    <e v="#VALUE!"/>
    <e v="#VALUE!"/>
    <s v=" "/>
    <s v=" "/>
    <s v="0"/>
    <n v="0"/>
    <n v="3"/>
    <n v="175000"/>
    <n v="63000"/>
    <s v="DISC10"/>
    <n v="0.1"/>
    <x v="0"/>
    <x v="2"/>
    <x v="20"/>
    <n v="525000"/>
    <n v="52500"/>
    <n v="472500"/>
    <n v="189000"/>
    <n v="283500"/>
    <d v="2023-04-01T00:00:00"/>
    <x v="0"/>
    <x v="1"/>
    <n v="4.2527890833379399E-4"/>
  </r>
  <r>
    <n v="881"/>
    <s v="ORD-SP-881-23/04/23"/>
    <x v="2"/>
    <x v="2"/>
    <s v="[{color: Rose Gold, quantity: 3}, {color: Dusk , quantity: 1}, {color: Snow White , quantity: 3}]"/>
    <n v="10"/>
    <n v="19"/>
    <n v="30"/>
    <n v="9"/>
    <s v="Rose Gold"/>
    <s v="Rose Gold"/>
    <s v=" 3"/>
    <n v="3"/>
    <n v="43"/>
    <n v="48"/>
    <n v="59"/>
    <n v="5"/>
    <s v="Dusk "/>
    <s v="Dusk "/>
    <s v=" 1"/>
    <n v="1"/>
    <n v="72"/>
    <n v="83"/>
    <n v="94"/>
    <n v="11"/>
    <s v="Snow White "/>
    <s v="Snow White "/>
    <s v=" 3"/>
    <n v="3"/>
    <n v="7"/>
    <n v="360000"/>
    <n v="108000"/>
    <s v="LEBAR10"/>
    <n v="0.1"/>
    <x v="1"/>
    <x v="1"/>
    <x v="10"/>
    <n v="2520000"/>
    <n v="252000"/>
    <n v="2268000"/>
    <n v="756000"/>
    <n v="1512000"/>
    <d v="2023-04-23T00:00:00"/>
    <x v="25"/>
    <x v="2"/>
    <n v="2.2681541777802346E-3"/>
  </r>
  <r>
    <n v="882"/>
    <s v="ORD-AK-882-03/04/23"/>
    <x v="26"/>
    <x v="5"/>
    <s v="[{color: Carmine Red, quantity: 2}]"/>
    <n v="10"/>
    <n v="21"/>
    <n v="32"/>
    <n v="11"/>
    <s v="Carmine Red"/>
    <s v="Carmine Red"/>
    <s v=" 2"/>
    <n v="2"/>
    <e v="#VALUE!"/>
    <e v="#VALUE!"/>
    <e v="#VALUE!"/>
    <e v="#VALUE!"/>
    <s v=" "/>
    <s v=" "/>
    <s v="0"/>
    <n v="0"/>
    <e v="#VALUE!"/>
    <e v="#VALUE!"/>
    <e v="#VALUE!"/>
    <e v="#VALUE!"/>
    <s v=" "/>
    <s v=" "/>
    <s v="0"/>
    <n v="0"/>
    <n v="2"/>
    <n v="290000"/>
    <n v="115000"/>
    <s v="DISCAPRIL"/>
    <n v="0.1"/>
    <x v="0"/>
    <x v="1"/>
    <x v="20"/>
    <n v="580000"/>
    <n v="58000"/>
    <n v="522000"/>
    <n v="230000"/>
    <n v="292000"/>
    <d v="2023-04-03T00:00:00"/>
    <x v="2"/>
    <x v="3"/>
    <n v="4.3802977507396068E-4"/>
  </r>
  <r>
    <n v="883"/>
    <s v="ORD-SP-883-04/04/23"/>
    <x v="2"/>
    <x v="2"/>
    <s v="[{color: Rose Gold, quantity: 2}, {color: Midnight Black , quantity: 1}, {color: Magenta , quantity: 1}]"/>
    <n v="10"/>
    <n v="19"/>
    <n v="30"/>
    <n v="9"/>
    <s v="Rose Gold"/>
    <s v="Rose Gold"/>
    <s v=" 2"/>
    <n v="2"/>
    <n v="43"/>
    <n v="58"/>
    <n v="69"/>
    <n v="15"/>
    <s v="Midnight Black "/>
    <s v="Midnight Black "/>
    <s v=" 1"/>
    <n v="1"/>
    <n v="82"/>
    <n v="90"/>
    <n v="101"/>
    <n v="8"/>
    <s v="Magenta "/>
    <s v="Magenta "/>
    <s v=" 1"/>
    <n v="1"/>
    <n v="4"/>
    <n v="360000"/>
    <n v="108000"/>
    <s v="DISC15"/>
    <n v="0.15"/>
    <x v="0"/>
    <x v="2"/>
    <x v="27"/>
    <n v="1440000"/>
    <n v="216000"/>
    <n v="1224000"/>
    <n v="432000"/>
    <n v="792000"/>
    <d v="2023-04-04T00:00:00"/>
    <x v="7"/>
    <x v="0"/>
    <n v="1.1880807597896468E-3"/>
  </r>
  <r>
    <n v="884"/>
    <s v="ORD-PP-884-02/04/23"/>
    <x v="10"/>
    <x v="3"/>
    <s v="[{color: Snow White, quantity: 1}, {color: Ocean Blue , quantity: 1}, {color: Ash Grey , quantity: 3}]"/>
    <n v="10"/>
    <n v="20"/>
    <n v="31"/>
    <n v="10"/>
    <s v="Snow White"/>
    <s v="Snow White"/>
    <s v=" 1"/>
    <n v="1"/>
    <n v="44"/>
    <n v="55"/>
    <n v="66"/>
    <n v="11"/>
    <s v="Ocean Blue "/>
    <s v="Ocean Blue "/>
    <s v=" 1"/>
    <n v="1"/>
    <n v="79"/>
    <n v="88"/>
    <n v="99"/>
    <n v="9"/>
    <s v="Ash Grey "/>
    <s v="Ash Grey "/>
    <s v=" 3"/>
    <n v="3"/>
    <n v="5"/>
    <n v="100000"/>
    <n v="31000"/>
    <s v="DISC15"/>
    <n v="0.15"/>
    <x v="0"/>
    <x v="2"/>
    <x v="4"/>
    <n v="500000"/>
    <n v="75000"/>
    <n v="425000"/>
    <n v="155000"/>
    <n v="270000"/>
    <d v="2023-04-02T00:00:00"/>
    <x v="1"/>
    <x v="4"/>
    <n v="4.0502753174647045E-4"/>
  </r>
  <r>
    <n v="885"/>
    <s v="ORD-AK-885-04/04/23"/>
    <x v="16"/>
    <x v="5"/>
    <s v="[{color: Gold, quantity: 4}, {color: Dusk , quantity: 1}]"/>
    <n v="10"/>
    <n v="14"/>
    <n v="25"/>
    <n v="4"/>
    <s v="Gold"/>
    <s v="Gold"/>
    <s v=" 4"/>
    <n v="4"/>
    <n v="38"/>
    <n v="43"/>
    <n v="54"/>
    <n v="5"/>
    <s v="Dusk "/>
    <s v="Dusk "/>
    <s v=" 1"/>
    <n v="1"/>
    <e v="#VALUE!"/>
    <e v="#VALUE!"/>
    <e v="#VALUE!"/>
    <e v="#VALUE!"/>
    <s v=" "/>
    <s v=" "/>
    <s v="0"/>
    <n v="0"/>
    <n v="5"/>
    <n v="65000"/>
    <n v="11000"/>
    <s v="BELI44"/>
    <n v="0.15"/>
    <x v="0"/>
    <x v="0"/>
    <x v="28"/>
    <n v="325000"/>
    <n v="48750"/>
    <n v="276250"/>
    <n v="55000"/>
    <n v="221250"/>
    <d v="2023-04-04T00:00:00"/>
    <x v="7"/>
    <x v="2"/>
    <n v="3.3189756073669107E-4"/>
  </r>
  <r>
    <n v="886"/>
    <s v="ORD-PP-886-20/04/23"/>
    <x v="5"/>
    <x v="3"/>
    <s v="[{color: Carmine Red, quantity: 2}, {color: Dusk , quantity: 2}, {color: Magenta , quantity: 2}]"/>
    <n v="10"/>
    <n v="21"/>
    <n v="32"/>
    <n v="11"/>
    <s v="Carmine Red"/>
    <s v="Carmine Red"/>
    <s v=" 2"/>
    <n v="2"/>
    <n v="45"/>
    <n v="50"/>
    <n v="61"/>
    <n v="5"/>
    <s v="Dusk "/>
    <s v="Dusk "/>
    <s v=" 2"/>
    <n v="2"/>
    <n v="74"/>
    <n v="82"/>
    <n v="93"/>
    <n v="8"/>
    <s v="Magenta "/>
    <s v="Magenta "/>
    <s v=" 2"/>
    <n v="2"/>
    <n v="6"/>
    <n v="175000"/>
    <n v="63000"/>
    <s v="DISC20"/>
    <n v="0.2"/>
    <x v="1"/>
    <x v="2"/>
    <x v="10"/>
    <n v="1050000"/>
    <n v="210000"/>
    <n v="840000"/>
    <n v="378000"/>
    <n v="462000"/>
    <d v="2023-04-20T00:00:00"/>
    <x v="5"/>
    <x v="1"/>
    <n v="6.9304710987729392E-4"/>
  </r>
  <r>
    <n v="887"/>
    <s v="ORD-PU-887-28/04/23"/>
    <x v="25"/>
    <x v="0"/>
    <s v="[{color: Midnight Black, quantity: 1}]"/>
    <n v="10"/>
    <n v="24"/>
    <n v="35"/>
    <n v="14"/>
    <s v="Midnight Black"/>
    <s v="Midnight Black"/>
    <s v=" 1"/>
    <n v="1"/>
    <e v="#VALUE!"/>
    <e v="#VALUE!"/>
    <e v="#VALUE!"/>
    <e v="#VALUE!"/>
    <s v=" "/>
    <s v=" "/>
    <s v="0"/>
    <n v="0"/>
    <e v="#VALUE!"/>
    <e v="#VALUE!"/>
    <e v="#VALUE!"/>
    <e v="#VALUE!"/>
    <s v=" "/>
    <s v=" "/>
    <s v="0"/>
    <n v="0"/>
    <n v="1"/>
    <n v="235000"/>
    <n v="89000"/>
    <s v="LEBAR10"/>
    <n v="0.1"/>
    <x v="1"/>
    <x v="1"/>
    <x v="8"/>
    <n v="235000"/>
    <n v="23500"/>
    <n v="211500"/>
    <n v="89000"/>
    <n v="122500"/>
    <d v="2023-04-28T00:00:00"/>
    <x v="11"/>
    <x v="2"/>
    <n v="1.8376249125534309E-4"/>
  </r>
  <r>
    <n v="888"/>
    <s v="ORD-PU-888-06/04/23"/>
    <x v="21"/>
    <x v="0"/>
    <s v="[{color: Snow White, quantity: 1}, {color: Ash Grey , quantity: 1}, {color: Gold , quantity: 2}]"/>
    <n v="10"/>
    <n v="20"/>
    <n v="31"/>
    <n v="10"/>
    <s v="Snow White"/>
    <s v="Snow White"/>
    <s v=" 1"/>
    <n v="1"/>
    <n v="44"/>
    <n v="53"/>
    <n v="64"/>
    <n v="9"/>
    <s v="Ash Grey "/>
    <s v="Ash Grey "/>
    <s v=" 1"/>
    <n v="1"/>
    <n v="77"/>
    <n v="82"/>
    <n v="93"/>
    <n v="5"/>
    <s v="Gold "/>
    <s v="Gold "/>
    <s v=" 2"/>
    <n v="2"/>
    <n v="4"/>
    <n v="200000"/>
    <n v="64000"/>
    <s v="BELI44"/>
    <n v="0.15"/>
    <x v="0"/>
    <x v="0"/>
    <x v="24"/>
    <n v="800000"/>
    <n v="120000"/>
    <n v="680000"/>
    <n v="256000"/>
    <n v="424000"/>
    <d v="2023-04-06T00:00:00"/>
    <x v="8"/>
    <x v="4"/>
    <n v="6.3604323503890173E-4"/>
  </r>
  <r>
    <n v="889"/>
    <s v="ORD-PW-889-30/04/23"/>
    <x v="6"/>
    <x v="4"/>
    <s v="[{color: Gold, quantity: 2}, {color: Ash Grey , quantity: 1}]"/>
    <n v="10"/>
    <n v="14"/>
    <n v="25"/>
    <n v="4"/>
    <s v="Gold"/>
    <s v="Gold"/>
    <s v=" 2"/>
    <n v="2"/>
    <n v="38"/>
    <n v="47"/>
    <n v="58"/>
    <n v="9"/>
    <s v="Ash Grey "/>
    <s v="Ash Grey "/>
    <s v=" 1"/>
    <n v="1"/>
    <e v="#VALUE!"/>
    <e v="#VALUE!"/>
    <e v="#VALUE!"/>
    <e v="#VALUE!"/>
    <s v=" "/>
    <s v=" "/>
    <s v="0"/>
    <n v="0"/>
    <n v="3"/>
    <n v="155000"/>
    <n v="46000"/>
    <s v="DISC20"/>
    <n v="0.2"/>
    <x v="1"/>
    <x v="2"/>
    <x v="5"/>
    <n v="465000"/>
    <n v="93000"/>
    <n v="372000"/>
    <n v="138000"/>
    <n v="234000"/>
    <d v="2023-04-30T00:00:00"/>
    <x v="12"/>
    <x v="0"/>
    <n v="3.510238608469411E-4"/>
  </r>
  <r>
    <n v="890"/>
    <s v="ORD-SP-890-17/04/23"/>
    <x v="2"/>
    <x v="2"/>
    <s v="[{color: Snow White, quantity: 4}, {color: Rose Gold , quantity: 1}, {color: Ocean Blue , quantity: 1}]"/>
    <n v="10"/>
    <n v="20"/>
    <n v="31"/>
    <n v="10"/>
    <s v="Snow White"/>
    <s v="Snow White"/>
    <s v=" 4"/>
    <n v="4"/>
    <n v="44"/>
    <n v="54"/>
    <n v="65"/>
    <n v="10"/>
    <s v="Rose Gold "/>
    <s v="Rose Gold "/>
    <s v=" 1"/>
    <n v="1"/>
    <n v="78"/>
    <n v="89"/>
    <n v="100"/>
    <n v="11"/>
    <s v="Ocean Blue "/>
    <s v="Ocean Blue "/>
    <s v=" 1"/>
    <n v="1"/>
    <n v="6"/>
    <n v="360000"/>
    <n v="108000"/>
    <s v="BUKALEBAR"/>
    <n v="0.15"/>
    <x v="1"/>
    <x v="3"/>
    <x v="4"/>
    <n v="2160000"/>
    <n v="324000"/>
    <n v="1836000"/>
    <n v="648000"/>
    <n v="1188000"/>
    <d v="2023-04-17T00:00:00"/>
    <x v="3"/>
    <x v="2"/>
    <n v="1.7821211396844699E-3"/>
  </r>
  <r>
    <n v="891"/>
    <s v="ORD-PP-891-03/04/23"/>
    <x v="5"/>
    <x v="3"/>
    <s v="[{color: Gold, quantity: 3}, {color: Ocean Blue , quantity: 2}]"/>
    <n v="10"/>
    <n v="14"/>
    <n v="25"/>
    <n v="4"/>
    <s v="Gold"/>
    <s v="Gold"/>
    <s v=" 3"/>
    <n v="3"/>
    <n v="38"/>
    <n v="49"/>
    <n v="60"/>
    <n v="11"/>
    <s v="Ocean Blue "/>
    <s v="Ocean Blue "/>
    <s v=" 2"/>
    <n v="2"/>
    <e v="#VALUE!"/>
    <e v="#VALUE!"/>
    <e v="#VALUE!"/>
    <e v="#VALUE!"/>
    <s v=" "/>
    <s v=" "/>
    <s v="0"/>
    <n v="0"/>
    <n v="5"/>
    <n v="175000"/>
    <n v="63000"/>
    <s v="DISCAPRIL"/>
    <n v="0.1"/>
    <x v="0"/>
    <x v="1"/>
    <x v="26"/>
    <n v="875000"/>
    <n v="87500"/>
    <n v="787500"/>
    <n v="315000"/>
    <n v="472500"/>
    <d v="2023-04-03T00:00:00"/>
    <x v="2"/>
    <x v="3"/>
    <n v="7.0879818055632332E-4"/>
  </r>
  <r>
    <n v="892"/>
    <s v="ORD-SP-892-19/04/23"/>
    <x v="11"/>
    <x v="2"/>
    <s v="[{color: Dusk, quantity: 1}, {color: Ash Grey , quantity: 1}]"/>
    <n v="10"/>
    <n v="14"/>
    <n v="25"/>
    <n v="4"/>
    <s v="Dusk"/>
    <s v="Dusk"/>
    <s v=" 1"/>
    <n v="1"/>
    <n v="38"/>
    <n v="47"/>
    <n v="58"/>
    <n v="9"/>
    <s v="Ash Grey "/>
    <s v="Ash Grey "/>
    <s v=" 1"/>
    <n v="1"/>
    <e v="#VALUE!"/>
    <e v="#VALUE!"/>
    <e v="#VALUE!"/>
    <e v="#VALUE!"/>
    <s v=" "/>
    <s v=" "/>
    <s v="0"/>
    <n v="0"/>
    <n v="2"/>
    <n v="125000"/>
    <n v="23000"/>
    <s v="BUKALEBAR"/>
    <n v="0.15"/>
    <x v="1"/>
    <x v="3"/>
    <x v="14"/>
    <n v="250000"/>
    <n v="37500"/>
    <n v="212500"/>
    <n v="46000"/>
    <n v="166500"/>
    <d v="2023-04-19T00:00:00"/>
    <x v="19"/>
    <x v="1"/>
    <n v="2.4976697791032347E-4"/>
  </r>
  <r>
    <n v="893"/>
    <s v="ORD-PU-893-04/04/23"/>
    <x v="0"/>
    <x v="0"/>
    <s v="[{color: Carmine Red, quantity: 1}, {color: Gold , quantity: 1}, {color: Ocean Blue , quantity: 3}]"/>
    <n v="10"/>
    <n v="21"/>
    <n v="32"/>
    <n v="11"/>
    <s v="Carmine Red"/>
    <s v="Carmine Red"/>
    <s v=" 1"/>
    <n v="1"/>
    <n v="45"/>
    <n v="50"/>
    <n v="61"/>
    <n v="5"/>
    <s v="Gold "/>
    <s v="Gold "/>
    <s v=" 1"/>
    <n v="1"/>
    <n v="74"/>
    <n v="85"/>
    <n v="96"/>
    <n v="11"/>
    <s v="Ocean Blue "/>
    <s v="Ocean Blue "/>
    <s v=" 3"/>
    <n v="3"/>
    <n v="5"/>
    <n v="220000"/>
    <n v="76000"/>
    <s v="DISCAPRIL"/>
    <n v="0.1"/>
    <x v="0"/>
    <x v="1"/>
    <x v="25"/>
    <n v="1100000"/>
    <n v="110000"/>
    <n v="990000"/>
    <n v="380000"/>
    <n v="610000"/>
    <d v="2023-04-04T00:00:00"/>
    <x v="7"/>
    <x v="0"/>
    <n v="9.1506220135313698E-4"/>
  </r>
  <r>
    <n v="894"/>
    <s v="ORD-PU-894-27/04/23"/>
    <x v="0"/>
    <x v="0"/>
    <s v="[{color: Gold, quantity: 4}, {color: Summer Orange , quantity: 3}]"/>
    <n v="10"/>
    <n v="14"/>
    <n v="25"/>
    <n v="4"/>
    <s v="Gold"/>
    <s v="Gold"/>
    <s v=" 4"/>
    <n v="4"/>
    <n v="38"/>
    <n v="52"/>
    <n v="63"/>
    <n v="14"/>
    <s v="Summer Orange "/>
    <s v="Summer Orange "/>
    <s v=" 3"/>
    <n v="3"/>
    <e v="#VALUE!"/>
    <e v="#VALUE!"/>
    <e v="#VALUE!"/>
    <e v="#VALUE!"/>
    <s v=" "/>
    <s v=" "/>
    <s v="0"/>
    <n v="0"/>
    <n v="7"/>
    <n v="220000"/>
    <n v="76000"/>
    <s v="BUKALEBAR"/>
    <n v="0.15"/>
    <x v="1"/>
    <x v="3"/>
    <x v="16"/>
    <n v="1540000"/>
    <n v="231000"/>
    <n v="1309000"/>
    <n v="532000"/>
    <n v="777000"/>
    <d v="2023-04-27T00:00:00"/>
    <x v="18"/>
    <x v="4"/>
    <n v="1.1655792302481761E-3"/>
  </r>
  <r>
    <n v="895"/>
    <s v="ORD-SW-895-20/04/23"/>
    <x v="1"/>
    <x v="1"/>
    <s v="[{color: Summer Orange, quantity: 4}, {color: Dusk , quantity: 1}]"/>
    <n v="10"/>
    <n v="23"/>
    <n v="34"/>
    <n v="13"/>
    <s v="Summer Orange"/>
    <s v="Summer Orange"/>
    <s v=" 4"/>
    <n v="4"/>
    <n v="47"/>
    <n v="52"/>
    <n v="63"/>
    <n v="5"/>
    <s v="Dusk "/>
    <s v="Dusk "/>
    <s v=" 1"/>
    <n v="1"/>
    <e v="#VALUE!"/>
    <e v="#VALUE!"/>
    <e v="#VALUE!"/>
    <e v="#VALUE!"/>
    <s v=" "/>
    <s v=" "/>
    <s v="0"/>
    <n v="0"/>
    <n v="5"/>
    <n v="189000"/>
    <n v="93000"/>
    <s v="DISC20"/>
    <n v="0.2"/>
    <x v="1"/>
    <x v="2"/>
    <x v="1"/>
    <n v="945000"/>
    <n v="189000"/>
    <n v="756000"/>
    <n v="465000"/>
    <n v="291000"/>
    <d v="2023-04-20T00:00:00"/>
    <x v="5"/>
    <x v="4"/>
    <n v="4.3652967310452926E-4"/>
  </r>
  <r>
    <n v="896"/>
    <s v="ORD-PW-896-04/04/23"/>
    <x v="19"/>
    <x v="4"/>
    <s v="[{color: Rose Gold, quantity: 1}, {color: Carmine Red , quantity: 2}, {color: Snow White , quantity: 2}]"/>
    <n v="10"/>
    <n v="19"/>
    <n v="30"/>
    <n v="9"/>
    <s v="Rose Gold"/>
    <s v="Rose Gold"/>
    <s v=" 1"/>
    <n v="1"/>
    <n v="43"/>
    <n v="55"/>
    <n v="66"/>
    <n v="12"/>
    <s v="Carmine Red "/>
    <s v="Carmine Red "/>
    <s v=" 2"/>
    <n v="2"/>
    <n v="79"/>
    <n v="90"/>
    <n v="101"/>
    <n v="11"/>
    <s v="Snow White "/>
    <s v="Snow White "/>
    <s v=" 2"/>
    <n v="2"/>
    <n v="5"/>
    <n v="200000"/>
    <n v="55000"/>
    <s v="DISC10"/>
    <n v="0.1"/>
    <x v="0"/>
    <x v="2"/>
    <x v="19"/>
    <n v="1000000"/>
    <n v="100000"/>
    <n v="900000"/>
    <n v="275000"/>
    <n v="625000"/>
    <d v="2023-04-04T00:00:00"/>
    <x v="7"/>
    <x v="0"/>
    <n v="9.3756373089460751E-4"/>
  </r>
  <r>
    <n v="897"/>
    <s v="ORD-PW-897-25/04/23"/>
    <x v="18"/>
    <x v="4"/>
    <s v="[{color: Gold, quantity: 3}, {color: Carmine Red , quantity: 3}]"/>
    <n v="10"/>
    <n v="14"/>
    <n v="25"/>
    <n v="4"/>
    <s v="Gold"/>
    <s v="Gold"/>
    <s v=" 3"/>
    <n v="3"/>
    <n v="38"/>
    <n v="50"/>
    <n v="61"/>
    <n v="12"/>
    <s v="Carmine Red "/>
    <s v="Carmine Red "/>
    <s v=" 3"/>
    <n v="3"/>
    <e v="#VALUE!"/>
    <e v="#VALUE!"/>
    <e v="#VALUE!"/>
    <e v="#VALUE!"/>
    <s v=" "/>
    <s v=" "/>
    <s v="0"/>
    <n v="0"/>
    <n v="6"/>
    <n v="185000"/>
    <n v="60000"/>
    <s v="BUKALEBAR"/>
    <n v="0.15"/>
    <x v="1"/>
    <x v="3"/>
    <x v="5"/>
    <n v="1110000"/>
    <n v="166500"/>
    <n v="943500"/>
    <n v="360000"/>
    <n v="583500"/>
    <d v="2023-04-25T00:00:00"/>
    <x v="6"/>
    <x v="0"/>
    <n v="8.7530949916320557E-4"/>
  </r>
  <r>
    <n v="898"/>
    <s v="ORD-SP-898-01/04/23"/>
    <x v="9"/>
    <x v="2"/>
    <s v="[{color: Gold, quantity: 3}, {color: Magenta , quantity: 1}]"/>
    <n v="10"/>
    <n v="14"/>
    <n v="25"/>
    <n v="4"/>
    <s v="Gold"/>
    <s v="Gold"/>
    <s v=" 3"/>
    <n v="3"/>
    <n v="38"/>
    <n v="46"/>
    <n v="57"/>
    <n v="8"/>
    <s v="Magenta "/>
    <s v="Magenta "/>
    <s v=" 1"/>
    <n v="1"/>
    <e v="#VALUE!"/>
    <e v="#VALUE!"/>
    <e v="#VALUE!"/>
    <e v="#VALUE!"/>
    <s v=" "/>
    <s v=" "/>
    <s v="0"/>
    <n v="0"/>
    <n v="4"/>
    <n v="370000"/>
    <n v="108000"/>
    <s v="DISC10"/>
    <n v="0.1"/>
    <x v="0"/>
    <x v="2"/>
    <x v="28"/>
    <n v="1480000"/>
    <n v="148000"/>
    <n v="1332000"/>
    <n v="432000"/>
    <n v="900000"/>
    <d v="2023-04-01T00:00:00"/>
    <x v="0"/>
    <x v="1"/>
    <n v="1.3500917724882349E-3"/>
  </r>
  <r>
    <n v="899"/>
    <s v="ORD-PP-899-23/04/23"/>
    <x v="5"/>
    <x v="3"/>
    <s v="[{color: Carmine Red, quantity: 1}]"/>
    <n v="10"/>
    <n v="21"/>
    <n v="32"/>
    <n v="11"/>
    <s v="Carmine Red"/>
    <s v="Carmine Red"/>
    <s v=" 1"/>
    <n v="1"/>
    <e v="#VALUE!"/>
    <e v="#VALUE!"/>
    <e v="#VALUE!"/>
    <e v="#VALUE!"/>
    <s v=" "/>
    <s v=" "/>
    <s v="0"/>
    <n v="0"/>
    <e v="#VALUE!"/>
    <e v="#VALUE!"/>
    <e v="#VALUE!"/>
    <e v="#VALUE!"/>
    <s v=" "/>
    <s v=" "/>
    <s v="0"/>
    <n v="0"/>
    <n v="1"/>
    <n v="175000"/>
    <n v="63000"/>
    <s v="BUKALEBAR"/>
    <n v="0.15"/>
    <x v="1"/>
    <x v="3"/>
    <x v="11"/>
    <n v="175000"/>
    <n v="26250"/>
    <n v="148750"/>
    <n v="63000"/>
    <n v="85750"/>
    <d v="2023-04-23T00:00:00"/>
    <x v="25"/>
    <x v="1"/>
    <n v="1.2863374387874017E-4"/>
  </r>
  <r>
    <n v="900"/>
    <s v="ORD-SW-900-07/04/23"/>
    <x v="3"/>
    <x v="1"/>
    <s v="[{color: Rose Gold, quantity: 2}, {color: Gold , quantity: 2}]"/>
    <n v="10"/>
    <n v="19"/>
    <n v="30"/>
    <n v="9"/>
    <s v="Rose Gold"/>
    <s v="Rose Gold"/>
    <s v=" 2"/>
    <n v="2"/>
    <n v="43"/>
    <n v="48"/>
    <n v="59"/>
    <n v="5"/>
    <s v="Gold "/>
    <s v="Gold "/>
    <s v=" 2"/>
    <n v="2"/>
    <e v="#VALUE!"/>
    <e v="#VALUE!"/>
    <e v="#VALUE!"/>
    <e v="#VALUE!"/>
    <s v=" "/>
    <s v=" "/>
    <s v="0"/>
    <n v="0"/>
    <n v="4"/>
    <n v="165000"/>
    <n v="69000"/>
    <s v="-"/>
    <e v="#N/A"/>
    <x v="2"/>
    <x v="1"/>
    <x v="19"/>
    <n v="660000"/>
    <s v="0"/>
    <n v="660000"/>
    <n v="276000"/>
    <n v="384000"/>
    <d v="2023-04-07T00:00:00"/>
    <x v="28"/>
    <x v="2"/>
    <n v="5.7603915626164694E-4"/>
  </r>
  <r>
    <n v="901"/>
    <s v="ORD-AK-901-13/04/23"/>
    <x v="16"/>
    <x v="5"/>
    <s v="[{color: Midnight Black, quantity: 1}]"/>
    <n v="10"/>
    <n v="24"/>
    <n v="35"/>
    <n v="14"/>
    <s v="Midnight Black"/>
    <s v="Midnight Black"/>
    <s v=" 1"/>
    <n v="1"/>
    <e v="#VALUE!"/>
    <e v="#VALUE!"/>
    <e v="#VALUE!"/>
    <e v="#VALUE!"/>
    <s v=" "/>
    <s v=" "/>
    <s v="0"/>
    <n v="0"/>
    <e v="#VALUE!"/>
    <e v="#VALUE!"/>
    <e v="#VALUE!"/>
    <e v="#VALUE!"/>
    <s v=" "/>
    <s v=" "/>
    <s v="0"/>
    <n v="0"/>
    <n v="1"/>
    <n v="65000"/>
    <n v="11000"/>
    <s v="-"/>
    <e v="#N/A"/>
    <x v="2"/>
    <x v="2"/>
    <x v="1"/>
    <n v="65000"/>
    <s v="0"/>
    <n v="65000"/>
    <n v="11000"/>
    <n v="54000"/>
    <d v="2023-04-13T00:00:00"/>
    <x v="21"/>
    <x v="3"/>
    <n v="8.1005506349294092E-5"/>
  </r>
  <r>
    <n v="902"/>
    <s v="ORD-SP-902-05/04/23"/>
    <x v="24"/>
    <x v="2"/>
    <s v="[{color: Ocean Blue, quantity: 3}, {color: Magenta , quantity: 2}]"/>
    <n v="10"/>
    <n v="20"/>
    <n v="31"/>
    <n v="10"/>
    <s v="Ocean Blue"/>
    <s v="Ocean Blue"/>
    <s v=" 3"/>
    <n v="3"/>
    <n v="44"/>
    <n v="52"/>
    <n v="63"/>
    <n v="8"/>
    <s v="Magenta "/>
    <s v="Magenta "/>
    <s v=" 2"/>
    <n v="2"/>
    <e v="#VALUE!"/>
    <e v="#VALUE!"/>
    <e v="#VALUE!"/>
    <e v="#VALUE!"/>
    <s v=" "/>
    <s v=" "/>
    <s v="0"/>
    <n v="0"/>
    <n v="5"/>
    <n v="278000"/>
    <n v="122000"/>
    <s v="DISC10"/>
    <n v="0.1"/>
    <x v="0"/>
    <x v="2"/>
    <x v="27"/>
    <n v="1390000"/>
    <n v="139000"/>
    <n v="1251000"/>
    <n v="610000"/>
    <n v="641000"/>
    <d v="2023-04-05T00:00:00"/>
    <x v="9"/>
    <x v="4"/>
    <n v="9.6156536240550952E-4"/>
  </r>
  <r>
    <n v="903"/>
    <s v="ORD-SW-903-26/04/23"/>
    <x v="1"/>
    <x v="1"/>
    <s v="[{color: Carmine Red, quantity: 2}]"/>
    <n v="10"/>
    <n v="21"/>
    <n v="32"/>
    <n v="11"/>
    <s v="Carmine Red"/>
    <s v="Carmine Red"/>
    <s v=" 2"/>
    <n v="2"/>
    <e v="#VALUE!"/>
    <e v="#VALUE!"/>
    <e v="#VALUE!"/>
    <e v="#VALUE!"/>
    <s v=" "/>
    <s v=" "/>
    <s v="0"/>
    <n v="0"/>
    <e v="#VALUE!"/>
    <e v="#VALUE!"/>
    <e v="#VALUE!"/>
    <e v="#VALUE!"/>
    <s v=" "/>
    <s v=" "/>
    <s v="0"/>
    <n v="0"/>
    <n v="2"/>
    <n v="189000"/>
    <n v="93000"/>
    <s v="LEBAR10"/>
    <n v="0.1"/>
    <x v="1"/>
    <x v="1"/>
    <x v="3"/>
    <n v="378000"/>
    <n v="37800"/>
    <n v="340200"/>
    <n v="186000"/>
    <n v="154200"/>
    <d v="2023-04-26T00:00:00"/>
    <x v="15"/>
    <x v="0"/>
    <n v="2.3131572368631758E-4"/>
  </r>
  <r>
    <n v="904"/>
    <s v="ORD-AK-904-29/04/23"/>
    <x v="26"/>
    <x v="5"/>
    <s v="[{color: Gold, quantity: 4}, {color: Ocean Blue , quantity: 1}, {color: Snow White , quantity: 1}]"/>
    <n v="10"/>
    <n v="14"/>
    <n v="25"/>
    <n v="4"/>
    <s v="Gold"/>
    <s v="Gold"/>
    <s v=" 4"/>
    <n v="4"/>
    <n v="38"/>
    <n v="49"/>
    <n v="60"/>
    <n v="11"/>
    <s v="Ocean Blue "/>
    <s v="Ocean Blue "/>
    <s v=" 1"/>
    <n v="1"/>
    <n v="73"/>
    <n v="84"/>
    <n v="95"/>
    <n v="11"/>
    <s v="Snow White "/>
    <s v="Snow White "/>
    <s v=" 1"/>
    <n v="1"/>
    <n v="6"/>
    <n v="290000"/>
    <n v="115000"/>
    <s v="LEBAR10"/>
    <n v="0.1"/>
    <x v="1"/>
    <x v="1"/>
    <x v="20"/>
    <n v="1740000"/>
    <n v="174000"/>
    <n v="1566000"/>
    <n v="690000"/>
    <n v="876000"/>
    <d v="2023-04-29T00:00:00"/>
    <x v="13"/>
    <x v="4"/>
    <n v="1.314089325221882E-3"/>
  </r>
  <r>
    <n v="905"/>
    <s v="ORD-PW-905-06/04/23"/>
    <x v="13"/>
    <x v="4"/>
    <s v="[{color: Gold, quantity: 3}, {color: Snow White , quantity: 1}, {color: Snow White , quantity: 2}]"/>
    <n v="10"/>
    <n v="14"/>
    <n v="25"/>
    <n v="4"/>
    <s v="Gold"/>
    <s v="Gold"/>
    <s v=" 3"/>
    <n v="3"/>
    <n v="38"/>
    <n v="49"/>
    <n v="60"/>
    <n v="11"/>
    <s v="Snow White "/>
    <s v="Snow White "/>
    <s v=" 1"/>
    <n v="1"/>
    <n v="73"/>
    <n v="84"/>
    <n v="95"/>
    <n v="11"/>
    <s v="Snow White "/>
    <s v="Snow White "/>
    <s v=" 2"/>
    <n v="2"/>
    <n v="6"/>
    <n v="90000"/>
    <n v="36000"/>
    <s v="DISC10"/>
    <n v="0.1"/>
    <x v="0"/>
    <x v="2"/>
    <x v="0"/>
    <n v="540000"/>
    <n v="54000"/>
    <n v="486000"/>
    <n v="216000"/>
    <n v="270000"/>
    <d v="2023-04-06T00:00:00"/>
    <x v="8"/>
    <x v="2"/>
    <n v="4.0502753174647045E-4"/>
  </r>
  <r>
    <n v="906"/>
    <s v="ORD-AK-906-05/04/23"/>
    <x v="23"/>
    <x v="5"/>
    <s v="[{color: Snow White, quantity: 1}, {color: Ocean Blue , quantity: 4}, {color: Snow White , quantity: 1}]"/>
    <n v="10"/>
    <n v="20"/>
    <n v="31"/>
    <n v="10"/>
    <s v="Snow White"/>
    <s v="Snow White"/>
    <s v=" 1"/>
    <n v="1"/>
    <n v="44"/>
    <n v="55"/>
    <n v="66"/>
    <n v="11"/>
    <s v="Ocean Blue "/>
    <s v="Ocean Blue "/>
    <s v=" 4"/>
    <n v="4"/>
    <n v="79"/>
    <n v="90"/>
    <n v="101"/>
    <n v="11"/>
    <s v="Snow White "/>
    <s v="Snow White "/>
    <s v=" 1"/>
    <n v="1"/>
    <n v="6"/>
    <n v="90000"/>
    <n v="47000"/>
    <s v="DISC15"/>
    <n v="0.15"/>
    <x v="0"/>
    <x v="2"/>
    <x v="14"/>
    <n v="540000"/>
    <n v="81000"/>
    <n v="459000"/>
    <n v="282000"/>
    <n v="177000"/>
    <d v="2023-04-05T00:00:00"/>
    <x v="9"/>
    <x v="1"/>
    <n v="2.6551804858935288E-4"/>
  </r>
  <r>
    <n v="907"/>
    <s v="ORD-PW-907-19/04/23"/>
    <x v="22"/>
    <x v="4"/>
    <s v="[{color: Gold, quantity: 1}]"/>
    <n v="10"/>
    <n v="14"/>
    <n v="25"/>
    <n v="4"/>
    <s v="Gold"/>
    <s v="Gold"/>
    <s v=" 1"/>
    <n v="1"/>
    <e v="#VALUE!"/>
    <e v="#VALUE!"/>
    <e v="#VALUE!"/>
    <e v="#VALUE!"/>
    <s v=" "/>
    <s v=" "/>
    <s v="0"/>
    <n v="0"/>
    <e v="#VALUE!"/>
    <e v="#VALUE!"/>
    <e v="#VALUE!"/>
    <e v="#VALUE!"/>
    <s v=" "/>
    <s v=" "/>
    <s v="0"/>
    <n v="0"/>
    <n v="1"/>
    <n v="120000"/>
    <n v="39000"/>
    <s v="BUKALEBAR"/>
    <n v="0.15"/>
    <x v="1"/>
    <x v="3"/>
    <x v="10"/>
    <n v="120000"/>
    <n v="18000"/>
    <n v="102000"/>
    <n v="39000"/>
    <n v="63000"/>
    <d v="2023-04-19T00:00:00"/>
    <x v="19"/>
    <x v="2"/>
    <n v="9.4506424074176443E-5"/>
  </r>
  <r>
    <n v="908"/>
    <s v="ORD-PP-908-11/04/23"/>
    <x v="4"/>
    <x v="3"/>
    <s v="[{color: Summer Orange, quantity: 2}, {color: Dusk , quantity: 1}, {color: Gold , quantity: 2}]"/>
    <n v="10"/>
    <n v="23"/>
    <n v="34"/>
    <n v="13"/>
    <s v="Summer Orange"/>
    <s v="Summer Orange"/>
    <s v=" 2"/>
    <n v="2"/>
    <n v="47"/>
    <n v="52"/>
    <n v="63"/>
    <n v="5"/>
    <s v="Dusk "/>
    <s v="Dusk "/>
    <s v=" 1"/>
    <n v="1"/>
    <n v="76"/>
    <n v="81"/>
    <n v="92"/>
    <n v="5"/>
    <s v="Gold "/>
    <s v="Gold "/>
    <s v=" 2"/>
    <n v="2"/>
    <n v="5"/>
    <n v="130000"/>
    <n v="46000"/>
    <s v="-"/>
    <e v="#N/A"/>
    <x v="2"/>
    <x v="2"/>
    <x v="17"/>
    <n v="650000"/>
    <s v="0"/>
    <n v="650000"/>
    <n v="230000"/>
    <n v="420000"/>
    <d v="2023-04-11T00:00:00"/>
    <x v="29"/>
    <x v="1"/>
    <n v="6.3004282716117629E-4"/>
  </r>
  <r>
    <n v="909"/>
    <s v="ORD-SP-909-01/04/23"/>
    <x v="24"/>
    <x v="2"/>
    <s v="[{color: Ocean Blue, quantity: 1}]"/>
    <n v="10"/>
    <n v="20"/>
    <n v="31"/>
    <n v="10"/>
    <s v="Ocean Blue"/>
    <s v="Ocean Blue"/>
    <s v=" 1"/>
    <n v="1"/>
    <e v="#VALUE!"/>
    <e v="#VALUE!"/>
    <e v="#VALUE!"/>
    <e v="#VALUE!"/>
    <s v=" "/>
    <s v=" "/>
    <s v="0"/>
    <n v="0"/>
    <e v="#VALUE!"/>
    <e v="#VALUE!"/>
    <e v="#VALUE!"/>
    <e v="#VALUE!"/>
    <s v=" "/>
    <s v=" "/>
    <s v="0"/>
    <n v="0"/>
    <n v="1"/>
    <n v="278000"/>
    <n v="122000"/>
    <s v="DISCAPRIL"/>
    <n v="0.1"/>
    <x v="0"/>
    <x v="1"/>
    <x v="17"/>
    <n v="278000"/>
    <n v="27800"/>
    <n v="250200"/>
    <n v="122000"/>
    <n v="128200"/>
    <d v="2023-04-01T00:00:00"/>
    <x v="0"/>
    <x v="0"/>
    <n v="1.923130724811019E-4"/>
  </r>
  <r>
    <n v="910"/>
    <s v="ORD-PP-910-27/04/23"/>
    <x v="14"/>
    <x v="3"/>
    <s v="[{color: Gold, quantity: 6}, {color: Ocean Blue , quantity: 1}]"/>
    <n v="10"/>
    <n v="14"/>
    <n v="25"/>
    <n v="4"/>
    <s v="Gold"/>
    <s v="Gold"/>
    <s v=" 6"/>
    <n v="6"/>
    <n v="38"/>
    <n v="49"/>
    <n v="60"/>
    <n v="11"/>
    <s v="Ocean Blue "/>
    <s v="Ocean Blue "/>
    <s v=" 1"/>
    <n v="1"/>
    <e v="#VALUE!"/>
    <e v="#VALUE!"/>
    <e v="#VALUE!"/>
    <e v="#VALUE!"/>
    <s v=" "/>
    <s v=" "/>
    <s v="0"/>
    <n v="0"/>
    <n v="7"/>
    <n v="85000"/>
    <n v="28000"/>
    <s v="DISC20"/>
    <n v="0.2"/>
    <x v="1"/>
    <x v="2"/>
    <x v="1"/>
    <n v="595000"/>
    <n v="119000"/>
    <n v="476000"/>
    <n v="196000"/>
    <n v="280000"/>
    <d v="2023-04-27T00:00:00"/>
    <x v="18"/>
    <x v="1"/>
    <n v="4.2002855144078417E-4"/>
  </r>
  <r>
    <n v="911"/>
    <s v="ORD-PW-911-03/04/23"/>
    <x v="17"/>
    <x v="4"/>
    <s v="[{color: Summer Orange, quantity: 6}]"/>
    <n v="10"/>
    <n v="23"/>
    <n v="34"/>
    <n v="13"/>
    <s v="Summer Orange"/>
    <s v="Summer Orange"/>
    <s v=" 6"/>
    <n v="6"/>
    <e v="#VALUE!"/>
    <e v="#VALUE!"/>
    <e v="#VALUE!"/>
    <e v="#VALUE!"/>
    <s v=" "/>
    <s v=" "/>
    <s v="0"/>
    <n v="0"/>
    <e v="#VALUE!"/>
    <e v="#VALUE!"/>
    <e v="#VALUE!"/>
    <e v="#VALUE!"/>
    <s v=" "/>
    <s v=" "/>
    <s v="0"/>
    <n v="0"/>
    <n v="6"/>
    <n v="110000"/>
    <n v="40000"/>
    <s v="BELI44"/>
    <n v="0.15"/>
    <x v="0"/>
    <x v="0"/>
    <x v="15"/>
    <n v="660000"/>
    <n v="99000"/>
    <n v="561000"/>
    <n v="240000"/>
    <n v="321000"/>
    <d v="2023-04-03T00:00:00"/>
    <x v="2"/>
    <x v="4"/>
    <n v="4.8153273218747044E-4"/>
  </r>
  <r>
    <n v="912"/>
    <s v="ORD-PW-912-28/04/23"/>
    <x v="13"/>
    <x v="4"/>
    <s v="[{color: Midnight Black, quantity: 6}, {color: Magenta , quantity: 1}]"/>
    <n v="10"/>
    <n v="24"/>
    <n v="35"/>
    <n v="14"/>
    <s v="Midnight Black"/>
    <s v="Midnight Black"/>
    <s v=" 6"/>
    <n v="6"/>
    <n v="48"/>
    <n v="56"/>
    <n v="67"/>
    <n v="8"/>
    <s v="Magenta "/>
    <s v="Magenta "/>
    <s v=" 1"/>
    <n v="1"/>
    <e v="#VALUE!"/>
    <e v="#VALUE!"/>
    <e v="#VALUE!"/>
    <e v="#VALUE!"/>
    <s v=" "/>
    <s v=" "/>
    <s v="0"/>
    <n v="0"/>
    <n v="7"/>
    <n v="90000"/>
    <n v="36000"/>
    <s v="LEBAR10"/>
    <n v="0.1"/>
    <x v="1"/>
    <x v="1"/>
    <x v="6"/>
    <n v="630000"/>
    <n v="63000"/>
    <n v="567000"/>
    <n v="252000"/>
    <n v="315000"/>
    <d v="2023-04-28T00:00:00"/>
    <x v="11"/>
    <x v="2"/>
    <n v="4.7253212037088222E-4"/>
  </r>
  <r>
    <n v="913"/>
    <s v="ORD-AK-913-19/04/23"/>
    <x v="26"/>
    <x v="5"/>
    <s v="[{color: Midnight Black, quantity: 2}, {color: Summer Orange , quantity: 1}]"/>
    <n v="10"/>
    <n v="24"/>
    <n v="35"/>
    <n v="14"/>
    <s v="Midnight Black"/>
    <s v="Midnight Black"/>
    <s v=" 2"/>
    <n v="2"/>
    <n v="48"/>
    <n v="62"/>
    <n v="73"/>
    <n v="14"/>
    <s v="Summer Orange "/>
    <s v="Summer Orange "/>
    <s v=" 1"/>
    <n v="1"/>
    <e v="#VALUE!"/>
    <e v="#VALUE!"/>
    <e v="#VALUE!"/>
    <e v="#VALUE!"/>
    <s v=" "/>
    <s v=" "/>
    <s v="0"/>
    <n v="0"/>
    <n v="3"/>
    <n v="290000"/>
    <n v="115000"/>
    <s v="BUKALEBAR"/>
    <n v="0.15"/>
    <x v="1"/>
    <x v="3"/>
    <x v="19"/>
    <n v="870000"/>
    <n v="130500"/>
    <n v="739500"/>
    <n v="345000"/>
    <n v="394500"/>
    <d v="2023-04-19T00:00:00"/>
    <x v="19"/>
    <x v="3"/>
    <n v="5.9179022694067634E-4"/>
  </r>
  <r>
    <n v="914"/>
    <s v="ORD-PU-914-03/04/23"/>
    <x v="21"/>
    <x v="0"/>
    <s v="[{color: Summer Orange, quantity: 4}]"/>
    <n v="10"/>
    <n v="23"/>
    <n v="34"/>
    <n v="13"/>
    <s v="Summer Orange"/>
    <s v="Summer Orange"/>
    <s v=" 4"/>
    <n v="4"/>
    <e v="#VALUE!"/>
    <e v="#VALUE!"/>
    <e v="#VALUE!"/>
    <e v="#VALUE!"/>
    <s v=" "/>
    <s v=" "/>
    <s v="0"/>
    <n v="0"/>
    <e v="#VALUE!"/>
    <e v="#VALUE!"/>
    <e v="#VALUE!"/>
    <e v="#VALUE!"/>
    <s v=" "/>
    <s v=" "/>
    <s v="0"/>
    <n v="0"/>
    <n v="4"/>
    <n v="200000"/>
    <n v="64000"/>
    <s v="BELI44"/>
    <n v="0.15"/>
    <x v="0"/>
    <x v="0"/>
    <x v="18"/>
    <n v="800000"/>
    <n v="120000"/>
    <n v="680000"/>
    <n v="256000"/>
    <n v="424000"/>
    <d v="2023-04-03T00:00:00"/>
    <x v="2"/>
    <x v="1"/>
    <n v="6.3604323503890173E-4"/>
  </r>
  <r>
    <n v="915"/>
    <s v="ORD-PW-915-03/04/23"/>
    <x v="13"/>
    <x v="4"/>
    <s v="[{color: Midnight Black, quantity: 1}, {color: Snow White , quantity: 1}]"/>
    <n v="10"/>
    <n v="24"/>
    <n v="35"/>
    <n v="14"/>
    <s v="Midnight Black"/>
    <s v="Midnight Black"/>
    <s v=" 1"/>
    <n v="1"/>
    <n v="48"/>
    <n v="59"/>
    <n v="70"/>
    <n v="11"/>
    <s v="Snow White "/>
    <s v="Snow White "/>
    <s v=" 1"/>
    <n v="1"/>
    <e v="#VALUE!"/>
    <e v="#VALUE!"/>
    <e v="#VALUE!"/>
    <e v="#VALUE!"/>
    <s v=" "/>
    <s v=" "/>
    <s v="0"/>
    <n v="0"/>
    <n v="2"/>
    <n v="90000"/>
    <n v="36000"/>
    <s v="DISC10"/>
    <n v="0.1"/>
    <x v="0"/>
    <x v="2"/>
    <x v="27"/>
    <n v="180000"/>
    <n v="18000"/>
    <n v="162000"/>
    <n v="72000"/>
    <n v="90000"/>
    <d v="2023-04-03T00:00:00"/>
    <x v="2"/>
    <x v="4"/>
    <n v="1.3500917724882348E-4"/>
  </r>
  <r>
    <n v="916"/>
    <s v="ORD-AK-916-15/04/23"/>
    <x v="26"/>
    <x v="5"/>
    <s v="[{color: Summer Orange, quantity: 5}, {color: Carmine Red , quantity: 2}]"/>
    <n v="10"/>
    <n v="23"/>
    <n v="34"/>
    <n v="13"/>
    <s v="Summer Orange"/>
    <s v="Summer Orange"/>
    <s v=" 5"/>
    <n v="5"/>
    <n v="47"/>
    <n v="59"/>
    <n v="70"/>
    <n v="12"/>
    <s v="Carmine Red "/>
    <s v="Carmine Red "/>
    <s v=" 2"/>
    <n v="2"/>
    <e v="#VALUE!"/>
    <e v="#VALUE!"/>
    <e v="#VALUE!"/>
    <e v="#VALUE!"/>
    <s v=" "/>
    <s v=" "/>
    <s v="0"/>
    <n v="0"/>
    <n v="7"/>
    <n v="290000"/>
    <n v="115000"/>
    <s v="-"/>
    <e v="#N/A"/>
    <x v="2"/>
    <x v="1"/>
    <x v="20"/>
    <n v="2030000"/>
    <s v="0"/>
    <n v="2030000"/>
    <n v="805000"/>
    <n v="1225000"/>
    <d v="2023-04-15T00:00:00"/>
    <x v="16"/>
    <x v="4"/>
    <n v="1.8376249125534308E-3"/>
  </r>
  <r>
    <n v="917"/>
    <s v="ORD-PW-917-03/04/23"/>
    <x v="6"/>
    <x v="4"/>
    <s v="[{color: Gold, quantity: 5}, {color: Snow White , quantity: 1}, {color: Magenta , quantity: 1}]"/>
    <n v="10"/>
    <n v="14"/>
    <n v="25"/>
    <n v="4"/>
    <s v="Gold"/>
    <s v="Gold"/>
    <s v=" 5"/>
    <n v="5"/>
    <n v="38"/>
    <n v="49"/>
    <n v="60"/>
    <n v="11"/>
    <s v="Snow White "/>
    <s v="Snow White "/>
    <s v=" 1"/>
    <n v="1"/>
    <n v="73"/>
    <n v="81"/>
    <n v="92"/>
    <n v="8"/>
    <s v="Magenta "/>
    <s v="Magenta "/>
    <s v=" 1"/>
    <n v="1"/>
    <n v="7"/>
    <n v="155000"/>
    <n v="46000"/>
    <s v="BELI44"/>
    <n v="0.15"/>
    <x v="0"/>
    <x v="0"/>
    <x v="21"/>
    <n v="1085000"/>
    <n v="162750"/>
    <n v="922250"/>
    <n v="322000"/>
    <n v="600250"/>
    <d v="2023-04-03T00:00:00"/>
    <x v="2"/>
    <x v="2"/>
    <n v="9.0043620715118109E-4"/>
  </r>
  <r>
    <n v="918"/>
    <s v="ORD-SP-918-02/04/23"/>
    <x v="9"/>
    <x v="2"/>
    <s v="[{color: Ash Grey, quantity: 1}, {color: Midnight Black , quantity: 3}, {color: Magenta , quantity: 2}]"/>
    <n v="10"/>
    <n v="18"/>
    <n v="29"/>
    <n v="8"/>
    <s v="Ash Grey"/>
    <s v="Ash Grey"/>
    <s v=" 1"/>
    <n v="1"/>
    <n v="42"/>
    <n v="57"/>
    <n v="68"/>
    <n v="15"/>
    <s v="Midnight Black "/>
    <s v="Midnight Black "/>
    <s v=" 3"/>
    <n v="3"/>
    <n v="81"/>
    <n v="89"/>
    <n v="100"/>
    <n v="8"/>
    <s v="Magenta "/>
    <s v="Magenta "/>
    <s v=" 2"/>
    <n v="2"/>
    <n v="6"/>
    <n v="370000"/>
    <n v="108000"/>
    <s v="DISC15"/>
    <n v="0.15"/>
    <x v="0"/>
    <x v="2"/>
    <x v="28"/>
    <n v="2220000"/>
    <n v="333000"/>
    <n v="1887000"/>
    <n v="648000"/>
    <n v="1239000"/>
    <d v="2023-04-02T00:00:00"/>
    <x v="1"/>
    <x v="0"/>
    <n v="1.85862634012547E-3"/>
  </r>
  <r>
    <n v="919"/>
    <s v="ORD-PU-919-13/04/23"/>
    <x v="21"/>
    <x v="0"/>
    <s v="[{color: Snow White, quantity: 5}]"/>
    <n v="10"/>
    <n v="20"/>
    <n v="31"/>
    <n v="10"/>
    <s v="Snow White"/>
    <s v="Snow White"/>
    <s v=" 5"/>
    <n v="5"/>
    <e v="#VALUE!"/>
    <e v="#VALUE!"/>
    <e v="#VALUE!"/>
    <e v="#VALUE!"/>
    <s v=" "/>
    <s v=" "/>
    <s v="0"/>
    <n v="0"/>
    <e v="#VALUE!"/>
    <e v="#VALUE!"/>
    <e v="#VALUE!"/>
    <e v="#VALUE!"/>
    <s v=" "/>
    <s v=" "/>
    <s v="0"/>
    <n v="0"/>
    <n v="5"/>
    <n v="200000"/>
    <n v="64000"/>
    <s v="-"/>
    <e v="#N/A"/>
    <x v="2"/>
    <x v="2"/>
    <x v="1"/>
    <n v="1000000"/>
    <s v="0"/>
    <n v="1000000"/>
    <n v="320000"/>
    <n v="680000"/>
    <d v="2023-04-13T00:00:00"/>
    <x v="21"/>
    <x v="0"/>
    <n v="1.020069339213333E-3"/>
  </r>
  <r>
    <n v="920"/>
    <s v="ORD-PW-920-01/04/23"/>
    <x v="19"/>
    <x v="4"/>
    <s v="[{color: Dusk, quantity: 1}]"/>
    <n v="10"/>
    <n v="14"/>
    <n v="25"/>
    <n v="4"/>
    <s v="Dusk"/>
    <s v="Dusk"/>
    <s v=" 1"/>
    <n v="1"/>
    <e v="#VALUE!"/>
    <e v="#VALUE!"/>
    <e v="#VALUE!"/>
    <e v="#VALUE!"/>
    <s v=" "/>
    <s v=" "/>
    <s v="0"/>
    <n v="0"/>
    <e v="#VALUE!"/>
    <e v="#VALUE!"/>
    <e v="#VALUE!"/>
    <e v="#VALUE!"/>
    <s v=" "/>
    <s v=" "/>
    <s v="0"/>
    <n v="0"/>
    <n v="1"/>
    <n v="200000"/>
    <n v="55000"/>
    <s v="DISC15"/>
    <n v="0.15"/>
    <x v="0"/>
    <x v="2"/>
    <x v="19"/>
    <n v="200000"/>
    <n v="30000"/>
    <n v="170000"/>
    <n v="55000"/>
    <n v="115000"/>
    <d v="2023-04-01T00:00:00"/>
    <x v="0"/>
    <x v="4"/>
    <n v="1.725117264846078E-4"/>
  </r>
  <r>
    <n v="921"/>
    <s v="ORD-PP-921-05/04/23"/>
    <x v="14"/>
    <x v="3"/>
    <s v="[{color: Ash Grey, quantity: 1}, {color: Ocean Blue , quantity: 1}]"/>
    <n v="10"/>
    <n v="18"/>
    <n v="29"/>
    <n v="8"/>
    <s v="Ash Grey"/>
    <s v="Ash Grey"/>
    <s v=" 1"/>
    <n v="1"/>
    <n v="42"/>
    <n v="53"/>
    <n v="64"/>
    <n v="11"/>
    <s v="Ocean Blue "/>
    <s v="Ocean Blue "/>
    <s v=" 1"/>
    <n v="1"/>
    <e v="#VALUE!"/>
    <e v="#VALUE!"/>
    <e v="#VALUE!"/>
    <e v="#VALUE!"/>
    <s v=" "/>
    <s v=" "/>
    <s v="0"/>
    <n v="0"/>
    <n v="2"/>
    <n v="85000"/>
    <n v="28000"/>
    <s v="DISC10"/>
    <n v="0.1"/>
    <x v="0"/>
    <x v="2"/>
    <x v="1"/>
    <n v="170000"/>
    <n v="17000"/>
    <n v="153000"/>
    <n v="56000"/>
    <n v="97000"/>
    <d v="2023-04-05T00:00:00"/>
    <x v="9"/>
    <x v="1"/>
    <n v="1.455098910348431E-4"/>
  </r>
  <r>
    <n v="922"/>
    <s v="ORD-PW-922-02/04/23"/>
    <x v="18"/>
    <x v="4"/>
    <s v="[{color: Rose Gold, quantity: 1}, {color: Snow White , quantity: 4}, {color: Carmine Red , quantity: 1}]"/>
    <n v="10"/>
    <n v="19"/>
    <n v="30"/>
    <n v="9"/>
    <s v="Rose Gold"/>
    <s v="Rose Gold"/>
    <s v=" 1"/>
    <n v="1"/>
    <n v="43"/>
    <n v="54"/>
    <n v="65"/>
    <n v="11"/>
    <s v="Snow White "/>
    <s v="Snow White "/>
    <s v=" 4"/>
    <n v="4"/>
    <n v="78"/>
    <n v="90"/>
    <n v="101"/>
    <n v="12"/>
    <s v="Carmine Red "/>
    <s v="Carmine Red "/>
    <s v=" 1"/>
    <n v="1"/>
    <n v="6"/>
    <n v="185000"/>
    <n v="60000"/>
    <s v="DISC10"/>
    <n v="0.1"/>
    <x v="0"/>
    <x v="2"/>
    <x v="15"/>
    <n v="1110000"/>
    <n v="111000"/>
    <n v="999000"/>
    <n v="360000"/>
    <n v="639000"/>
    <d v="2023-04-02T00:00:00"/>
    <x v="1"/>
    <x v="4"/>
    <n v="9.585651584666468E-4"/>
  </r>
  <r>
    <n v="923"/>
    <s v="ORD-SW-923-02/04/23"/>
    <x v="1"/>
    <x v="1"/>
    <s v="[{color: Midnight Black, quantity: 2}, {color: Ocean Blue , quantity: 2}, {color: Dusk , quantity: 1}]"/>
    <n v="10"/>
    <n v="24"/>
    <n v="35"/>
    <n v="14"/>
    <s v="Midnight Black"/>
    <s v="Midnight Black"/>
    <s v=" 2"/>
    <n v="2"/>
    <n v="48"/>
    <n v="59"/>
    <n v="70"/>
    <n v="11"/>
    <s v="Ocean Blue "/>
    <s v="Ocean Blue "/>
    <s v=" 2"/>
    <n v="2"/>
    <n v="83"/>
    <n v="88"/>
    <n v="99"/>
    <n v="5"/>
    <s v="Dusk "/>
    <s v="Dusk "/>
    <s v=" 1"/>
    <n v="1"/>
    <n v="5"/>
    <n v="189000"/>
    <n v="93000"/>
    <s v="DISCAPRIL"/>
    <n v="0.1"/>
    <x v="0"/>
    <x v="1"/>
    <x v="11"/>
    <n v="945000"/>
    <n v="94500"/>
    <n v="850500"/>
    <n v="465000"/>
    <n v="385500"/>
    <d v="2023-04-02T00:00:00"/>
    <x v="1"/>
    <x v="3"/>
    <n v="5.7828930921579398E-4"/>
  </r>
  <r>
    <n v="924"/>
    <s v="ORD-SP-924-02/04/23"/>
    <x v="9"/>
    <x v="2"/>
    <s v="[{color: Carmine Red, quantity: 1}, {color: Gold , quantity: 2}]"/>
    <n v="10"/>
    <n v="21"/>
    <n v="32"/>
    <n v="11"/>
    <s v="Carmine Red"/>
    <s v="Carmine Red"/>
    <s v=" 1"/>
    <n v="1"/>
    <n v="45"/>
    <n v="50"/>
    <n v="61"/>
    <n v="5"/>
    <s v="Gold "/>
    <s v="Gold "/>
    <s v=" 2"/>
    <n v="2"/>
    <e v="#VALUE!"/>
    <e v="#VALUE!"/>
    <e v="#VALUE!"/>
    <e v="#VALUE!"/>
    <s v=" "/>
    <s v=" "/>
    <s v="0"/>
    <n v="0"/>
    <n v="3"/>
    <n v="370000"/>
    <n v="108000"/>
    <s v="DISC15"/>
    <n v="0.15"/>
    <x v="0"/>
    <x v="2"/>
    <x v="2"/>
    <n v="1110000"/>
    <n v="166500"/>
    <n v="943500"/>
    <n v="324000"/>
    <n v="619500"/>
    <d v="2023-04-02T00:00:00"/>
    <x v="1"/>
    <x v="4"/>
    <n v="9.2931317006273502E-4"/>
  </r>
  <r>
    <n v="925"/>
    <s v="ORD-PW-925-02/04/23"/>
    <x v="18"/>
    <x v="4"/>
    <s v="[{color: Summer Orange, quantity: 4}, {color: Midnight Black , quantity: 3}]"/>
    <n v="10"/>
    <n v="23"/>
    <n v="34"/>
    <n v="13"/>
    <s v="Summer Orange"/>
    <s v="Summer Orange"/>
    <s v=" 4"/>
    <n v="4"/>
    <n v="47"/>
    <n v="62"/>
    <n v="73"/>
    <n v="15"/>
    <s v="Midnight Black "/>
    <s v="Midnight Black "/>
    <s v=" 3"/>
    <n v="3"/>
    <e v="#VALUE!"/>
    <e v="#VALUE!"/>
    <e v="#VALUE!"/>
    <e v="#VALUE!"/>
    <s v=" "/>
    <s v=" "/>
    <s v="0"/>
    <n v="0"/>
    <n v="7"/>
    <n v="185000"/>
    <n v="60000"/>
    <s v="DISC10"/>
    <n v="0.1"/>
    <x v="0"/>
    <x v="2"/>
    <x v="22"/>
    <n v="1295000"/>
    <n v="129500"/>
    <n v="1165500"/>
    <n v="420000"/>
    <n v="745500"/>
    <d v="2023-04-02T00:00:00"/>
    <x v="1"/>
    <x v="2"/>
    <n v="1.1183260182110878E-3"/>
  </r>
  <r>
    <n v="926"/>
    <s v="ORD-SP-926-03/04/23"/>
    <x v="24"/>
    <x v="2"/>
    <s v="[{color: Snow White, quantity: 2}, {color: Magenta , quantity: 3}, {color: Carmine Red , quantity: 2}]"/>
    <n v="10"/>
    <n v="20"/>
    <n v="31"/>
    <n v="10"/>
    <s v="Snow White"/>
    <s v="Snow White"/>
    <s v=" 2"/>
    <n v="2"/>
    <n v="44"/>
    <n v="52"/>
    <n v="63"/>
    <n v="8"/>
    <s v="Magenta "/>
    <s v="Magenta "/>
    <s v=" 3"/>
    <n v="3"/>
    <n v="76"/>
    <n v="88"/>
    <n v="99"/>
    <n v="12"/>
    <s v="Carmine Red "/>
    <s v="Carmine Red "/>
    <s v=" 2"/>
    <n v="2"/>
    <n v="7"/>
    <n v="278000"/>
    <n v="122000"/>
    <s v="DISCAPRIL"/>
    <n v="0.1"/>
    <x v="0"/>
    <x v="1"/>
    <x v="7"/>
    <n v="1946000"/>
    <n v="194600"/>
    <n v="1751400"/>
    <n v="854000"/>
    <n v="897400"/>
    <d v="2023-04-03T00:00:00"/>
    <x v="2"/>
    <x v="3"/>
    <n v="1.3461915073677132E-3"/>
  </r>
  <r>
    <n v="927"/>
    <s v="ORD-PP-927-06/04/23"/>
    <x v="15"/>
    <x v="3"/>
    <s v="[{color: Magenta, quantity: 6}, {color: Midnight Black , quantity: 1}]"/>
    <n v="10"/>
    <n v="17"/>
    <n v="28"/>
    <n v="7"/>
    <s v="Magenta"/>
    <s v="Magenta"/>
    <s v=" 6"/>
    <n v="6"/>
    <n v="41"/>
    <n v="56"/>
    <n v="67"/>
    <n v="15"/>
    <s v="Midnight Black "/>
    <s v="Midnight Black "/>
    <s v=" 1"/>
    <n v="1"/>
    <e v="#VALUE!"/>
    <e v="#VALUE!"/>
    <e v="#VALUE!"/>
    <e v="#VALUE!"/>
    <s v=" "/>
    <s v=" "/>
    <s v="0"/>
    <n v="0"/>
    <n v="7"/>
    <n v="395000"/>
    <n v="172000"/>
    <s v="BELI44"/>
    <n v="0.15"/>
    <x v="0"/>
    <x v="0"/>
    <x v="28"/>
    <n v="2765000"/>
    <n v="414750"/>
    <n v="2350250"/>
    <n v="1204000"/>
    <n v="1146250"/>
    <d v="2023-04-06T00:00:00"/>
    <x v="8"/>
    <x v="4"/>
    <n v="1.7194918824607103E-3"/>
  </r>
  <r>
    <n v="928"/>
    <s v="ORD-AK-928-26/04/23"/>
    <x v="16"/>
    <x v="5"/>
    <s v="[{color: Ocean Blue, quantity: 2}]"/>
    <n v="10"/>
    <n v="20"/>
    <n v="31"/>
    <n v="10"/>
    <s v="Ocean Blue"/>
    <s v="Ocean Blue"/>
    <s v=" 2"/>
    <n v="2"/>
    <e v="#VALUE!"/>
    <e v="#VALUE!"/>
    <e v="#VALUE!"/>
    <e v="#VALUE!"/>
    <s v=" "/>
    <s v=" "/>
    <s v="0"/>
    <n v="0"/>
    <e v="#VALUE!"/>
    <e v="#VALUE!"/>
    <e v="#VALUE!"/>
    <e v="#VALUE!"/>
    <s v=" "/>
    <s v=" "/>
    <s v="0"/>
    <n v="0"/>
    <n v="2"/>
    <n v="65000"/>
    <n v="11000"/>
    <s v="LEBAR10"/>
    <n v="0.1"/>
    <x v="1"/>
    <x v="1"/>
    <x v="8"/>
    <n v="130000"/>
    <n v="13000"/>
    <n v="117000"/>
    <n v="22000"/>
    <n v="95000"/>
    <d v="2023-04-26T00:00:00"/>
    <x v="15"/>
    <x v="2"/>
    <n v="1.4250968709598035E-4"/>
  </r>
  <r>
    <n v="929"/>
    <s v="ORD-SP-929-03/04/23"/>
    <x v="11"/>
    <x v="2"/>
    <s v="[{color: Snow White, quantity: 1}, {color: Summer Orange , quantity: 1}]"/>
    <n v="10"/>
    <n v="20"/>
    <n v="31"/>
    <n v="10"/>
    <s v="Snow White"/>
    <s v="Snow White"/>
    <s v=" 1"/>
    <n v="1"/>
    <n v="44"/>
    <n v="58"/>
    <n v="69"/>
    <n v="14"/>
    <s v="Summer Orange "/>
    <s v="Summer Orange "/>
    <s v=" 1"/>
    <n v="1"/>
    <e v="#VALUE!"/>
    <e v="#VALUE!"/>
    <e v="#VALUE!"/>
    <e v="#VALUE!"/>
    <s v=" "/>
    <s v=" "/>
    <s v="0"/>
    <n v="0"/>
    <n v="2"/>
    <n v="125000"/>
    <n v="23000"/>
    <s v="DISCAPRIL"/>
    <n v="0.1"/>
    <x v="0"/>
    <x v="1"/>
    <x v="13"/>
    <n v="250000"/>
    <n v="25000"/>
    <n v="225000"/>
    <n v="46000"/>
    <n v="179000"/>
    <d v="2023-04-03T00:00:00"/>
    <x v="2"/>
    <x v="2"/>
    <n v="2.685182525282156E-4"/>
  </r>
  <r>
    <n v="930"/>
    <s v="ORD-AK-930-03/04/23"/>
    <x v="7"/>
    <x v="5"/>
    <s v="[{color: Magenta, quantity: 5}]"/>
    <n v="10"/>
    <n v="17"/>
    <n v="28"/>
    <n v="7"/>
    <s v="Magenta"/>
    <s v="Magenta"/>
    <s v=" 5"/>
    <n v="5"/>
    <e v="#VALUE!"/>
    <e v="#VALUE!"/>
    <e v="#VALUE!"/>
    <e v="#VALUE!"/>
    <s v=" "/>
    <s v=" "/>
    <s v="0"/>
    <n v="0"/>
    <e v="#VALUE!"/>
    <e v="#VALUE!"/>
    <e v="#VALUE!"/>
    <e v="#VALUE!"/>
    <s v=" "/>
    <s v=" "/>
    <s v="0"/>
    <n v="0"/>
    <n v="5"/>
    <n v="9000"/>
    <n v="2000"/>
    <s v="DISCAPRIL"/>
    <n v="0.1"/>
    <x v="0"/>
    <x v="1"/>
    <x v="8"/>
    <n v="45000"/>
    <n v="4500"/>
    <n v="40500"/>
    <n v="10000"/>
    <n v="30500"/>
    <d v="2023-04-03T00:00:00"/>
    <x v="2"/>
    <x v="1"/>
    <n v="4.5753110067656846E-5"/>
  </r>
  <r>
    <n v="931"/>
    <s v="ORD-AK-931-06/04/23"/>
    <x v="26"/>
    <x v="5"/>
    <s v="[{color: Ocean Blue, quantity: 2}, {color: Gold , quantity: 1}, {color: Magenta , quantity: 2}]"/>
    <n v="10"/>
    <n v="20"/>
    <n v="31"/>
    <n v="10"/>
    <s v="Ocean Blue"/>
    <s v="Ocean Blue"/>
    <s v=" 2"/>
    <n v="2"/>
    <n v="44"/>
    <n v="49"/>
    <n v="60"/>
    <n v="5"/>
    <s v="Gold "/>
    <s v="Gold "/>
    <s v=" 1"/>
    <n v="1"/>
    <n v="73"/>
    <n v="81"/>
    <n v="92"/>
    <n v="8"/>
    <s v="Magenta "/>
    <s v="Magenta "/>
    <s v=" 2"/>
    <n v="2"/>
    <n v="5"/>
    <n v="290000"/>
    <n v="115000"/>
    <s v="BELI44"/>
    <n v="0.15"/>
    <x v="0"/>
    <x v="0"/>
    <x v="11"/>
    <n v="1450000"/>
    <n v="217500"/>
    <n v="1232500"/>
    <n v="575000"/>
    <n v="657500"/>
    <d v="2023-04-06T00:00:00"/>
    <x v="8"/>
    <x v="3"/>
    <n v="9.863170449011271E-4"/>
  </r>
  <r>
    <n v="932"/>
    <s v="ORD-AK-932-16/04/23"/>
    <x v="26"/>
    <x v="5"/>
    <s v="[{color: Ash Grey, quantity: 3}]"/>
    <n v="10"/>
    <n v="18"/>
    <n v="29"/>
    <n v="8"/>
    <s v="Ash Grey"/>
    <s v="Ash Grey"/>
    <s v=" 3"/>
    <n v="3"/>
    <e v="#VALUE!"/>
    <e v="#VALUE!"/>
    <e v="#VALUE!"/>
    <e v="#VALUE!"/>
    <s v=" "/>
    <s v=" "/>
    <s v="0"/>
    <n v="0"/>
    <e v="#VALUE!"/>
    <e v="#VALUE!"/>
    <e v="#VALUE!"/>
    <e v="#VALUE!"/>
    <s v=" "/>
    <s v=" "/>
    <s v="0"/>
    <n v="0"/>
    <n v="3"/>
    <n v="290000"/>
    <n v="115000"/>
    <s v="DISC20"/>
    <n v="0.2"/>
    <x v="1"/>
    <x v="2"/>
    <x v="20"/>
    <n v="870000"/>
    <n v="174000"/>
    <n v="696000"/>
    <n v="345000"/>
    <n v="351000"/>
    <d v="2023-04-16T00:00:00"/>
    <x v="17"/>
    <x v="4"/>
    <n v="5.2653579127041157E-4"/>
  </r>
  <r>
    <n v="933"/>
    <s v="ORD-AK-933-26/04/23"/>
    <x v="12"/>
    <x v="5"/>
    <s v="[{color: Midnight Black, quantity: 5}, {color: Dusk , quantity: 1}]"/>
    <n v="10"/>
    <n v="24"/>
    <n v="35"/>
    <n v="14"/>
    <s v="Midnight Black"/>
    <s v="Midnight Black"/>
    <s v=" 5"/>
    <n v="5"/>
    <n v="48"/>
    <n v="53"/>
    <n v="64"/>
    <n v="5"/>
    <s v="Dusk "/>
    <s v="Dusk "/>
    <s v=" 1"/>
    <n v="1"/>
    <e v="#VALUE!"/>
    <e v="#VALUE!"/>
    <e v="#VALUE!"/>
    <e v="#VALUE!"/>
    <s v=" "/>
    <s v=" "/>
    <s v="0"/>
    <n v="0"/>
    <n v="6"/>
    <n v="48000"/>
    <n v="20000"/>
    <s v="DISC20"/>
    <n v="0.2"/>
    <x v="1"/>
    <x v="2"/>
    <x v="4"/>
    <n v="288000"/>
    <n v="57600"/>
    <n v="230400"/>
    <n v="120000"/>
    <n v="110400"/>
    <d v="2023-04-26T00:00:00"/>
    <x v="15"/>
    <x v="1"/>
    <n v="1.6561125742522347E-4"/>
  </r>
  <r>
    <n v="934"/>
    <s v="ORD-AK-934-02/04/23"/>
    <x v="23"/>
    <x v="5"/>
    <s v="[{color: Magenta, quantity: 4}, {color: Snow White , quantity: 2}]"/>
    <n v="10"/>
    <n v="17"/>
    <n v="28"/>
    <n v="7"/>
    <s v="Magenta"/>
    <s v="Magenta"/>
    <s v=" 4"/>
    <n v="4"/>
    <n v="41"/>
    <n v="52"/>
    <n v="63"/>
    <n v="11"/>
    <s v="Snow White "/>
    <s v="Snow White "/>
    <s v=" 2"/>
    <n v="2"/>
    <e v="#VALUE!"/>
    <e v="#VALUE!"/>
    <e v="#VALUE!"/>
    <e v="#VALUE!"/>
    <s v=" "/>
    <s v=" "/>
    <s v="0"/>
    <n v="0"/>
    <n v="6"/>
    <n v="90000"/>
    <n v="47000"/>
    <s v="DISC15"/>
    <n v="0.15"/>
    <x v="0"/>
    <x v="2"/>
    <x v="22"/>
    <n v="540000"/>
    <n v="81000"/>
    <n v="459000"/>
    <n v="282000"/>
    <n v="177000"/>
    <d v="2023-04-02T00:00:00"/>
    <x v="1"/>
    <x v="4"/>
    <n v="2.6551804858935288E-4"/>
  </r>
  <r>
    <n v="935"/>
    <s v="ORD-AK-935-24/04/23"/>
    <x v="26"/>
    <x v="5"/>
    <s v="[{color: Carmine Red, quantity: 5}, {color: Rose Gold , quantity: 2}]"/>
    <n v="10"/>
    <n v="21"/>
    <n v="32"/>
    <n v="11"/>
    <s v="Carmine Red"/>
    <s v="Carmine Red"/>
    <s v=" 5"/>
    <n v="5"/>
    <n v="45"/>
    <n v="55"/>
    <n v="66"/>
    <n v="10"/>
    <s v="Rose Gold "/>
    <s v="Rose Gold "/>
    <s v=" 2"/>
    <n v="2"/>
    <e v="#VALUE!"/>
    <e v="#VALUE!"/>
    <e v="#VALUE!"/>
    <e v="#VALUE!"/>
    <s v=" "/>
    <s v=" "/>
    <s v="0"/>
    <n v="0"/>
    <n v="7"/>
    <n v="290000"/>
    <n v="115000"/>
    <s v="BUKALEBAR"/>
    <n v="0.15"/>
    <x v="1"/>
    <x v="3"/>
    <x v="1"/>
    <n v="2030000"/>
    <n v="304500"/>
    <n v="1725500"/>
    <n v="805000"/>
    <n v="920500"/>
    <d v="2023-04-24T00:00:00"/>
    <x v="4"/>
    <x v="3"/>
    <n v="1.3808438628615781E-3"/>
  </r>
  <r>
    <n v="936"/>
    <s v="ORD-SP-936-18/04/23"/>
    <x v="2"/>
    <x v="2"/>
    <s v="[{color: Magenta, quantity: 4}, {color: Snow White , quantity: 1}]"/>
    <n v="10"/>
    <n v="17"/>
    <n v="28"/>
    <n v="7"/>
    <s v="Magenta"/>
    <s v="Magenta"/>
    <s v=" 4"/>
    <n v="4"/>
    <n v="41"/>
    <n v="52"/>
    <n v="63"/>
    <n v="11"/>
    <s v="Snow White "/>
    <s v="Snow White "/>
    <s v=" 1"/>
    <n v="1"/>
    <e v="#VALUE!"/>
    <e v="#VALUE!"/>
    <e v="#VALUE!"/>
    <e v="#VALUE!"/>
    <s v=" "/>
    <s v=" "/>
    <s v="0"/>
    <n v="0"/>
    <n v="5"/>
    <n v="360000"/>
    <n v="108000"/>
    <s v="BUKALEBAR"/>
    <n v="0.15"/>
    <x v="1"/>
    <x v="3"/>
    <x v="0"/>
    <n v="1800000"/>
    <n v="270000"/>
    <n v="1530000"/>
    <n v="540000"/>
    <n v="990000"/>
    <d v="2023-04-18T00:00:00"/>
    <x v="24"/>
    <x v="0"/>
    <n v="1.4851009497370584E-3"/>
  </r>
  <r>
    <n v="937"/>
    <s v="ORD-AK-937-02/04/23"/>
    <x v="20"/>
    <x v="5"/>
    <s v="[{color: Ash Grey, quantity: 2}, {color: Ocean Blue , quantity: 2}, {color: Gold , quantity: 1}]"/>
    <n v="10"/>
    <n v="18"/>
    <n v="29"/>
    <n v="8"/>
    <s v="Ash Grey"/>
    <s v="Ash Grey"/>
    <s v=" 2"/>
    <n v="2"/>
    <n v="42"/>
    <n v="53"/>
    <n v="64"/>
    <n v="11"/>
    <s v="Ocean Blue "/>
    <s v="Ocean Blue "/>
    <s v=" 2"/>
    <n v="2"/>
    <n v="77"/>
    <n v="82"/>
    <n v="93"/>
    <n v="5"/>
    <s v="Gold "/>
    <s v="Gold "/>
    <s v=" 1"/>
    <n v="1"/>
    <n v="5"/>
    <n v="400000"/>
    <n v="250000"/>
    <s v="DISC10"/>
    <n v="0.1"/>
    <x v="0"/>
    <x v="2"/>
    <x v="7"/>
    <n v="2000000"/>
    <n v="200000"/>
    <n v="1800000"/>
    <n v="1250000"/>
    <n v="550000"/>
    <d v="2023-04-02T00:00:00"/>
    <x v="1"/>
    <x v="3"/>
    <n v="8.2505608318725462E-4"/>
  </r>
  <r>
    <n v="938"/>
    <s v="ORD-SP-938-02/04/23"/>
    <x v="2"/>
    <x v="2"/>
    <s v="[{color: Gold, quantity: 1}, {color: Midnight Black , quantity: 1}, {color: Magenta , quantity: 1}]"/>
    <n v="10"/>
    <n v="14"/>
    <n v="25"/>
    <n v="4"/>
    <s v="Gold"/>
    <s v="Gold"/>
    <s v=" 1"/>
    <n v="1"/>
    <n v="38"/>
    <n v="53"/>
    <n v="64"/>
    <n v="15"/>
    <s v="Midnight Black "/>
    <s v="Midnight Black "/>
    <s v=" 1"/>
    <n v="1"/>
    <n v="77"/>
    <n v="85"/>
    <n v="96"/>
    <n v="8"/>
    <s v="Magenta "/>
    <s v="Magenta "/>
    <s v=" 1"/>
    <n v="1"/>
    <n v="3"/>
    <n v="360000"/>
    <n v="108000"/>
    <s v="DISCAPRIL"/>
    <n v="0.1"/>
    <x v="0"/>
    <x v="1"/>
    <x v="6"/>
    <n v="1080000"/>
    <n v="108000"/>
    <n v="972000"/>
    <n v="324000"/>
    <n v="648000"/>
    <d v="2023-04-02T00:00:00"/>
    <x v="1"/>
    <x v="2"/>
    <n v="9.7206607619152916E-4"/>
  </r>
  <r>
    <n v="939"/>
    <s v="ORD-PW-939-08/04/23"/>
    <x v="17"/>
    <x v="4"/>
    <s v="[{color: Dusk, quantity: 2}, {color: Gold , quantity: 1}]"/>
    <n v="10"/>
    <n v="14"/>
    <n v="25"/>
    <n v="4"/>
    <s v="Dusk"/>
    <s v="Dusk"/>
    <s v=" 2"/>
    <n v="2"/>
    <n v="38"/>
    <n v="43"/>
    <n v="54"/>
    <n v="5"/>
    <s v="Gold "/>
    <s v="Gold "/>
    <s v=" 1"/>
    <n v="1"/>
    <e v="#VALUE!"/>
    <e v="#VALUE!"/>
    <e v="#VALUE!"/>
    <e v="#VALUE!"/>
    <s v=" "/>
    <s v=" "/>
    <s v="0"/>
    <n v="0"/>
    <n v="3"/>
    <n v="110000"/>
    <n v="40000"/>
    <s v="-"/>
    <e v="#N/A"/>
    <x v="2"/>
    <x v="3"/>
    <x v="10"/>
    <n v="330000"/>
    <s v="0"/>
    <n v="330000"/>
    <n v="120000"/>
    <n v="210000"/>
    <d v="2023-04-08T00:00:00"/>
    <x v="26"/>
    <x v="1"/>
    <n v="3.1502141358058814E-4"/>
  </r>
  <r>
    <n v="940"/>
    <s v="ORD-PW-940-06/04/23"/>
    <x v="17"/>
    <x v="4"/>
    <s v="[{color: Gold, quantity: 2}]"/>
    <n v="10"/>
    <n v="14"/>
    <n v="25"/>
    <n v="4"/>
    <s v="Gold"/>
    <s v="Gold"/>
    <s v=" 2"/>
    <n v="2"/>
    <e v="#VALUE!"/>
    <e v="#VALUE!"/>
    <e v="#VALUE!"/>
    <e v="#VALUE!"/>
    <s v=" "/>
    <s v=" "/>
    <s v="0"/>
    <n v="0"/>
    <e v="#VALUE!"/>
    <e v="#VALUE!"/>
    <e v="#VALUE!"/>
    <e v="#VALUE!"/>
    <s v=" "/>
    <s v=" "/>
    <s v="0"/>
    <n v="0"/>
    <n v="2"/>
    <n v="110000"/>
    <n v="40000"/>
    <s v="DISCAPRIL"/>
    <n v="0.1"/>
    <x v="0"/>
    <x v="1"/>
    <x v="19"/>
    <n v="220000"/>
    <n v="22000"/>
    <n v="198000"/>
    <n v="80000"/>
    <n v="118000"/>
    <d v="2023-04-06T00:00:00"/>
    <x v="8"/>
    <x v="4"/>
    <n v="1.7701203239290191E-4"/>
  </r>
  <r>
    <n v="941"/>
    <s v="ORD-PP-941-15/04/23"/>
    <x v="15"/>
    <x v="3"/>
    <s v="[{color: Ash Grey, quantity: 6}, {color: Rose Gold , quantity: 1}]"/>
    <n v="10"/>
    <n v="18"/>
    <n v="29"/>
    <n v="8"/>
    <s v="Ash Grey"/>
    <s v="Ash Grey"/>
    <s v=" 6"/>
    <n v="6"/>
    <n v="42"/>
    <n v="52"/>
    <n v="63"/>
    <n v="10"/>
    <s v="Rose Gold "/>
    <s v="Rose Gold "/>
    <s v=" 1"/>
    <n v="1"/>
    <e v="#VALUE!"/>
    <e v="#VALUE!"/>
    <e v="#VALUE!"/>
    <e v="#VALUE!"/>
    <s v=" "/>
    <s v=" "/>
    <s v="0"/>
    <n v="0"/>
    <n v="7"/>
    <n v="395000"/>
    <n v="172000"/>
    <s v="-"/>
    <e v="#N/A"/>
    <x v="2"/>
    <x v="1"/>
    <x v="27"/>
    <n v="2765000"/>
    <s v="0"/>
    <n v="2765000"/>
    <n v="1204000"/>
    <n v="1561000"/>
    <d v="2023-04-15T00:00:00"/>
    <x v="16"/>
    <x v="4"/>
    <n v="2.3416591742823718E-3"/>
  </r>
  <r>
    <n v="942"/>
    <s v="ORD-SP-942-04/04/23"/>
    <x v="2"/>
    <x v="2"/>
    <s v="[{color: Dusk, quantity: 5}, {color: Rose Gold , quantity: 1}]"/>
    <n v="10"/>
    <n v="14"/>
    <n v="25"/>
    <n v="4"/>
    <s v="Dusk"/>
    <s v="Dusk"/>
    <s v=" 5"/>
    <n v="5"/>
    <n v="38"/>
    <n v="48"/>
    <n v="59"/>
    <n v="10"/>
    <s v="Rose Gold "/>
    <s v="Rose Gold "/>
    <s v=" 1"/>
    <n v="1"/>
    <e v="#VALUE!"/>
    <e v="#VALUE!"/>
    <e v="#VALUE!"/>
    <e v="#VALUE!"/>
    <s v=" "/>
    <s v=" "/>
    <s v="0"/>
    <n v="0"/>
    <n v="6"/>
    <n v="360000"/>
    <n v="108000"/>
    <s v="BELI44"/>
    <n v="0.15"/>
    <x v="0"/>
    <x v="0"/>
    <x v="5"/>
    <n v="2160000"/>
    <n v="324000"/>
    <n v="1836000"/>
    <n v="648000"/>
    <n v="1188000"/>
    <d v="2023-04-04T00:00:00"/>
    <x v="7"/>
    <x v="1"/>
    <n v="1.7821211396844699E-3"/>
  </r>
  <r>
    <n v="943"/>
    <s v="ORD-SW-943-03/04/23"/>
    <x v="3"/>
    <x v="1"/>
    <s v="[{color: Midnight Black, quantity: 1}, {color: Magenta , quantity: 1}, {color: Ash Grey , quantity: 1}]"/>
    <n v="10"/>
    <n v="24"/>
    <n v="35"/>
    <n v="14"/>
    <s v="Midnight Black"/>
    <s v="Midnight Black"/>
    <s v=" 1"/>
    <n v="1"/>
    <n v="48"/>
    <n v="56"/>
    <n v="67"/>
    <n v="8"/>
    <s v="Magenta "/>
    <s v="Magenta "/>
    <s v=" 1"/>
    <n v="1"/>
    <n v="80"/>
    <n v="89"/>
    <n v="100"/>
    <n v="9"/>
    <s v="Ash Grey "/>
    <s v="Ash Grey "/>
    <s v=" 1"/>
    <n v="1"/>
    <n v="3"/>
    <n v="165000"/>
    <n v="69000"/>
    <s v="DISCAPRIL"/>
    <n v="0.1"/>
    <x v="0"/>
    <x v="1"/>
    <x v="9"/>
    <n v="495000"/>
    <n v="49500"/>
    <n v="445500"/>
    <n v="207000"/>
    <n v="238500"/>
    <d v="2023-04-03T00:00:00"/>
    <x v="2"/>
    <x v="0"/>
    <n v="3.5777431970938223E-4"/>
  </r>
  <r>
    <n v="944"/>
    <s v="ORD-PW-944-05/04/23"/>
    <x v="8"/>
    <x v="4"/>
    <s v="[{color: Ocean Blue, quantity: 5}]"/>
    <n v="10"/>
    <n v="20"/>
    <n v="31"/>
    <n v="10"/>
    <s v="Ocean Blue"/>
    <s v="Ocean Blue"/>
    <s v=" 5"/>
    <n v="5"/>
    <e v="#VALUE!"/>
    <e v="#VALUE!"/>
    <e v="#VALUE!"/>
    <e v="#VALUE!"/>
    <s v=" "/>
    <s v=" "/>
    <s v="0"/>
    <n v="0"/>
    <e v="#VALUE!"/>
    <e v="#VALUE!"/>
    <e v="#VALUE!"/>
    <e v="#VALUE!"/>
    <s v=" "/>
    <s v=" "/>
    <s v="0"/>
    <n v="0"/>
    <n v="5"/>
    <n v="90000"/>
    <n v="37000"/>
    <s v="DISC15"/>
    <n v="0.15"/>
    <x v="0"/>
    <x v="2"/>
    <x v="17"/>
    <n v="450000"/>
    <n v="67500"/>
    <n v="382500"/>
    <n v="185000"/>
    <n v="197500"/>
    <d v="2023-04-05T00:00:00"/>
    <x v="9"/>
    <x v="0"/>
    <n v="2.9627013896269601E-4"/>
  </r>
  <r>
    <n v="945"/>
    <s v="ORD-SP-945-05/04/23"/>
    <x v="2"/>
    <x v="2"/>
    <s v="[{color: Summer Orange, quantity: 6}, {color: Ash Grey , quantity: 1}]"/>
    <n v="10"/>
    <n v="23"/>
    <n v="34"/>
    <n v="13"/>
    <s v="Summer Orange"/>
    <s v="Summer Orange"/>
    <s v=" 6"/>
    <n v="6"/>
    <n v="47"/>
    <n v="56"/>
    <n v="67"/>
    <n v="9"/>
    <s v="Ash Grey "/>
    <s v="Ash Grey "/>
    <s v=" 1"/>
    <n v="1"/>
    <e v="#VALUE!"/>
    <e v="#VALUE!"/>
    <e v="#VALUE!"/>
    <e v="#VALUE!"/>
    <s v=" "/>
    <s v=" "/>
    <s v="0"/>
    <n v="0"/>
    <n v="7"/>
    <n v="360000"/>
    <n v="108000"/>
    <s v="DISCAPRIL"/>
    <n v="0.1"/>
    <x v="0"/>
    <x v="1"/>
    <x v="3"/>
    <n v="2520000"/>
    <n v="252000"/>
    <n v="2268000"/>
    <n v="756000"/>
    <n v="1512000"/>
    <d v="2023-04-05T00:00:00"/>
    <x v="9"/>
    <x v="0"/>
    <n v="2.2681541777802346E-3"/>
  </r>
  <r>
    <n v="946"/>
    <s v="ORD-SP-946-13/04/23"/>
    <x v="24"/>
    <x v="2"/>
    <s v="[{color: Rose Gold, quantity: 2}]"/>
    <n v="10"/>
    <n v="19"/>
    <n v="30"/>
    <n v="9"/>
    <s v="Rose Gold"/>
    <s v="Rose Gold"/>
    <s v=" 2"/>
    <n v="2"/>
    <e v="#VALUE!"/>
    <e v="#VALUE!"/>
    <e v="#VALUE!"/>
    <e v="#VALUE!"/>
    <s v=" "/>
    <s v=" "/>
    <s v="0"/>
    <n v="0"/>
    <e v="#VALUE!"/>
    <e v="#VALUE!"/>
    <e v="#VALUE!"/>
    <e v="#VALUE!"/>
    <s v=" "/>
    <s v=" "/>
    <s v="0"/>
    <n v="0"/>
    <n v="2"/>
    <n v="278000"/>
    <n v="122000"/>
    <s v="-"/>
    <e v="#N/A"/>
    <x v="2"/>
    <x v="2"/>
    <x v="12"/>
    <n v="556000"/>
    <s v="0"/>
    <n v="556000"/>
    <n v="244000"/>
    <n v="312000"/>
    <d v="2023-04-13T00:00:00"/>
    <x v="21"/>
    <x v="2"/>
    <n v="4.6803181446258808E-4"/>
  </r>
  <r>
    <n v="947"/>
    <s v="ORD-PU-947-18/04/23"/>
    <x v="21"/>
    <x v="0"/>
    <s v="[{color: Snow White, quantity: 3}, {color: Ash Grey , quantity: 3}]"/>
    <n v="10"/>
    <n v="20"/>
    <n v="31"/>
    <n v="10"/>
    <s v="Snow White"/>
    <s v="Snow White"/>
    <s v=" 3"/>
    <n v="3"/>
    <n v="44"/>
    <n v="53"/>
    <n v="64"/>
    <n v="9"/>
    <s v="Ash Grey "/>
    <s v="Ash Grey "/>
    <s v=" 3"/>
    <n v="3"/>
    <e v="#VALUE!"/>
    <e v="#VALUE!"/>
    <e v="#VALUE!"/>
    <e v="#VALUE!"/>
    <s v=" "/>
    <s v=" "/>
    <s v="0"/>
    <n v="0"/>
    <n v="6"/>
    <n v="200000"/>
    <n v="64000"/>
    <s v="LEBAR10"/>
    <n v="0.1"/>
    <x v="1"/>
    <x v="1"/>
    <x v="0"/>
    <n v="1200000"/>
    <n v="120000"/>
    <n v="1080000"/>
    <n v="384000"/>
    <n v="696000"/>
    <d v="2023-04-18T00:00:00"/>
    <x v="24"/>
    <x v="2"/>
    <n v="1.044070970724235E-3"/>
  </r>
  <r>
    <n v="948"/>
    <s v="ORD-PW-948-10/04/23"/>
    <x v="8"/>
    <x v="4"/>
    <s v="[{color: Carmine Red, quantity: 2}, {color: Magenta , quantity: 1}, {color: Snow White , quantity: 3}]"/>
    <n v="10"/>
    <n v="21"/>
    <n v="32"/>
    <n v="11"/>
    <s v="Carmine Red"/>
    <s v="Carmine Red"/>
    <s v=" 2"/>
    <n v="2"/>
    <n v="45"/>
    <n v="53"/>
    <n v="64"/>
    <n v="8"/>
    <s v="Magenta "/>
    <s v="Magenta "/>
    <s v=" 1"/>
    <n v="1"/>
    <n v="77"/>
    <n v="88"/>
    <n v="99"/>
    <n v="11"/>
    <s v="Snow White "/>
    <s v="Snow White "/>
    <s v=" 3"/>
    <n v="3"/>
    <n v="6"/>
    <n v="90000"/>
    <n v="37000"/>
    <s v="-"/>
    <e v="#N/A"/>
    <x v="2"/>
    <x v="1"/>
    <x v="1"/>
    <n v="540000"/>
    <s v="0"/>
    <n v="540000"/>
    <n v="222000"/>
    <n v="318000"/>
    <d v="2023-04-10T00:00:00"/>
    <x v="23"/>
    <x v="3"/>
    <n v="4.770324262791763E-4"/>
  </r>
  <r>
    <n v="949"/>
    <s v="ORD-PW-949-19/04/23"/>
    <x v="6"/>
    <x v="4"/>
    <s v="[{color: Midnight Black, quantity: 3}, {color: Summer Orange , quantity: 2}, {color: Dusk , quantity: 1}]"/>
    <n v="10"/>
    <n v="24"/>
    <n v="35"/>
    <n v="14"/>
    <s v="Midnight Black"/>
    <s v="Midnight Black"/>
    <s v=" 3"/>
    <n v="3"/>
    <n v="48"/>
    <n v="62"/>
    <n v="73"/>
    <n v="14"/>
    <s v="Summer Orange "/>
    <s v="Summer Orange "/>
    <s v=" 2"/>
    <n v="2"/>
    <n v="86"/>
    <n v="91"/>
    <n v="102"/>
    <n v="5"/>
    <s v="Dusk "/>
    <s v="Dusk "/>
    <s v=" 1"/>
    <n v="1"/>
    <n v="6"/>
    <n v="155000"/>
    <n v="46000"/>
    <s v="BUKALEBAR"/>
    <n v="0.15"/>
    <x v="1"/>
    <x v="3"/>
    <x v="13"/>
    <n v="930000"/>
    <n v="139500"/>
    <n v="790500"/>
    <n v="276000"/>
    <n v="514500"/>
    <d v="2023-04-19T00:00:00"/>
    <x v="19"/>
    <x v="3"/>
    <n v="7.7180246327244095E-4"/>
  </r>
  <r>
    <n v="950"/>
    <s v="ORD-SW-950-21/04/23"/>
    <x v="1"/>
    <x v="1"/>
    <s v="[{color: Summer Orange, quantity: 2}]"/>
    <n v="10"/>
    <n v="23"/>
    <n v="34"/>
    <n v="13"/>
    <s v="Summer Orange"/>
    <s v="Summer Orange"/>
    <s v=" 2"/>
    <n v="2"/>
    <e v="#VALUE!"/>
    <e v="#VALUE!"/>
    <e v="#VALUE!"/>
    <e v="#VALUE!"/>
    <s v=" "/>
    <s v=" "/>
    <s v="0"/>
    <n v="0"/>
    <e v="#VALUE!"/>
    <e v="#VALUE!"/>
    <e v="#VALUE!"/>
    <e v="#VALUE!"/>
    <s v=" "/>
    <s v=" "/>
    <s v="0"/>
    <n v="0"/>
    <n v="2"/>
    <n v="189000"/>
    <n v="93000"/>
    <s v="LEBAR10"/>
    <n v="0.1"/>
    <x v="1"/>
    <x v="1"/>
    <x v="26"/>
    <n v="378000"/>
    <n v="37800"/>
    <n v="340200"/>
    <n v="186000"/>
    <n v="154200"/>
    <d v="2023-04-21T00:00:00"/>
    <x v="20"/>
    <x v="3"/>
    <n v="2.3131572368631758E-4"/>
  </r>
  <r>
    <n v="951"/>
    <s v="ORD-PP-951-28/04/23"/>
    <x v="5"/>
    <x v="3"/>
    <s v="[{color: Snow White, quantity: 2}, {color: Rose Gold , quantity: 1}, {color: Magenta , quantity: 3}]"/>
    <n v="10"/>
    <n v="20"/>
    <n v="31"/>
    <n v="10"/>
    <s v="Snow White"/>
    <s v="Snow White"/>
    <s v=" 2"/>
    <n v="2"/>
    <n v="44"/>
    <n v="54"/>
    <n v="65"/>
    <n v="10"/>
    <s v="Rose Gold "/>
    <s v="Rose Gold "/>
    <s v=" 1"/>
    <n v="1"/>
    <n v="78"/>
    <n v="86"/>
    <n v="97"/>
    <n v="8"/>
    <s v="Magenta "/>
    <s v="Magenta "/>
    <s v=" 3"/>
    <n v="3"/>
    <n v="6"/>
    <n v="175000"/>
    <n v="63000"/>
    <s v="LEBAR10"/>
    <n v="0.1"/>
    <x v="1"/>
    <x v="1"/>
    <x v="15"/>
    <n v="1050000"/>
    <n v="105000"/>
    <n v="945000"/>
    <n v="378000"/>
    <n v="567000"/>
    <d v="2023-04-28T00:00:00"/>
    <x v="11"/>
    <x v="2"/>
    <n v="8.5055781666758799E-4"/>
  </r>
  <r>
    <n v="952"/>
    <s v="ORD-PW-952-01/04/23"/>
    <x v="8"/>
    <x v="4"/>
    <s v="[{color: Magenta, quantity: 6}]"/>
    <n v="10"/>
    <n v="17"/>
    <n v="28"/>
    <n v="7"/>
    <s v="Magenta"/>
    <s v="Magenta"/>
    <s v=" 6"/>
    <n v="6"/>
    <e v="#VALUE!"/>
    <e v="#VALUE!"/>
    <e v="#VALUE!"/>
    <e v="#VALUE!"/>
    <s v=" "/>
    <s v=" "/>
    <s v="0"/>
    <n v="0"/>
    <e v="#VALUE!"/>
    <e v="#VALUE!"/>
    <e v="#VALUE!"/>
    <e v="#VALUE!"/>
    <s v=" "/>
    <s v=" "/>
    <s v="0"/>
    <n v="0"/>
    <n v="6"/>
    <n v="90000"/>
    <n v="37000"/>
    <s v="DISC10"/>
    <n v="0.1"/>
    <x v="0"/>
    <x v="2"/>
    <x v="23"/>
    <n v="540000"/>
    <n v="54000"/>
    <n v="486000"/>
    <n v="222000"/>
    <n v="264000"/>
    <d v="2023-04-01T00:00:00"/>
    <x v="0"/>
    <x v="2"/>
    <n v="3.9602691992988222E-4"/>
  </r>
  <r>
    <n v="953"/>
    <s v="ORD-PW-953-03/04/23"/>
    <x v="22"/>
    <x v="4"/>
    <s v="[{color: Gold, quantity: 5}, {color: Snow White , quantity: 1}]"/>
    <n v="10"/>
    <n v="14"/>
    <n v="25"/>
    <n v="4"/>
    <s v="Gold"/>
    <s v="Gold"/>
    <s v=" 5"/>
    <n v="5"/>
    <n v="38"/>
    <n v="49"/>
    <n v="60"/>
    <n v="11"/>
    <s v="Snow White "/>
    <s v="Snow White "/>
    <s v=" 1"/>
    <n v="1"/>
    <e v="#VALUE!"/>
    <e v="#VALUE!"/>
    <e v="#VALUE!"/>
    <e v="#VALUE!"/>
    <s v=" "/>
    <s v=" "/>
    <s v="0"/>
    <n v="0"/>
    <n v="6"/>
    <n v="120000"/>
    <n v="39000"/>
    <s v="DISC15"/>
    <n v="0.15"/>
    <x v="0"/>
    <x v="2"/>
    <x v="9"/>
    <n v="720000"/>
    <n v="108000"/>
    <n v="612000"/>
    <n v="234000"/>
    <n v="378000"/>
    <d v="2023-04-03T00:00:00"/>
    <x v="2"/>
    <x v="0"/>
    <n v="5.6703854444505866E-4"/>
  </r>
  <r>
    <n v="954"/>
    <s v="ORD-PP-954-20/04/23"/>
    <x v="15"/>
    <x v="3"/>
    <s v="[{color: Snow White, quantity: 2}, {color: Carmine Red , quantity: 1}]"/>
    <n v="10"/>
    <n v="20"/>
    <n v="31"/>
    <n v="10"/>
    <s v="Snow White"/>
    <s v="Snow White"/>
    <s v=" 2"/>
    <n v="2"/>
    <n v="44"/>
    <n v="56"/>
    <n v="67"/>
    <n v="12"/>
    <s v="Carmine Red "/>
    <s v="Carmine Red "/>
    <s v=" 1"/>
    <n v="1"/>
    <e v="#VALUE!"/>
    <e v="#VALUE!"/>
    <e v="#VALUE!"/>
    <e v="#VALUE!"/>
    <s v=" "/>
    <s v=" "/>
    <s v="0"/>
    <n v="0"/>
    <n v="3"/>
    <n v="395000"/>
    <n v="172000"/>
    <s v="LEBAR10"/>
    <n v="0.1"/>
    <x v="1"/>
    <x v="1"/>
    <x v="24"/>
    <n v="1185000"/>
    <n v="118500"/>
    <n v="1066500"/>
    <n v="516000"/>
    <n v="550500"/>
    <d v="2023-04-20T00:00:00"/>
    <x v="5"/>
    <x v="1"/>
    <n v="8.258061341719703E-4"/>
  </r>
  <r>
    <n v="955"/>
    <s v="ORD-PU-955-04/04/23"/>
    <x v="21"/>
    <x v="0"/>
    <s v="[{color: Ocean Blue, quantity: 1}, {color: Ash Grey , quantity: 3}, {color: Magenta , quantity: 1}]"/>
    <n v="10"/>
    <n v="20"/>
    <n v="31"/>
    <n v="10"/>
    <s v="Ocean Blue"/>
    <s v="Ocean Blue"/>
    <s v=" 1"/>
    <n v="1"/>
    <n v="44"/>
    <n v="53"/>
    <n v="64"/>
    <n v="9"/>
    <s v="Ash Grey "/>
    <s v="Ash Grey "/>
    <s v=" 3"/>
    <n v="3"/>
    <n v="77"/>
    <n v="85"/>
    <n v="96"/>
    <n v="8"/>
    <s v="Magenta "/>
    <s v="Magenta "/>
    <s v=" 1"/>
    <n v="1"/>
    <n v="5"/>
    <n v="200000"/>
    <n v="64000"/>
    <s v="DISCAPRIL"/>
    <n v="0.1"/>
    <x v="0"/>
    <x v="1"/>
    <x v="2"/>
    <n v="1000000"/>
    <n v="100000"/>
    <n v="900000"/>
    <n v="320000"/>
    <n v="580000"/>
    <d v="2023-04-04T00:00:00"/>
    <x v="7"/>
    <x v="3"/>
    <n v="8.700591422701958E-4"/>
  </r>
  <r>
    <n v="956"/>
    <s v="ORD-SP-956-19/04/23"/>
    <x v="2"/>
    <x v="2"/>
    <s v="[{color: Ocean Blue, quantity: 2}, {color: Ash Grey , quantity: 1}, {color: Snow White , quantity: 2}]"/>
    <n v="10"/>
    <n v="20"/>
    <n v="31"/>
    <n v="10"/>
    <s v="Ocean Blue"/>
    <s v="Ocean Blue"/>
    <s v=" 2"/>
    <n v="2"/>
    <n v="44"/>
    <n v="53"/>
    <n v="64"/>
    <n v="9"/>
    <s v="Ash Grey "/>
    <s v="Ash Grey "/>
    <s v=" 1"/>
    <n v="1"/>
    <n v="77"/>
    <n v="88"/>
    <n v="99"/>
    <n v="11"/>
    <s v="Snow White "/>
    <s v="Snow White "/>
    <s v=" 2"/>
    <n v="2"/>
    <n v="5"/>
    <n v="360000"/>
    <n v="108000"/>
    <s v="LEBAR10"/>
    <n v="0.1"/>
    <x v="1"/>
    <x v="1"/>
    <x v="23"/>
    <n v="1800000"/>
    <n v="180000"/>
    <n v="1620000"/>
    <n v="540000"/>
    <n v="1080000"/>
    <d v="2023-04-19T00:00:00"/>
    <x v="19"/>
    <x v="4"/>
    <n v="1.6201101269858818E-3"/>
  </r>
  <r>
    <n v="957"/>
    <s v="ORD-PW-957-16/04/23"/>
    <x v="18"/>
    <x v="4"/>
    <s v="[{color: Magenta, quantity: 5}, {color: Magenta , quantity: 1}]"/>
    <n v="10"/>
    <n v="17"/>
    <n v="28"/>
    <n v="7"/>
    <s v="Magenta"/>
    <s v="Magenta"/>
    <s v=" 5"/>
    <n v="5"/>
    <n v="41"/>
    <n v="49"/>
    <n v="60"/>
    <n v="8"/>
    <s v="Magenta "/>
    <s v="Magenta "/>
    <s v=" 1"/>
    <n v="1"/>
    <e v="#VALUE!"/>
    <e v="#VALUE!"/>
    <e v="#VALUE!"/>
    <e v="#VALUE!"/>
    <s v=" "/>
    <s v=" "/>
    <s v="0"/>
    <n v="0"/>
    <n v="6"/>
    <n v="185000"/>
    <n v="60000"/>
    <s v="BUKALEBAR"/>
    <n v="0.15"/>
    <x v="1"/>
    <x v="3"/>
    <x v="21"/>
    <n v="1110000"/>
    <n v="166500"/>
    <n v="943500"/>
    <n v="360000"/>
    <n v="583500"/>
    <d v="2023-04-16T00:00:00"/>
    <x v="17"/>
    <x v="4"/>
    <n v="8.7530949916320557E-4"/>
  </r>
  <r>
    <n v="958"/>
    <s v="ORD-AK-958-26/04/23"/>
    <x v="7"/>
    <x v="5"/>
    <s v="[{color: Gold, quantity: 6}, {color: Snow White , quantity: 1}]"/>
    <n v="10"/>
    <n v="14"/>
    <n v="25"/>
    <n v="4"/>
    <s v="Gold"/>
    <s v="Gold"/>
    <s v=" 6"/>
    <n v="6"/>
    <n v="38"/>
    <n v="49"/>
    <n v="60"/>
    <n v="11"/>
    <s v="Snow White "/>
    <s v="Snow White "/>
    <s v=" 1"/>
    <n v="1"/>
    <e v="#VALUE!"/>
    <e v="#VALUE!"/>
    <e v="#VALUE!"/>
    <e v="#VALUE!"/>
    <s v=" "/>
    <s v=" "/>
    <s v="0"/>
    <n v="0"/>
    <n v="7"/>
    <n v="9000"/>
    <n v="2000"/>
    <s v="LEBAR10"/>
    <n v="0.1"/>
    <x v="1"/>
    <x v="1"/>
    <x v="24"/>
    <n v="63000"/>
    <n v="6300"/>
    <n v="56700"/>
    <n v="14000"/>
    <n v="42700"/>
    <d v="2023-04-26T00:00:00"/>
    <x v="15"/>
    <x v="4"/>
    <n v="6.405435409471959E-5"/>
  </r>
  <r>
    <n v="959"/>
    <s v="ORD-PU-959-27/04/23"/>
    <x v="25"/>
    <x v="0"/>
    <s v="[{color: Carmine Red, quantity: 4}, {color: Dusk , quantity: 2}, {color: Midnight Black , quantity: 1}]"/>
    <n v="10"/>
    <n v="21"/>
    <n v="32"/>
    <n v="11"/>
    <s v="Carmine Red"/>
    <s v="Carmine Red"/>
    <s v=" 4"/>
    <n v="4"/>
    <n v="45"/>
    <n v="50"/>
    <n v="61"/>
    <n v="5"/>
    <s v="Dusk "/>
    <s v="Dusk "/>
    <s v=" 2"/>
    <n v="2"/>
    <n v="74"/>
    <n v="89"/>
    <n v="100"/>
    <n v="15"/>
    <s v="Midnight Black "/>
    <s v="Midnight Black "/>
    <s v=" 1"/>
    <n v="1"/>
    <n v="7"/>
    <n v="235000"/>
    <n v="89000"/>
    <s v="LEBAR10"/>
    <n v="0.1"/>
    <x v="1"/>
    <x v="1"/>
    <x v="19"/>
    <n v="1645000"/>
    <n v="164500"/>
    <n v="1480500"/>
    <n v="623000"/>
    <n v="857500"/>
    <d v="2023-04-27T00:00:00"/>
    <x v="18"/>
    <x v="2"/>
    <n v="1.2863374387874016E-3"/>
  </r>
  <r>
    <n v="960"/>
    <s v="ORD-AK-960-08/04/23"/>
    <x v="26"/>
    <x v="5"/>
    <s v="[{color: Ash Grey, quantity: 4}, {color: Summer Orange , quantity: 1}, {color: Ash Grey , quantity: 1}]"/>
    <n v="10"/>
    <n v="18"/>
    <n v="29"/>
    <n v="8"/>
    <s v="Ash Grey"/>
    <s v="Ash Grey"/>
    <s v=" 4"/>
    <n v="4"/>
    <n v="42"/>
    <n v="56"/>
    <n v="67"/>
    <n v="14"/>
    <s v="Summer Orange "/>
    <s v="Summer Orange "/>
    <s v=" 1"/>
    <n v="1"/>
    <n v="80"/>
    <n v="89"/>
    <n v="100"/>
    <n v="9"/>
    <s v="Ash Grey "/>
    <s v="Ash Grey "/>
    <s v=" 1"/>
    <n v="1"/>
    <n v="6"/>
    <n v="290000"/>
    <n v="115000"/>
    <s v="-"/>
    <e v="#N/A"/>
    <x v="2"/>
    <x v="2"/>
    <x v="11"/>
    <n v="1740000"/>
    <s v="0"/>
    <n v="1740000"/>
    <n v="690000"/>
    <n v="1050000"/>
    <d v="2023-04-08T00:00:00"/>
    <x v="26"/>
    <x v="4"/>
    <n v="1.5751070679029407E-3"/>
  </r>
  <r>
    <n v="961"/>
    <s v="ORD-PW-961-29/04/23"/>
    <x v="6"/>
    <x v="4"/>
    <s v="[{color: Ocean Blue, quantity: 2}]"/>
    <n v="10"/>
    <n v="20"/>
    <n v="31"/>
    <n v="10"/>
    <s v="Ocean Blue"/>
    <s v="Ocean Blue"/>
    <s v=" 2"/>
    <n v="2"/>
    <e v="#VALUE!"/>
    <e v="#VALUE!"/>
    <e v="#VALUE!"/>
    <e v="#VALUE!"/>
    <s v=" "/>
    <s v=" "/>
    <s v="0"/>
    <n v="0"/>
    <e v="#VALUE!"/>
    <e v="#VALUE!"/>
    <e v="#VALUE!"/>
    <e v="#VALUE!"/>
    <s v=" "/>
    <s v=" "/>
    <s v="0"/>
    <n v="0"/>
    <n v="2"/>
    <n v="155000"/>
    <n v="46000"/>
    <s v="LEBAR10"/>
    <n v="0.1"/>
    <x v="1"/>
    <x v="1"/>
    <x v="26"/>
    <n v="310000"/>
    <n v="31000"/>
    <n v="279000"/>
    <n v="92000"/>
    <n v="187000"/>
    <d v="2023-04-29T00:00:00"/>
    <x v="13"/>
    <x v="4"/>
    <n v="2.8051906828366661E-4"/>
  </r>
  <r>
    <n v="962"/>
    <s v="ORD-PW-962-06/04/23"/>
    <x v="22"/>
    <x v="4"/>
    <s v="[{color: Ash Grey, quantity: 1}, {color: Gold , quantity: 3}, {color: Ocean Blue , quantity: 2}]"/>
    <n v="10"/>
    <n v="18"/>
    <n v="29"/>
    <n v="8"/>
    <s v="Ash Grey"/>
    <s v="Ash Grey"/>
    <s v=" 1"/>
    <n v="1"/>
    <n v="42"/>
    <n v="47"/>
    <n v="58"/>
    <n v="5"/>
    <s v="Gold "/>
    <s v="Gold "/>
    <s v=" 3"/>
    <n v="3"/>
    <n v="71"/>
    <n v="82"/>
    <n v="93"/>
    <n v="11"/>
    <s v="Ocean Blue "/>
    <s v="Ocean Blue "/>
    <s v=" 2"/>
    <n v="2"/>
    <n v="6"/>
    <n v="120000"/>
    <n v="39000"/>
    <s v="DISCAPRIL"/>
    <n v="0.1"/>
    <x v="0"/>
    <x v="1"/>
    <x v="17"/>
    <n v="720000"/>
    <n v="72000"/>
    <n v="648000"/>
    <n v="234000"/>
    <n v="414000"/>
    <d v="2023-04-06T00:00:00"/>
    <x v="8"/>
    <x v="0"/>
    <n v="6.2104221534458801E-4"/>
  </r>
  <r>
    <n v="963"/>
    <s v="ORD-PP-963-05/04/23"/>
    <x v="10"/>
    <x v="3"/>
    <s v="[{color: Snow White, quantity: 4}]"/>
    <n v="10"/>
    <n v="20"/>
    <n v="31"/>
    <n v="10"/>
    <s v="Snow White"/>
    <s v="Snow White"/>
    <s v=" 4"/>
    <n v="4"/>
    <e v="#VALUE!"/>
    <e v="#VALUE!"/>
    <e v="#VALUE!"/>
    <e v="#VALUE!"/>
    <s v=" "/>
    <s v=" "/>
    <s v="0"/>
    <n v="0"/>
    <e v="#VALUE!"/>
    <e v="#VALUE!"/>
    <e v="#VALUE!"/>
    <e v="#VALUE!"/>
    <s v=" "/>
    <s v=" "/>
    <s v="0"/>
    <n v="0"/>
    <n v="4"/>
    <n v="100000"/>
    <n v="31000"/>
    <s v="DISC10"/>
    <n v="0.1"/>
    <x v="0"/>
    <x v="2"/>
    <x v="20"/>
    <n v="400000"/>
    <n v="40000"/>
    <n v="360000"/>
    <n v="124000"/>
    <n v="236000"/>
    <d v="2023-04-05T00:00:00"/>
    <x v="9"/>
    <x v="0"/>
    <n v="3.5402406478580382E-4"/>
  </r>
  <r>
    <n v="964"/>
    <s v="ORD-AK-964-06/04/23"/>
    <x v="26"/>
    <x v="5"/>
    <s v="[{color: Snow White, quantity: 3}, {color: Midnight Black , quantity: 3}]"/>
    <n v="10"/>
    <n v="20"/>
    <n v="31"/>
    <n v="10"/>
    <s v="Snow White"/>
    <s v="Snow White"/>
    <s v=" 3"/>
    <n v="3"/>
    <n v="44"/>
    <n v="59"/>
    <n v="70"/>
    <n v="15"/>
    <s v="Midnight Black "/>
    <s v="Midnight Black "/>
    <s v=" 3"/>
    <n v="3"/>
    <e v="#VALUE!"/>
    <e v="#VALUE!"/>
    <e v="#VALUE!"/>
    <e v="#VALUE!"/>
    <s v=" "/>
    <s v=" "/>
    <s v="0"/>
    <n v="0"/>
    <n v="6"/>
    <n v="290000"/>
    <n v="115000"/>
    <s v="BELI44"/>
    <n v="0.15"/>
    <x v="0"/>
    <x v="0"/>
    <x v="25"/>
    <n v="1740000"/>
    <n v="261000"/>
    <n v="1479000"/>
    <n v="690000"/>
    <n v="789000"/>
    <d v="2023-04-06T00:00:00"/>
    <x v="8"/>
    <x v="3"/>
    <n v="1.1835804538813527E-3"/>
  </r>
  <r>
    <n v="965"/>
    <s v="ORD-PW-965-29/04/23"/>
    <x v="8"/>
    <x v="4"/>
    <s v="[{color: Gold, quantity: 4}]"/>
    <n v="10"/>
    <n v="14"/>
    <n v="25"/>
    <n v="4"/>
    <s v="Gold"/>
    <s v="Gold"/>
    <s v=" 4"/>
    <n v="4"/>
    <e v="#VALUE!"/>
    <e v="#VALUE!"/>
    <e v="#VALUE!"/>
    <e v="#VALUE!"/>
    <s v=" "/>
    <s v=" "/>
    <s v="0"/>
    <n v="0"/>
    <e v="#VALUE!"/>
    <e v="#VALUE!"/>
    <e v="#VALUE!"/>
    <e v="#VALUE!"/>
    <s v=" "/>
    <s v=" "/>
    <s v="0"/>
    <n v="0"/>
    <n v="4"/>
    <n v="90000"/>
    <n v="37000"/>
    <s v="BUKALEBAR"/>
    <n v="0.15"/>
    <x v="1"/>
    <x v="3"/>
    <x v="25"/>
    <n v="360000"/>
    <n v="54000"/>
    <n v="306000"/>
    <n v="148000"/>
    <n v="158000"/>
    <d v="2023-04-29T00:00:00"/>
    <x v="13"/>
    <x v="2"/>
    <n v="2.3701611117015679E-4"/>
  </r>
  <r>
    <n v="966"/>
    <s v="ORD-PU-966-09/04/23"/>
    <x v="25"/>
    <x v="0"/>
    <s v="[{color: Dusk, quantity: 2}, {color: Rose Gold , quantity: 1}, {color: Magenta , quantity: 1}]"/>
    <n v="10"/>
    <n v="14"/>
    <n v="25"/>
    <n v="4"/>
    <s v="Dusk"/>
    <s v="Dusk"/>
    <s v=" 2"/>
    <n v="2"/>
    <n v="38"/>
    <n v="48"/>
    <n v="59"/>
    <n v="10"/>
    <s v="Rose Gold "/>
    <s v="Rose Gold "/>
    <s v=" 1"/>
    <n v="1"/>
    <n v="72"/>
    <n v="80"/>
    <n v="91"/>
    <n v="8"/>
    <s v="Magenta "/>
    <s v="Magenta "/>
    <s v=" 1"/>
    <n v="1"/>
    <n v="4"/>
    <n v="235000"/>
    <n v="89000"/>
    <s v="-"/>
    <e v="#N/A"/>
    <x v="2"/>
    <x v="2"/>
    <x v="22"/>
    <n v="940000"/>
    <s v="0"/>
    <n v="940000"/>
    <n v="356000"/>
    <n v="584000"/>
    <d v="2023-04-09T00:00:00"/>
    <x v="10"/>
    <x v="0"/>
    <n v="8.7605955014792136E-4"/>
  </r>
  <r>
    <n v="967"/>
    <s v="ORD-PU-967-30/04/23"/>
    <x v="0"/>
    <x v="0"/>
    <s v="[{color: Carmine Red, quantity: 2}, {color: Magenta , quantity: 2}, {color: Summer Orange , quantity: 1}]"/>
    <n v="10"/>
    <n v="21"/>
    <n v="32"/>
    <n v="11"/>
    <s v="Carmine Red"/>
    <s v="Carmine Red"/>
    <s v=" 2"/>
    <n v="2"/>
    <n v="45"/>
    <n v="53"/>
    <n v="64"/>
    <n v="8"/>
    <s v="Magenta "/>
    <s v="Magenta "/>
    <s v=" 2"/>
    <n v="2"/>
    <n v="77"/>
    <n v="91"/>
    <n v="102"/>
    <n v="14"/>
    <s v="Summer Orange "/>
    <s v="Summer Orange "/>
    <s v=" 1"/>
    <n v="1"/>
    <n v="5"/>
    <n v="220000"/>
    <n v="76000"/>
    <s v="LEBAR10"/>
    <n v="0.1"/>
    <x v="1"/>
    <x v="1"/>
    <x v="17"/>
    <n v="1100000"/>
    <n v="110000"/>
    <n v="990000"/>
    <n v="380000"/>
    <n v="610000"/>
    <d v="2023-04-30T00:00:00"/>
    <x v="12"/>
    <x v="3"/>
    <n v="9.1506220135313698E-4"/>
  </r>
  <r>
    <n v="968"/>
    <s v="ORD-PP-968-09/04/23"/>
    <x v="15"/>
    <x v="3"/>
    <s v="[{color: Magenta, quantity: 2}, {color: Gold , quantity: 3}, {color: Ash Grey , quantity: 1}]"/>
    <n v="10"/>
    <n v="17"/>
    <n v="28"/>
    <n v="7"/>
    <s v="Magenta"/>
    <s v="Magenta"/>
    <s v=" 2"/>
    <n v="2"/>
    <n v="41"/>
    <n v="46"/>
    <n v="57"/>
    <n v="5"/>
    <s v="Gold "/>
    <s v="Gold "/>
    <s v=" 3"/>
    <n v="3"/>
    <n v="70"/>
    <n v="79"/>
    <n v="90"/>
    <n v="9"/>
    <s v="Ash Grey "/>
    <s v="Ash Grey "/>
    <s v=" 1"/>
    <n v="1"/>
    <n v="6"/>
    <n v="395000"/>
    <n v="172000"/>
    <s v="-"/>
    <e v="#N/A"/>
    <x v="2"/>
    <x v="0"/>
    <x v="10"/>
    <n v="2370000"/>
    <s v="0"/>
    <n v="2370000"/>
    <n v="1032000"/>
    <n v="1338000"/>
    <d v="2023-04-09T00:00:00"/>
    <x v="10"/>
    <x v="1"/>
    <n v="2.0071364350991759E-3"/>
  </r>
  <r>
    <n v="969"/>
    <s v="ORD-PU-969-28/04/23"/>
    <x v="21"/>
    <x v="0"/>
    <s v="[{color: Snow White, quantity: 3}, {color: Summer Orange , quantity: 1}, {color: Midnight Black , quantity: 2}]"/>
    <n v="10"/>
    <n v="20"/>
    <n v="31"/>
    <n v="10"/>
    <s v="Snow White"/>
    <s v="Snow White"/>
    <s v=" 3"/>
    <n v="3"/>
    <n v="44"/>
    <n v="58"/>
    <n v="69"/>
    <n v="14"/>
    <s v="Summer Orange "/>
    <s v="Summer Orange "/>
    <s v=" 1"/>
    <n v="1"/>
    <n v="82"/>
    <n v="97"/>
    <n v="108"/>
    <n v="15"/>
    <s v="Midnight Black "/>
    <s v="Midnight Black "/>
    <s v=" 2"/>
    <n v="2"/>
    <n v="6"/>
    <n v="200000"/>
    <n v="64000"/>
    <s v="LEBAR10"/>
    <n v="0.1"/>
    <x v="1"/>
    <x v="1"/>
    <x v="25"/>
    <n v="1200000"/>
    <n v="120000"/>
    <n v="1080000"/>
    <n v="384000"/>
    <n v="696000"/>
    <d v="2023-04-28T00:00:00"/>
    <x v="11"/>
    <x v="1"/>
    <n v="1.044070970724235E-3"/>
  </r>
  <r>
    <n v="970"/>
    <s v="ORD-SW-970-04/04/23"/>
    <x v="1"/>
    <x v="1"/>
    <s v="[{color: Ocean Blue, quantity: 1}, {color: Rose Gold , quantity: 3}]"/>
    <n v="10"/>
    <n v="20"/>
    <n v="31"/>
    <n v="10"/>
    <s v="Ocean Blue"/>
    <s v="Ocean Blue"/>
    <s v=" 1"/>
    <n v="1"/>
    <n v="44"/>
    <n v="54"/>
    <n v="65"/>
    <n v="10"/>
    <s v="Rose Gold "/>
    <s v="Rose Gold "/>
    <s v=" 3"/>
    <n v="3"/>
    <e v="#VALUE!"/>
    <e v="#VALUE!"/>
    <e v="#VALUE!"/>
    <e v="#VALUE!"/>
    <s v=" "/>
    <s v=" "/>
    <s v="0"/>
    <n v="0"/>
    <n v="4"/>
    <n v="189000"/>
    <n v="93000"/>
    <s v="DISC10"/>
    <n v="0.1"/>
    <x v="0"/>
    <x v="2"/>
    <x v="15"/>
    <n v="756000"/>
    <n v="75600"/>
    <n v="680400"/>
    <n v="372000"/>
    <n v="308400"/>
    <d v="2023-04-04T00:00:00"/>
    <x v="7"/>
    <x v="1"/>
    <n v="4.6263144737263516E-4"/>
  </r>
  <r>
    <n v="971"/>
    <s v="ORD-SP-971-01/04/23"/>
    <x v="11"/>
    <x v="2"/>
    <s v="[{color: Snow White, quantity: 5}]"/>
    <n v="10"/>
    <n v="20"/>
    <n v="31"/>
    <n v="10"/>
    <s v="Snow White"/>
    <s v="Snow White"/>
    <s v=" 5"/>
    <n v="5"/>
    <e v="#VALUE!"/>
    <e v="#VALUE!"/>
    <e v="#VALUE!"/>
    <e v="#VALUE!"/>
    <s v=" "/>
    <s v=" "/>
    <s v="0"/>
    <n v="0"/>
    <e v="#VALUE!"/>
    <e v="#VALUE!"/>
    <e v="#VALUE!"/>
    <e v="#VALUE!"/>
    <s v=" "/>
    <s v=" "/>
    <s v="0"/>
    <n v="0"/>
    <n v="5"/>
    <n v="125000"/>
    <n v="23000"/>
    <s v="BELI44"/>
    <n v="0.15"/>
    <x v="0"/>
    <x v="0"/>
    <x v="0"/>
    <n v="625000"/>
    <n v="93750"/>
    <n v="531250"/>
    <n v="115000"/>
    <n v="416250"/>
    <d v="2023-04-01T00:00:00"/>
    <x v="0"/>
    <x v="3"/>
    <n v="6.2441744477580868E-4"/>
  </r>
  <r>
    <n v="972"/>
    <s v="ORD-PP-972-22/04/23"/>
    <x v="10"/>
    <x v="3"/>
    <s v="[{color: Carmine Red, quantity: 4}, {color: Midnight Black , quantity: 1}, {color: Magenta , quantity: 1}]"/>
    <n v="10"/>
    <n v="21"/>
    <n v="32"/>
    <n v="11"/>
    <s v="Carmine Red"/>
    <s v="Carmine Red"/>
    <s v=" 4"/>
    <n v="4"/>
    <n v="45"/>
    <n v="60"/>
    <n v="71"/>
    <n v="15"/>
    <s v="Midnight Black "/>
    <s v="Midnight Black "/>
    <s v=" 1"/>
    <n v="1"/>
    <n v="84"/>
    <n v="92"/>
    <n v="103"/>
    <n v="8"/>
    <s v="Magenta "/>
    <s v="Magenta "/>
    <s v=" 1"/>
    <n v="1"/>
    <n v="6"/>
    <n v="100000"/>
    <n v="31000"/>
    <s v="BUKALEBAR"/>
    <n v="0.15"/>
    <x v="1"/>
    <x v="3"/>
    <x v="24"/>
    <n v="600000"/>
    <n v="90000"/>
    <n v="510000"/>
    <n v="186000"/>
    <n v="324000"/>
    <d v="2023-04-22T00:00:00"/>
    <x v="27"/>
    <x v="1"/>
    <n v="4.8603303809576458E-4"/>
  </r>
  <r>
    <n v="973"/>
    <s v="ORD-SP-973-20/04/23"/>
    <x v="11"/>
    <x v="2"/>
    <s v="[{color: Carmine Red, quantity: 2}]"/>
    <n v="10"/>
    <n v="21"/>
    <n v="32"/>
    <n v="11"/>
    <s v="Carmine Red"/>
    <s v="Carmine Red"/>
    <s v=" 2"/>
    <n v="2"/>
    <e v="#VALUE!"/>
    <e v="#VALUE!"/>
    <e v="#VALUE!"/>
    <e v="#VALUE!"/>
    <s v=" "/>
    <s v=" "/>
    <s v="0"/>
    <n v="0"/>
    <e v="#VALUE!"/>
    <e v="#VALUE!"/>
    <e v="#VALUE!"/>
    <e v="#VALUE!"/>
    <s v=" "/>
    <s v=" "/>
    <s v="0"/>
    <n v="0"/>
    <n v="2"/>
    <n v="125000"/>
    <n v="23000"/>
    <s v="BUKALEBAR"/>
    <n v="0.15"/>
    <x v="1"/>
    <x v="3"/>
    <x v="15"/>
    <n v="250000"/>
    <n v="37500"/>
    <n v="212500"/>
    <n v="46000"/>
    <n v="166500"/>
    <d v="2023-04-20T00:00:00"/>
    <x v="5"/>
    <x v="1"/>
    <n v="2.4976697791032347E-4"/>
  </r>
  <r>
    <n v="974"/>
    <s v="ORD-AK-974-03/04/23"/>
    <x v="20"/>
    <x v="5"/>
    <s v="[{color: Ocean Blue, quantity: 5}, {color: Carmine Red , quantity: 1}, {color: Magenta , quantity: 1}]"/>
    <n v="10"/>
    <n v="20"/>
    <n v="31"/>
    <n v="10"/>
    <s v="Ocean Blue"/>
    <s v="Ocean Blue"/>
    <s v=" 5"/>
    <n v="5"/>
    <n v="44"/>
    <n v="56"/>
    <n v="67"/>
    <n v="12"/>
    <s v="Carmine Red "/>
    <s v="Carmine Red "/>
    <s v=" 1"/>
    <n v="1"/>
    <n v="80"/>
    <n v="88"/>
    <n v="99"/>
    <n v="8"/>
    <s v="Magenta "/>
    <s v="Magenta "/>
    <s v=" 1"/>
    <n v="1"/>
    <n v="7"/>
    <n v="400000"/>
    <n v="250000"/>
    <s v="DISC10"/>
    <n v="0.1"/>
    <x v="0"/>
    <x v="2"/>
    <x v="8"/>
    <n v="2800000"/>
    <n v="280000"/>
    <n v="2520000"/>
    <n v="1750000"/>
    <n v="770000"/>
    <d v="2023-04-03T00:00:00"/>
    <x v="2"/>
    <x v="0"/>
    <n v="1.1550785164621566E-3"/>
  </r>
  <r>
    <n v="975"/>
    <s v="ORD-AK-975-28/04/23"/>
    <x v="26"/>
    <x v="5"/>
    <s v="[{color: Gold, quantity: 3}]"/>
    <n v="10"/>
    <n v="14"/>
    <n v="25"/>
    <n v="4"/>
    <s v="Gold"/>
    <s v="Gold"/>
    <s v=" 3"/>
    <n v="3"/>
    <e v="#VALUE!"/>
    <e v="#VALUE!"/>
    <e v="#VALUE!"/>
    <e v="#VALUE!"/>
    <s v=" "/>
    <s v=" "/>
    <s v="0"/>
    <n v="0"/>
    <e v="#VALUE!"/>
    <e v="#VALUE!"/>
    <e v="#VALUE!"/>
    <e v="#VALUE!"/>
    <s v=" "/>
    <s v=" "/>
    <s v="0"/>
    <n v="0"/>
    <n v="3"/>
    <n v="290000"/>
    <n v="115000"/>
    <s v="LEBAR10"/>
    <n v="0.1"/>
    <x v="1"/>
    <x v="1"/>
    <x v="18"/>
    <n v="870000"/>
    <n v="87000"/>
    <n v="783000"/>
    <n v="345000"/>
    <n v="438000"/>
    <d v="2023-04-28T00:00:00"/>
    <x v="11"/>
    <x v="4"/>
    <n v="6.5704466261094102E-4"/>
  </r>
  <r>
    <n v="976"/>
    <s v="ORD-PU-976-22/04/23"/>
    <x v="25"/>
    <x v="0"/>
    <s v="[{color: Magenta, quantity: 2}, {color: Gold , quantity: 1}, {color: Carmine Red , quantity: 2}]"/>
    <n v="10"/>
    <n v="17"/>
    <n v="28"/>
    <n v="7"/>
    <s v="Magenta"/>
    <s v="Magenta"/>
    <s v=" 2"/>
    <n v="2"/>
    <n v="41"/>
    <n v="46"/>
    <n v="57"/>
    <n v="5"/>
    <s v="Gold "/>
    <s v="Gold "/>
    <s v=" 1"/>
    <n v="1"/>
    <n v="70"/>
    <n v="82"/>
    <n v="93"/>
    <n v="12"/>
    <s v="Carmine Red "/>
    <s v="Carmine Red "/>
    <s v=" 2"/>
    <n v="2"/>
    <n v="5"/>
    <n v="235000"/>
    <n v="89000"/>
    <s v="DISC20"/>
    <n v="0.2"/>
    <x v="1"/>
    <x v="2"/>
    <x v="18"/>
    <n v="1175000"/>
    <n v="235000"/>
    <n v="940000"/>
    <n v="445000"/>
    <n v="495000"/>
    <d v="2023-04-22T00:00:00"/>
    <x v="27"/>
    <x v="0"/>
    <n v="7.4255047486852918E-4"/>
  </r>
  <r>
    <n v="977"/>
    <s v="ORD-SW-977-16/04/23"/>
    <x v="3"/>
    <x v="1"/>
    <s v="[{color: Snow White, quantity: 6}, {color: Dusk , quantity: 1}]"/>
    <n v="10"/>
    <n v="20"/>
    <n v="31"/>
    <n v="10"/>
    <s v="Snow White"/>
    <s v="Snow White"/>
    <s v=" 6"/>
    <n v="6"/>
    <n v="44"/>
    <n v="49"/>
    <n v="60"/>
    <n v="5"/>
    <s v="Dusk "/>
    <s v="Dusk "/>
    <s v=" 1"/>
    <n v="1"/>
    <e v="#VALUE!"/>
    <e v="#VALUE!"/>
    <e v="#VALUE!"/>
    <e v="#VALUE!"/>
    <s v=" "/>
    <s v=" "/>
    <s v="0"/>
    <n v="0"/>
    <n v="7"/>
    <n v="165000"/>
    <n v="69000"/>
    <s v="LEBAR10"/>
    <n v="0.1"/>
    <x v="1"/>
    <x v="1"/>
    <x v="26"/>
    <n v="1155000"/>
    <n v="115500"/>
    <n v="1039500"/>
    <n v="483000"/>
    <n v="556500"/>
    <d v="2023-04-16T00:00:00"/>
    <x v="17"/>
    <x v="3"/>
    <n v="8.3480674598855858E-4"/>
  </r>
  <r>
    <n v="978"/>
    <s v="ORD-PW-978-20/04/23"/>
    <x v="18"/>
    <x v="4"/>
    <s v="[{color: Ocean Blue, quantity: 4}, {color: Summer Orange , quantity: 1}]"/>
    <n v="10"/>
    <n v="20"/>
    <n v="31"/>
    <n v="10"/>
    <s v="Ocean Blue"/>
    <s v="Ocean Blue"/>
    <s v=" 4"/>
    <n v="4"/>
    <n v="44"/>
    <n v="58"/>
    <n v="69"/>
    <n v="14"/>
    <s v="Summer Orange "/>
    <s v="Summer Orange "/>
    <s v=" 1"/>
    <n v="1"/>
    <e v="#VALUE!"/>
    <e v="#VALUE!"/>
    <e v="#VALUE!"/>
    <e v="#VALUE!"/>
    <s v=" "/>
    <s v=" "/>
    <s v="0"/>
    <n v="0"/>
    <n v="5"/>
    <n v="185000"/>
    <n v="60000"/>
    <s v="DISC20"/>
    <n v="0.2"/>
    <x v="1"/>
    <x v="2"/>
    <x v="24"/>
    <n v="925000"/>
    <n v="185000"/>
    <n v="740000"/>
    <n v="300000"/>
    <n v="440000"/>
    <d v="2023-04-20T00:00:00"/>
    <x v="5"/>
    <x v="2"/>
    <n v="6.6004486654980374E-4"/>
  </r>
  <r>
    <n v="979"/>
    <s v="ORD-PW-979-01/04/23"/>
    <x v="17"/>
    <x v="4"/>
    <s v="[{color: Midnight Black, quantity: 3}]"/>
    <n v="10"/>
    <n v="24"/>
    <n v="35"/>
    <n v="14"/>
    <s v="Midnight Black"/>
    <s v="Midnight Black"/>
    <s v=" 3"/>
    <n v="3"/>
    <e v="#VALUE!"/>
    <e v="#VALUE!"/>
    <e v="#VALUE!"/>
    <e v="#VALUE!"/>
    <s v=" "/>
    <s v=" "/>
    <s v="0"/>
    <n v="0"/>
    <e v="#VALUE!"/>
    <e v="#VALUE!"/>
    <e v="#VALUE!"/>
    <e v="#VALUE!"/>
    <s v=" "/>
    <s v=" "/>
    <s v="0"/>
    <n v="0"/>
    <n v="3"/>
    <n v="110000"/>
    <n v="40000"/>
    <s v="DISC10"/>
    <n v="0.1"/>
    <x v="0"/>
    <x v="2"/>
    <x v="15"/>
    <n v="330000"/>
    <n v="33000"/>
    <n v="297000"/>
    <n v="120000"/>
    <n v="177000"/>
    <d v="2023-04-01T00:00:00"/>
    <x v="0"/>
    <x v="3"/>
    <n v="2.6551804858935288E-4"/>
  </r>
  <r>
    <n v="980"/>
    <s v="ORD-AK-980-07/04/23"/>
    <x v="20"/>
    <x v="5"/>
    <s v="[{color: Magenta, quantity: 2}, {color: Ocean Blue , quantity: 4}]"/>
    <n v="10"/>
    <n v="17"/>
    <n v="28"/>
    <n v="7"/>
    <s v="Magenta"/>
    <s v="Magenta"/>
    <s v=" 2"/>
    <n v="2"/>
    <n v="41"/>
    <n v="52"/>
    <n v="63"/>
    <n v="11"/>
    <s v="Ocean Blue "/>
    <s v="Ocean Blue "/>
    <s v=" 4"/>
    <n v="4"/>
    <e v="#VALUE!"/>
    <e v="#VALUE!"/>
    <e v="#VALUE!"/>
    <e v="#VALUE!"/>
    <s v=" "/>
    <s v=" "/>
    <s v="0"/>
    <n v="0"/>
    <n v="6"/>
    <n v="400000"/>
    <n v="250000"/>
    <s v="-"/>
    <e v="#N/A"/>
    <x v="2"/>
    <x v="2"/>
    <x v="23"/>
    <n v="2400000"/>
    <s v="0"/>
    <n v="2400000"/>
    <n v="1500000"/>
    <n v="900000"/>
    <d v="2023-04-07T00:00:00"/>
    <x v="28"/>
    <x v="3"/>
    <n v="1.3500917724882349E-3"/>
  </r>
  <r>
    <n v="981"/>
    <s v="ORD-AK-981-01/04/23"/>
    <x v="16"/>
    <x v="5"/>
    <s v="[{color: Summer Orange, quantity: 1}]"/>
    <n v="10"/>
    <n v="23"/>
    <n v="34"/>
    <n v="13"/>
    <s v="Summer Orange"/>
    <s v="Summer Orange"/>
    <s v=" 1"/>
    <n v="1"/>
    <e v="#VALUE!"/>
    <e v="#VALUE!"/>
    <e v="#VALUE!"/>
    <e v="#VALUE!"/>
    <s v=" "/>
    <s v=" "/>
    <s v="0"/>
    <n v="0"/>
    <e v="#VALUE!"/>
    <e v="#VALUE!"/>
    <e v="#VALUE!"/>
    <e v="#VALUE!"/>
    <s v=" "/>
    <s v=" "/>
    <s v="0"/>
    <n v="0"/>
    <n v="1"/>
    <n v="65000"/>
    <n v="11000"/>
    <s v="DISC10"/>
    <n v="0.1"/>
    <x v="0"/>
    <x v="2"/>
    <x v="23"/>
    <n v="65000"/>
    <n v="6500"/>
    <n v="58500"/>
    <n v="11000"/>
    <n v="47500"/>
    <d v="2023-04-01T00:00:00"/>
    <x v="0"/>
    <x v="3"/>
    <n v="7.1254843547990173E-5"/>
  </r>
  <r>
    <n v="982"/>
    <s v="ORD-SW-982-03/04/23"/>
    <x v="1"/>
    <x v="1"/>
    <s v="[{color: Snow White, quantity: 3}]"/>
    <n v="10"/>
    <n v="20"/>
    <n v="31"/>
    <n v="10"/>
    <s v="Snow White"/>
    <s v="Snow White"/>
    <s v=" 3"/>
    <n v="3"/>
    <e v="#VALUE!"/>
    <e v="#VALUE!"/>
    <e v="#VALUE!"/>
    <e v="#VALUE!"/>
    <s v=" "/>
    <s v=" "/>
    <s v="0"/>
    <n v="0"/>
    <e v="#VALUE!"/>
    <e v="#VALUE!"/>
    <e v="#VALUE!"/>
    <e v="#VALUE!"/>
    <s v=" "/>
    <s v=" "/>
    <s v="0"/>
    <n v="0"/>
    <n v="3"/>
    <n v="189000"/>
    <n v="93000"/>
    <s v="BELI44"/>
    <n v="0.15"/>
    <x v="0"/>
    <x v="0"/>
    <x v="8"/>
    <n v="567000"/>
    <n v="85050"/>
    <n v="481950"/>
    <n v="279000"/>
    <n v="202950"/>
    <d v="2023-04-03T00:00:00"/>
    <x v="2"/>
    <x v="3"/>
    <n v="3.0444569469609696E-4"/>
  </r>
  <r>
    <n v="983"/>
    <s v="ORD-PP-983-06/04/23"/>
    <x v="5"/>
    <x v="3"/>
    <s v="[{color: Ash Grey, quantity: 5}, {color: Midnight Black , quantity: 1}]"/>
    <n v="10"/>
    <n v="18"/>
    <n v="29"/>
    <n v="8"/>
    <s v="Ash Grey"/>
    <s v="Ash Grey"/>
    <s v=" 5"/>
    <n v="5"/>
    <n v="42"/>
    <n v="57"/>
    <n v="68"/>
    <n v="15"/>
    <s v="Midnight Black "/>
    <s v="Midnight Black "/>
    <s v=" 1"/>
    <n v="1"/>
    <e v="#VALUE!"/>
    <e v="#VALUE!"/>
    <e v="#VALUE!"/>
    <e v="#VALUE!"/>
    <s v=" "/>
    <s v=" "/>
    <s v="0"/>
    <n v="0"/>
    <n v="6"/>
    <n v="175000"/>
    <n v="63000"/>
    <s v="DISC15"/>
    <n v="0.15"/>
    <x v="0"/>
    <x v="2"/>
    <x v="27"/>
    <n v="1050000"/>
    <n v="157500"/>
    <n v="892500"/>
    <n v="378000"/>
    <n v="514500"/>
    <d v="2023-04-06T00:00:00"/>
    <x v="8"/>
    <x v="1"/>
    <n v="7.7180246327244095E-4"/>
  </r>
  <r>
    <n v="984"/>
    <s v="ORD-AK-984-05/04/23"/>
    <x v="7"/>
    <x v="5"/>
    <s v="[{color: Ash Grey, quantity: 1}, {color: Carmine Red , quantity: 2}, {color: Midnight Black , quantity: 2}]"/>
    <n v="10"/>
    <n v="18"/>
    <n v="29"/>
    <n v="8"/>
    <s v="Ash Grey"/>
    <s v="Ash Grey"/>
    <s v=" 1"/>
    <n v="1"/>
    <n v="42"/>
    <n v="54"/>
    <n v="65"/>
    <n v="12"/>
    <s v="Carmine Red "/>
    <s v="Carmine Red "/>
    <s v=" 2"/>
    <n v="2"/>
    <n v="78"/>
    <n v="93"/>
    <n v="104"/>
    <n v="15"/>
    <s v="Midnight Black "/>
    <s v="Midnight Black "/>
    <s v=" 2"/>
    <n v="2"/>
    <n v="5"/>
    <n v="9000"/>
    <n v="2000"/>
    <s v="DISC15"/>
    <n v="0.15"/>
    <x v="0"/>
    <x v="2"/>
    <x v="1"/>
    <n v="45000"/>
    <n v="6750"/>
    <n v="38250"/>
    <n v="10000"/>
    <n v="28250"/>
    <d v="2023-04-05T00:00:00"/>
    <x v="9"/>
    <x v="4"/>
    <n v="4.2377880636436262E-5"/>
  </r>
  <r>
    <n v="985"/>
    <s v="ORD-SP-985-01/04/23"/>
    <x v="2"/>
    <x v="2"/>
    <s v="[{color: Ocean Blue, quantity: 1}]"/>
    <n v="10"/>
    <n v="20"/>
    <n v="31"/>
    <n v="10"/>
    <s v="Ocean Blue"/>
    <s v="Ocean Blue"/>
    <s v=" 1"/>
    <n v="1"/>
    <e v="#VALUE!"/>
    <e v="#VALUE!"/>
    <e v="#VALUE!"/>
    <e v="#VALUE!"/>
    <s v=" "/>
    <s v=" "/>
    <s v="0"/>
    <n v="0"/>
    <e v="#VALUE!"/>
    <e v="#VALUE!"/>
    <e v="#VALUE!"/>
    <e v="#VALUE!"/>
    <s v=" "/>
    <s v=" "/>
    <s v="0"/>
    <n v="0"/>
    <n v="1"/>
    <n v="360000"/>
    <n v="108000"/>
    <s v="DISC10"/>
    <n v="0.1"/>
    <x v="0"/>
    <x v="2"/>
    <x v="7"/>
    <n v="360000"/>
    <n v="36000"/>
    <n v="324000"/>
    <n v="108000"/>
    <n v="216000"/>
    <d v="2023-04-01T00:00:00"/>
    <x v="0"/>
    <x v="2"/>
    <n v="3.2402202539717637E-4"/>
  </r>
  <r>
    <n v="986"/>
    <s v="ORD-PW-986-18/04/23"/>
    <x v="13"/>
    <x v="4"/>
    <s v="[{color: Snow White, quantity: 2}, {color: Ash Grey , quantity: 1}]"/>
    <n v="10"/>
    <n v="20"/>
    <n v="31"/>
    <n v="10"/>
    <s v="Snow White"/>
    <s v="Snow White"/>
    <s v=" 2"/>
    <n v="2"/>
    <n v="44"/>
    <n v="53"/>
    <n v="64"/>
    <n v="9"/>
    <s v="Ash Grey "/>
    <s v="Ash Grey "/>
    <s v=" 1"/>
    <n v="1"/>
    <e v="#VALUE!"/>
    <e v="#VALUE!"/>
    <e v="#VALUE!"/>
    <e v="#VALUE!"/>
    <s v=" "/>
    <s v=" "/>
    <s v="0"/>
    <n v="0"/>
    <n v="3"/>
    <n v="90000"/>
    <n v="36000"/>
    <s v="BUKALEBAR"/>
    <n v="0.15"/>
    <x v="1"/>
    <x v="3"/>
    <x v="12"/>
    <n v="270000"/>
    <n v="40500"/>
    <n v="229500"/>
    <n v="108000"/>
    <n v="121500"/>
    <d v="2023-04-18T00:00:00"/>
    <x v="24"/>
    <x v="4"/>
    <n v="1.822623892859117E-4"/>
  </r>
  <r>
    <n v="987"/>
    <s v="ORD-AK-987-04/04/23"/>
    <x v="20"/>
    <x v="5"/>
    <s v="[{color: Ocean Blue, quantity: 5}, {color: Magenta , quantity: 1}]"/>
    <n v="10"/>
    <n v="20"/>
    <n v="31"/>
    <n v="10"/>
    <s v="Ocean Blue"/>
    <s v="Ocean Blue"/>
    <s v=" 5"/>
    <n v="5"/>
    <n v="44"/>
    <n v="52"/>
    <n v="63"/>
    <n v="8"/>
    <s v="Magenta "/>
    <s v="Magenta "/>
    <s v=" 1"/>
    <n v="1"/>
    <e v="#VALUE!"/>
    <e v="#VALUE!"/>
    <e v="#VALUE!"/>
    <e v="#VALUE!"/>
    <s v=" "/>
    <s v=" "/>
    <s v="0"/>
    <n v="0"/>
    <n v="6"/>
    <n v="400000"/>
    <n v="250000"/>
    <s v="DISC10"/>
    <n v="0.1"/>
    <x v="0"/>
    <x v="2"/>
    <x v="25"/>
    <n v="2400000"/>
    <n v="240000"/>
    <n v="2160000"/>
    <n v="1500000"/>
    <n v="660000"/>
    <d v="2023-04-04T00:00:00"/>
    <x v="7"/>
    <x v="3"/>
    <n v="9.900672998247055E-4"/>
  </r>
  <r>
    <n v="988"/>
    <s v="ORD-SP-988-20/04/23"/>
    <x v="2"/>
    <x v="2"/>
    <s v="[{color: Ash Grey, quantity: 1}, {color: Snow White , quantity: 2}, {color: Ocean Blue , quantity: 2}]"/>
    <n v="10"/>
    <n v="18"/>
    <n v="29"/>
    <n v="8"/>
    <s v="Ash Grey"/>
    <s v="Ash Grey"/>
    <s v=" 1"/>
    <n v="1"/>
    <n v="42"/>
    <n v="53"/>
    <n v="64"/>
    <n v="11"/>
    <s v="Snow White "/>
    <s v="Snow White "/>
    <s v=" 2"/>
    <n v="2"/>
    <n v="77"/>
    <n v="88"/>
    <n v="99"/>
    <n v="11"/>
    <s v="Ocean Blue "/>
    <s v="Ocean Blue "/>
    <s v=" 2"/>
    <n v="2"/>
    <n v="5"/>
    <n v="360000"/>
    <n v="108000"/>
    <s v="BUKALEBAR"/>
    <n v="0.15"/>
    <x v="1"/>
    <x v="3"/>
    <x v="3"/>
    <n v="1800000"/>
    <n v="270000"/>
    <n v="1530000"/>
    <n v="540000"/>
    <n v="990000"/>
    <d v="2023-04-20T00:00:00"/>
    <x v="5"/>
    <x v="1"/>
    <n v="1.4851009497370584E-3"/>
  </r>
  <r>
    <n v="989"/>
    <s v="ORD-PP-989-12/04/23"/>
    <x v="14"/>
    <x v="3"/>
    <s v="[{color: Snow White, quantity: 1}, {color: Magenta , quantity: 2}, {color: Carmine Red , quantity: 1}]"/>
    <n v="10"/>
    <n v="20"/>
    <n v="31"/>
    <n v="10"/>
    <s v="Snow White"/>
    <s v="Snow White"/>
    <s v=" 1"/>
    <n v="1"/>
    <n v="44"/>
    <n v="52"/>
    <n v="63"/>
    <n v="8"/>
    <s v="Magenta "/>
    <s v="Magenta "/>
    <s v=" 2"/>
    <n v="2"/>
    <n v="76"/>
    <n v="88"/>
    <n v="99"/>
    <n v="12"/>
    <s v="Carmine Red "/>
    <s v="Carmine Red "/>
    <s v=" 1"/>
    <n v="1"/>
    <n v="4"/>
    <n v="85000"/>
    <n v="28000"/>
    <s v="-"/>
    <e v="#N/A"/>
    <x v="2"/>
    <x v="2"/>
    <x v="28"/>
    <n v="340000"/>
    <s v="0"/>
    <n v="340000"/>
    <n v="112000"/>
    <n v="228000"/>
    <d v="2023-04-12T00:00:00"/>
    <x v="14"/>
    <x v="0"/>
    <n v="3.4202324903035282E-4"/>
  </r>
  <r>
    <n v="990"/>
    <s v="ORD-SW-990-06/04/23"/>
    <x v="1"/>
    <x v="1"/>
    <s v="[{color: Midnight Black, quantity: 1}, {color: Carmine Red , quantity: 5}, {color: Dusk , quantity: 1}]"/>
    <n v="10"/>
    <n v="24"/>
    <n v="35"/>
    <n v="14"/>
    <s v="Midnight Black"/>
    <s v="Midnight Black"/>
    <s v=" 1"/>
    <n v="1"/>
    <n v="48"/>
    <n v="60"/>
    <n v="71"/>
    <n v="12"/>
    <s v="Carmine Red "/>
    <s v="Carmine Red "/>
    <s v=" 5"/>
    <n v="5"/>
    <n v="84"/>
    <n v="89"/>
    <n v="100"/>
    <n v="5"/>
    <s v="Dusk "/>
    <s v="Dusk "/>
    <s v=" 1"/>
    <n v="1"/>
    <n v="7"/>
    <n v="189000"/>
    <n v="93000"/>
    <s v="DISCAPRIL"/>
    <n v="0.1"/>
    <x v="0"/>
    <x v="1"/>
    <x v="2"/>
    <n v="1323000"/>
    <n v="132300"/>
    <n v="1190700"/>
    <n v="651000"/>
    <n v="539700"/>
    <d v="2023-04-06T00:00:00"/>
    <x v="8"/>
    <x v="3"/>
    <n v="8.0960503290211151E-4"/>
  </r>
  <r>
    <n v="991"/>
    <s v="ORD-PW-991-01/04/23"/>
    <x v="17"/>
    <x v="4"/>
    <s v="[{color: Carmine Red, quantity: 2}, {color: Dusk , quantity: 4}]"/>
    <n v="10"/>
    <n v="21"/>
    <n v="32"/>
    <n v="11"/>
    <s v="Carmine Red"/>
    <s v="Carmine Red"/>
    <s v=" 2"/>
    <n v="2"/>
    <n v="45"/>
    <n v="50"/>
    <n v="61"/>
    <n v="5"/>
    <s v="Dusk "/>
    <s v="Dusk "/>
    <s v=" 4"/>
    <n v="4"/>
    <e v="#VALUE!"/>
    <e v="#VALUE!"/>
    <e v="#VALUE!"/>
    <e v="#VALUE!"/>
    <s v=" "/>
    <s v=" "/>
    <s v="0"/>
    <n v="0"/>
    <n v="6"/>
    <n v="110000"/>
    <n v="40000"/>
    <s v="DISC10"/>
    <n v="0.1"/>
    <x v="0"/>
    <x v="2"/>
    <x v="6"/>
    <n v="660000"/>
    <n v="66000"/>
    <n v="594000"/>
    <n v="240000"/>
    <n v="354000"/>
    <d v="2023-04-01T00:00:00"/>
    <x v="0"/>
    <x v="2"/>
    <n v="5.3103609717870576E-4"/>
  </r>
  <r>
    <n v="992"/>
    <s v="ORD-SW-992-04/04/23"/>
    <x v="3"/>
    <x v="1"/>
    <s v="[{color: Midnight Black, quantity: 1}]"/>
    <n v="10"/>
    <n v="24"/>
    <n v="35"/>
    <n v="14"/>
    <s v="Midnight Black"/>
    <s v="Midnight Black"/>
    <s v=" 1"/>
    <n v="1"/>
    <e v="#VALUE!"/>
    <e v="#VALUE!"/>
    <e v="#VALUE!"/>
    <e v="#VALUE!"/>
    <s v=" "/>
    <s v=" "/>
    <s v="0"/>
    <n v="0"/>
    <e v="#VALUE!"/>
    <e v="#VALUE!"/>
    <e v="#VALUE!"/>
    <e v="#VALUE!"/>
    <s v=" "/>
    <s v=" "/>
    <s v="0"/>
    <n v="0"/>
    <n v="1"/>
    <n v="165000"/>
    <n v="69000"/>
    <s v="DISCAPRIL"/>
    <n v="0.1"/>
    <x v="0"/>
    <x v="1"/>
    <x v="13"/>
    <n v="165000"/>
    <n v="16500"/>
    <n v="148500"/>
    <n v="69000"/>
    <n v="79500"/>
    <d v="2023-04-04T00:00:00"/>
    <x v="7"/>
    <x v="0"/>
    <n v="1.1925810656979408E-4"/>
  </r>
  <r>
    <n v="993"/>
    <s v="ORD-PW-993-10/04/23"/>
    <x v="18"/>
    <x v="4"/>
    <s v="[{color: Magenta, quantity: 2}, {color: Midnight Black , quantity: 1}]"/>
    <n v="10"/>
    <n v="17"/>
    <n v="28"/>
    <n v="7"/>
    <s v="Magenta"/>
    <s v="Magenta"/>
    <s v=" 2"/>
    <n v="2"/>
    <n v="41"/>
    <n v="56"/>
    <n v="67"/>
    <n v="15"/>
    <s v="Midnight Black "/>
    <s v="Midnight Black "/>
    <s v=" 1"/>
    <n v="1"/>
    <e v="#VALUE!"/>
    <e v="#VALUE!"/>
    <e v="#VALUE!"/>
    <e v="#VALUE!"/>
    <s v=" "/>
    <s v=" "/>
    <s v="0"/>
    <n v="0"/>
    <n v="3"/>
    <n v="185000"/>
    <n v="60000"/>
    <s v="-"/>
    <e v="#N/A"/>
    <x v="2"/>
    <x v="2"/>
    <x v="8"/>
    <n v="555000"/>
    <s v="0"/>
    <n v="555000"/>
    <n v="180000"/>
    <n v="375000"/>
    <d v="2023-04-10T00:00:00"/>
    <x v="23"/>
    <x v="3"/>
    <n v="5.6253823853676457E-4"/>
  </r>
  <r>
    <n v="994"/>
    <s v="ORD-PU-994-06/04/23"/>
    <x v="25"/>
    <x v="0"/>
    <s v="[{color: Rose Gold, quantity: 1}, {color: Midnight Black , quantity: 1}]"/>
    <n v="10"/>
    <n v="19"/>
    <n v="30"/>
    <n v="9"/>
    <s v="Rose Gold"/>
    <s v="Rose Gold"/>
    <s v=" 1"/>
    <n v="1"/>
    <n v="43"/>
    <n v="58"/>
    <n v="69"/>
    <n v="15"/>
    <s v="Midnight Black "/>
    <s v="Midnight Black "/>
    <s v=" 1"/>
    <n v="1"/>
    <e v="#VALUE!"/>
    <e v="#VALUE!"/>
    <e v="#VALUE!"/>
    <e v="#VALUE!"/>
    <s v=" "/>
    <s v=" "/>
    <s v="0"/>
    <n v="0"/>
    <n v="2"/>
    <n v="235000"/>
    <n v="89000"/>
    <s v="BELI44"/>
    <n v="0.15"/>
    <x v="0"/>
    <x v="0"/>
    <x v="0"/>
    <n v="470000"/>
    <n v="70500"/>
    <n v="399500"/>
    <n v="178000"/>
    <n v="221500"/>
    <d v="2023-04-06T00:00:00"/>
    <x v="8"/>
    <x v="2"/>
    <n v="3.3227258622904891E-4"/>
  </r>
  <r>
    <n v="995"/>
    <s v="ORD-PW-995-02/04/23"/>
    <x v="17"/>
    <x v="4"/>
    <s v="[{color: Magenta, quantity: 5}, {color: Ash Grey , quantity: 1}]"/>
    <n v="10"/>
    <n v="17"/>
    <n v="28"/>
    <n v="7"/>
    <s v="Magenta"/>
    <s v="Magenta"/>
    <s v=" 5"/>
    <n v="5"/>
    <n v="41"/>
    <n v="50"/>
    <n v="61"/>
    <n v="9"/>
    <s v="Ash Grey "/>
    <s v="Ash Grey "/>
    <s v=" 1"/>
    <n v="1"/>
    <e v="#VALUE!"/>
    <e v="#VALUE!"/>
    <e v="#VALUE!"/>
    <e v="#VALUE!"/>
    <s v=" "/>
    <s v=" "/>
    <s v="0"/>
    <n v="0"/>
    <n v="6"/>
    <n v="110000"/>
    <n v="40000"/>
    <s v="DISC10"/>
    <n v="0.1"/>
    <x v="0"/>
    <x v="2"/>
    <x v="14"/>
    <n v="660000"/>
    <n v="66000"/>
    <n v="594000"/>
    <n v="240000"/>
    <n v="354000"/>
    <d v="2023-04-02T00:00:00"/>
    <x v="1"/>
    <x v="2"/>
    <n v="5.3103609717870576E-4"/>
  </r>
  <r>
    <n v="996"/>
    <s v="ORD-AK-996-19/04/23"/>
    <x v="20"/>
    <x v="5"/>
    <s v="[{color: Carmine Red, quantity: 1}]"/>
    <n v="10"/>
    <n v="21"/>
    <n v="32"/>
    <n v="11"/>
    <s v="Carmine Red"/>
    <s v="Carmine Red"/>
    <s v=" 1"/>
    <n v="1"/>
    <e v="#VALUE!"/>
    <e v="#VALUE!"/>
    <e v="#VALUE!"/>
    <e v="#VALUE!"/>
    <s v=" "/>
    <s v=" "/>
    <s v="0"/>
    <n v="0"/>
    <e v="#VALUE!"/>
    <e v="#VALUE!"/>
    <e v="#VALUE!"/>
    <e v="#VALUE!"/>
    <s v=" "/>
    <s v=" "/>
    <s v="0"/>
    <n v="0"/>
    <n v="1"/>
    <n v="400000"/>
    <n v="250000"/>
    <s v="DISC20"/>
    <n v="0.2"/>
    <x v="1"/>
    <x v="2"/>
    <x v="4"/>
    <n v="400000"/>
    <n v="80000"/>
    <n v="320000"/>
    <n v="250000"/>
    <n v="70000"/>
    <d v="2023-04-19T00:00:00"/>
    <x v="19"/>
    <x v="3"/>
    <n v="1.0500713786019604E-4"/>
  </r>
  <r>
    <n v="997"/>
    <s v="ORD-PW-997-26/04/23"/>
    <x v="17"/>
    <x v="4"/>
    <s v="[{color: Ash Grey, quantity: 5}]"/>
    <n v="10"/>
    <n v="18"/>
    <n v="29"/>
    <n v="8"/>
    <s v="Ash Grey"/>
    <s v="Ash Grey"/>
    <s v=" 5"/>
    <n v="5"/>
    <e v="#VALUE!"/>
    <e v="#VALUE!"/>
    <e v="#VALUE!"/>
    <e v="#VALUE!"/>
    <s v=" "/>
    <s v=" "/>
    <s v="0"/>
    <n v="0"/>
    <e v="#VALUE!"/>
    <e v="#VALUE!"/>
    <e v="#VALUE!"/>
    <e v="#VALUE!"/>
    <s v=" "/>
    <s v=" "/>
    <s v="0"/>
    <n v="0"/>
    <n v="5"/>
    <n v="110000"/>
    <n v="40000"/>
    <s v="LEBAR10"/>
    <n v="0.1"/>
    <x v="1"/>
    <x v="1"/>
    <x v="26"/>
    <n v="550000"/>
    <n v="55000"/>
    <n v="495000"/>
    <n v="200000"/>
    <n v="295000"/>
    <d v="2023-04-26T00:00:00"/>
    <x v="15"/>
    <x v="2"/>
    <n v="4.4253008098225476E-4"/>
  </r>
  <r>
    <n v="998"/>
    <s v="ORD-SW-998-01/04/23"/>
    <x v="1"/>
    <x v="1"/>
    <s v="[{color: Summer Orange, quantity: 1}]"/>
    <n v="10"/>
    <n v="23"/>
    <n v="34"/>
    <n v="13"/>
    <s v="Summer Orange"/>
    <s v="Summer Orange"/>
    <s v=" 1"/>
    <n v="1"/>
    <e v="#VALUE!"/>
    <e v="#VALUE!"/>
    <e v="#VALUE!"/>
    <e v="#VALUE!"/>
    <s v=" "/>
    <s v=" "/>
    <s v="0"/>
    <n v="0"/>
    <e v="#VALUE!"/>
    <e v="#VALUE!"/>
    <e v="#VALUE!"/>
    <e v="#VALUE!"/>
    <s v=" "/>
    <s v=" "/>
    <s v="0"/>
    <n v="0"/>
    <n v="1"/>
    <n v="189000"/>
    <n v="93000"/>
    <s v="DISC10"/>
    <n v="0.1"/>
    <x v="0"/>
    <x v="2"/>
    <x v="2"/>
    <n v="189000"/>
    <n v="18900"/>
    <n v="170100"/>
    <n v="93000"/>
    <n v="77100"/>
    <d v="2023-04-01T00:00:00"/>
    <x v="0"/>
    <x v="1"/>
    <n v="1.1565786184315879E-4"/>
  </r>
  <r>
    <n v="999"/>
    <s v="ORD-PW-999-18/04/23"/>
    <x v="18"/>
    <x v="4"/>
    <s v="[{color: Midnight Black, quantity: 2}, {color: Carmine Red , quantity: 1}]"/>
    <n v="10"/>
    <n v="24"/>
    <n v="35"/>
    <n v="14"/>
    <s v="Midnight Black"/>
    <s v="Midnight Black"/>
    <s v=" 2"/>
    <n v="2"/>
    <n v="48"/>
    <n v="60"/>
    <n v="71"/>
    <n v="12"/>
    <s v="Carmine Red "/>
    <s v="Carmine Red "/>
    <s v=" 1"/>
    <n v="1"/>
    <e v="#VALUE!"/>
    <e v="#VALUE!"/>
    <e v="#VALUE!"/>
    <e v="#VALUE!"/>
    <s v=" "/>
    <s v=" "/>
    <s v="0"/>
    <n v="0"/>
    <n v="3"/>
    <n v="185000"/>
    <n v="60000"/>
    <s v="BUKALEBAR"/>
    <n v="0.15"/>
    <x v="1"/>
    <x v="3"/>
    <x v="7"/>
    <n v="555000"/>
    <n v="83250"/>
    <n v="471750"/>
    <n v="180000"/>
    <n v="291750"/>
    <d v="2023-04-18T00:00:00"/>
    <x v="24"/>
    <x v="3"/>
    <n v="4.3765474958160278E-4"/>
  </r>
  <r>
    <n v="1000"/>
    <s v="ORD-PW-1000-03/04/23"/>
    <x v="13"/>
    <x v="4"/>
    <s v="[{color: Gold, quantity: 3}, {color: Summer Orange , quantity: 2}, {color: Dusk , quantity: 1}]"/>
    <n v="10"/>
    <n v="14"/>
    <n v="25"/>
    <n v="4"/>
    <s v="Gold"/>
    <s v="Gold"/>
    <s v=" 3"/>
    <n v="3"/>
    <n v="38"/>
    <n v="52"/>
    <n v="63"/>
    <n v="14"/>
    <s v="Summer Orange "/>
    <s v="Summer Orange "/>
    <s v=" 2"/>
    <n v="2"/>
    <n v="76"/>
    <n v="81"/>
    <n v="92"/>
    <n v="5"/>
    <s v="Dusk "/>
    <s v="Dusk "/>
    <s v=" 1"/>
    <n v="1"/>
    <n v="6"/>
    <n v="90000"/>
    <n v="36000"/>
    <s v="DISC15"/>
    <n v="0.15"/>
    <x v="0"/>
    <x v="2"/>
    <x v="3"/>
    <n v="540000"/>
    <n v="81000"/>
    <n v="459000"/>
    <n v="216000"/>
    <n v="243000"/>
    <d v="2023-04-03T00:00:00"/>
    <x v="2"/>
    <x v="1"/>
    <n v="3.6452477857182341E-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4A03F7-77B3-4712-A170-AC3442A1AFCF}"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0:B36"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pivotField showAll="0"/>
    <pivotField numFmtId="165" showAll="0"/>
    <pivotField showAll="0"/>
    <pivotField numFmtId="165" showAll="0"/>
    <pivotField numFmtId="165" showAll="0"/>
    <pivotField numFmtId="165" showAll="0"/>
    <pivotField numFmtId="14" showAll="0"/>
    <pivotField showAll="0"/>
    <pivotField axis="axisRow" dataField="1" showAll="0">
      <items count="6">
        <item x="0"/>
        <item x="3"/>
        <item x="4"/>
        <item x="2"/>
        <item x="1"/>
        <item t="default"/>
      </items>
    </pivotField>
    <pivotField numFmtId="10" showAll="0"/>
  </pivotFields>
  <rowFields count="1">
    <field x="44"/>
  </rowFields>
  <rowItems count="6">
    <i>
      <x/>
    </i>
    <i>
      <x v="1"/>
    </i>
    <i>
      <x v="2"/>
    </i>
    <i>
      <x v="3"/>
    </i>
    <i>
      <x v="4"/>
    </i>
    <i t="grand">
      <x/>
    </i>
  </rowItems>
  <colItems count="1">
    <i/>
  </colItems>
  <dataFields count="1">
    <dataField name="Count of Rating" fld="44" subtotal="count" baseField="44" baseItem="0"/>
  </dataFields>
  <formats count="1">
    <format dxfId="2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DBCF83-5B34-4ECF-9C89-570C74A6300A}" name="PivotTable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6:A17" firstHeaderRow="1" firstDataRow="1" firstDataCol="0"/>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showAll="0"/>
    <pivotField numFmtId="165" showAll="0"/>
    <pivotField showAll="0"/>
    <pivotField numFmtId="165" showAll="0"/>
    <pivotField numFmtId="165" showAll="0"/>
    <pivotField numFmtId="165" showAll="0"/>
    <pivotField numFmtId="14" showAll="0"/>
    <pivotField showAll="0"/>
    <pivotField showAll="0"/>
    <pivotField numFmtId="10" showAll="0"/>
  </pivotFields>
  <rowItems count="1">
    <i/>
  </rowItems>
  <colItems count="1">
    <i/>
  </colItems>
  <dataFields count="1">
    <dataField name="Sum of Total Qty" fld="29" baseField="0" baseItem="0" numFmtId="41"/>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8A1FFF-C429-4781-9F0B-C705398FD30F}" name="PivotTable2"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A2" firstHeaderRow="1" firstDataRow="1" firstDataCol="0"/>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pivotField showAll="0"/>
    <pivotField dataField="1" numFmtId="165" showAll="0"/>
    <pivotField showAll="0"/>
    <pivotField numFmtId="165" showAll="0"/>
    <pivotField numFmtId="165" showAll="0"/>
    <pivotField numFmtId="165" showAll="0"/>
    <pivotField numFmtId="14" showAll="0"/>
    <pivotField showAll="0"/>
    <pivotField showAll="0"/>
    <pivotField numFmtId="10" showAll="0"/>
  </pivotFields>
  <rowItems count="1">
    <i/>
  </rowItems>
  <colItems count="1">
    <i/>
  </colItems>
  <dataFields count="1">
    <dataField name="Sum of Total Harga" fld="37"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6BA2B6-EBAB-40F0-8CD8-F6E89A88C105}"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C9:D12" firstHeaderRow="1"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axis="axisRow" dataField="1" showAll="0">
      <items count="4">
        <item h="1" x="2"/>
        <item x="0"/>
        <item x="1"/>
        <item t="default"/>
      </items>
    </pivotField>
    <pivotField showAll="0"/>
    <pivotField showAll="0"/>
    <pivotField numFmtId="165" showAll="0"/>
    <pivotField showAll="0"/>
    <pivotField numFmtId="165" showAll="0"/>
    <pivotField numFmtId="165" showAll="0"/>
    <pivotField numFmtId="165" showAll="0"/>
    <pivotField numFmtId="14" showAll="0"/>
    <pivotField showAll="0"/>
    <pivotField showAll="0"/>
    <pivotField numFmtId="10" showAll="0"/>
  </pivotFields>
  <rowFields count="1">
    <field x="34"/>
  </rowFields>
  <rowItems count="3">
    <i>
      <x v="1"/>
    </i>
    <i>
      <x v="2"/>
    </i>
    <i t="grand">
      <x/>
    </i>
  </rowItems>
  <colItems count="1">
    <i/>
  </colItems>
  <dataFields count="1">
    <dataField name="persentase" fld="34" subtotal="count" showDataAs="percentOfTotal" baseField="34" baseItem="1" numFmtId="10"/>
  </dataFields>
  <formats count="2">
    <format dxfId="29">
      <pivotArea outline="0" collapsedLevelsAreSubtotals="1" fieldPosition="0"/>
    </format>
    <format dxfId="28">
      <pivotArea outline="0" fieldPosition="0">
        <references count="1">
          <reference field="4294967294" count="1">
            <x v="0"/>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05D649-7F5C-4DF9-92BC-67685EB812A8}" name="PivotTable4"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A8" firstHeaderRow="1" firstDataRow="1" firstDataCol="0"/>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pivotField showAll="0"/>
    <pivotField numFmtId="165" showAll="0"/>
    <pivotField showAll="0"/>
    <pivotField dataField="1" numFmtId="165" showAll="0"/>
    <pivotField numFmtId="165" showAll="0"/>
    <pivotField numFmtId="165" showAll="0"/>
    <pivotField numFmtId="14" showAll="0"/>
    <pivotField showAll="0"/>
    <pivotField showAll="0"/>
    <pivotField numFmtId="10" showAll="0"/>
  </pivotFields>
  <rowItems count="1">
    <i/>
  </rowItems>
  <colItems count="1">
    <i/>
  </colItems>
  <dataFields count="1">
    <dataField name="Sum of Total Pendapatan" fld="39" baseField="0" baseItem="0"/>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1CABFB-B510-415F-A357-EDAAC66817F6}" name="PivotTable5"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A11" firstHeaderRow="1" firstDataRow="1" firstDataCol="0"/>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pivotField showAll="0"/>
    <pivotField numFmtId="165" showAll="0"/>
    <pivotField showAll="0"/>
    <pivotField numFmtId="165" showAll="0"/>
    <pivotField dataField="1" numFmtId="165" showAll="0"/>
    <pivotField numFmtId="165" showAll="0"/>
    <pivotField numFmtId="14" showAll="0"/>
    <pivotField showAll="0"/>
    <pivotField showAll="0"/>
    <pivotField numFmtId="10" showAll="0"/>
  </pivotFields>
  <rowItems count="1">
    <i/>
  </rowItems>
  <colItems count="1">
    <i/>
  </colItems>
  <dataFields count="1">
    <dataField name="Sum of Total harga produksi" fld="40" baseField="0" baseItem="0"/>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229800-E689-4B9A-B322-A058EF7083C9}" name="PivotTable3"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A5" firstHeaderRow="1" firstDataRow="1" firstDataCol="0"/>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pivotField showAll="0"/>
    <pivotField numFmtId="165" showAll="0"/>
    <pivotField dataField="1" showAll="0"/>
    <pivotField numFmtId="165" showAll="0"/>
    <pivotField numFmtId="165" showAll="0"/>
    <pivotField numFmtId="165" showAll="0"/>
    <pivotField numFmtId="14" showAll="0"/>
    <pivotField showAll="0"/>
    <pivotField showAll="0"/>
    <pivotField numFmtId="10" showAll="0"/>
  </pivotFields>
  <rowItems count="1">
    <i/>
  </rowItems>
  <colItems count="1">
    <i/>
  </colItems>
  <dataFields count="1">
    <dataField name="Sum of Total Diskon" fld="38" baseField="0" baseItem="9"/>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4C2FE7-0B00-406D-A40D-479B55F6E8DC}" name="PivotTable6"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3:A14" firstHeaderRow="1" firstDataRow="1" firstDataCol="0"/>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pivotField showAll="0"/>
    <pivotField numFmtId="165" showAll="0"/>
    <pivotField showAll="0"/>
    <pivotField numFmtId="165" showAll="0"/>
    <pivotField numFmtId="165" showAll="0"/>
    <pivotField dataField="1" numFmtId="165" showAll="0"/>
    <pivotField numFmtId="14" showAll="0"/>
    <pivotField showAll="0"/>
    <pivotField showAll="0"/>
    <pivotField numFmtId="10" showAll="0"/>
  </pivotFields>
  <rowItems count="1">
    <i/>
  </rowItems>
  <colItems count="1">
    <i/>
  </colItems>
  <dataFields count="1">
    <dataField name="Sum of Total Profit" fld="41" baseField="0" baseItem="0"/>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B31B6B-D77B-4F3D-AC0E-73F78DEA92E8}"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1:E6" firstHeaderRow="0"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axis="axisRow" showAll="0">
      <items count="5">
        <item x="0"/>
        <item x="3"/>
        <item x="2"/>
        <item x="1"/>
        <item t="default"/>
      </items>
    </pivotField>
    <pivotField showAll="0"/>
    <pivotField dataField="1" numFmtId="165" showAll="0"/>
    <pivotField showAll="0"/>
    <pivotField numFmtId="165" showAll="0"/>
    <pivotField numFmtId="165" showAll="0"/>
    <pivotField numFmtId="165" showAll="0"/>
    <pivotField numFmtId="14" showAll="0"/>
    <pivotField showAll="0"/>
    <pivotField showAll="0"/>
    <pivotField numFmtId="10" showAll="0"/>
  </pivotFields>
  <rowFields count="1">
    <field x="35"/>
  </rowFields>
  <rowItems count="5">
    <i>
      <x/>
    </i>
    <i>
      <x v="1"/>
    </i>
    <i>
      <x v="2"/>
    </i>
    <i>
      <x v="3"/>
    </i>
    <i t="grand">
      <x/>
    </i>
  </rowItems>
  <colFields count="1">
    <field x="-2"/>
  </colFields>
  <colItems count="2">
    <i>
      <x/>
    </i>
    <i i="1">
      <x v="1"/>
    </i>
  </colItems>
  <dataFields count="2">
    <dataField name="Count of Total Harga" fld="37" subtotal="count" baseField="35" baseItem="0"/>
    <dataField name="persentase" fld="37" showDataAs="percentOfTotal" baseField="35" baseItem="0" numFmtId="10"/>
  </dataFields>
  <formats count="3">
    <format dxfId="36">
      <pivotArea outline="0" collapsedLevelsAreSubtotals="1" fieldPosition="0"/>
    </format>
    <format dxfId="35">
      <pivotArea outline="0" fieldPosition="0">
        <references count="1">
          <reference field="4294967294" count="1">
            <x v="1"/>
          </reference>
        </references>
      </pivotArea>
    </format>
    <format dxfId="34">
      <pivotArea collapsedLevelsAreSubtotals="1" fieldPosition="0">
        <references count="2">
          <reference field="4294967294" count="1" selected="0">
            <x v="0"/>
          </reference>
          <reference field="3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200DBB-C665-4225-9065-4E162C3A1231}"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1:L32" firstHeaderRow="0" firstDataRow="1" firstDataCol="1"/>
  <pivotFields count="46">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items count="5">
        <item x="0"/>
        <item x="3"/>
        <item x="2"/>
        <item x="1"/>
        <item t="default"/>
      </items>
    </pivotField>
    <pivotField showAll="0"/>
    <pivotField numFmtId="165" showAll="0"/>
    <pivotField showAll="0"/>
    <pivotField numFmtId="165" showAll="0"/>
    <pivotField dataField="1" numFmtId="165" showAll="0"/>
    <pivotField dataField="1" numFmtId="165" showAll="0"/>
    <pivotField numFmtId="14" showAll="0"/>
    <pivotField axis="axisRow" showAll="0">
      <items count="31">
        <item x="0"/>
        <item x="1"/>
        <item x="2"/>
        <item x="7"/>
        <item x="9"/>
        <item x="8"/>
        <item x="28"/>
        <item x="26"/>
        <item x="10"/>
        <item x="23"/>
        <item x="29"/>
        <item x="14"/>
        <item x="21"/>
        <item x="22"/>
        <item x="16"/>
        <item x="17"/>
        <item x="3"/>
        <item x="24"/>
        <item x="19"/>
        <item x="5"/>
        <item x="20"/>
        <item x="27"/>
        <item x="25"/>
        <item x="4"/>
        <item x="6"/>
        <item x="15"/>
        <item x="18"/>
        <item x="11"/>
        <item x="13"/>
        <item x="12"/>
        <item t="default"/>
      </items>
    </pivotField>
    <pivotField showAll="0"/>
    <pivotField numFmtId="10" showAll="0"/>
  </pivotFields>
  <rowFields count="1">
    <field x="4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Profit" fld="41" baseField="43" baseItem="0"/>
    <dataField name="Production Cost" fld="40" baseField="43" baseItem="0"/>
  </dataFields>
  <formats count="1">
    <format dxfId="37">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59B907-EE5B-4F56-A6BE-C72D4DE1CB07}" name="PivotTable1"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6:I9" firstHeaderRow="1" firstDataRow="2" firstDataCol="1"/>
  <pivotFields count="46">
    <pivotField showAll="0"/>
    <pivotField showAll="0"/>
    <pivotField showAll="0"/>
    <pivotField axis="axisRow" showAll="0">
      <items count="7">
        <item h="1" x="5"/>
        <item x="3"/>
        <item h="1" x="0"/>
        <item h="1" x="4"/>
        <item h="1" x="2"/>
        <item h="1" x="1"/>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axis="axisCol" showAll="0" measureFilter="1">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pivotField>
    <pivotField numFmtId="165" showAll="0"/>
    <pivotField showAll="0"/>
    <pivotField numFmtId="165" showAll="0"/>
    <pivotField numFmtId="165" showAll="0"/>
    <pivotField numFmtId="165" showAll="0"/>
    <pivotField numFmtId="14" showAll="0"/>
    <pivotField showAll="0"/>
    <pivotField showAll="0"/>
    <pivotField numFmtId="10" showAll="0"/>
  </pivotFields>
  <rowFields count="1">
    <field x="3"/>
  </rowFields>
  <rowItems count="2">
    <i>
      <x v="1"/>
    </i>
    <i t="grand">
      <x/>
    </i>
  </rowItems>
  <colFields count="1">
    <field x="36"/>
  </colFields>
  <colItems count="4">
    <i>
      <x v="10"/>
    </i>
    <i>
      <x v="11"/>
    </i>
    <i>
      <x v="27"/>
    </i>
    <i t="grand">
      <x/>
    </i>
  </colItems>
  <dataFields count="1">
    <dataField name="Sum of Total Qty" fld="29" baseField="0" baseItem="0"/>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filters count="1">
    <filter fld="3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80862F2-D13C-43A2-A66E-1A783E32EAD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V1:X29" firstHeaderRow="0" firstDataRow="1" firstDataCol="1"/>
  <pivotFields count="46">
    <pivotField showAll="0"/>
    <pivotField showAll="0"/>
    <pivotField axis="axisRow"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showAll="0">
      <items count="5">
        <item x="0"/>
        <item x="3"/>
        <item x="2"/>
        <item x="1"/>
        <item t="default"/>
      </items>
    </pivotField>
    <pivotField showAll="0"/>
    <pivotField numFmtId="165" showAll="0"/>
    <pivotField showAll="0"/>
    <pivotField numFmtId="165" showAll="0"/>
    <pivotField numFmtId="165" showAll="0"/>
    <pivotField dataField="1" numFmtId="165" showAll="0"/>
    <pivotField numFmtId="14" showAll="0"/>
    <pivotField showAll="0"/>
    <pivotField showAll="0"/>
    <pivotField dataField="1" numFmtId="10"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2"/>
  </colFields>
  <colItems count="2">
    <i>
      <x/>
    </i>
    <i i="1">
      <x v="1"/>
    </i>
  </colItems>
  <dataFields count="2">
    <dataField name="Net_Profit" fld="41" baseField="2" baseItem="0"/>
    <dataField name="Profit_Margin" fld="45" baseField="2" baseItem="0" numFmtId="169"/>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D0907D-F195-4831-8DBC-8C4A6CD6DDB2}" name="PivotTable7"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1:J24" firstHeaderRow="1" firstDataRow="2" firstDataCol="1"/>
  <pivotFields count="46">
    <pivotField showAll="0"/>
    <pivotField showAll="0"/>
    <pivotField showAll="0"/>
    <pivotField axis="axisRow" showAll="0">
      <items count="7">
        <item h="1" x="5"/>
        <item h="1" x="3"/>
        <item h="1" x="0"/>
        <item h="1" x="4"/>
        <item x="2"/>
        <item h="1" x="1"/>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axis="axisCol" showAll="0" measureFilter="1">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pivotField>
    <pivotField numFmtId="165" showAll="0"/>
    <pivotField showAll="0"/>
    <pivotField numFmtId="165" showAll="0"/>
    <pivotField numFmtId="165" showAll="0"/>
    <pivotField numFmtId="165" showAll="0"/>
    <pivotField numFmtId="14" showAll="0"/>
    <pivotField showAll="0"/>
    <pivotField showAll="0"/>
    <pivotField numFmtId="10" showAll="0"/>
  </pivotFields>
  <rowFields count="1">
    <field x="3"/>
  </rowFields>
  <rowItems count="2">
    <i>
      <x v="4"/>
    </i>
    <i t="grand">
      <x/>
    </i>
  </rowItems>
  <colFields count="1">
    <field x="36"/>
  </colFields>
  <colItems count="5">
    <i>
      <x v="4"/>
    </i>
    <i>
      <x v="6"/>
    </i>
    <i>
      <x v="15"/>
    </i>
    <i>
      <x v="26"/>
    </i>
    <i t="grand">
      <x/>
    </i>
  </colItems>
  <dataFields count="1">
    <dataField name="Sum of Total Qty" fld="29" baseField="0" baseItem="0"/>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filters count="1">
    <filter fld="3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94A3A93-076C-4EF8-ACD6-11D293CEACFA}" name="PivotTable4"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Z1:AA6" firstHeaderRow="1" firstDataRow="1" firstDataCol="1"/>
  <pivotFields count="46">
    <pivotField showAll="0"/>
    <pivotField showAll="0"/>
    <pivotField showAll="0">
      <items count="28">
        <item h="1" x="13"/>
        <item h="1" x="8"/>
        <item h="1" x="4"/>
        <item h="1" x="22"/>
        <item h="1" x="6"/>
        <item h="1" x="3"/>
        <item h="1" x="16"/>
        <item h="1" x="1"/>
        <item h="1" x="23"/>
        <item h="1" x="12"/>
        <item h="1" x="25"/>
        <item h="1" x="0"/>
        <item h="1" x="15"/>
        <item h="1" x="20"/>
        <item h="1" x="19"/>
        <item h="1" x="26"/>
        <item h="1" x="10"/>
        <item h="1" x="14"/>
        <item h="1" x="5"/>
        <item h="1" x="17"/>
        <item h="1" x="24"/>
        <item h="1" x="11"/>
        <item h="1" x="2"/>
        <item h="1" x="9"/>
        <item h="1" x="7"/>
        <item x="21"/>
        <item h="1" x="18"/>
        <item t="default"/>
      </items>
    </pivotField>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numFmtId="1" showAll="0"/>
    <pivotField numFmtId="166" showAll="0"/>
    <pivotField numFmtId="166" showAll="0"/>
    <pivotField showAll="0"/>
    <pivotField showAll="0"/>
    <pivotField showAll="0"/>
    <pivotField axis="axisRow" showAll="0">
      <items count="5">
        <item x="0"/>
        <item x="3"/>
        <item x="2"/>
        <item x="1"/>
        <item t="default"/>
      </items>
    </pivotField>
    <pivotField showAll="0"/>
    <pivotField numFmtId="165" showAll="0"/>
    <pivotField showAll="0"/>
    <pivotField dataField="1" numFmtId="165" showAll="0"/>
    <pivotField numFmtId="165" showAll="0"/>
    <pivotField numFmtId="165" showAll="0"/>
    <pivotField numFmtId="14" showAll="0"/>
    <pivotField showAll="0"/>
    <pivotField showAll="0"/>
    <pivotField numFmtId="10" showAll="0"/>
  </pivotFields>
  <rowFields count="1">
    <field x="35"/>
  </rowFields>
  <rowItems count="5">
    <i>
      <x/>
    </i>
    <i>
      <x v="1"/>
    </i>
    <i>
      <x v="2"/>
    </i>
    <i>
      <x v="3"/>
    </i>
    <i t="grand">
      <x/>
    </i>
  </rowItems>
  <colItems count="1">
    <i/>
  </colItems>
  <dataFields count="1">
    <dataField name="Sum of Total Pendapatan" fld="39" baseField="0" baseItem="0" numFmtId="42"/>
  </dataFields>
  <formats count="1">
    <format dxfId="7">
      <pivotArea outline="0" collapsedLevelsAreSubtotals="1"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5" count="1" selected="0">
            <x v="1"/>
          </reference>
        </references>
      </pivotArea>
    </chartFormat>
    <chartFormat chart="2" format="4">
      <pivotArea type="data" outline="0" fieldPosition="0">
        <references count="2">
          <reference field="4294967294" count="1" selected="0">
            <x v="0"/>
          </reference>
          <reference field="35" count="1" selected="0">
            <x v="2"/>
          </reference>
        </references>
      </pivotArea>
    </chartFormat>
    <chartFormat chart="2" format="5">
      <pivotArea type="data" outline="0" fieldPosition="0">
        <references count="2">
          <reference field="4294967294" count="1" selected="0">
            <x v="0"/>
          </reference>
          <reference field="3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E496514-9CFD-4921-8C6E-3D064404338A}" name="PivotTable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26:J29" firstHeaderRow="1" firstDataRow="2" firstDataCol="1"/>
  <pivotFields count="46">
    <pivotField showAll="0"/>
    <pivotField showAll="0"/>
    <pivotField showAll="0"/>
    <pivotField axis="axisRow" showAll="0">
      <items count="7">
        <item h="1" x="5"/>
        <item h="1" x="3"/>
        <item h="1" x="0"/>
        <item h="1" x="4"/>
        <item h="1" x="2"/>
        <item x="1"/>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axis="axisCol" showAll="0" measureFilter="1">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pivotField>
    <pivotField numFmtId="165" showAll="0"/>
    <pivotField showAll="0"/>
    <pivotField numFmtId="165" showAll="0"/>
    <pivotField numFmtId="165" showAll="0"/>
    <pivotField numFmtId="165" showAll="0"/>
    <pivotField numFmtId="14" showAll="0"/>
    <pivotField showAll="0"/>
    <pivotField showAll="0"/>
    <pivotField numFmtId="10" showAll="0"/>
  </pivotFields>
  <rowFields count="1">
    <field x="3"/>
  </rowFields>
  <rowItems count="2">
    <i>
      <x v="5"/>
    </i>
    <i t="grand">
      <x/>
    </i>
  </rowItems>
  <colFields count="1">
    <field x="36"/>
  </colFields>
  <colItems count="5">
    <i>
      <x v="7"/>
    </i>
    <i>
      <x v="9"/>
    </i>
    <i>
      <x v="18"/>
    </i>
    <i>
      <x v="20"/>
    </i>
    <i t="grand">
      <x/>
    </i>
  </colItems>
  <dataFields count="1">
    <dataField name="Sum of Total Qty" fld="29" baseField="0" baseItem="0"/>
  </dataFields>
  <formats count="2">
    <format dxfId="9">
      <pivotArea outline="0" collapsedLevelsAreSubtotals="1" fieldPosition="0"/>
    </format>
    <format dxfId="8">
      <pivotArea dataOnly="0" labelOnly="1" outline="0" axis="axisValues" fieldPosition="0"/>
    </format>
  </formats>
  <pivotTableStyleInfo name="PivotStyleLight16" showRowHeaders="1" showColHeaders="1" showRowStripes="0" showColStripes="0" showLastColumn="1"/>
  <filters count="1">
    <filter fld="3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021564B-7111-4533-99E2-5903F20F3FF5}" name="PivotTable6"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6:I19" firstHeaderRow="1" firstDataRow="2" firstDataCol="1"/>
  <pivotFields count="46">
    <pivotField showAll="0"/>
    <pivotField showAll="0"/>
    <pivotField showAll="0"/>
    <pivotField axis="axisRow" showAll="0">
      <items count="7">
        <item h="1" x="5"/>
        <item h="1" x="3"/>
        <item h="1" x="0"/>
        <item x="4"/>
        <item h="1" x="2"/>
        <item h="1" x="1"/>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axis="axisCol" showAll="0" measureFilter="1">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pivotField>
    <pivotField numFmtId="165" showAll="0"/>
    <pivotField showAll="0"/>
    <pivotField numFmtId="165" showAll="0"/>
    <pivotField numFmtId="165" showAll="0"/>
    <pivotField numFmtId="165" showAll="0"/>
    <pivotField numFmtId="14" showAll="0"/>
    <pivotField showAll="0"/>
    <pivotField showAll="0"/>
    <pivotField numFmtId="10" showAll="0"/>
  </pivotFields>
  <rowFields count="1">
    <field x="3"/>
  </rowFields>
  <rowItems count="2">
    <i>
      <x v="3"/>
    </i>
    <i t="grand">
      <x/>
    </i>
  </rowItems>
  <colFields count="1">
    <field x="36"/>
  </colFields>
  <colItems count="4">
    <i>
      <x v="11"/>
    </i>
    <i>
      <x v="13"/>
    </i>
    <i>
      <x v="18"/>
    </i>
    <i t="grand">
      <x/>
    </i>
  </colItems>
  <dataFields count="1">
    <dataField name="Sum of Total Qty" fld="29" baseField="0" baseItem="0"/>
  </dataFields>
  <formats count="2">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filters count="1">
    <filter fld="3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50DE0D4-0EF2-475D-8CB8-1BB55B85B31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C32" firstHeaderRow="0" firstDataRow="1" firstDataCol="1"/>
  <pivotFields count="46">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axis="axisRow" showAll="0">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pivotField>
    <pivotField numFmtId="165" showAll="0"/>
    <pivotField showAll="0"/>
    <pivotField dataField="1" numFmtId="165" showAll="0"/>
    <pivotField numFmtId="165" showAll="0"/>
    <pivotField numFmtId="165" showAll="0"/>
    <pivotField numFmtId="14" showAll="0"/>
    <pivotField showAll="0"/>
    <pivotField showAll="0"/>
    <pivotField numFmtId="10" showAll="0"/>
  </pivotFields>
  <rowFields count="1">
    <field x="36"/>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Total Revenue" fld="39" baseField="36" baseItem="0"/>
    <dataField name="Total Quantity" fld="29" baseField="36" baseItem="0" numFmtId="1"/>
  </dataFields>
  <formats count="2">
    <format dxfId="13">
      <pivotArea outline="0" collapsedLevelsAreSubtotals="1" fieldPosition="0"/>
    </format>
    <format dxfId="12">
      <pivotArea outline="0" collapsedLevelsAreSubtotals="1" fieldPosition="0">
        <references count="1">
          <reference field="4294967294" count="1" selected="0">
            <x v="1"/>
          </reference>
        </references>
      </pivotArea>
    </format>
  </formats>
  <chartFormats count="2">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56826D3-7E45-4448-9B71-E9CB5786BDCE}" name="PivotTable5"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I4" firstHeaderRow="1" firstDataRow="2" firstDataCol="1"/>
  <pivotFields count="46">
    <pivotField showAll="0"/>
    <pivotField showAll="0"/>
    <pivotField showAll="0"/>
    <pivotField axis="axisRow" showAll="0">
      <items count="7">
        <item x="5"/>
        <item h="1" x="3"/>
        <item h="1" x="0"/>
        <item h="1" x="4"/>
        <item h="1" x="2"/>
        <item h="1" x="1"/>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axis="axisCol" showAll="0" measureFilter="1">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pivotField>
    <pivotField numFmtId="165" showAll="0"/>
    <pivotField showAll="0"/>
    <pivotField numFmtId="165" showAll="0"/>
    <pivotField numFmtId="165" showAll="0"/>
    <pivotField numFmtId="165" showAll="0"/>
    <pivotField numFmtId="14" showAll="0"/>
    <pivotField showAll="0"/>
    <pivotField showAll="0"/>
    <pivotField numFmtId="10" showAll="0"/>
  </pivotFields>
  <rowFields count="1">
    <field x="3"/>
  </rowFields>
  <rowItems count="2">
    <i>
      <x/>
    </i>
    <i t="grand">
      <x/>
    </i>
  </rowItems>
  <colFields count="1">
    <field x="36"/>
  </colFields>
  <colItems count="4">
    <i>
      <x v="10"/>
    </i>
    <i>
      <x v="16"/>
    </i>
    <i>
      <x v="29"/>
    </i>
    <i t="grand">
      <x/>
    </i>
  </colItems>
  <dataFields count="1">
    <dataField name="Sum of Total Qty" fld="29" baseField="0" baseItem="0"/>
  </dataFields>
  <formats count="2">
    <format dxfId="15">
      <pivotArea outline="0" collapsedLevelsAreSubtotals="1" fieldPosition="0"/>
    </format>
    <format dxfId="14">
      <pivotArea dataOnly="0" labelOnly="1" outline="0" axis="axisValues" fieldPosition="0"/>
    </format>
  </formats>
  <pivotTableStyleInfo name="PivotStyleLight16" showRowHeaders="1" showColHeaders="1" showRowStripes="0" showColStripes="0" showLastColumn="1"/>
  <filters count="1">
    <filter fld="3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793D3C1-9C15-44EA-A775-390A8A67537A}" name="PivotTable3"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1:I14" firstHeaderRow="1" firstDataRow="2" firstDataCol="1"/>
  <pivotFields count="46">
    <pivotField showAll="0"/>
    <pivotField showAll="0"/>
    <pivotField showAll="0"/>
    <pivotField axis="axisRow" showAll="0">
      <items count="7">
        <item h="1" x="5"/>
        <item h="1" x="3"/>
        <item x="0"/>
        <item h="1" x="4"/>
        <item h="1" x="2"/>
        <item h="1" x="1"/>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numFmtId="1" showAll="0"/>
    <pivotField dataField="1" numFmtId="1" showAll="0"/>
    <pivotField numFmtId="166" showAll="0"/>
    <pivotField numFmtId="166" showAll="0"/>
    <pivotField showAll="0"/>
    <pivotField showAll="0"/>
    <pivotField showAll="0"/>
    <pivotField showAll="0"/>
    <pivotField axis="axisCol" showAll="0" measureFilter="1">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pivotField>
    <pivotField numFmtId="165" showAll="0"/>
    <pivotField showAll="0"/>
    <pivotField numFmtId="165" showAll="0"/>
    <pivotField numFmtId="165" showAll="0"/>
    <pivotField numFmtId="165" showAll="0"/>
    <pivotField numFmtId="14" showAll="0"/>
    <pivotField showAll="0"/>
    <pivotField showAll="0"/>
    <pivotField numFmtId="10" showAll="0"/>
  </pivotFields>
  <rowFields count="1">
    <field x="3"/>
  </rowFields>
  <rowItems count="2">
    <i>
      <x v="2"/>
    </i>
    <i t="grand">
      <x/>
    </i>
  </rowItems>
  <colFields count="1">
    <field x="36"/>
  </colFields>
  <colItems count="4">
    <i>
      <x v="1"/>
    </i>
    <i>
      <x v="3"/>
    </i>
    <i>
      <x v="29"/>
    </i>
    <i t="grand">
      <x/>
    </i>
  </colItems>
  <dataFields count="1">
    <dataField name="Sum of Total Qty" fld="29" baseField="0" baseItem="0"/>
  </dataFields>
  <formats count="2">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filters count="1">
    <filter fld="3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barang" xr10:uid="{B17B2848-67B9-4D39-8742-1BA571C66297}" sourceName="Nama barang">
  <pivotTables>
    <pivotTable tabId="12" name="PivotTable12"/>
  </pivotTables>
  <data>
    <tabular pivotCacheId="470789231" customListSort="0">
      <items count="27">
        <i x="13" s="1"/>
        <i x="8" s="1"/>
        <i x="4" s="1"/>
        <i x="22" s="1"/>
        <i x="6" s="1"/>
        <i x="3" s="1"/>
        <i x="16" s="1"/>
        <i x="1" s="1"/>
        <i x="23" s="1"/>
        <i x="12" s="1"/>
        <i x="25" s="1"/>
        <i x="0" s="1"/>
        <i x="15" s="1"/>
        <i x="20" s="1"/>
        <i x="19" s="1"/>
        <i x="26" s="1"/>
        <i x="10" s="1"/>
        <i x="14" s="1"/>
        <i x="5" s="1"/>
        <i x="17" s="1"/>
        <i x="24" s="1"/>
        <i x="11" s="1"/>
        <i x="2" s="1"/>
        <i x="9" s="1"/>
        <i x="7" s="1"/>
        <i x="21"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place" xr10:uid="{776D1997-E63A-46E1-AE63-AB627E1BC474}" sourceName="Marketplace">
  <pivotTables>
    <pivotTable tabId="12" name="PivotTable12"/>
  </pivotTables>
  <data>
    <tabular pivotCacheId="470789231">
      <items count="4">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place1" xr10:uid="{E7C12A6C-364D-461D-BA04-65860F8BE893}" sourceName="Marketplace">
  <pivotTables>
    <pivotTable tabId="10" name="PivotTable10"/>
  </pivotTables>
  <data>
    <tabular pivotCacheId="470789231">
      <items count="4">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barang1" xr10:uid="{9AB4F1AC-E8F7-4D10-BC15-7D86385B996C}" sourceName="Nama barang">
  <pivotTables>
    <pivotTable tabId="10" name="PivotTable4"/>
  </pivotTables>
  <data>
    <tabular pivotCacheId="470789231">
      <items count="27">
        <i x="13"/>
        <i x="8"/>
        <i x="4"/>
        <i x="22"/>
        <i x="6"/>
        <i x="3"/>
        <i x="16"/>
        <i x="1"/>
        <i x="23"/>
        <i x="12"/>
        <i x="25"/>
        <i x="0"/>
        <i x="15"/>
        <i x="20"/>
        <i x="19"/>
        <i x="26"/>
        <i x="10"/>
        <i x="14"/>
        <i x="5"/>
        <i x="17"/>
        <i x="24"/>
        <i x="11"/>
        <i x="2"/>
        <i x="9"/>
        <i x="7"/>
        <i x="21" s="1"/>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barang" xr10:uid="{90ABCDD4-2567-49E2-A98B-D4C6C15E6F0A}" cache="Slicer_Nama_barang" caption="Nama barang" columnCount="3" style="Slicer Style C" rowHeight="209550"/>
  <slicer name="Marketplace" xr10:uid="{698435D0-DB35-457B-8F9F-F9903A23F6D2}" cache="Slicer_Marketplace" caption="Marketplace" columnCount="2" style="Slicer Style C"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place 1" xr10:uid="{04F47902-7202-41A3-888B-B9EBC5DF389C}" cache="Slicer_Marketplace1" caption="Marketplace" style="Slicer Style C" rowHeight="209550"/>
  <slicer name="Nama barang 1" xr10:uid="{B204425A-AD65-4729-BB21-B87CC909A07D}" cache="Slicer_Nama_barang1" caption="Nama barang" startItem="1" style="Slicer Style C"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603F99-93C2-4C4A-A9C3-CD8BDC93CD87}" name="Table_13" displayName="Table_13" ref="A1:AT1001">
  <autoFilter ref="A1:AT1001" xr:uid="{00000000-000C-0000-FFFF-FFFF00000000}"/>
  <tableColumns count="46">
    <tableColumn id="1" xr3:uid="{15FE1867-7452-A543-A1C1-A59D09FF4EB0}" name="No" dataDxfId="83"/>
    <tableColumn id="2" xr3:uid="{AE4C41AB-26CB-6A44-8689-2AB5FFBBAAA0}" name="OrderID" dataDxfId="82">
      <calculatedColumnFormula>_xlfn.CONCAT("ORD","-",D2,"-",A2,"-",AR2)</calculatedColumnFormula>
    </tableColumn>
    <tableColumn id="3" xr3:uid="{A90B40DF-2E8B-6641-BAC9-6F2A8FBCD5BD}" name="Nama barang" dataDxfId="81"/>
    <tableColumn id="4" xr3:uid="{7DEFF235-1003-474D-A012-394EE4660C3C}" name="Kode Kategori" dataDxfId="80">
      <calculatedColumnFormula>_xlfn.XLOOKUP($C2,Product!$E$3:$E$29,Product!$D$3:$D$29)</calculatedColumnFormula>
    </tableColumn>
    <tableColumn id="5" xr3:uid="{294F7D98-1318-8248-9001-C5FEFDF5ABF2}" name="Warna" dataDxfId="79"/>
    <tableColumn id="18" xr3:uid="{7360D5C1-F3AA-4A74-B5FE-54AF88469B94}" name="a1" dataDxfId="78">
      <calculatedColumnFormula>FIND(": ",E2,2)+2</calculatedColumnFormula>
    </tableColumn>
    <tableColumn id="24" xr3:uid="{78D1CB9C-2E8C-4E07-9106-0AA81C841A30}" name="a2" dataDxfId="77">
      <calculatedColumnFormula>FIND(",",E2)</calculatedColumnFormula>
    </tableColumn>
    <tableColumn id="25" xr3:uid="{15510FA4-6FFE-4825-B07F-F8AE92BA3220}" name="a3" dataDxfId="76">
      <calculatedColumnFormula>FIND("}",E2,1)-2</calculatedColumnFormula>
    </tableColumn>
    <tableColumn id="46" xr3:uid="{767D94B9-D0E1-4175-A146-238A8153A145}" name="a4" dataDxfId="75">
      <calculatedColumnFormula>(G2-F2)</calculatedColumnFormula>
    </tableColumn>
    <tableColumn id="6" xr3:uid="{0AE3C881-0405-314D-B945-94ED8A460B2D}" name="Warna A" dataDxfId="74">
      <calculatedColumnFormula>MID(E2,F2,I2)</calculatedColumnFormula>
    </tableColumn>
    <tableColumn id="38" xr3:uid="{778B1D93-BE15-4612-9960-0EA28F035C32}" name="Text Warna A" dataDxfId="73">
      <calculatedColumnFormula>TEXT(J2," ")</calculatedColumnFormula>
    </tableColumn>
    <tableColumn id="7" xr3:uid="{E346CD16-02E9-324E-8D4D-C43629537684}" name="Qty A" dataDxfId="72">
      <calculatedColumnFormula>MID(E2,H2,2)</calculatedColumnFormula>
    </tableColumn>
    <tableColumn id="41" xr3:uid="{FBD143C7-4DEF-49C7-BCD3-39AA99E6C064}" name="Number A" dataDxfId="71">
      <calculatedColumnFormula>VALUE(L2)</calculatedColumnFormula>
    </tableColumn>
    <tableColumn id="26" xr3:uid="{A0E15CDC-692A-7E4F-9CC9-9B5566E91A2E}" name="a5" dataDxfId="70">
      <calculatedColumnFormula>FIND(":",E2,H2)+2</calculatedColumnFormula>
    </tableColumn>
    <tableColumn id="27" xr3:uid="{F320D47F-B29D-3E44-88DC-B73E4F0E01B7}" name="a6" dataDxfId="69">
      <calculatedColumnFormula>FIND(",",E2,N2)</calculatedColumnFormula>
    </tableColumn>
    <tableColumn id="28" xr3:uid="{9AA97F0C-9B8E-8344-9F48-AEF0C7446CA5}" name="a7" dataDxfId="68">
      <calculatedColumnFormula>FIND("}",E2,N2)-2</calculatedColumnFormula>
    </tableColumn>
    <tableColumn id="29" xr3:uid="{AF3FDB06-C6F9-2647-92EB-83C05DFF54AC}" name="a8" dataDxfId="67">
      <calculatedColumnFormula>(O2-N2)</calculatedColumnFormula>
    </tableColumn>
    <tableColumn id="8" xr3:uid="{B508475D-0905-E04A-B055-5E55C167D424}" name="Warna B" dataDxfId="66">
      <calculatedColumnFormula>IFERROR(MID(E2,N2,Q2)," ")</calculatedColumnFormula>
    </tableColumn>
    <tableColumn id="42" xr3:uid="{A00F1D93-C444-4E0B-96F8-52F7443CEF59}" name="Text Warna B" dataDxfId="65">
      <calculatedColumnFormula>TEXT(R2," ")</calculatedColumnFormula>
    </tableColumn>
    <tableColumn id="9" xr3:uid="{F989ED68-F04C-3345-A5D3-121D0C04477A}" name="Qty B" dataDxfId="64">
      <calculatedColumnFormula>IFERROR(MID(E2,P2,2),"0")</calculatedColumnFormula>
    </tableColumn>
    <tableColumn id="43" xr3:uid="{4092724B-2CDC-495C-94A5-5283BF0E4A75}" name="Number B" dataDxfId="63">
      <calculatedColumnFormula>VALUE(T2)</calculatedColumnFormula>
    </tableColumn>
    <tableColumn id="30" xr3:uid="{32526288-D715-6B45-942F-10D85FE197B9}" name="a9" dataDxfId="62">
      <calculatedColumnFormula>FIND(":",E2,P2)+2</calculatedColumnFormula>
    </tableColumn>
    <tableColumn id="31" xr3:uid="{6815E869-C7FA-4F4A-8858-A34D9DB5CED3}" name="a10" dataDxfId="61">
      <calculatedColumnFormula>FIND(",",E2,V2)</calculatedColumnFormula>
    </tableColumn>
    <tableColumn id="32" xr3:uid="{27B3CED5-2A58-234B-96E4-24C4852C377B}" name="a11" dataDxfId="60">
      <calculatedColumnFormula>FIND("}",E2,V2)-2</calculatedColumnFormula>
    </tableColumn>
    <tableColumn id="33" xr3:uid="{6B1431B8-3356-0444-8304-50DDB3DDB194}" name="a12" dataDxfId="59">
      <calculatedColumnFormula>W2-V2</calculatedColumnFormula>
    </tableColumn>
    <tableColumn id="10" xr3:uid="{790AFE0F-F43B-E14E-94DC-0CCD099DA559}" name="Warna C" dataDxfId="58">
      <calculatedColumnFormula>IFERROR(MID(E2,V2,Y2)," ")</calculatedColumnFormula>
    </tableColumn>
    <tableColumn id="44" xr3:uid="{61AE30E2-FCCF-4932-96CD-A2A0BFDD0477}" name="Text Warna C" dataDxfId="57">
      <calculatedColumnFormula>TEXT(Z2," ")</calculatedColumnFormula>
    </tableColumn>
    <tableColumn id="11" xr3:uid="{08921D22-EAC4-2948-9A27-EEBD337C88C6}" name="Qty C" dataDxfId="56">
      <calculatedColumnFormula>IFERROR(MID(E2,X2,2),"0")</calculatedColumnFormula>
    </tableColumn>
    <tableColumn id="45" xr3:uid="{328A3CAF-196E-4EE5-8A6F-78F169F5E595}" name="Number C" dataDxfId="55">
      <calculatedColumnFormula>VALUE(AB2)</calculatedColumnFormula>
    </tableColumn>
    <tableColumn id="12" xr3:uid="{0EDDE1CE-9528-3841-9B1F-B858736D8EA6}" name="Total Qty" dataDxfId="54">
      <calculatedColumnFormula>AC2+U2+M2</calculatedColumnFormula>
    </tableColumn>
    <tableColumn id="13" xr3:uid="{8F645029-8C18-7447-A4D7-02D8148D8DEA}" name="Harga barang" dataDxfId="53">
      <calculatedColumnFormula>_xlfn.XLOOKUP(C2,Product!$E$3:$E$29,Product!$F$3:$F$29)</calculatedColumnFormula>
    </tableColumn>
    <tableColumn id="36" xr3:uid="{5F551FC8-B317-3B43-9B30-10752A81EABC}" name="Harga produksi" dataDxfId="52">
      <calculatedColumnFormula>_xlfn.XLOOKUP(C2,Product!$E$3:$E$29,Product!$G$3:$G$29)</calculatedColumnFormula>
    </tableColumn>
    <tableColumn id="14" xr3:uid="{5F1F7710-0DE5-F945-BE85-15A34A33C14D}" name="Kode diskon" dataDxfId="51"/>
    <tableColumn id="15" xr3:uid="{766F60B5-5C97-1E41-9C64-6EB604AB6E35}" name="Diskon" dataDxfId="50">
      <calculatedColumnFormula>_xlfn.XLOOKUP(AG2,Diskon!$C$3:$C$9,Diskon!$D$3:$D$9)</calculatedColumnFormula>
    </tableColumn>
    <tableColumn id="16" xr3:uid="{D9C762E4-B342-BE4F-BA41-C1ECB8ADEF0E}" name="Jenis promo" dataDxfId="49"/>
    <tableColumn id="17" xr3:uid="{DED1B7CD-8772-3A48-96CA-39D000B04F0B}" name="Marketplace" dataDxfId="48"/>
    <tableColumn id="19" xr3:uid="{658155D7-6299-2040-98B3-EA34E05757DB}" name="Lokasi pembeli" dataDxfId="47"/>
    <tableColumn id="20" xr3:uid="{B6CA1171-92B5-4B4A-98E3-7957581BF677}" name="Total Harga" dataDxfId="46">
      <calculatedColumnFormula>IFERROR(AE2*AD2,"0")</calculatedColumnFormula>
    </tableColumn>
    <tableColumn id="35" xr3:uid="{BBFAB9EE-EAF3-BD4E-8B8C-09E63534C12B}" name="Total Diskon" dataDxfId="45">
      <calculatedColumnFormula>IFERROR(AL2*AH2,"0")</calculatedColumnFormula>
    </tableColumn>
    <tableColumn id="39" xr3:uid="{133CE712-5AC1-4CDD-B5D8-F5E0FD29985A}" name="Total Pendapatan" dataDxfId="44">
      <calculatedColumnFormula>IFERROR(AL2-AM2,"0")</calculatedColumnFormula>
    </tableColumn>
    <tableColumn id="37" xr3:uid="{D0F3F5D9-5022-B94A-997E-1817E7848F6C}" name="Total harga produksi" dataDxfId="43">
      <calculatedColumnFormula>IFERROR(AF2*AD2,"0")</calculatedColumnFormula>
    </tableColumn>
    <tableColumn id="40" xr3:uid="{EEC87CBE-7D62-46FC-B200-47B97C18E9D5}" name="Total Profit" dataDxfId="42">
      <calculatedColumnFormula>IFERROR(AN2-AO2,"0")</calculatedColumnFormula>
    </tableColumn>
    <tableColumn id="22" xr3:uid="{C956128A-EC8A-7B40-8FB0-6EDB56CC3222}" name="Tanggal terjual" dataDxfId="41"/>
    <tableColumn id="34" xr3:uid="{CBA0A26A-00E2-6D48-80BF-BDFEBB1CEFA0}" name="Tanggal_text" dataDxfId="40">
      <calculatedColumnFormula>TEXT(AQ2,"DD/MM/YY")</calculatedColumnFormula>
    </tableColumn>
    <tableColumn id="23" xr3:uid="{7A4CF26F-F6F6-084E-8675-E9BCC23360F9}" name="Rating" dataDxfId="39"/>
    <tableColumn id="21" xr3:uid="{5E9EF533-7339-47F3-ABA3-2F8A077DF8B3}" name="Profit Margin" dataDxfId="38" dataCellStyle="Percent">
      <calculatedColumnFormula>AP2/'pivot general'!$A$8</calculatedColumnFormula>
    </tableColumn>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1DFEB1-A4F3-4A08-B378-EDDE6BF372A9}" name="Table1" displayName="Table1" ref="A19:C22" totalsRowShown="0">
  <autoFilter ref="A19:C22" xr:uid="{261DFEB1-A4F3-4A08-B378-EDDE6BF372A9}"/>
  <tableColumns count="3">
    <tableColumn id="1" xr3:uid="{2F0CD112-2919-4C0A-A865-133CDC8BEA11}" name="Jenis Pendapatan"/>
    <tableColumn id="2" xr3:uid="{38D18D09-F3B1-41FD-BE7A-EDC576A7C6C8}" name="Persentase" dataDxfId="24" dataCellStyle="Percent">
      <calculatedColumnFormula>C20/GETPIVOTDATA("Total Harga",$A$1)</calculatedColumnFormula>
    </tableColumn>
    <tableColumn id="3" xr3:uid="{B1DA8E55-9F97-416D-9FF8-2B917A0D260A}" name="Jumlah" dataDxfId="23" dataCellStyle="Currency [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EA0A5E-6E52-4B1D-A50F-A70195F1BD61}" name="Table4" displayName="Table4" ref="G1:H31" totalsRowShown="0">
  <autoFilter ref="G1:H31" xr:uid="{85EA0A5E-6E52-4B1D-A50F-A70195F1BD61}"/>
  <tableColumns count="2">
    <tableColumn id="1" xr3:uid="{DD69A106-35FB-4B74-BE62-87E23D4BFEE8}" name="Tanggal" dataDxfId="22"/>
    <tableColumn id="2" xr3:uid="{3F937E37-8B10-48D9-B207-40E9FAE0F36B}" name="Total Pendapatan" dataDxfId="2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13ECF87-5470-4326-B2DF-0971FB65FA83}" name="Table5" displayName="Table5" ref="A24:C28" totalsRowShown="0">
  <autoFilter ref="A24:C28" xr:uid="{513ECF87-5470-4326-B2DF-0971FB65FA83}"/>
  <tableColumns count="3">
    <tableColumn id="1" xr3:uid="{9A0F092A-9B49-4637-9DEF-62158EECACDD}" name="Column1" dataDxfId="20"/>
    <tableColumn id="2" xr3:uid="{88DB0BCE-DBD6-4DBB-B852-D22A6A0021AD}" name="Column2" dataDxfId="19"/>
    <tableColumn id="3" xr3:uid="{B137E815-77A4-45BF-9384-D9CAE2C6B2FF}" name="Column3" dataDxfId="18"/>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4.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FB729-8BB2-4B71-91B3-3D3D943C9320}">
  <sheetPr>
    <tabColor theme="7"/>
  </sheetPr>
  <dimension ref="A1:C50"/>
  <sheetViews>
    <sheetView showGridLines="0" topLeftCell="A19" zoomScale="55" zoomScaleNormal="55" workbookViewId="0"/>
  </sheetViews>
  <sheetFormatPr defaultRowHeight="13.2" x14ac:dyDescent="0.25"/>
  <cols>
    <col min="1" max="16384" width="8.88671875" style="43"/>
  </cols>
  <sheetData>
    <row r="1" spans="1:3" x14ac:dyDescent="0.25">
      <c r="A1" s="44"/>
      <c r="B1" s="44"/>
      <c r="C1" s="44"/>
    </row>
    <row r="2" spans="1:3" x14ac:dyDescent="0.25">
      <c r="A2" s="44"/>
      <c r="B2" s="44"/>
      <c r="C2" s="44"/>
    </row>
    <row r="3" spans="1:3" x14ac:dyDescent="0.25">
      <c r="A3" s="44"/>
      <c r="B3" s="44"/>
      <c r="C3" s="44"/>
    </row>
    <row r="4" spans="1:3" x14ac:dyDescent="0.25">
      <c r="A4" s="44"/>
      <c r="B4" s="44"/>
      <c r="C4" s="44"/>
    </row>
    <row r="5" spans="1:3" x14ac:dyDescent="0.25">
      <c r="A5" s="44"/>
      <c r="B5" s="44"/>
      <c r="C5" s="44"/>
    </row>
    <row r="6" spans="1:3" x14ac:dyDescent="0.25">
      <c r="A6" s="44"/>
      <c r="B6" s="44"/>
      <c r="C6" s="44"/>
    </row>
    <row r="7" spans="1:3" x14ac:dyDescent="0.25">
      <c r="A7" s="44"/>
      <c r="B7" s="44"/>
      <c r="C7" s="44"/>
    </row>
    <row r="8" spans="1:3" x14ac:dyDescent="0.25">
      <c r="A8" s="44"/>
      <c r="B8" s="44"/>
      <c r="C8" s="44"/>
    </row>
    <row r="9" spans="1:3" x14ac:dyDescent="0.25">
      <c r="A9" s="44"/>
      <c r="B9" s="44"/>
      <c r="C9" s="44"/>
    </row>
    <row r="10" spans="1:3" x14ac:dyDescent="0.25">
      <c r="A10" s="44"/>
      <c r="B10" s="44"/>
      <c r="C10" s="44"/>
    </row>
    <row r="11" spans="1:3" x14ac:dyDescent="0.25">
      <c r="A11" s="44"/>
      <c r="B11" s="44"/>
      <c r="C11" s="44"/>
    </row>
    <row r="12" spans="1:3" x14ac:dyDescent="0.25">
      <c r="A12" s="44"/>
      <c r="B12" s="44"/>
      <c r="C12" s="44"/>
    </row>
    <row r="13" spans="1:3" x14ac:dyDescent="0.25">
      <c r="A13" s="44"/>
      <c r="B13" s="44"/>
      <c r="C13" s="44"/>
    </row>
    <row r="14" spans="1:3" x14ac:dyDescent="0.25">
      <c r="A14" s="44"/>
      <c r="B14" s="44"/>
      <c r="C14" s="44"/>
    </row>
    <row r="15" spans="1:3" x14ac:dyDescent="0.25">
      <c r="A15" s="44"/>
      <c r="B15" s="44"/>
      <c r="C15" s="44"/>
    </row>
    <row r="16" spans="1:3" x14ac:dyDescent="0.25">
      <c r="A16" s="44"/>
      <c r="B16" s="44"/>
      <c r="C16" s="44"/>
    </row>
    <row r="17" spans="1:3" x14ac:dyDescent="0.25">
      <c r="A17" s="44"/>
      <c r="B17" s="44"/>
      <c r="C17" s="44"/>
    </row>
    <row r="18" spans="1:3" x14ac:dyDescent="0.25">
      <c r="A18" s="44"/>
      <c r="B18" s="44"/>
      <c r="C18" s="44"/>
    </row>
    <row r="19" spans="1:3" x14ac:dyDescent="0.25">
      <c r="A19" s="44"/>
      <c r="B19" s="44"/>
      <c r="C19" s="44"/>
    </row>
    <row r="20" spans="1:3" x14ac:dyDescent="0.25">
      <c r="A20" s="44"/>
      <c r="B20" s="44"/>
      <c r="C20" s="44"/>
    </row>
    <row r="21" spans="1:3" x14ac:dyDescent="0.25">
      <c r="A21" s="44"/>
      <c r="B21" s="44"/>
      <c r="C21" s="44"/>
    </row>
    <row r="22" spans="1:3" x14ac:dyDescent="0.25">
      <c r="A22" s="44"/>
      <c r="B22" s="44"/>
      <c r="C22" s="44"/>
    </row>
    <row r="23" spans="1:3" x14ac:dyDescent="0.25">
      <c r="A23" s="44"/>
      <c r="B23" s="44"/>
      <c r="C23" s="44"/>
    </row>
    <row r="24" spans="1:3" x14ac:dyDescent="0.25">
      <c r="A24" s="44"/>
      <c r="B24" s="44"/>
      <c r="C24" s="44"/>
    </row>
    <row r="25" spans="1:3" x14ac:dyDescent="0.25">
      <c r="A25" s="44"/>
      <c r="B25" s="44"/>
      <c r="C25" s="44"/>
    </row>
    <row r="26" spans="1:3" x14ac:dyDescent="0.25">
      <c r="A26" s="44"/>
      <c r="B26" s="44"/>
      <c r="C26" s="44"/>
    </row>
    <row r="27" spans="1:3" x14ac:dyDescent="0.25">
      <c r="A27" s="44"/>
      <c r="B27" s="44"/>
      <c r="C27" s="44"/>
    </row>
    <row r="28" spans="1:3" x14ac:dyDescent="0.25">
      <c r="A28" s="44"/>
      <c r="B28" s="44"/>
      <c r="C28" s="44"/>
    </row>
    <row r="29" spans="1:3" x14ac:dyDescent="0.25">
      <c r="A29" s="44"/>
      <c r="B29" s="44"/>
      <c r="C29" s="44"/>
    </row>
    <row r="30" spans="1:3" x14ac:dyDescent="0.25">
      <c r="A30" s="44"/>
      <c r="B30" s="44"/>
      <c r="C30" s="44"/>
    </row>
    <row r="31" spans="1:3" x14ac:dyDescent="0.25">
      <c r="A31" s="44"/>
      <c r="B31" s="44"/>
      <c r="C31" s="44"/>
    </row>
    <row r="32" spans="1:3" x14ac:dyDescent="0.25">
      <c r="A32" s="44"/>
      <c r="B32" s="44"/>
      <c r="C32" s="44"/>
    </row>
    <row r="33" spans="1:3" x14ac:dyDescent="0.25">
      <c r="A33" s="44"/>
      <c r="B33" s="44"/>
      <c r="C33" s="44"/>
    </row>
    <row r="34" spans="1:3" x14ac:dyDescent="0.25">
      <c r="A34" s="44"/>
      <c r="B34" s="44"/>
      <c r="C34" s="44"/>
    </row>
    <row r="35" spans="1:3" x14ac:dyDescent="0.25">
      <c r="A35" s="44"/>
      <c r="B35" s="44"/>
      <c r="C35" s="44"/>
    </row>
    <row r="36" spans="1:3" x14ac:dyDescent="0.25">
      <c r="A36" s="44"/>
      <c r="B36" s="44"/>
      <c r="C36" s="44"/>
    </row>
    <row r="37" spans="1:3" x14ac:dyDescent="0.25">
      <c r="A37" s="44"/>
      <c r="B37" s="44"/>
      <c r="C37" s="44"/>
    </row>
    <row r="38" spans="1:3" x14ac:dyDescent="0.25">
      <c r="A38" s="44"/>
      <c r="B38" s="44"/>
      <c r="C38" s="44"/>
    </row>
    <row r="39" spans="1:3" x14ac:dyDescent="0.25">
      <c r="A39" s="44"/>
      <c r="B39" s="44"/>
      <c r="C39" s="44"/>
    </row>
    <row r="40" spans="1:3" x14ac:dyDescent="0.25">
      <c r="A40" s="44"/>
      <c r="B40" s="44"/>
      <c r="C40" s="44"/>
    </row>
    <row r="41" spans="1:3" x14ac:dyDescent="0.25">
      <c r="A41" s="44"/>
      <c r="B41" s="44"/>
      <c r="C41" s="44"/>
    </row>
    <row r="42" spans="1:3" x14ac:dyDescent="0.25">
      <c r="A42" s="44"/>
      <c r="B42" s="44"/>
      <c r="C42" s="44"/>
    </row>
    <row r="43" spans="1:3" x14ac:dyDescent="0.25">
      <c r="A43" s="44"/>
      <c r="B43" s="44"/>
      <c r="C43" s="44"/>
    </row>
    <row r="44" spans="1:3" x14ac:dyDescent="0.25">
      <c r="A44" s="44"/>
      <c r="B44" s="44"/>
      <c r="C44" s="44"/>
    </row>
    <row r="45" spans="1:3" x14ac:dyDescent="0.25">
      <c r="A45" s="44"/>
      <c r="B45" s="44"/>
      <c r="C45" s="44"/>
    </row>
    <row r="46" spans="1:3" x14ac:dyDescent="0.25">
      <c r="A46" s="44"/>
      <c r="B46" s="44"/>
      <c r="C46" s="44"/>
    </row>
    <row r="47" spans="1:3" x14ac:dyDescent="0.25">
      <c r="A47" s="44"/>
      <c r="B47" s="44"/>
      <c r="C47" s="44"/>
    </row>
    <row r="48" spans="1:3" x14ac:dyDescent="0.25">
      <c r="A48" s="44"/>
      <c r="B48" s="44"/>
      <c r="C48" s="44"/>
    </row>
    <row r="49" spans="1:3" x14ac:dyDescent="0.25">
      <c r="A49" s="44"/>
      <c r="B49" s="44"/>
      <c r="C49" s="44"/>
    </row>
    <row r="50" spans="1:3" x14ac:dyDescent="0.25">
      <c r="A50" s="44"/>
      <c r="B50" s="44"/>
      <c r="C50" s="4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603DD-9683-4295-BA3D-A7C03ECF8B51}">
  <sheetPr>
    <tabColor rgb="FFFF0000"/>
  </sheetPr>
  <dimension ref="A1:AE82"/>
  <sheetViews>
    <sheetView showGridLines="0" tabSelected="1" topLeftCell="A16" zoomScale="70" zoomScaleNormal="70" workbookViewId="0"/>
  </sheetViews>
  <sheetFormatPr defaultRowHeight="13.2" x14ac:dyDescent="0.25"/>
  <cols>
    <col min="1" max="29" width="8.88671875" style="43"/>
    <col min="30" max="30" width="16.5546875" style="43" customWidth="1"/>
    <col min="31" max="16384" width="8.88671875" style="43"/>
  </cols>
  <sheetData>
    <row r="1" spans="1:3" x14ac:dyDescent="0.25">
      <c r="A1" s="44"/>
      <c r="B1" s="44"/>
      <c r="C1" s="44"/>
    </row>
    <row r="2" spans="1:3" x14ac:dyDescent="0.25">
      <c r="A2" s="44"/>
      <c r="B2" s="44"/>
      <c r="C2" s="44"/>
    </row>
    <row r="3" spans="1:3" x14ac:dyDescent="0.25">
      <c r="A3" s="44"/>
      <c r="B3" s="44"/>
      <c r="C3" s="44"/>
    </row>
    <row r="4" spans="1:3" x14ac:dyDescent="0.25">
      <c r="A4" s="44"/>
      <c r="B4" s="44"/>
      <c r="C4" s="44"/>
    </row>
    <row r="5" spans="1:3" x14ac:dyDescent="0.25">
      <c r="A5" s="44"/>
      <c r="B5" s="44"/>
      <c r="C5" s="44"/>
    </row>
    <row r="6" spans="1:3" x14ac:dyDescent="0.25">
      <c r="A6" s="44"/>
      <c r="B6" s="44"/>
      <c r="C6" s="44"/>
    </row>
    <row r="7" spans="1:3" x14ac:dyDescent="0.25">
      <c r="A7" s="44"/>
      <c r="B7" s="44"/>
      <c r="C7" s="44"/>
    </row>
    <row r="8" spans="1:3" x14ac:dyDescent="0.25">
      <c r="A8" s="44"/>
      <c r="B8" s="44"/>
      <c r="C8" s="44"/>
    </row>
    <row r="9" spans="1:3" x14ac:dyDescent="0.25">
      <c r="A9" s="70"/>
      <c r="B9" s="70"/>
      <c r="C9" s="70"/>
    </row>
    <row r="10" spans="1:3" x14ac:dyDescent="0.25">
      <c r="A10" s="70"/>
      <c r="B10" s="70"/>
      <c r="C10" s="70"/>
    </row>
    <row r="11" spans="1:3" x14ac:dyDescent="0.25">
      <c r="A11" s="70"/>
      <c r="B11" s="70"/>
      <c r="C11" s="70"/>
    </row>
    <row r="12" spans="1:3" x14ac:dyDescent="0.25">
      <c r="A12" s="70"/>
      <c r="B12" s="70"/>
      <c r="C12" s="70"/>
    </row>
    <row r="13" spans="1:3" x14ac:dyDescent="0.25">
      <c r="A13" s="70"/>
      <c r="B13" s="70"/>
      <c r="C13" s="70"/>
    </row>
    <row r="14" spans="1:3" x14ac:dyDescent="0.25">
      <c r="A14" s="70"/>
      <c r="B14" s="70"/>
      <c r="C14" s="70"/>
    </row>
    <row r="15" spans="1:3" x14ac:dyDescent="0.25">
      <c r="A15" s="70"/>
      <c r="B15" s="70"/>
      <c r="C15" s="70"/>
    </row>
    <row r="16" spans="1:3" x14ac:dyDescent="0.25">
      <c r="A16" s="70"/>
      <c r="B16" s="70"/>
      <c r="C16" s="70"/>
    </row>
    <row r="17" spans="1:31" x14ac:dyDescent="0.25">
      <c r="A17" s="70"/>
      <c r="B17" s="70"/>
      <c r="C17" s="70"/>
    </row>
    <row r="18" spans="1:31" x14ac:dyDescent="0.25">
      <c r="A18" s="70"/>
      <c r="B18" s="70"/>
      <c r="C18" s="70"/>
    </row>
    <row r="19" spans="1:31" x14ac:dyDescent="0.25">
      <c r="A19" s="70"/>
      <c r="B19" s="70"/>
      <c r="C19" s="70"/>
    </row>
    <row r="20" spans="1:31" x14ac:dyDescent="0.25">
      <c r="A20" s="70"/>
      <c r="B20" s="70"/>
      <c r="C20" s="70"/>
    </row>
    <row r="21" spans="1:31" x14ac:dyDescent="0.25">
      <c r="A21" s="70"/>
      <c r="B21" s="70"/>
      <c r="C21" s="70"/>
    </row>
    <row r="22" spans="1:31" x14ac:dyDescent="0.25">
      <c r="A22" s="70"/>
      <c r="B22" s="70"/>
      <c r="C22" s="70"/>
    </row>
    <row r="23" spans="1:31" ht="13.2" customHeight="1" x14ac:dyDescent="0.25">
      <c r="A23" s="70"/>
      <c r="B23" s="70"/>
      <c r="C23" s="70"/>
      <c r="AA23" s="55"/>
    </row>
    <row r="24" spans="1:31" ht="13.2" customHeight="1" x14ac:dyDescent="0.25">
      <c r="A24" s="70"/>
      <c r="B24" s="70"/>
      <c r="C24" s="70"/>
      <c r="Z24" s="55"/>
      <c r="AA24" s="55"/>
    </row>
    <row r="25" spans="1:31" ht="20.399999999999999" customHeight="1" x14ac:dyDescent="0.25">
      <c r="A25" s="70"/>
      <c r="B25" s="70"/>
      <c r="C25" s="70"/>
      <c r="Z25" s="75" t="s">
        <v>774</v>
      </c>
      <c r="AA25" s="75"/>
    </row>
    <row r="26" spans="1:31" x14ac:dyDescent="0.25">
      <c r="A26" s="70"/>
      <c r="B26" s="70"/>
      <c r="C26" s="70"/>
      <c r="Z26" s="75"/>
      <c r="AA26" s="75"/>
    </row>
    <row r="27" spans="1:31" x14ac:dyDescent="0.25">
      <c r="A27" s="70"/>
      <c r="B27" s="70"/>
      <c r="C27" s="70"/>
    </row>
    <row r="28" spans="1:31" x14ac:dyDescent="0.25">
      <c r="A28" s="70"/>
      <c r="B28" s="70"/>
      <c r="C28" s="70"/>
    </row>
    <row r="29" spans="1:31" x14ac:dyDescent="0.25">
      <c r="A29" s="70"/>
      <c r="B29" s="70"/>
      <c r="C29" s="70"/>
    </row>
    <row r="30" spans="1:31" x14ac:dyDescent="0.25">
      <c r="A30" s="70"/>
      <c r="B30" s="70"/>
      <c r="C30" s="70"/>
    </row>
    <row r="31" spans="1:31" x14ac:dyDescent="0.25">
      <c r="A31" s="70"/>
      <c r="B31" s="70"/>
      <c r="C31" s="70"/>
      <c r="AE31" s="69"/>
    </row>
    <row r="32" spans="1:31" x14ac:dyDescent="0.25">
      <c r="A32" s="70"/>
      <c r="B32" s="70"/>
      <c r="C32" s="70"/>
      <c r="AB32" s="71"/>
      <c r="AC32" s="71"/>
      <c r="AD32" s="71"/>
      <c r="AE32" s="72"/>
    </row>
    <row r="33" spans="1:31" x14ac:dyDescent="0.25">
      <c r="A33" s="70"/>
      <c r="B33" s="70"/>
      <c r="C33" s="70"/>
      <c r="AB33" s="71"/>
      <c r="AC33" s="71"/>
      <c r="AD33" s="71"/>
      <c r="AE33" s="72"/>
    </row>
    <row r="34" spans="1:31" x14ac:dyDescent="0.25">
      <c r="A34" s="70"/>
      <c r="B34" s="70"/>
      <c r="C34" s="70"/>
      <c r="AB34" s="71"/>
      <c r="AC34" s="72"/>
      <c r="AD34" s="72"/>
      <c r="AE34" s="72"/>
    </row>
    <row r="35" spans="1:31" x14ac:dyDescent="0.25">
      <c r="A35" s="70"/>
      <c r="B35" s="70"/>
      <c r="C35" s="70"/>
      <c r="AB35" s="71"/>
      <c r="AC35" s="72"/>
      <c r="AD35" s="72"/>
      <c r="AE35" s="72"/>
    </row>
    <row r="36" spans="1:31" x14ac:dyDescent="0.25">
      <c r="A36" s="70"/>
      <c r="B36" s="70"/>
      <c r="C36" s="70"/>
      <c r="AB36" s="71"/>
      <c r="AC36" s="72"/>
      <c r="AD36" s="72"/>
      <c r="AE36" s="72"/>
    </row>
    <row r="37" spans="1:31" x14ac:dyDescent="0.25">
      <c r="A37" s="70"/>
      <c r="B37" s="70"/>
      <c r="C37" s="70"/>
      <c r="AB37" s="71"/>
      <c r="AC37" s="72"/>
      <c r="AD37" s="72"/>
      <c r="AE37" s="71"/>
    </row>
    <row r="38" spans="1:31" x14ac:dyDescent="0.25">
      <c r="A38" s="70"/>
      <c r="B38" s="70"/>
      <c r="C38" s="70"/>
      <c r="AB38" s="71"/>
      <c r="AC38" s="72"/>
      <c r="AD38" s="72"/>
      <c r="AE38" s="71"/>
    </row>
    <row r="39" spans="1:31" x14ac:dyDescent="0.25">
      <c r="A39" s="70"/>
      <c r="B39" s="70"/>
      <c r="C39" s="70"/>
      <c r="AB39" s="71"/>
      <c r="AC39" s="72"/>
      <c r="AD39" s="72"/>
      <c r="AE39" s="71"/>
    </row>
    <row r="40" spans="1:31" x14ac:dyDescent="0.25">
      <c r="A40" s="70"/>
      <c r="B40" s="70"/>
      <c r="C40" s="70"/>
      <c r="AB40" s="71"/>
      <c r="AC40" s="71"/>
      <c r="AD40" s="71"/>
      <c r="AE40" s="71"/>
    </row>
    <row r="41" spans="1:31" x14ac:dyDescent="0.25">
      <c r="A41" s="70"/>
      <c r="B41" s="70"/>
      <c r="C41" s="70"/>
      <c r="Z41" s="75" t="s">
        <v>774</v>
      </c>
      <c r="AA41" s="75"/>
      <c r="AB41" s="71"/>
      <c r="AC41" s="71"/>
      <c r="AD41" s="71"/>
      <c r="AE41" s="71"/>
    </row>
    <row r="42" spans="1:31" x14ac:dyDescent="0.25">
      <c r="A42" s="70"/>
      <c r="B42" s="70"/>
      <c r="C42" s="70"/>
      <c r="Z42" s="75"/>
      <c r="AA42" s="75"/>
    </row>
    <row r="43" spans="1:31" x14ac:dyDescent="0.25">
      <c r="A43" s="70"/>
      <c r="B43" s="70"/>
      <c r="C43" s="70"/>
    </row>
    <row r="44" spans="1:31" x14ac:dyDescent="0.25">
      <c r="A44" s="70"/>
      <c r="B44" s="70"/>
      <c r="C44" s="70"/>
    </row>
    <row r="45" spans="1:31" x14ac:dyDescent="0.25">
      <c r="A45" s="70"/>
      <c r="B45" s="70"/>
      <c r="C45" s="70"/>
    </row>
    <row r="46" spans="1:31" x14ac:dyDescent="0.25">
      <c r="A46" s="70"/>
      <c r="B46" s="70"/>
      <c r="C46" s="70"/>
    </row>
    <row r="47" spans="1:31" x14ac:dyDescent="0.25">
      <c r="A47" s="70"/>
      <c r="B47" s="70"/>
      <c r="C47" s="70"/>
    </row>
    <row r="48" spans="1:31" x14ac:dyDescent="0.25">
      <c r="A48" s="70"/>
      <c r="B48" s="70"/>
      <c r="C48" s="70"/>
    </row>
    <row r="49" spans="1:3" x14ac:dyDescent="0.25">
      <c r="A49" s="70"/>
      <c r="B49" s="70"/>
      <c r="C49" s="70"/>
    </row>
    <row r="50" spans="1:3" x14ac:dyDescent="0.25">
      <c r="A50" s="70"/>
      <c r="B50" s="70"/>
      <c r="C50" s="70"/>
    </row>
    <row r="51" spans="1:3" x14ac:dyDescent="0.25">
      <c r="A51" s="70"/>
      <c r="B51" s="70"/>
      <c r="C51" s="70"/>
    </row>
    <row r="52" spans="1:3" x14ac:dyDescent="0.25">
      <c r="A52" s="70"/>
      <c r="B52" s="70"/>
      <c r="C52" s="70"/>
    </row>
    <row r="53" spans="1:3" x14ac:dyDescent="0.25">
      <c r="A53" s="70"/>
      <c r="B53" s="70"/>
      <c r="C53" s="70"/>
    </row>
    <row r="54" spans="1:3" x14ac:dyDescent="0.25">
      <c r="A54" s="70"/>
      <c r="B54" s="70"/>
      <c r="C54" s="70"/>
    </row>
    <row r="55" spans="1:3" x14ac:dyDescent="0.25">
      <c r="A55" s="70"/>
      <c r="B55" s="70"/>
      <c r="C55" s="70"/>
    </row>
    <row r="56" spans="1:3" x14ac:dyDescent="0.25">
      <c r="A56" s="70"/>
      <c r="B56" s="70"/>
      <c r="C56" s="70"/>
    </row>
    <row r="57" spans="1:3" x14ac:dyDescent="0.25">
      <c r="A57" s="70"/>
      <c r="B57" s="70"/>
      <c r="C57" s="70"/>
    </row>
    <row r="58" spans="1:3" x14ac:dyDescent="0.25">
      <c r="A58" s="70"/>
      <c r="B58" s="70"/>
      <c r="C58" s="70"/>
    </row>
    <row r="59" spans="1:3" x14ac:dyDescent="0.25">
      <c r="A59" s="70"/>
      <c r="B59" s="70"/>
      <c r="C59" s="70"/>
    </row>
    <row r="60" spans="1:3" x14ac:dyDescent="0.25">
      <c r="A60" s="70"/>
      <c r="B60" s="70"/>
      <c r="C60" s="70"/>
    </row>
    <row r="61" spans="1:3" x14ac:dyDescent="0.25">
      <c r="A61" s="70"/>
      <c r="B61" s="70"/>
      <c r="C61" s="70"/>
    </row>
    <row r="62" spans="1:3" x14ac:dyDescent="0.25">
      <c r="A62" s="70"/>
      <c r="B62" s="70"/>
      <c r="C62" s="70"/>
    </row>
    <row r="63" spans="1:3" x14ac:dyDescent="0.25">
      <c r="A63" s="70"/>
      <c r="B63" s="70"/>
      <c r="C63" s="70"/>
    </row>
    <row r="64" spans="1:3" x14ac:dyDescent="0.25">
      <c r="A64" s="70"/>
      <c r="B64" s="70"/>
      <c r="C64" s="70"/>
    </row>
    <row r="65" spans="1:3" x14ac:dyDescent="0.25">
      <c r="A65" s="70"/>
      <c r="B65" s="70"/>
      <c r="C65" s="70"/>
    </row>
    <row r="66" spans="1:3" x14ac:dyDescent="0.25">
      <c r="A66" s="70"/>
      <c r="B66" s="70"/>
      <c r="C66" s="70"/>
    </row>
    <row r="67" spans="1:3" x14ac:dyDescent="0.25">
      <c r="A67" s="70"/>
      <c r="B67" s="70"/>
      <c r="C67" s="70"/>
    </row>
    <row r="68" spans="1:3" x14ac:dyDescent="0.25">
      <c r="A68" s="70"/>
      <c r="B68" s="70"/>
      <c r="C68" s="70"/>
    </row>
    <row r="69" spans="1:3" x14ac:dyDescent="0.25">
      <c r="A69" s="70"/>
      <c r="B69" s="70"/>
      <c r="C69" s="70"/>
    </row>
    <row r="70" spans="1:3" x14ac:dyDescent="0.25">
      <c r="A70" s="70"/>
      <c r="B70" s="70"/>
      <c r="C70" s="70"/>
    </row>
    <row r="71" spans="1:3" x14ac:dyDescent="0.25">
      <c r="A71" s="70"/>
      <c r="B71" s="70"/>
      <c r="C71" s="70"/>
    </row>
    <row r="72" spans="1:3" x14ac:dyDescent="0.25">
      <c r="A72" s="70"/>
      <c r="B72" s="70"/>
      <c r="C72" s="70"/>
    </row>
    <row r="73" spans="1:3" x14ac:dyDescent="0.25">
      <c r="A73" s="70"/>
      <c r="B73" s="70"/>
      <c r="C73" s="70"/>
    </row>
    <row r="74" spans="1:3" x14ac:dyDescent="0.25">
      <c r="A74" s="70"/>
      <c r="B74" s="70"/>
      <c r="C74" s="70"/>
    </row>
    <row r="75" spans="1:3" x14ac:dyDescent="0.25">
      <c r="A75" s="70"/>
      <c r="B75" s="70"/>
      <c r="C75" s="70"/>
    </row>
    <row r="76" spans="1:3" x14ac:dyDescent="0.25">
      <c r="A76" s="70"/>
      <c r="B76" s="70"/>
      <c r="C76" s="70"/>
    </row>
    <row r="77" spans="1:3" x14ac:dyDescent="0.25">
      <c r="A77" s="70"/>
      <c r="B77" s="70"/>
      <c r="C77" s="70"/>
    </row>
    <row r="78" spans="1:3" x14ac:dyDescent="0.25">
      <c r="A78" s="70"/>
      <c r="B78" s="70"/>
      <c r="C78" s="70"/>
    </row>
    <row r="79" spans="1:3" x14ac:dyDescent="0.25">
      <c r="A79" s="70"/>
      <c r="B79" s="70"/>
      <c r="C79" s="70"/>
    </row>
    <row r="80" spans="1:3" x14ac:dyDescent="0.25">
      <c r="A80" s="70"/>
      <c r="B80" s="70"/>
      <c r="C80" s="70"/>
    </row>
    <row r="81" spans="1:3" x14ac:dyDescent="0.25">
      <c r="A81" s="70"/>
      <c r="B81" s="70"/>
      <c r="C81" s="70"/>
    </row>
    <row r="82" spans="1:3" x14ac:dyDescent="0.25">
      <c r="A82" s="70"/>
      <c r="B82" s="70"/>
      <c r="C82" s="70"/>
    </row>
  </sheetData>
  <mergeCells count="2">
    <mergeCell ref="Z25:AA26"/>
    <mergeCell ref="Z41:AA4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B2F5F2D0-5086-4686-9C70-C5D91AA6DA06}">
          <x14:formula1>
            <xm:f>'pivot product'!$K$2:$K$7</xm:f>
          </x14:formula1>
          <xm:sqref>Z25</xm:sqref>
        </x14:dataValidation>
        <x14:dataValidation type="list" allowBlank="1" showInputMessage="1" showErrorMessage="1" xr:uid="{4982CB32-3EF6-4060-9618-C6510906ABCF}">
          <x14:formula1>
            <xm:f>'pivot product'!$C$41:$C$46</xm:f>
          </x14:formula1>
          <xm:sqref>Z41</xm:sqref>
        </x14:dataValidation>
      </x14:dataValidation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B66FF-458A-0449-A966-702CCA390784}">
  <sheetPr>
    <outlinePr summaryBelow="0" summaryRight="0"/>
  </sheetPr>
  <dimension ref="A1:AT1001"/>
  <sheetViews>
    <sheetView showGridLines="0" topLeftCell="B1" zoomScale="137" zoomScaleNormal="82" workbookViewId="0">
      <selection activeCell="C14" sqref="C14"/>
    </sheetView>
  </sheetViews>
  <sheetFormatPr defaultColWidth="12.5546875" defaultRowHeight="15.75" customHeight="1" x14ac:dyDescent="0.25"/>
  <cols>
    <col min="1" max="1" width="8.44140625" bestFit="1" customWidth="1"/>
    <col min="2" max="2" width="18.21875" bestFit="1" customWidth="1"/>
    <col min="3" max="3" width="18.5546875" customWidth="1"/>
    <col min="4" max="4" width="17.5546875" bestFit="1" customWidth="1"/>
    <col min="5" max="5" width="86.109375" customWidth="1"/>
    <col min="6" max="6" width="6.21875" style="26" hidden="1" customWidth="1"/>
    <col min="7" max="7" width="4.77734375" style="26" hidden="1" customWidth="1"/>
    <col min="8" max="9" width="4.6640625" style="26" hidden="1" customWidth="1"/>
    <col min="10" max="10" width="16.33203125" customWidth="1"/>
    <col min="11" max="11" width="17.33203125" bestFit="1" customWidth="1"/>
    <col min="12" max="12" width="10.5546875" bestFit="1" customWidth="1"/>
    <col min="13" max="13" width="10.5546875" customWidth="1"/>
    <col min="14" max="14" width="7" hidden="1" customWidth="1"/>
    <col min="15" max="15" width="9.5546875" hidden="1" customWidth="1"/>
    <col min="16" max="16" width="8.33203125" hidden="1" customWidth="1"/>
    <col min="17" max="17" width="9" hidden="1" customWidth="1"/>
    <col min="18" max="18" width="13.77734375" bestFit="1" customWidth="1"/>
    <col min="19" max="19" width="13.77734375" customWidth="1"/>
    <col min="20" max="20" width="10.5546875" bestFit="1" customWidth="1"/>
    <col min="21" max="21" width="10.5546875" customWidth="1"/>
    <col min="22" max="22" width="6.77734375" hidden="1" customWidth="1"/>
    <col min="23" max="23" width="6.6640625" hidden="1" customWidth="1"/>
    <col min="24" max="24" width="7.6640625" hidden="1" customWidth="1"/>
    <col min="25" max="25" width="11" hidden="1" customWidth="1"/>
    <col min="26" max="27" width="12.44140625" customWidth="1"/>
    <col min="28" max="28" width="10.44140625" bestFit="1" customWidth="1"/>
    <col min="29" max="29" width="14.21875" bestFit="1" customWidth="1"/>
    <col min="30" max="30" width="13.44140625" bestFit="1" customWidth="1"/>
    <col min="31" max="31" width="18.21875" bestFit="1" customWidth="1"/>
    <col min="32" max="32" width="18.21875" style="30" customWidth="1"/>
    <col min="34" max="34" width="12.5546875" style="9"/>
    <col min="37" max="37" width="18.44140625" customWidth="1"/>
    <col min="38" max="38" width="15.44140625" bestFit="1" customWidth="1"/>
    <col min="39" max="40" width="15.44140625" customWidth="1"/>
    <col min="41" max="41" width="23.21875" bestFit="1" customWidth="1"/>
    <col min="42" max="42" width="18.44140625" style="8" bestFit="1" customWidth="1"/>
    <col min="43" max="43" width="22" style="8" customWidth="1"/>
    <col min="44" max="44" width="16.33203125" style="34" customWidth="1"/>
    <col min="45" max="45" width="12.44140625" customWidth="1"/>
    <col min="46" max="46" width="12.5546875" style="39"/>
  </cols>
  <sheetData>
    <row r="1" spans="1:46" ht="15.75" customHeight="1" x14ac:dyDescent="0.25">
      <c r="A1" s="2" t="s">
        <v>77</v>
      </c>
      <c r="B1" s="2" t="s">
        <v>78</v>
      </c>
      <c r="C1" s="10" t="s">
        <v>0</v>
      </c>
      <c r="D1" s="10" t="s">
        <v>48</v>
      </c>
      <c r="E1" s="10" t="s">
        <v>79</v>
      </c>
      <c r="F1" s="10" t="s">
        <v>790</v>
      </c>
      <c r="G1" s="10" t="s">
        <v>791</v>
      </c>
      <c r="H1" s="10" t="s">
        <v>792</v>
      </c>
      <c r="I1" s="10" t="s">
        <v>793</v>
      </c>
      <c r="J1" s="10" t="s">
        <v>80</v>
      </c>
      <c r="K1" s="10" t="s">
        <v>784</v>
      </c>
      <c r="L1" s="10" t="s">
        <v>81</v>
      </c>
      <c r="M1" s="10" t="s">
        <v>785</v>
      </c>
      <c r="N1" s="10" t="s">
        <v>794</v>
      </c>
      <c r="O1" s="10" t="s">
        <v>795</v>
      </c>
      <c r="P1" s="10" t="s">
        <v>796</v>
      </c>
      <c r="Q1" s="10" t="s">
        <v>797</v>
      </c>
      <c r="R1" s="10" t="s">
        <v>82</v>
      </c>
      <c r="S1" s="10" t="s">
        <v>786</v>
      </c>
      <c r="T1" s="11" t="s">
        <v>83</v>
      </c>
      <c r="U1" s="11" t="s">
        <v>787</v>
      </c>
      <c r="V1" s="11" t="s">
        <v>798</v>
      </c>
      <c r="W1" s="10" t="s">
        <v>799</v>
      </c>
      <c r="X1" s="10" t="s">
        <v>800</v>
      </c>
      <c r="Y1" s="10" t="s">
        <v>801</v>
      </c>
      <c r="Z1" s="10" t="s">
        <v>84</v>
      </c>
      <c r="AA1" s="10" t="s">
        <v>788</v>
      </c>
      <c r="AB1" s="10" t="s">
        <v>85</v>
      </c>
      <c r="AC1" s="10" t="s">
        <v>789</v>
      </c>
      <c r="AD1" s="10" t="s">
        <v>86</v>
      </c>
      <c r="AE1" s="12" t="s">
        <v>1</v>
      </c>
      <c r="AF1" s="32" t="s">
        <v>780</v>
      </c>
      <c r="AG1" s="10" t="s">
        <v>2</v>
      </c>
      <c r="AH1" s="13" t="s">
        <v>3</v>
      </c>
      <c r="AI1" s="10" t="s">
        <v>4</v>
      </c>
      <c r="AJ1" s="10" t="s">
        <v>5</v>
      </c>
      <c r="AK1" s="2" t="s">
        <v>8</v>
      </c>
      <c r="AL1" s="14" t="s">
        <v>87</v>
      </c>
      <c r="AM1" s="14" t="s">
        <v>779</v>
      </c>
      <c r="AN1" s="14" t="s">
        <v>782</v>
      </c>
      <c r="AO1" s="14" t="s">
        <v>781</v>
      </c>
      <c r="AP1" s="14" t="s">
        <v>783</v>
      </c>
      <c r="AQ1" s="15" t="s">
        <v>6</v>
      </c>
      <c r="AR1" s="33" t="s">
        <v>778</v>
      </c>
      <c r="AS1" s="10" t="s">
        <v>7</v>
      </c>
      <c r="AT1" s="67" t="s">
        <v>896</v>
      </c>
    </row>
    <row r="2" spans="1:46" ht="14.4" x14ac:dyDescent="0.3">
      <c r="A2" s="16">
        <v>1</v>
      </c>
      <c r="B2" s="16" t="str">
        <f>_xlfn.CONCAT("ORD","-",D2,"-",A2,"-",AR2)</f>
        <v>ORD-PU-1-01/04/23</v>
      </c>
      <c r="C2" s="17" t="s">
        <v>41</v>
      </c>
      <c r="D2" s="16" t="str">
        <f>_xlfn.XLOOKUP($C2,Product!$E$3:$E$29,Product!$D$3:$D$29)</f>
        <v>PU</v>
      </c>
      <c r="E2" s="18" t="s">
        <v>88</v>
      </c>
      <c r="F2" s="18">
        <f>FIND(": ",E2,2)+2</f>
        <v>10</v>
      </c>
      <c r="G2" s="18">
        <f>FIND(",",E2)</f>
        <v>23</v>
      </c>
      <c r="H2" s="18">
        <f>FIND("}",E2,1)-2</f>
        <v>34</v>
      </c>
      <c r="I2" s="18">
        <f>(G2-F2)</f>
        <v>13</v>
      </c>
      <c r="J2" s="16" t="str">
        <f>MID(E2,F2,I2)</f>
        <v>Summer Orange</v>
      </c>
      <c r="K2" s="16" t="str">
        <f>TEXT(J2," ")</f>
        <v>Summer Orange</v>
      </c>
      <c r="L2" s="25" t="str">
        <f>MID(E2,H2,2)</f>
        <v xml:space="preserve"> 1</v>
      </c>
      <c r="M2" s="19">
        <f>VALUE(L2)</f>
        <v>1</v>
      </c>
      <c r="N2" s="18">
        <f>FIND(":",E2,H2)+2</f>
        <v>47</v>
      </c>
      <c r="O2" s="18">
        <f>FIND(",",E2,N2)</f>
        <v>52</v>
      </c>
      <c r="P2" s="18">
        <f>FIND("}",E2,N2)-2</f>
        <v>63</v>
      </c>
      <c r="Q2" s="18">
        <f>(O2-N2)</f>
        <v>5</v>
      </c>
      <c r="R2" s="27" t="str">
        <f>IFERROR(MID(E2,N2,Q2)," ")</f>
        <v xml:space="preserve">Gold </v>
      </c>
      <c r="S2" s="19" t="str">
        <f>TEXT(R2," ")</f>
        <v xml:space="preserve">Gold </v>
      </c>
      <c r="T2" s="19" t="str">
        <f>IFERROR(MID(E2,P2,2),"0")</f>
        <v xml:space="preserve"> 3</v>
      </c>
      <c r="U2" s="19">
        <f>VALUE(T2)</f>
        <v>3</v>
      </c>
      <c r="V2" s="20">
        <f>FIND(":",E2,P2)+2</f>
        <v>76</v>
      </c>
      <c r="W2" s="18">
        <f>FIND(",",E2,V2)</f>
        <v>84</v>
      </c>
      <c r="X2" s="18">
        <f>FIND("}",E2,V2)-2</f>
        <v>95</v>
      </c>
      <c r="Y2" s="18">
        <f>W2-V2</f>
        <v>8</v>
      </c>
      <c r="Z2" s="16" t="str">
        <f>IFERROR(MID(E2,V2,Y2)," ")</f>
        <v xml:space="preserve">Magenta </v>
      </c>
      <c r="AA2" s="16" t="str">
        <f>TEXT(Z2," ")</f>
        <v xml:space="preserve">Magenta </v>
      </c>
      <c r="AB2" s="19" t="str">
        <f>IFERROR(MID(E2,X2,2),"0")</f>
        <v xml:space="preserve"> 2</v>
      </c>
      <c r="AC2" s="19">
        <f>VALUE(AB2)</f>
        <v>2</v>
      </c>
      <c r="AD2" s="19">
        <f>AC2+U2+M2</f>
        <v>6</v>
      </c>
      <c r="AE2" s="31">
        <f>_xlfn.XLOOKUP(C2,Product!$E$3:$E$29,Product!$F$3:$F$29)</f>
        <v>220000</v>
      </c>
      <c r="AF2" s="31">
        <f>_xlfn.XLOOKUP(C2,Product!$E$3:$E$29,Product!$G$3:$G$29)</f>
        <v>76000</v>
      </c>
      <c r="AG2" s="21" t="s">
        <v>89</v>
      </c>
      <c r="AH2" s="22">
        <f>_xlfn.XLOOKUP(AG2,Diskon!$C$3:$C$9,Diskon!$D$3:$D$9)</f>
        <v>0.15</v>
      </c>
      <c r="AI2" s="17" t="s">
        <v>90</v>
      </c>
      <c r="AJ2" s="16" t="s">
        <v>23</v>
      </c>
      <c r="AK2" s="16" t="s">
        <v>25</v>
      </c>
      <c r="AL2" s="23">
        <f>IFERROR(AE2*AD2,"0")</f>
        <v>1320000</v>
      </c>
      <c r="AM2" s="23">
        <f>IFERROR(AL2*AH2,"0")</f>
        <v>198000</v>
      </c>
      <c r="AN2" s="23">
        <f>IFERROR(AL2-AM2,"0")</f>
        <v>1122000</v>
      </c>
      <c r="AO2" s="23">
        <f>IFERROR(AF2*AD2,"0")</f>
        <v>456000</v>
      </c>
      <c r="AP2" s="23">
        <f>IFERROR(AN2-AO2,"0")</f>
        <v>666000</v>
      </c>
      <c r="AQ2" s="24">
        <v>45017</v>
      </c>
      <c r="AR2" s="27" t="str">
        <f>TEXT(AQ2,"DD/MM/YY")</f>
        <v>01/04/23</v>
      </c>
      <c r="AS2" s="16">
        <v>1</v>
      </c>
      <c r="AT2" s="66">
        <f>AP2/'pivot general'!$A$8</f>
        <v>9.9906791164129389E-4</v>
      </c>
    </row>
    <row r="3" spans="1:46" ht="14.4" x14ac:dyDescent="0.3">
      <c r="A3" s="16">
        <v>2</v>
      </c>
      <c r="B3" s="16" t="str">
        <f t="shared" ref="B3:B66" si="0">_xlfn.CONCAT("ORD","-",D3,"-",A3,"-",AR3)</f>
        <v>ORD-SW-2-02/04/23</v>
      </c>
      <c r="C3" s="17" t="s">
        <v>33</v>
      </c>
      <c r="D3" s="16" t="str">
        <f>_xlfn.XLOOKUP($C3,Product!$E$3:$E$29,Product!$D$3:$D$29)</f>
        <v>SW</v>
      </c>
      <c r="E3" s="18" t="s">
        <v>91</v>
      </c>
      <c r="F3" s="18">
        <f t="shared" ref="F3:F66" si="1">FIND(": ",E3,2)+2</f>
        <v>10</v>
      </c>
      <c r="G3" s="18">
        <f t="shared" ref="G3:G66" si="2">FIND(",",E3)</f>
        <v>24</v>
      </c>
      <c r="H3" s="18">
        <f t="shared" ref="H3:H66" si="3">FIND("}",E3,1)-2</f>
        <v>35</v>
      </c>
      <c r="I3" s="18">
        <f t="shared" ref="I3:I66" si="4">(G3-F3)</f>
        <v>14</v>
      </c>
      <c r="J3" s="16" t="str">
        <f t="shared" ref="J3:J66" si="5">MID(E3,F3,I3)</f>
        <v>Midnight Black</v>
      </c>
      <c r="K3" s="16" t="str">
        <f t="shared" ref="K3:K66" si="6">TEXT(J3," ")</f>
        <v>Midnight Black</v>
      </c>
      <c r="L3" s="25" t="str">
        <f t="shared" ref="L3:L66" si="7">MID(E3,H3,2)</f>
        <v xml:space="preserve"> 1</v>
      </c>
      <c r="M3" s="19">
        <f t="shared" ref="M3:M66" si="8">VALUE(L3)</f>
        <v>1</v>
      </c>
      <c r="N3" s="18">
        <f t="shared" ref="N3:N66" si="9">FIND(":",E3,H3)+2</f>
        <v>48</v>
      </c>
      <c r="O3" s="18">
        <f t="shared" ref="O3:O66" si="10">FIND(",",E3,N3)</f>
        <v>59</v>
      </c>
      <c r="P3" s="18">
        <f t="shared" ref="P3:P66" si="11">FIND("}",E3,N3)-2</f>
        <v>70</v>
      </c>
      <c r="Q3" s="18">
        <f t="shared" ref="Q3:Q66" si="12">(O3-N3)</f>
        <v>11</v>
      </c>
      <c r="R3" s="27" t="str">
        <f t="shared" ref="R3:R66" si="13">IFERROR(MID(E3,N3,Q3)," ")</f>
        <v xml:space="preserve">Snow White </v>
      </c>
      <c r="S3" s="19" t="str">
        <f t="shared" ref="S3:S66" si="14">TEXT(R3," ")</f>
        <v xml:space="preserve">Snow White </v>
      </c>
      <c r="T3" s="19" t="str">
        <f t="shared" ref="T3:T66" si="15">IFERROR(MID(E3,P3,2),"0")</f>
        <v xml:space="preserve"> 1</v>
      </c>
      <c r="U3" s="19">
        <f t="shared" ref="U3:U66" si="16">VALUE(T3)</f>
        <v>1</v>
      </c>
      <c r="V3" s="20">
        <f t="shared" ref="V3:V66" si="17">FIND(":",E3,P3)+2</f>
        <v>83</v>
      </c>
      <c r="W3" s="18">
        <f t="shared" ref="W3:W66" si="18">FIND(",",E3,V3)</f>
        <v>94</v>
      </c>
      <c r="X3" s="18">
        <f t="shared" ref="X3:X66" si="19">FIND("}",E3,V3)-2</f>
        <v>105</v>
      </c>
      <c r="Y3" s="18">
        <f t="shared" ref="Y3:Y66" si="20">W3-V3</f>
        <v>11</v>
      </c>
      <c r="Z3" s="16" t="str">
        <f t="shared" ref="Z3:Z66" si="21">IFERROR(MID(E3,V3,Y3)," ")</f>
        <v xml:space="preserve">Ocean Blue </v>
      </c>
      <c r="AA3" s="16" t="str">
        <f t="shared" ref="AA3:AA66" si="22">TEXT(Z3," ")</f>
        <v xml:space="preserve">Ocean Blue </v>
      </c>
      <c r="AB3" s="19" t="str">
        <f t="shared" ref="AB3:AB66" si="23">IFERROR(MID(E3,X3,2),"0")</f>
        <v xml:space="preserve"> 2</v>
      </c>
      <c r="AC3" s="19">
        <f t="shared" ref="AC3:AC66" si="24">VALUE(AB3)</f>
        <v>2</v>
      </c>
      <c r="AD3" s="19">
        <f t="shared" ref="AD3:AD66" si="25">AC3+U3+M3</f>
        <v>4</v>
      </c>
      <c r="AE3" s="31">
        <f>_xlfn.XLOOKUP(C3,Product!$E$3:$E$29,Product!$F$3:$F$29)</f>
        <v>189000</v>
      </c>
      <c r="AF3" s="31">
        <f>_xlfn.XLOOKUP(C3,Product!$E$3:$E$29,Product!$G$3:$G$29)</f>
        <v>93000</v>
      </c>
      <c r="AG3" s="21" t="s">
        <v>92</v>
      </c>
      <c r="AH3" s="22">
        <f>_xlfn.XLOOKUP(AG3,Diskon!$C$3:$C$9,Diskon!$D$3:$D$9)</f>
        <v>0.1</v>
      </c>
      <c r="AI3" s="17" t="s">
        <v>90</v>
      </c>
      <c r="AJ3" s="16" t="s">
        <v>14</v>
      </c>
      <c r="AK3" s="16" t="s">
        <v>40</v>
      </c>
      <c r="AL3" s="23">
        <f t="shared" ref="AL3:AL66" si="26">IFERROR(AE3*AD3,"0")</f>
        <v>756000</v>
      </c>
      <c r="AM3" s="23">
        <f t="shared" ref="AM3:AM66" si="27">IFERROR(AL3*AH3,"0")</f>
        <v>75600</v>
      </c>
      <c r="AN3" s="23">
        <f t="shared" ref="AN3:AN66" si="28">IFERROR(AL3-AM3,"0")</f>
        <v>680400</v>
      </c>
      <c r="AO3" s="23">
        <f t="shared" ref="AO3:AO66" si="29">IFERROR(AF3*AD3,"0")</f>
        <v>372000</v>
      </c>
      <c r="AP3" s="23">
        <f t="shared" ref="AP3:AP66" si="30">IFERROR(AN3-AO3,"0")</f>
        <v>308400</v>
      </c>
      <c r="AQ3" s="24">
        <v>45018</v>
      </c>
      <c r="AR3" s="27" t="str">
        <f t="shared" ref="AR3:AR66" si="31">TEXT(AQ3,"DD/MM/YY")</f>
        <v>02/04/23</v>
      </c>
      <c r="AS3" s="16">
        <v>5</v>
      </c>
      <c r="AT3" s="66">
        <f>AP3/'pivot general'!$A$8</f>
        <v>4.6263144737263516E-4</v>
      </c>
    </row>
    <row r="4" spans="1:46" ht="14.4" x14ac:dyDescent="0.3">
      <c r="A4" s="16">
        <v>3</v>
      </c>
      <c r="B4" s="16" t="str">
        <f t="shared" si="0"/>
        <v>ORD-SP-3-03/04/23</v>
      </c>
      <c r="C4" s="17" t="s">
        <v>65</v>
      </c>
      <c r="D4" s="16" t="str">
        <f>_xlfn.XLOOKUP($C4,Product!$E$3:$E$29,Product!$D$3:$D$29)</f>
        <v>SP</v>
      </c>
      <c r="E4" s="18" t="s">
        <v>93</v>
      </c>
      <c r="F4" s="18">
        <f t="shared" si="1"/>
        <v>10</v>
      </c>
      <c r="G4" s="18">
        <f t="shared" si="2"/>
        <v>19</v>
      </c>
      <c r="H4" s="18">
        <f t="shared" si="3"/>
        <v>30</v>
      </c>
      <c r="I4" s="18">
        <f t="shared" si="4"/>
        <v>9</v>
      </c>
      <c r="J4" s="16" t="str">
        <f t="shared" si="5"/>
        <v>Rose Gold</v>
      </c>
      <c r="K4" s="16" t="str">
        <f t="shared" si="6"/>
        <v>Rose Gold</v>
      </c>
      <c r="L4" s="25" t="str">
        <f t="shared" si="7"/>
        <v xml:space="preserve"> 2</v>
      </c>
      <c r="M4" s="19">
        <f t="shared" si="8"/>
        <v>2</v>
      </c>
      <c r="N4" s="18">
        <f t="shared" si="9"/>
        <v>43</v>
      </c>
      <c r="O4" s="18">
        <f t="shared" si="10"/>
        <v>51</v>
      </c>
      <c r="P4" s="18">
        <f t="shared" si="11"/>
        <v>62</v>
      </c>
      <c r="Q4" s="18">
        <f t="shared" si="12"/>
        <v>8</v>
      </c>
      <c r="R4" s="27" t="str">
        <f t="shared" si="13"/>
        <v xml:space="preserve">Magenta </v>
      </c>
      <c r="S4" s="19" t="str">
        <f t="shared" si="14"/>
        <v xml:space="preserve">Magenta </v>
      </c>
      <c r="T4" s="19" t="str">
        <f t="shared" si="15"/>
        <v xml:space="preserve"> 1</v>
      </c>
      <c r="U4" s="19">
        <f t="shared" si="16"/>
        <v>1</v>
      </c>
      <c r="V4" s="20" t="e">
        <f t="shared" si="17"/>
        <v>#VALUE!</v>
      </c>
      <c r="W4" s="18" t="e">
        <f t="shared" si="18"/>
        <v>#VALUE!</v>
      </c>
      <c r="X4" s="18" t="e">
        <f t="shared" si="19"/>
        <v>#VALUE!</v>
      </c>
      <c r="Y4" s="18" t="e">
        <f t="shared" si="20"/>
        <v>#VALUE!</v>
      </c>
      <c r="Z4" s="16" t="str">
        <f t="shared" si="21"/>
        <v xml:space="preserve"> </v>
      </c>
      <c r="AA4" s="16" t="str">
        <f t="shared" si="22"/>
        <v xml:space="preserve"> </v>
      </c>
      <c r="AB4" s="19" t="str">
        <f t="shared" si="23"/>
        <v>0</v>
      </c>
      <c r="AC4" s="19">
        <f t="shared" si="24"/>
        <v>0</v>
      </c>
      <c r="AD4" s="19">
        <f t="shared" si="25"/>
        <v>3</v>
      </c>
      <c r="AE4" s="31">
        <f>_xlfn.XLOOKUP(C4,Product!$E$3:$E$29,Product!$F$3:$F$29)</f>
        <v>360000</v>
      </c>
      <c r="AF4" s="31">
        <f>_xlfn.XLOOKUP(C4,Product!$E$3:$E$29,Product!$G$3:$G$29)</f>
        <v>108000</v>
      </c>
      <c r="AG4" s="21" t="s">
        <v>92</v>
      </c>
      <c r="AH4" s="22">
        <f>_xlfn.XLOOKUP(AG4,Diskon!$C$3:$C$9,Diskon!$D$3:$D$9)</f>
        <v>0.1</v>
      </c>
      <c r="AI4" s="17" t="s">
        <v>90</v>
      </c>
      <c r="AJ4" s="16" t="s">
        <v>14</v>
      </c>
      <c r="AK4" s="16" t="s">
        <v>64</v>
      </c>
      <c r="AL4" s="23">
        <f t="shared" si="26"/>
        <v>1080000</v>
      </c>
      <c r="AM4" s="23">
        <f t="shared" si="27"/>
        <v>108000</v>
      </c>
      <c r="AN4" s="23">
        <f t="shared" si="28"/>
        <v>972000</v>
      </c>
      <c r="AO4" s="23">
        <f t="shared" si="29"/>
        <v>324000</v>
      </c>
      <c r="AP4" s="23">
        <f t="shared" si="30"/>
        <v>648000</v>
      </c>
      <c r="AQ4" s="24">
        <v>45019</v>
      </c>
      <c r="AR4" s="27" t="str">
        <f t="shared" si="31"/>
        <v>03/04/23</v>
      </c>
      <c r="AS4" s="16">
        <v>1</v>
      </c>
      <c r="AT4" s="66">
        <f>AP4/'pivot general'!$A$8</f>
        <v>9.7206607619152916E-4</v>
      </c>
    </row>
    <row r="5" spans="1:46" ht="14.4" x14ac:dyDescent="0.3">
      <c r="A5" s="16">
        <v>4</v>
      </c>
      <c r="B5" s="16" t="str">
        <f t="shared" si="0"/>
        <v>ORD-SW-4-17/04/23</v>
      </c>
      <c r="C5" s="17" t="s">
        <v>29</v>
      </c>
      <c r="D5" s="16" t="str">
        <f>_xlfn.XLOOKUP($C5,Product!$E$3:$E$29,Product!$D$3:$D$29)</f>
        <v>SW</v>
      </c>
      <c r="E5" s="18" t="s">
        <v>94</v>
      </c>
      <c r="F5" s="18">
        <f t="shared" si="1"/>
        <v>10</v>
      </c>
      <c r="G5" s="18">
        <f t="shared" si="2"/>
        <v>14</v>
      </c>
      <c r="H5" s="18">
        <f t="shared" si="3"/>
        <v>25</v>
      </c>
      <c r="I5" s="18">
        <f t="shared" si="4"/>
        <v>4</v>
      </c>
      <c r="J5" s="16" t="str">
        <f t="shared" si="5"/>
        <v>Dusk</v>
      </c>
      <c r="K5" s="16" t="str">
        <f t="shared" si="6"/>
        <v>Dusk</v>
      </c>
      <c r="L5" s="25" t="str">
        <f t="shared" si="7"/>
        <v xml:space="preserve"> 1</v>
      </c>
      <c r="M5" s="19">
        <f t="shared" si="8"/>
        <v>1</v>
      </c>
      <c r="N5" s="18">
        <f t="shared" si="9"/>
        <v>38</v>
      </c>
      <c r="O5" s="18">
        <f t="shared" si="10"/>
        <v>47</v>
      </c>
      <c r="P5" s="18">
        <f t="shared" si="11"/>
        <v>58</v>
      </c>
      <c r="Q5" s="18">
        <f t="shared" si="12"/>
        <v>9</v>
      </c>
      <c r="R5" s="27" t="str">
        <f t="shared" si="13"/>
        <v xml:space="preserve">Ash Grey </v>
      </c>
      <c r="S5" s="19" t="str">
        <f t="shared" si="14"/>
        <v xml:space="preserve">Ash Grey </v>
      </c>
      <c r="T5" s="19" t="str">
        <f t="shared" si="15"/>
        <v xml:space="preserve"> 1</v>
      </c>
      <c r="U5" s="19">
        <f t="shared" si="16"/>
        <v>1</v>
      </c>
      <c r="V5" s="20">
        <f t="shared" si="17"/>
        <v>71</v>
      </c>
      <c r="W5" s="18">
        <f t="shared" si="18"/>
        <v>83</v>
      </c>
      <c r="X5" s="18">
        <f t="shared" si="19"/>
        <v>94</v>
      </c>
      <c r="Y5" s="18">
        <f t="shared" si="20"/>
        <v>12</v>
      </c>
      <c r="Z5" s="16" t="str">
        <f t="shared" si="21"/>
        <v xml:space="preserve">Carmine Red </v>
      </c>
      <c r="AA5" s="16" t="str">
        <f t="shared" si="22"/>
        <v xml:space="preserve">Carmine Red </v>
      </c>
      <c r="AB5" s="19" t="str">
        <f t="shared" si="23"/>
        <v xml:space="preserve"> 3</v>
      </c>
      <c r="AC5" s="19">
        <f t="shared" si="24"/>
        <v>3</v>
      </c>
      <c r="AD5" s="19">
        <f t="shared" si="25"/>
        <v>5</v>
      </c>
      <c r="AE5" s="31">
        <f>_xlfn.XLOOKUP(C5,Product!$E$3:$E$29,Product!$F$3:$F$29)</f>
        <v>165000</v>
      </c>
      <c r="AF5" s="31">
        <f>_xlfn.XLOOKUP(C5,Product!$E$3:$E$29,Product!$G$3:$G$29)</f>
        <v>69000</v>
      </c>
      <c r="AG5" s="21" t="s">
        <v>12</v>
      </c>
      <c r="AH5" s="22">
        <f>_xlfn.XLOOKUP(AG5,Diskon!$C$3:$C$9,Diskon!$D$3:$D$9)</f>
        <v>0.2</v>
      </c>
      <c r="AI5" s="17" t="s">
        <v>13</v>
      </c>
      <c r="AJ5" s="16" t="s">
        <v>11</v>
      </c>
      <c r="AK5" s="16" t="s">
        <v>58</v>
      </c>
      <c r="AL5" s="23">
        <f t="shared" si="26"/>
        <v>825000</v>
      </c>
      <c r="AM5" s="23">
        <f t="shared" si="27"/>
        <v>165000</v>
      </c>
      <c r="AN5" s="23">
        <f t="shared" si="28"/>
        <v>660000</v>
      </c>
      <c r="AO5" s="23">
        <f t="shared" si="29"/>
        <v>345000</v>
      </c>
      <c r="AP5" s="23">
        <f t="shared" si="30"/>
        <v>315000</v>
      </c>
      <c r="AQ5" s="24">
        <v>45033</v>
      </c>
      <c r="AR5" s="27" t="str">
        <f t="shared" si="31"/>
        <v>17/04/23</v>
      </c>
      <c r="AS5" s="16">
        <v>4</v>
      </c>
      <c r="AT5" s="66">
        <f>AP5/'pivot general'!$A$8</f>
        <v>4.7253212037088222E-4</v>
      </c>
    </row>
    <row r="6" spans="1:46" ht="14.4" x14ac:dyDescent="0.3">
      <c r="A6" s="16">
        <v>5</v>
      </c>
      <c r="B6" s="16" t="str">
        <f t="shared" si="0"/>
        <v>ORD-SP-5-24/04/23</v>
      </c>
      <c r="C6" s="17" t="s">
        <v>65</v>
      </c>
      <c r="D6" s="16" t="str">
        <f>_xlfn.XLOOKUP($C6,Product!$E$3:$E$29,Product!$D$3:$D$29)</f>
        <v>SP</v>
      </c>
      <c r="E6" s="18" t="s">
        <v>95</v>
      </c>
      <c r="F6" s="18">
        <f t="shared" si="1"/>
        <v>10</v>
      </c>
      <c r="G6" s="18">
        <f t="shared" si="2"/>
        <v>18</v>
      </c>
      <c r="H6" s="18">
        <f t="shared" si="3"/>
        <v>29</v>
      </c>
      <c r="I6" s="18">
        <f t="shared" si="4"/>
        <v>8</v>
      </c>
      <c r="J6" s="16" t="str">
        <f t="shared" si="5"/>
        <v>Ash Grey</v>
      </c>
      <c r="K6" s="16" t="str">
        <f t="shared" si="6"/>
        <v>Ash Grey</v>
      </c>
      <c r="L6" s="25" t="str">
        <f t="shared" si="7"/>
        <v xml:space="preserve"> 2</v>
      </c>
      <c r="M6" s="19">
        <f t="shared" si="8"/>
        <v>2</v>
      </c>
      <c r="N6" s="18">
        <f t="shared" si="9"/>
        <v>42</v>
      </c>
      <c r="O6" s="18">
        <f t="shared" si="10"/>
        <v>51</v>
      </c>
      <c r="P6" s="18">
        <f t="shared" si="11"/>
        <v>62</v>
      </c>
      <c r="Q6" s="18">
        <f t="shared" si="12"/>
        <v>9</v>
      </c>
      <c r="R6" s="27" t="str">
        <f t="shared" si="13"/>
        <v xml:space="preserve">Ash Grey </v>
      </c>
      <c r="S6" s="19" t="str">
        <f t="shared" si="14"/>
        <v xml:space="preserve">Ash Grey </v>
      </c>
      <c r="T6" s="19" t="str">
        <f t="shared" si="15"/>
        <v xml:space="preserve"> 1</v>
      </c>
      <c r="U6" s="19">
        <f t="shared" si="16"/>
        <v>1</v>
      </c>
      <c r="V6" s="20" t="e">
        <f t="shared" si="17"/>
        <v>#VALUE!</v>
      </c>
      <c r="W6" s="18" t="e">
        <f t="shared" si="18"/>
        <v>#VALUE!</v>
      </c>
      <c r="X6" s="18" t="e">
        <f t="shared" si="19"/>
        <v>#VALUE!</v>
      </c>
      <c r="Y6" s="18" t="e">
        <f t="shared" si="20"/>
        <v>#VALUE!</v>
      </c>
      <c r="Z6" s="16" t="str">
        <f t="shared" si="21"/>
        <v xml:space="preserve"> </v>
      </c>
      <c r="AA6" s="16" t="str">
        <f t="shared" si="22"/>
        <v xml:space="preserve"> </v>
      </c>
      <c r="AB6" s="19" t="str">
        <f t="shared" si="23"/>
        <v>0</v>
      </c>
      <c r="AC6" s="19">
        <f t="shared" si="24"/>
        <v>0</v>
      </c>
      <c r="AD6" s="19">
        <f t="shared" si="25"/>
        <v>3</v>
      </c>
      <c r="AE6" s="31">
        <f>_xlfn.XLOOKUP(C6,Product!$E$3:$E$29,Product!$F$3:$F$29)</f>
        <v>360000</v>
      </c>
      <c r="AF6" s="31">
        <f>_xlfn.XLOOKUP(C6,Product!$E$3:$E$29,Product!$G$3:$G$29)</f>
        <v>108000</v>
      </c>
      <c r="AG6" s="21" t="s">
        <v>96</v>
      </c>
      <c r="AH6" s="22">
        <f>_xlfn.XLOOKUP(AG6,Diskon!$C$3:$C$9,Diskon!$D$3:$D$9)</f>
        <v>0.1</v>
      </c>
      <c r="AI6" s="17" t="s">
        <v>13</v>
      </c>
      <c r="AJ6" s="16" t="s">
        <v>14</v>
      </c>
      <c r="AK6" s="16" t="s">
        <v>34</v>
      </c>
      <c r="AL6" s="23">
        <f t="shared" si="26"/>
        <v>1080000</v>
      </c>
      <c r="AM6" s="23">
        <f t="shared" si="27"/>
        <v>108000</v>
      </c>
      <c r="AN6" s="23">
        <f t="shared" si="28"/>
        <v>972000</v>
      </c>
      <c r="AO6" s="23">
        <f t="shared" si="29"/>
        <v>324000</v>
      </c>
      <c r="AP6" s="23">
        <f t="shared" si="30"/>
        <v>648000</v>
      </c>
      <c r="AQ6" s="24">
        <v>45040</v>
      </c>
      <c r="AR6" s="27" t="str">
        <f t="shared" si="31"/>
        <v>24/04/23</v>
      </c>
      <c r="AS6" s="16">
        <v>2</v>
      </c>
      <c r="AT6" s="66">
        <f>AP6/'pivot general'!$A$8</f>
        <v>9.7206607619152916E-4</v>
      </c>
    </row>
    <row r="7" spans="1:46" ht="14.4" x14ac:dyDescent="0.3">
      <c r="A7" s="16">
        <v>6</v>
      </c>
      <c r="B7" s="16" t="str">
        <f t="shared" si="0"/>
        <v>ORD-SP-6-20/04/23</v>
      </c>
      <c r="C7" s="17" t="s">
        <v>65</v>
      </c>
      <c r="D7" s="16" t="str">
        <f>_xlfn.XLOOKUP($C7,Product!$E$3:$E$29,Product!$D$3:$D$29)</f>
        <v>SP</v>
      </c>
      <c r="E7" s="18" t="s">
        <v>97</v>
      </c>
      <c r="F7" s="18">
        <f t="shared" si="1"/>
        <v>10</v>
      </c>
      <c r="G7" s="18">
        <f t="shared" si="2"/>
        <v>20</v>
      </c>
      <c r="H7" s="18">
        <f t="shared" si="3"/>
        <v>31</v>
      </c>
      <c r="I7" s="18">
        <f t="shared" si="4"/>
        <v>10</v>
      </c>
      <c r="J7" s="16" t="str">
        <f t="shared" si="5"/>
        <v>Snow White</v>
      </c>
      <c r="K7" s="16" t="str">
        <f t="shared" si="6"/>
        <v>Snow White</v>
      </c>
      <c r="L7" s="25" t="str">
        <f t="shared" si="7"/>
        <v xml:space="preserve"> 2</v>
      </c>
      <c r="M7" s="19">
        <f t="shared" si="8"/>
        <v>2</v>
      </c>
      <c r="N7" s="18">
        <f t="shared" si="9"/>
        <v>44</v>
      </c>
      <c r="O7" s="18">
        <f t="shared" si="10"/>
        <v>53</v>
      </c>
      <c r="P7" s="18">
        <f t="shared" si="11"/>
        <v>64</v>
      </c>
      <c r="Q7" s="18">
        <f t="shared" si="12"/>
        <v>9</v>
      </c>
      <c r="R7" s="27" t="str">
        <f t="shared" si="13"/>
        <v xml:space="preserve">Ash Grey </v>
      </c>
      <c r="S7" s="19" t="str">
        <f t="shared" si="14"/>
        <v xml:space="preserve">Ash Grey </v>
      </c>
      <c r="T7" s="19" t="str">
        <f t="shared" si="15"/>
        <v xml:space="preserve"> 2</v>
      </c>
      <c r="U7" s="19">
        <f t="shared" si="16"/>
        <v>2</v>
      </c>
      <c r="V7" s="20">
        <f t="shared" si="17"/>
        <v>77</v>
      </c>
      <c r="W7" s="18">
        <f t="shared" si="18"/>
        <v>89</v>
      </c>
      <c r="X7" s="18">
        <f t="shared" si="19"/>
        <v>100</v>
      </c>
      <c r="Y7" s="18">
        <f t="shared" si="20"/>
        <v>12</v>
      </c>
      <c r="Z7" s="16" t="str">
        <f t="shared" si="21"/>
        <v xml:space="preserve">Carmine Red </v>
      </c>
      <c r="AA7" s="16" t="str">
        <f t="shared" si="22"/>
        <v xml:space="preserve">Carmine Red </v>
      </c>
      <c r="AB7" s="19" t="str">
        <f t="shared" si="23"/>
        <v xml:space="preserve"> 1</v>
      </c>
      <c r="AC7" s="19">
        <f t="shared" si="24"/>
        <v>1</v>
      </c>
      <c r="AD7" s="19">
        <f t="shared" si="25"/>
        <v>5</v>
      </c>
      <c r="AE7" s="31">
        <f>_xlfn.XLOOKUP(C7,Product!$E$3:$E$29,Product!$F$3:$F$29)</f>
        <v>360000</v>
      </c>
      <c r="AF7" s="31">
        <f>_xlfn.XLOOKUP(C7,Product!$E$3:$E$29,Product!$G$3:$G$29)</f>
        <v>108000</v>
      </c>
      <c r="AG7" s="21" t="s">
        <v>96</v>
      </c>
      <c r="AH7" s="22">
        <f>_xlfn.XLOOKUP(AG7,Diskon!$C$3:$C$9,Diskon!$D$3:$D$9)</f>
        <v>0.1</v>
      </c>
      <c r="AI7" s="17" t="s">
        <v>13</v>
      </c>
      <c r="AJ7" s="16" t="s">
        <v>14</v>
      </c>
      <c r="AK7" s="16" t="s">
        <v>30</v>
      </c>
      <c r="AL7" s="23">
        <f t="shared" si="26"/>
        <v>1800000</v>
      </c>
      <c r="AM7" s="23">
        <f t="shared" si="27"/>
        <v>180000</v>
      </c>
      <c r="AN7" s="23">
        <f t="shared" si="28"/>
        <v>1620000</v>
      </c>
      <c r="AO7" s="23">
        <f t="shared" si="29"/>
        <v>540000</v>
      </c>
      <c r="AP7" s="23">
        <f t="shared" si="30"/>
        <v>1080000</v>
      </c>
      <c r="AQ7" s="24">
        <v>45036</v>
      </c>
      <c r="AR7" s="27" t="str">
        <f t="shared" si="31"/>
        <v>20/04/23</v>
      </c>
      <c r="AS7" s="16">
        <v>3</v>
      </c>
      <c r="AT7" s="66">
        <f>AP7/'pivot general'!$A$8</f>
        <v>1.6201101269858818E-3</v>
      </c>
    </row>
    <row r="8" spans="1:46" ht="14.4" x14ac:dyDescent="0.3">
      <c r="A8" s="16">
        <v>7</v>
      </c>
      <c r="B8" s="16" t="str">
        <f t="shared" si="0"/>
        <v>ORD-PP-7-01/04/23</v>
      </c>
      <c r="C8" s="17" t="s">
        <v>24</v>
      </c>
      <c r="D8" s="16" t="str">
        <f>_xlfn.XLOOKUP($C8,Product!$E$3:$E$29,Product!$D$3:$D$29)</f>
        <v>PP</v>
      </c>
      <c r="E8" s="18" t="s">
        <v>98</v>
      </c>
      <c r="F8" s="18">
        <f t="shared" si="1"/>
        <v>10</v>
      </c>
      <c r="G8" s="18">
        <f t="shared" si="2"/>
        <v>21</v>
      </c>
      <c r="H8" s="18">
        <f t="shared" si="3"/>
        <v>32</v>
      </c>
      <c r="I8" s="18">
        <f t="shared" si="4"/>
        <v>11</v>
      </c>
      <c r="J8" s="16" t="str">
        <f t="shared" si="5"/>
        <v>Carmine Red</v>
      </c>
      <c r="K8" s="16" t="str">
        <f t="shared" si="6"/>
        <v>Carmine Red</v>
      </c>
      <c r="L8" s="25" t="str">
        <f t="shared" si="7"/>
        <v xml:space="preserve"> 4</v>
      </c>
      <c r="M8" s="19">
        <f t="shared" si="8"/>
        <v>4</v>
      </c>
      <c r="N8" s="18" t="e">
        <f t="shared" si="9"/>
        <v>#VALUE!</v>
      </c>
      <c r="O8" s="18" t="e">
        <f t="shared" si="10"/>
        <v>#VALUE!</v>
      </c>
      <c r="P8" s="18" t="e">
        <f t="shared" si="11"/>
        <v>#VALUE!</v>
      </c>
      <c r="Q8" s="18" t="e">
        <f t="shared" si="12"/>
        <v>#VALUE!</v>
      </c>
      <c r="R8" s="27" t="str">
        <f t="shared" si="13"/>
        <v xml:space="preserve"> </v>
      </c>
      <c r="S8" s="19" t="str">
        <f t="shared" si="14"/>
        <v xml:space="preserve"> </v>
      </c>
      <c r="T8" s="19" t="str">
        <f t="shared" si="15"/>
        <v>0</v>
      </c>
      <c r="U8" s="19">
        <f t="shared" si="16"/>
        <v>0</v>
      </c>
      <c r="V8" s="20" t="e">
        <f t="shared" si="17"/>
        <v>#VALUE!</v>
      </c>
      <c r="W8" s="18" t="e">
        <f t="shared" si="18"/>
        <v>#VALUE!</v>
      </c>
      <c r="X8" s="18" t="e">
        <f t="shared" si="19"/>
        <v>#VALUE!</v>
      </c>
      <c r="Y8" s="18" t="e">
        <f t="shared" si="20"/>
        <v>#VALUE!</v>
      </c>
      <c r="Z8" s="16" t="str">
        <f t="shared" si="21"/>
        <v xml:space="preserve"> </v>
      </c>
      <c r="AA8" s="16" t="str">
        <f t="shared" si="22"/>
        <v xml:space="preserve"> </v>
      </c>
      <c r="AB8" s="19" t="str">
        <f t="shared" si="23"/>
        <v>0</v>
      </c>
      <c r="AC8" s="19">
        <f t="shared" si="24"/>
        <v>0</v>
      </c>
      <c r="AD8" s="19">
        <f t="shared" si="25"/>
        <v>4</v>
      </c>
      <c r="AE8" s="31">
        <f>_xlfn.XLOOKUP(C8,Product!$E$3:$E$29,Product!$F$3:$F$29)</f>
        <v>130000</v>
      </c>
      <c r="AF8" s="31">
        <f>_xlfn.XLOOKUP(C8,Product!$E$3:$E$29,Product!$G$3:$G$29)</f>
        <v>46000</v>
      </c>
      <c r="AG8" s="21" t="s">
        <v>89</v>
      </c>
      <c r="AH8" s="22">
        <f>_xlfn.XLOOKUP(AG8,Diskon!$C$3:$C$9,Diskon!$D$3:$D$9)</f>
        <v>0.15</v>
      </c>
      <c r="AI8" s="17" t="s">
        <v>90</v>
      </c>
      <c r="AJ8" s="16" t="s">
        <v>23</v>
      </c>
      <c r="AK8" s="16" t="s">
        <v>26</v>
      </c>
      <c r="AL8" s="23">
        <f t="shared" si="26"/>
        <v>520000</v>
      </c>
      <c r="AM8" s="23">
        <f t="shared" si="27"/>
        <v>78000</v>
      </c>
      <c r="AN8" s="23">
        <f t="shared" si="28"/>
        <v>442000</v>
      </c>
      <c r="AO8" s="23">
        <f t="shared" si="29"/>
        <v>184000</v>
      </c>
      <c r="AP8" s="23">
        <f t="shared" si="30"/>
        <v>258000</v>
      </c>
      <c r="AQ8" s="24">
        <v>45017</v>
      </c>
      <c r="AR8" s="27" t="str">
        <f t="shared" si="31"/>
        <v>01/04/23</v>
      </c>
      <c r="AS8" s="16">
        <v>3</v>
      </c>
      <c r="AT8" s="66">
        <f>AP8/'pivot general'!$A$8</f>
        <v>3.87026308113294E-4</v>
      </c>
    </row>
    <row r="9" spans="1:46" ht="14.4" x14ac:dyDescent="0.3">
      <c r="A9" s="16">
        <v>8</v>
      </c>
      <c r="B9" s="16" t="str">
        <f t="shared" si="0"/>
        <v>ORD-PP-8-25/04/23</v>
      </c>
      <c r="C9" s="17" t="s">
        <v>56</v>
      </c>
      <c r="D9" s="16" t="str">
        <f>_xlfn.XLOOKUP($C9,Product!$E$3:$E$29,Product!$D$3:$D$29)</f>
        <v>PP</v>
      </c>
      <c r="E9" s="18" t="s">
        <v>99</v>
      </c>
      <c r="F9" s="18">
        <f t="shared" si="1"/>
        <v>10</v>
      </c>
      <c r="G9" s="18">
        <f t="shared" si="2"/>
        <v>14</v>
      </c>
      <c r="H9" s="18">
        <f t="shared" si="3"/>
        <v>25</v>
      </c>
      <c r="I9" s="18">
        <f t="shared" si="4"/>
        <v>4</v>
      </c>
      <c r="J9" s="16" t="str">
        <f t="shared" si="5"/>
        <v>Gold</v>
      </c>
      <c r="K9" s="16" t="str">
        <f t="shared" si="6"/>
        <v>Gold</v>
      </c>
      <c r="L9" s="25" t="str">
        <f t="shared" si="7"/>
        <v xml:space="preserve"> 4</v>
      </c>
      <c r="M9" s="19">
        <f t="shared" si="8"/>
        <v>4</v>
      </c>
      <c r="N9" s="18">
        <f t="shared" si="9"/>
        <v>38</v>
      </c>
      <c r="O9" s="18">
        <f t="shared" si="10"/>
        <v>47</v>
      </c>
      <c r="P9" s="18">
        <f t="shared" si="11"/>
        <v>58</v>
      </c>
      <c r="Q9" s="18">
        <f t="shared" si="12"/>
        <v>9</v>
      </c>
      <c r="R9" s="27" t="str">
        <f t="shared" si="13"/>
        <v xml:space="preserve">Ash Grey </v>
      </c>
      <c r="S9" s="19" t="str">
        <f t="shared" si="14"/>
        <v xml:space="preserve">Ash Grey </v>
      </c>
      <c r="T9" s="19" t="str">
        <f t="shared" si="15"/>
        <v xml:space="preserve"> 1</v>
      </c>
      <c r="U9" s="19">
        <f t="shared" si="16"/>
        <v>1</v>
      </c>
      <c r="V9" s="20" t="e">
        <f t="shared" si="17"/>
        <v>#VALUE!</v>
      </c>
      <c r="W9" s="18" t="e">
        <f t="shared" si="18"/>
        <v>#VALUE!</v>
      </c>
      <c r="X9" s="18" t="e">
        <f t="shared" si="19"/>
        <v>#VALUE!</v>
      </c>
      <c r="Y9" s="18" t="e">
        <f t="shared" si="20"/>
        <v>#VALUE!</v>
      </c>
      <c r="Z9" s="16" t="str">
        <f t="shared" si="21"/>
        <v xml:space="preserve"> </v>
      </c>
      <c r="AA9" s="16" t="str">
        <f t="shared" si="22"/>
        <v xml:space="preserve"> </v>
      </c>
      <c r="AB9" s="19" t="str">
        <f t="shared" si="23"/>
        <v>0</v>
      </c>
      <c r="AC9" s="19">
        <f t="shared" si="24"/>
        <v>0</v>
      </c>
      <c r="AD9" s="19">
        <f t="shared" si="25"/>
        <v>5</v>
      </c>
      <c r="AE9" s="31">
        <f>_xlfn.XLOOKUP(C9,Product!$E$3:$E$29,Product!$F$3:$F$29)</f>
        <v>175000</v>
      </c>
      <c r="AF9" s="31">
        <f>_xlfn.XLOOKUP(C9,Product!$E$3:$E$29,Product!$G$3:$G$29)</f>
        <v>63000</v>
      </c>
      <c r="AG9" s="21" t="s">
        <v>100</v>
      </c>
      <c r="AH9" s="22">
        <f>_xlfn.XLOOKUP(AG9,Diskon!$C$3:$C$9,Diskon!$D$3:$D$9)</f>
        <v>0.15</v>
      </c>
      <c r="AI9" s="17" t="s">
        <v>13</v>
      </c>
      <c r="AJ9" s="16" t="s">
        <v>17</v>
      </c>
      <c r="AK9" s="16" t="s">
        <v>40</v>
      </c>
      <c r="AL9" s="23">
        <f t="shared" si="26"/>
        <v>875000</v>
      </c>
      <c r="AM9" s="23">
        <f t="shared" si="27"/>
        <v>131250</v>
      </c>
      <c r="AN9" s="23">
        <f t="shared" si="28"/>
        <v>743750</v>
      </c>
      <c r="AO9" s="23">
        <f t="shared" si="29"/>
        <v>315000</v>
      </c>
      <c r="AP9" s="23">
        <f t="shared" si="30"/>
        <v>428750</v>
      </c>
      <c r="AQ9" s="24">
        <v>45041</v>
      </c>
      <c r="AR9" s="27" t="str">
        <f t="shared" si="31"/>
        <v>25/04/23</v>
      </c>
      <c r="AS9" s="16">
        <v>3</v>
      </c>
      <c r="AT9" s="66">
        <f>AP9/'pivot general'!$A$8</f>
        <v>6.4316871939370081E-4</v>
      </c>
    </row>
    <row r="10" spans="1:46" ht="14.4" x14ac:dyDescent="0.3">
      <c r="A10" s="16">
        <v>9</v>
      </c>
      <c r="B10" s="16" t="str">
        <f t="shared" si="0"/>
        <v>ORD-PW-9-20/04/23</v>
      </c>
      <c r="C10" s="17" t="s">
        <v>27</v>
      </c>
      <c r="D10" s="16" t="str">
        <f>_xlfn.XLOOKUP($C10,Product!$E$3:$E$29,Product!$D$3:$D$29)</f>
        <v>PW</v>
      </c>
      <c r="E10" s="18" t="s">
        <v>101</v>
      </c>
      <c r="F10" s="18">
        <f t="shared" si="1"/>
        <v>10</v>
      </c>
      <c r="G10" s="18">
        <f t="shared" si="2"/>
        <v>24</v>
      </c>
      <c r="H10" s="18">
        <f t="shared" si="3"/>
        <v>35</v>
      </c>
      <c r="I10" s="18">
        <f t="shared" si="4"/>
        <v>14</v>
      </c>
      <c r="J10" s="16" t="str">
        <f t="shared" si="5"/>
        <v>Midnight Black</v>
      </c>
      <c r="K10" s="16" t="str">
        <f t="shared" si="6"/>
        <v>Midnight Black</v>
      </c>
      <c r="L10" s="25" t="str">
        <f t="shared" si="7"/>
        <v xml:space="preserve"> 1</v>
      </c>
      <c r="M10" s="19">
        <f t="shared" si="8"/>
        <v>1</v>
      </c>
      <c r="N10" s="18">
        <f t="shared" si="9"/>
        <v>48</v>
      </c>
      <c r="O10" s="18">
        <f t="shared" si="10"/>
        <v>62</v>
      </c>
      <c r="P10" s="18">
        <f t="shared" si="11"/>
        <v>73</v>
      </c>
      <c r="Q10" s="18">
        <f t="shared" si="12"/>
        <v>14</v>
      </c>
      <c r="R10" s="27" t="str">
        <f t="shared" si="13"/>
        <v xml:space="preserve">Summer Orange </v>
      </c>
      <c r="S10" s="19" t="str">
        <f t="shared" si="14"/>
        <v xml:space="preserve">Summer Orange </v>
      </c>
      <c r="T10" s="19" t="str">
        <f t="shared" si="15"/>
        <v xml:space="preserve"> 1</v>
      </c>
      <c r="U10" s="19">
        <f t="shared" si="16"/>
        <v>1</v>
      </c>
      <c r="V10" s="20" t="e">
        <f t="shared" si="17"/>
        <v>#VALUE!</v>
      </c>
      <c r="W10" s="18" t="e">
        <f t="shared" si="18"/>
        <v>#VALUE!</v>
      </c>
      <c r="X10" s="18" t="e">
        <f t="shared" si="19"/>
        <v>#VALUE!</v>
      </c>
      <c r="Y10" s="18" t="e">
        <f t="shared" si="20"/>
        <v>#VALUE!</v>
      </c>
      <c r="Z10" s="16" t="str">
        <f t="shared" si="21"/>
        <v xml:space="preserve"> </v>
      </c>
      <c r="AA10" s="16" t="str">
        <f t="shared" si="22"/>
        <v xml:space="preserve"> </v>
      </c>
      <c r="AB10" s="19" t="str">
        <f t="shared" si="23"/>
        <v>0</v>
      </c>
      <c r="AC10" s="19">
        <f t="shared" si="24"/>
        <v>0</v>
      </c>
      <c r="AD10" s="19">
        <f t="shared" si="25"/>
        <v>2</v>
      </c>
      <c r="AE10" s="31">
        <f>_xlfn.XLOOKUP(C10,Product!$E$3:$E$29,Product!$F$3:$F$29)</f>
        <v>155000</v>
      </c>
      <c r="AF10" s="31">
        <f>_xlfn.XLOOKUP(C10,Product!$E$3:$E$29,Product!$G$3:$G$29)</f>
        <v>46000</v>
      </c>
      <c r="AG10" s="21" t="s">
        <v>96</v>
      </c>
      <c r="AH10" s="22">
        <f>_xlfn.XLOOKUP(AG10,Diskon!$C$3:$C$9,Diskon!$D$3:$D$9)</f>
        <v>0.1</v>
      </c>
      <c r="AI10" s="17" t="s">
        <v>13</v>
      </c>
      <c r="AJ10" s="16" t="s">
        <v>14</v>
      </c>
      <c r="AK10" s="16" t="s">
        <v>38</v>
      </c>
      <c r="AL10" s="23">
        <f t="shared" si="26"/>
        <v>310000</v>
      </c>
      <c r="AM10" s="23">
        <f t="shared" si="27"/>
        <v>31000</v>
      </c>
      <c r="AN10" s="23">
        <f t="shared" si="28"/>
        <v>279000</v>
      </c>
      <c r="AO10" s="23">
        <f t="shared" si="29"/>
        <v>92000</v>
      </c>
      <c r="AP10" s="23">
        <f t="shared" si="30"/>
        <v>187000</v>
      </c>
      <c r="AQ10" s="24">
        <v>45036</v>
      </c>
      <c r="AR10" s="27" t="str">
        <f t="shared" si="31"/>
        <v>20/04/23</v>
      </c>
      <c r="AS10" s="16">
        <v>5</v>
      </c>
      <c r="AT10" s="66">
        <f>AP10/'pivot general'!$A$8</f>
        <v>2.8051906828366661E-4</v>
      </c>
    </row>
    <row r="11" spans="1:46" ht="14.4" x14ac:dyDescent="0.3">
      <c r="A11" s="16">
        <v>10</v>
      </c>
      <c r="B11" s="16" t="str">
        <f t="shared" si="0"/>
        <v>ORD-SW-10-04/04/23</v>
      </c>
      <c r="C11" s="17" t="s">
        <v>29</v>
      </c>
      <c r="D11" s="16" t="str">
        <f>_xlfn.XLOOKUP($C11,Product!$E$3:$E$29,Product!$D$3:$D$29)</f>
        <v>SW</v>
      </c>
      <c r="E11" s="18" t="s">
        <v>102</v>
      </c>
      <c r="F11" s="18">
        <f t="shared" si="1"/>
        <v>10</v>
      </c>
      <c r="G11" s="18">
        <f t="shared" si="2"/>
        <v>18</v>
      </c>
      <c r="H11" s="18">
        <f t="shared" si="3"/>
        <v>29</v>
      </c>
      <c r="I11" s="18">
        <f t="shared" si="4"/>
        <v>8</v>
      </c>
      <c r="J11" s="16" t="str">
        <f t="shared" si="5"/>
        <v>Ash Grey</v>
      </c>
      <c r="K11" s="16" t="str">
        <f t="shared" si="6"/>
        <v>Ash Grey</v>
      </c>
      <c r="L11" s="25" t="str">
        <f t="shared" si="7"/>
        <v xml:space="preserve"> 3</v>
      </c>
      <c r="M11" s="19">
        <f t="shared" si="8"/>
        <v>3</v>
      </c>
      <c r="N11" s="18">
        <f t="shared" si="9"/>
        <v>42</v>
      </c>
      <c r="O11" s="18">
        <f t="shared" si="10"/>
        <v>47</v>
      </c>
      <c r="P11" s="18">
        <f t="shared" si="11"/>
        <v>58</v>
      </c>
      <c r="Q11" s="18">
        <f t="shared" si="12"/>
        <v>5</v>
      </c>
      <c r="R11" s="27" t="str">
        <f t="shared" si="13"/>
        <v xml:space="preserve">Dusk </v>
      </c>
      <c r="S11" s="19" t="str">
        <f t="shared" si="14"/>
        <v xml:space="preserve">Dusk </v>
      </c>
      <c r="T11" s="19" t="str">
        <f t="shared" si="15"/>
        <v xml:space="preserve"> 2</v>
      </c>
      <c r="U11" s="19">
        <f t="shared" si="16"/>
        <v>2</v>
      </c>
      <c r="V11" s="20" t="e">
        <f t="shared" si="17"/>
        <v>#VALUE!</v>
      </c>
      <c r="W11" s="18" t="e">
        <f t="shared" si="18"/>
        <v>#VALUE!</v>
      </c>
      <c r="X11" s="18" t="e">
        <f t="shared" si="19"/>
        <v>#VALUE!</v>
      </c>
      <c r="Y11" s="18" t="e">
        <f t="shared" si="20"/>
        <v>#VALUE!</v>
      </c>
      <c r="Z11" s="16" t="str">
        <f t="shared" si="21"/>
        <v xml:space="preserve"> </v>
      </c>
      <c r="AA11" s="16" t="str">
        <f t="shared" si="22"/>
        <v xml:space="preserve"> </v>
      </c>
      <c r="AB11" s="19" t="str">
        <f t="shared" si="23"/>
        <v>0</v>
      </c>
      <c r="AC11" s="19">
        <f t="shared" si="24"/>
        <v>0</v>
      </c>
      <c r="AD11" s="19">
        <f t="shared" si="25"/>
        <v>5</v>
      </c>
      <c r="AE11" s="31">
        <f>_xlfn.XLOOKUP(C11,Product!$E$3:$E$29,Product!$F$3:$F$29)</f>
        <v>165000</v>
      </c>
      <c r="AF11" s="31">
        <f>_xlfn.XLOOKUP(C11,Product!$E$3:$E$29,Product!$G$3:$G$29)</f>
        <v>69000</v>
      </c>
      <c r="AG11" s="21" t="s">
        <v>19</v>
      </c>
      <c r="AH11" s="22">
        <f>_xlfn.XLOOKUP(AG11,Diskon!$C$3:$C$9,Diskon!$D$3:$D$9)</f>
        <v>0.15</v>
      </c>
      <c r="AI11" s="17" t="s">
        <v>90</v>
      </c>
      <c r="AJ11" s="16" t="s">
        <v>11</v>
      </c>
      <c r="AK11" s="16" t="s">
        <v>76</v>
      </c>
      <c r="AL11" s="23">
        <f t="shared" si="26"/>
        <v>825000</v>
      </c>
      <c r="AM11" s="23">
        <f t="shared" si="27"/>
        <v>123750</v>
      </c>
      <c r="AN11" s="23">
        <f t="shared" si="28"/>
        <v>701250</v>
      </c>
      <c r="AO11" s="23">
        <f t="shared" si="29"/>
        <v>345000</v>
      </c>
      <c r="AP11" s="23">
        <f t="shared" si="30"/>
        <v>356250</v>
      </c>
      <c r="AQ11" s="24">
        <v>45020</v>
      </c>
      <c r="AR11" s="27" t="str">
        <f t="shared" si="31"/>
        <v>04/04/23</v>
      </c>
      <c r="AS11" s="16">
        <v>5</v>
      </c>
      <c r="AT11" s="66">
        <f>AP11/'pivot general'!$A$8</f>
        <v>5.3441132660992632E-4</v>
      </c>
    </row>
    <row r="12" spans="1:46" ht="14.4" x14ac:dyDescent="0.3">
      <c r="A12" s="16">
        <v>11</v>
      </c>
      <c r="B12" s="16" t="str">
        <f t="shared" si="0"/>
        <v>ORD-AK-11-06/04/23</v>
      </c>
      <c r="C12" s="17" t="s">
        <v>69</v>
      </c>
      <c r="D12" s="16" t="str">
        <f>_xlfn.XLOOKUP($C12,Product!$E$3:$E$29,Product!$D$3:$D$29)</f>
        <v>AK</v>
      </c>
      <c r="E12" s="18" t="s">
        <v>103</v>
      </c>
      <c r="F12" s="18">
        <f t="shared" si="1"/>
        <v>10</v>
      </c>
      <c r="G12" s="18">
        <f t="shared" si="2"/>
        <v>21</v>
      </c>
      <c r="H12" s="18">
        <f t="shared" si="3"/>
        <v>32</v>
      </c>
      <c r="I12" s="18">
        <f t="shared" si="4"/>
        <v>11</v>
      </c>
      <c r="J12" s="16" t="str">
        <f t="shared" si="5"/>
        <v>Carmine Red</v>
      </c>
      <c r="K12" s="16" t="str">
        <f t="shared" si="6"/>
        <v>Carmine Red</v>
      </c>
      <c r="L12" s="25" t="str">
        <f t="shared" si="7"/>
        <v xml:space="preserve"> 3</v>
      </c>
      <c r="M12" s="19">
        <f t="shared" si="8"/>
        <v>3</v>
      </c>
      <c r="N12" s="18">
        <f t="shared" si="9"/>
        <v>45</v>
      </c>
      <c r="O12" s="18">
        <f t="shared" si="10"/>
        <v>59</v>
      </c>
      <c r="P12" s="18">
        <f t="shared" si="11"/>
        <v>70</v>
      </c>
      <c r="Q12" s="18">
        <f t="shared" si="12"/>
        <v>14</v>
      </c>
      <c r="R12" s="27" t="str">
        <f t="shared" si="13"/>
        <v xml:space="preserve">Summer Orange </v>
      </c>
      <c r="S12" s="19" t="str">
        <f t="shared" si="14"/>
        <v xml:space="preserve">Summer Orange </v>
      </c>
      <c r="T12" s="19" t="str">
        <f t="shared" si="15"/>
        <v xml:space="preserve"> 1</v>
      </c>
      <c r="U12" s="19">
        <f t="shared" si="16"/>
        <v>1</v>
      </c>
      <c r="V12" s="20">
        <f t="shared" si="17"/>
        <v>83</v>
      </c>
      <c r="W12" s="18">
        <f t="shared" si="18"/>
        <v>88</v>
      </c>
      <c r="X12" s="18">
        <f t="shared" si="19"/>
        <v>99</v>
      </c>
      <c r="Y12" s="18">
        <f t="shared" si="20"/>
        <v>5</v>
      </c>
      <c r="Z12" s="16" t="str">
        <f t="shared" si="21"/>
        <v xml:space="preserve">Dusk </v>
      </c>
      <c r="AA12" s="16" t="str">
        <f t="shared" si="22"/>
        <v xml:space="preserve">Dusk </v>
      </c>
      <c r="AB12" s="19" t="str">
        <f t="shared" si="23"/>
        <v xml:space="preserve"> 1</v>
      </c>
      <c r="AC12" s="19">
        <f t="shared" si="24"/>
        <v>1</v>
      </c>
      <c r="AD12" s="19">
        <f t="shared" si="25"/>
        <v>5</v>
      </c>
      <c r="AE12" s="31">
        <f>_xlfn.XLOOKUP(C12,Product!$E$3:$E$29,Product!$F$3:$F$29)</f>
        <v>9000</v>
      </c>
      <c r="AF12" s="31">
        <f>_xlfn.XLOOKUP(C12,Product!$E$3:$E$29,Product!$G$3:$G$29)</f>
        <v>2000</v>
      </c>
      <c r="AG12" s="21" t="s">
        <v>19</v>
      </c>
      <c r="AH12" s="22">
        <f>_xlfn.XLOOKUP(AG12,Diskon!$C$3:$C$9,Diskon!$D$3:$D$9)</f>
        <v>0.15</v>
      </c>
      <c r="AI12" s="17" t="s">
        <v>90</v>
      </c>
      <c r="AJ12" s="16" t="s">
        <v>11</v>
      </c>
      <c r="AK12" s="16" t="s">
        <v>49</v>
      </c>
      <c r="AL12" s="23">
        <f t="shared" si="26"/>
        <v>45000</v>
      </c>
      <c r="AM12" s="23">
        <f t="shared" si="27"/>
        <v>6750</v>
      </c>
      <c r="AN12" s="23">
        <f t="shared" si="28"/>
        <v>38250</v>
      </c>
      <c r="AO12" s="23">
        <f t="shared" si="29"/>
        <v>10000</v>
      </c>
      <c r="AP12" s="23">
        <f t="shared" si="30"/>
        <v>28250</v>
      </c>
      <c r="AQ12" s="24">
        <v>45022</v>
      </c>
      <c r="AR12" s="27" t="str">
        <f t="shared" si="31"/>
        <v>06/04/23</v>
      </c>
      <c r="AS12" s="16">
        <v>5</v>
      </c>
      <c r="AT12" s="66">
        <f>AP12/'pivot general'!$A$8</f>
        <v>4.2377880636436262E-5</v>
      </c>
    </row>
    <row r="13" spans="1:46" ht="14.4" x14ac:dyDescent="0.3">
      <c r="A13" s="16">
        <v>12</v>
      </c>
      <c r="B13" s="16" t="str">
        <f t="shared" si="0"/>
        <v>ORD-PW-12-04/04/23</v>
      </c>
      <c r="C13" s="17" t="s">
        <v>22</v>
      </c>
      <c r="D13" s="16" t="str">
        <f>_xlfn.XLOOKUP($C13,Product!$E$3:$E$29,Product!$D$3:$D$29)</f>
        <v>PW</v>
      </c>
      <c r="E13" s="18" t="s">
        <v>104</v>
      </c>
      <c r="F13" s="18">
        <f t="shared" si="1"/>
        <v>10</v>
      </c>
      <c r="G13" s="18">
        <f t="shared" si="2"/>
        <v>23</v>
      </c>
      <c r="H13" s="18">
        <f t="shared" si="3"/>
        <v>34</v>
      </c>
      <c r="I13" s="18">
        <f t="shared" si="4"/>
        <v>13</v>
      </c>
      <c r="J13" s="16" t="str">
        <f t="shared" si="5"/>
        <v>Summer Orange</v>
      </c>
      <c r="K13" s="16" t="str">
        <f t="shared" si="6"/>
        <v>Summer Orange</v>
      </c>
      <c r="L13" s="25" t="str">
        <f t="shared" si="7"/>
        <v xml:space="preserve"> 1</v>
      </c>
      <c r="M13" s="19">
        <f t="shared" si="8"/>
        <v>1</v>
      </c>
      <c r="N13" s="18" t="e">
        <f t="shared" si="9"/>
        <v>#VALUE!</v>
      </c>
      <c r="O13" s="18" t="e">
        <f t="shared" si="10"/>
        <v>#VALUE!</v>
      </c>
      <c r="P13" s="18" t="e">
        <f t="shared" si="11"/>
        <v>#VALUE!</v>
      </c>
      <c r="Q13" s="18" t="e">
        <f t="shared" si="12"/>
        <v>#VALUE!</v>
      </c>
      <c r="R13" s="27" t="str">
        <f t="shared" si="13"/>
        <v xml:space="preserve"> </v>
      </c>
      <c r="S13" s="19" t="str">
        <f t="shared" si="14"/>
        <v xml:space="preserve"> </v>
      </c>
      <c r="T13" s="19" t="str">
        <f t="shared" si="15"/>
        <v>0</v>
      </c>
      <c r="U13" s="19">
        <f t="shared" si="16"/>
        <v>0</v>
      </c>
      <c r="V13" s="20" t="e">
        <f t="shared" si="17"/>
        <v>#VALUE!</v>
      </c>
      <c r="W13" s="18" t="e">
        <f t="shared" si="18"/>
        <v>#VALUE!</v>
      </c>
      <c r="X13" s="18" t="e">
        <f t="shared" si="19"/>
        <v>#VALUE!</v>
      </c>
      <c r="Y13" s="18" t="e">
        <f t="shared" si="20"/>
        <v>#VALUE!</v>
      </c>
      <c r="Z13" s="16" t="str">
        <f t="shared" si="21"/>
        <v xml:space="preserve"> </v>
      </c>
      <c r="AA13" s="16" t="str">
        <f t="shared" si="22"/>
        <v xml:space="preserve"> </v>
      </c>
      <c r="AB13" s="19" t="str">
        <f t="shared" si="23"/>
        <v>0</v>
      </c>
      <c r="AC13" s="19">
        <f t="shared" si="24"/>
        <v>0</v>
      </c>
      <c r="AD13" s="19">
        <f t="shared" si="25"/>
        <v>1</v>
      </c>
      <c r="AE13" s="31">
        <f>_xlfn.XLOOKUP(C13,Product!$E$3:$E$29,Product!$F$3:$F$29)</f>
        <v>90000</v>
      </c>
      <c r="AF13" s="31">
        <f>_xlfn.XLOOKUP(C13,Product!$E$3:$E$29,Product!$G$3:$G$29)</f>
        <v>37000</v>
      </c>
      <c r="AG13" s="21" t="s">
        <v>19</v>
      </c>
      <c r="AH13" s="22">
        <f>_xlfn.XLOOKUP(AG13,Diskon!$C$3:$C$9,Diskon!$D$3:$D$9)</f>
        <v>0.15</v>
      </c>
      <c r="AI13" s="17" t="s">
        <v>90</v>
      </c>
      <c r="AJ13" s="16" t="s">
        <v>11</v>
      </c>
      <c r="AK13" s="16" t="s">
        <v>53</v>
      </c>
      <c r="AL13" s="23">
        <f t="shared" si="26"/>
        <v>90000</v>
      </c>
      <c r="AM13" s="23">
        <f t="shared" si="27"/>
        <v>13500</v>
      </c>
      <c r="AN13" s="23">
        <f t="shared" si="28"/>
        <v>76500</v>
      </c>
      <c r="AO13" s="23">
        <f t="shared" si="29"/>
        <v>37000</v>
      </c>
      <c r="AP13" s="23">
        <f t="shared" si="30"/>
        <v>39500</v>
      </c>
      <c r="AQ13" s="24">
        <v>45020</v>
      </c>
      <c r="AR13" s="27" t="str">
        <f t="shared" si="31"/>
        <v>04/04/23</v>
      </c>
      <c r="AS13" s="16">
        <v>4</v>
      </c>
      <c r="AT13" s="66">
        <f>AP13/'pivot general'!$A$8</f>
        <v>5.9254027792539197E-5</v>
      </c>
    </row>
    <row r="14" spans="1:46" ht="14.4" x14ac:dyDescent="0.3">
      <c r="A14" s="16">
        <v>13</v>
      </c>
      <c r="B14" s="16" t="str">
        <f t="shared" si="0"/>
        <v>ORD-SP-13-06/04/23</v>
      </c>
      <c r="C14" s="17" t="s">
        <v>67</v>
      </c>
      <c r="D14" s="16" t="str">
        <f>_xlfn.XLOOKUP($C14,Product!$E$3:$E$29,Product!$D$3:$D$29)</f>
        <v>SP</v>
      </c>
      <c r="E14" s="18" t="s">
        <v>105</v>
      </c>
      <c r="F14" s="18">
        <f t="shared" si="1"/>
        <v>10</v>
      </c>
      <c r="G14" s="18">
        <f t="shared" si="2"/>
        <v>14</v>
      </c>
      <c r="H14" s="18">
        <f t="shared" si="3"/>
        <v>25</v>
      </c>
      <c r="I14" s="18">
        <f t="shared" si="4"/>
        <v>4</v>
      </c>
      <c r="J14" s="16" t="str">
        <f t="shared" si="5"/>
        <v>Dusk</v>
      </c>
      <c r="K14" s="16" t="str">
        <f t="shared" si="6"/>
        <v>Dusk</v>
      </c>
      <c r="L14" s="25" t="str">
        <f t="shared" si="7"/>
        <v xml:space="preserve"> 3</v>
      </c>
      <c r="M14" s="19">
        <f t="shared" si="8"/>
        <v>3</v>
      </c>
      <c r="N14" s="18">
        <f t="shared" si="9"/>
        <v>38</v>
      </c>
      <c r="O14" s="18">
        <f t="shared" si="10"/>
        <v>43</v>
      </c>
      <c r="P14" s="18">
        <f t="shared" si="11"/>
        <v>54</v>
      </c>
      <c r="Q14" s="18">
        <f t="shared" si="12"/>
        <v>5</v>
      </c>
      <c r="R14" s="27" t="str">
        <f t="shared" si="13"/>
        <v xml:space="preserve">Dusk </v>
      </c>
      <c r="S14" s="19" t="str">
        <f t="shared" si="14"/>
        <v xml:space="preserve">Dusk </v>
      </c>
      <c r="T14" s="19" t="str">
        <f t="shared" si="15"/>
        <v xml:space="preserve"> 1</v>
      </c>
      <c r="U14" s="19">
        <f t="shared" si="16"/>
        <v>1</v>
      </c>
      <c r="V14" s="20">
        <f t="shared" si="17"/>
        <v>67</v>
      </c>
      <c r="W14" s="18">
        <f t="shared" si="18"/>
        <v>72</v>
      </c>
      <c r="X14" s="18">
        <f t="shared" si="19"/>
        <v>83</v>
      </c>
      <c r="Y14" s="18">
        <f t="shared" si="20"/>
        <v>5</v>
      </c>
      <c r="Z14" s="16" t="str">
        <f t="shared" si="21"/>
        <v xml:space="preserve">Dusk </v>
      </c>
      <c r="AA14" s="16" t="str">
        <f t="shared" si="22"/>
        <v xml:space="preserve">Dusk </v>
      </c>
      <c r="AB14" s="19" t="str">
        <f t="shared" si="23"/>
        <v xml:space="preserve"> 1</v>
      </c>
      <c r="AC14" s="19">
        <f t="shared" si="24"/>
        <v>1</v>
      </c>
      <c r="AD14" s="19">
        <f t="shared" si="25"/>
        <v>5</v>
      </c>
      <c r="AE14" s="31">
        <f>_xlfn.XLOOKUP(C14,Product!$E$3:$E$29,Product!$F$3:$F$29)</f>
        <v>370000</v>
      </c>
      <c r="AF14" s="31">
        <f>_xlfn.XLOOKUP(C14,Product!$E$3:$E$29,Product!$G$3:$G$29)</f>
        <v>108000</v>
      </c>
      <c r="AG14" s="21" t="s">
        <v>92</v>
      </c>
      <c r="AH14" s="22">
        <f>_xlfn.XLOOKUP(AG14,Diskon!$C$3:$C$9,Diskon!$D$3:$D$9)</f>
        <v>0.1</v>
      </c>
      <c r="AI14" s="17" t="s">
        <v>90</v>
      </c>
      <c r="AJ14" s="16" t="s">
        <v>14</v>
      </c>
      <c r="AK14" s="16" t="s">
        <v>58</v>
      </c>
      <c r="AL14" s="23">
        <f t="shared" si="26"/>
        <v>1850000</v>
      </c>
      <c r="AM14" s="23">
        <f t="shared" si="27"/>
        <v>185000</v>
      </c>
      <c r="AN14" s="23">
        <f t="shared" si="28"/>
        <v>1665000</v>
      </c>
      <c r="AO14" s="23">
        <f t="shared" si="29"/>
        <v>540000</v>
      </c>
      <c r="AP14" s="23">
        <f t="shared" si="30"/>
        <v>1125000</v>
      </c>
      <c r="AQ14" s="24">
        <v>45022</v>
      </c>
      <c r="AR14" s="27" t="str">
        <f t="shared" si="31"/>
        <v>06/04/23</v>
      </c>
      <c r="AS14" s="16">
        <v>2</v>
      </c>
      <c r="AT14" s="66">
        <f>AP14/'pivot general'!$A$8</f>
        <v>1.6876147156102935E-3</v>
      </c>
    </row>
    <row r="15" spans="1:46" ht="14.4" x14ac:dyDescent="0.3">
      <c r="A15" s="16">
        <v>14</v>
      </c>
      <c r="B15" s="16" t="str">
        <f t="shared" si="0"/>
        <v>ORD-PP-14-05/04/23</v>
      </c>
      <c r="C15" s="17" t="s">
        <v>52</v>
      </c>
      <c r="D15" s="16" t="str">
        <f>_xlfn.XLOOKUP($C15,Product!$E$3:$E$29,Product!$D$3:$D$29)</f>
        <v>PP</v>
      </c>
      <c r="E15" s="18" t="s">
        <v>106</v>
      </c>
      <c r="F15" s="18">
        <f t="shared" si="1"/>
        <v>10</v>
      </c>
      <c r="G15" s="18">
        <f t="shared" si="2"/>
        <v>14</v>
      </c>
      <c r="H15" s="18">
        <f t="shared" si="3"/>
        <v>25</v>
      </c>
      <c r="I15" s="18">
        <f t="shared" si="4"/>
        <v>4</v>
      </c>
      <c r="J15" s="16" t="str">
        <f t="shared" si="5"/>
        <v>Dusk</v>
      </c>
      <c r="K15" s="16" t="str">
        <f t="shared" si="6"/>
        <v>Dusk</v>
      </c>
      <c r="L15" s="25" t="str">
        <f t="shared" si="7"/>
        <v xml:space="preserve"> 1</v>
      </c>
      <c r="M15" s="19">
        <f t="shared" si="8"/>
        <v>1</v>
      </c>
      <c r="N15" s="18">
        <f t="shared" si="9"/>
        <v>38</v>
      </c>
      <c r="O15" s="18">
        <f t="shared" si="10"/>
        <v>47</v>
      </c>
      <c r="P15" s="18">
        <f t="shared" si="11"/>
        <v>58</v>
      </c>
      <c r="Q15" s="18">
        <f t="shared" si="12"/>
        <v>9</v>
      </c>
      <c r="R15" s="27" t="str">
        <f t="shared" si="13"/>
        <v xml:space="preserve">Ash Grey </v>
      </c>
      <c r="S15" s="19" t="str">
        <f t="shared" si="14"/>
        <v xml:space="preserve">Ash Grey </v>
      </c>
      <c r="T15" s="19" t="str">
        <f t="shared" si="15"/>
        <v xml:space="preserve"> 1</v>
      </c>
      <c r="U15" s="19">
        <f t="shared" si="16"/>
        <v>1</v>
      </c>
      <c r="V15" s="20">
        <f t="shared" si="17"/>
        <v>71</v>
      </c>
      <c r="W15" s="18">
        <f t="shared" si="18"/>
        <v>76</v>
      </c>
      <c r="X15" s="18">
        <f t="shared" si="19"/>
        <v>87</v>
      </c>
      <c r="Y15" s="18">
        <f t="shared" si="20"/>
        <v>5</v>
      </c>
      <c r="Z15" s="16" t="str">
        <f t="shared" si="21"/>
        <v xml:space="preserve">Dusk </v>
      </c>
      <c r="AA15" s="16" t="str">
        <f t="shared" si="22"/>
        <v xml:space="preserve">Dusk </v>
      </c>
      <c r="AB15" s="19" t="str">
        <f t="shared" si="23"/>
        <v xml:space="preserve"> 1</v>
      </c>
      <c r="AC15" s="19">
        <f t="shared" si="24"/>
        <v>1</v>
      </c>
      <c r="AD15" s="19">
        <f t="shared" si="25"/>
        <v>3</v>
      </c>
      <c r="AE15" s="31">
        <f>_xlfn.XLOOKUP(C15,Product!$E$3:$E$29,Product!$F$3:$F$29)</f>
        <v>100000</v>
      </c>
      <c r="AF15" s="31">
        <f>_xlfn.XLOOKUP(C15,Product!$E$3:$E$29,Product!$G$3:$G$29)</f>
        <v>31000</v>
      </c>
      <c r="AG15" s="21" t="s">
        <v>19</v>
      </c>
      <c r="AH15" s="22">
        <f>_xlfn.XLOOKUP(AG15,Diskon!$C$3:$C$9,Diskon!$D$3:$D$9)</f>
        <v>0.15</v>
      </c>
      <c r="AI15" s="17" t="s">
        <v>90</v>
      </c>
      <c r="AJ15" s="16" t="s">
        <v>11</v>
      </c>
      <c r="AK15" s="16" t="s">
        <v>40</v>
      </c>
      <c r="AL15" s="23">
        <f t="shared" si="26"/>
        <v>300000</v>
      </c>
      <c r="AM15" s="23">
        <f t="shared" si="27"/>
        <v>45000</v>
      </c>
      <c r="AN15" s="23">
        <f t="shared" si="28"/>
        <v>255000</v>
      </c>
      <c r="AO15" s="23">
        <f t="shared" si="29"/>
        <v>93000</v>
      </c>
      <c r="AP15" s="23">
        <f t="shared" si="30"/>
        <v>162000</v>
      </c>
      <c r="AQ15" s="24">
        <v>45021</v>
      </c>
      <c r="AR15" s="27" t="str">
        <f t="shared" si="31"/>
        <v>05/04/23</v>
      </c>
      <c r="AS15" s="16">
        <v>5</v>
      </c>
      <c r="AT15" s="66">
        <f>AP15/'pivot general'!$A$8</f>
        <v>2.4301651904788229E-4</v>
      </c>
    </row>
    <row r="16" spans="1:46" ht="14.4" x14ac:dyDescent="0.3">
      <c r="A16" s="16">
        <v>15</v>
      </c>
      <c r="B16" s="16" t="str">
        <f t="shared" si="0"/>
        <v>ORD-SP-15-05/04/23</v>
      </c>
      <c r="C16" s="17" t="s">
        <v>63</v>
      </c>
      <c r="D16" s="16" t="str">
        <f>_xlfn.XLOOKUP($C16,Product!$E$3:$E$29,Product!$D$3:$D$29)</f>
        <v>SP</v>
      </c>
      <c r="E16" s="18" t="s">
        <v>107</v>
      </c>
      <c r="F16" s="18">
        <f t="shared" si="1"/>
        <v>10</v>
      </c>
      <c r="G16" s="18">
        <f t="shared" si="2"/>
        <v>18</v>
      </c>
      <c r="H16" s="18">
        <f t="shared" si="3"/>
        <v>29</v>
      </c>
      <c r="I16" s="18">
        <f t="shared" si="4"/>
        <v>8</v>
      </c>
      <c r="J16" s="16" t="str">
        <f t="shared" si="5"/>
        <v>Ash Grey</v>
      </c>
      <c r="K16" s="16" t="str">
        <f t="shared" si="6"/>
        <v>Ash Grey</v>
      </c>
      <c r="L16" s="25" t="str">
        <f t="shared" si="7"/>
        <v xml:space="preserve"> 1</v>
      </c>
      <c r="M16" s="19">
        <f t="shared" si="8"/>
        <v>1</v>
      </c>
      <c r="N16" s="18">
        <f t="shared" si="9"/>
        <v>42</v>
      </c>
      <c r="O16" s="18">
        <f t="shared" si="10"/>
        <v>57</v>
      </c>
      <c r="P16" s="18">
        <f t="shared" si="11"/>
        <v>68</v>
      </c>
      <c r="Q16" s="18">
        <f t="shared" si="12"/>
        <v>15</v>
      </c>
      <c r="R16" s="27" t="str">
        <f t="shared" si="13"/>
        <v xml:space="preserve">Midnight Black </v>
      </c>
      <c r="S16" s="19" t="str">
        <f t="shared" si="14"/>
        <v xml:space="preserve">Midnight Black </v>
      </c>
      <c r="T16" s="19" t="str">
        <f t="shared" si="15"/>
        <v xml:space="preserve"> 1</v>
      </c>
      <c r="U16" s="19">
        <f t="shared" si="16"/>
        <v>1</v>
      </c>
      <c r="V16" s="20">
        <f t="shared" si="17"/>
        <v>81</v>
      </c>
      <c r="W16" s="18">
        <f t="shared" si="18"/>
        <v>92</v>
      </c>
      <c r="X16" s="18">
        <f t="shared" si="19"/>
        <v>103</v>
      </c>
      <c r="Y16" s="18">
        <f t="shared" si="20"/>
        <v>11</v>
      </c>
      <c r="Z16" s="16" t="str">
        <f t="shared" si="21"/>
        <v xml:space="preserve">Ocean Blue </v>
      </c>
      <c r="AA16" s="16" t="str">
        <f t="shared" si="22"/>
        <v xml:space="preserve">Ocean Blue </v>
      </c>
      <c r="AB16" s="19" t="str">
        <f t="shared" si="23"/>
        <v xml:space="preserve"> 3</v>
      </c>
      <c r="AC16" s="19">
        <f t="shared" si="24"/>
        <v>3</v>
      </c>
      <c r="AD16" s="19">
        <f t="shared" si="25"/>
        <v>5</v>
      </c>
      <c r="AE16" s="31">
        <f>_xlfn.XLOOKUP(C16,Product!$E$3:$E$29,Product!$F$3:$F$29)</f>
        <v>125000</v>
      </c>
      <c r="AF16" s="31">
        <f>_xlfn.XLOOKUP(C16,Product!$E$3:$E$29,Product!$G$3:$G$29)</f>
        <v>23000</v>
      </c>
      <c r="AG16" s="21" t="s">
        <v>89</v>
      </c>
      <c r="AH16" s="22">
        <f>_xlfn.XLOOKUP(AG16,Diskon!$C$3:$C$9,Diskon!$D$3:$D$9)</f>
        <v>0.15</v>
      </c>
      <c r="AI16" s="17" t="s">
        <v>90</v>
      </c>
      <c r="AJ16" s="16" t="s">
        <v>23</v>
      </c>
      <c r="AK16" s="16" t="s">
        <v>40</v>
      </c>
      <c r="AL16" s="23">
        <f t="shared" si="26"/>
        <v>625000</v>
      </c>
      <c r="AM16" s="23">
        <f t="shared" si="27"/>
        <v>93750</v>
      </c>
      <c r="AN16" s="23">
        <f t="shared" si="28"/>
        <v>531250</v>
      </c>
      <c r="AO16" s="23">
        <f t="shared" si="29"/>
        <v>115000</v>
      </c>
      <c r="AP16" s="23">
        <f t="shared" si="30"/>
        <v>416250</v>
      </c>
      <c r="AQ16" s="24">
        <v>45021</v>
      </c>
      <c r="AR16" s="27" t="str">
        <f t="shared" si="31"/>
        <v>05/04/23</v>
      </c>
      <c r="AS16" s="16">
        <v>3</v>
      </c>
      <c r="AT16" s="66">
        <f>AP16/'pivot general'!$A$8</f>
        <v>6.2441744477580868E-4</v>
      </c>
    </row>
    <row r="17" spans="1:46" ht="14.4" x14ac:dyDescent="0.3">
      <c r="A17" s="16">
        <v>16</v>
      </c>
      <c r="B17" s="16" t="str">
        <f t="shared" si="0"/>
        <v>ORD-AK-16-01/04/23</v>
      </c>
      <c r="C17" s="17" t="s">
        <v>37</v>
      </c>
      <c r="D17" s="16" t="str">
        <f>_xlfn.XLOOKUP($C17,Product!$E$3:$E$29,Product!$D$3:$D$29)</f>
        <v>AK</v>
      </c>
      <c r="E17" s="18" t="s">
        <v>108</v>
      </c>
      <c r="F17" s="18">
        <f t="shared" si="1"/>
        <v>10</v>
      </c>
      <c r="G17" s="18">
        <f t="shared" si="2"/>
        <v>14</v>
      </c>
      <c r="H17" s="18">
        <f t="shared" si="3"/>
        <v>25</v>
      </c>
      <c r="I17" s="18">
        <f t="shared" si="4"/>
        <v>4</v>
      </c>
      <c r="J17" s="16" t="str">
        <f t="shared" si="5"/>
        <v>Dusk</v>
      </c>
      <c r="K17" s="16" t="str">
        <f t="shared" si="6"/>
        <v>Dusk</v>
      </c>
      <c r="L17" s="25" t="str">
        <f t="shared" si="7"/>
        <v xml:space="preserve"> 1</v>
      </c>
      <c r="M17" s="19">
        <f t="shared" si="8"/>
        <v>1</v>
      </c>
      <c r="N17" s="18" t="e">
        <f t="shared" si="9"/>
        <v>#VALUE!</v>
      </c>
      <c r="O17" s="18" t="e">
        <f t="shared" si="10"/>
        <v>#VALUE!</v>
      </c>
      <c r="P17" s="18" t="e">
        <f t="shared" si="11"/>
        <v>#VALUE!</v>
      </c>
      <c r="Q17" s="18" t="e">
        <f t="shared" si="12"/>
        <v>#VALUE!</v>
      </c>
      <c r="R17" s="27" t="str">
        <f t="shared" si="13"/>
        <v xml:space="preserve"> </v>
      </c>
      <c r="S17" s="19" t="str">
        <f t="shared" si="14"/>
        <v xml:space="preserve"> </v>
      </c>
      <c r="T17" s="19" t="str">
        <f t="shared" si="15"/>
        <v>0</v>
      </c>
      <c r="U17" s="19">
        <f t="shared" si="16"/>
        <v>0</v>
      </c>
      <c r="V17" s="20" t="e">
        <f t="shared" si="17"/>
        <v>#VALUE!</v>
      </c>
      <c r="W17" s="18" t="e">
        <f t="shared" si="18"/>
        <v>#VALUE!</v>
      </c>
      <c r="X17" s="18" t="e">
        <f t="shared" si="19"/>
        <v>#VALUE!</v>
      </c>
      <c r="Y17" s="18" t="e">
        <f t="shared" si="20"/>
        <v>#VALUE!</v>
      </c>
      <c r="Z17" s="16" t="str">
        <f t="shared" si="21"/>
        <v xml:space="preserve"> </v>
      </c>
      <c r="AA17" s="16" t="str">
        <f t="shared" si="22"/>
        <v xml:space="preserve"> </v>
      </c>
      <c r="AB17" s="19" t="str">
        <f t="shared" si="23"/>
        <v>0</v>
      </c>
      <c r="AC17" s="19">
        <f t="shared" si="24"/>
        <v>0</v>
      </c>
      <c r="AD17" s="19">
        <f t="shared" si="25"/>
        <v>1</v>
      </c>
      <c r="AE17" s="31">
        <f>_xlfn.XLOOKUP(C17,Product!$E$3:$E$29,Product!$F$3:$F$29)</f>
        <v>48000</v>
      </c>
      <c r="AF17" s="31">
        <f>_xlfn.XLOOKUP(C17,Product!$E$3:$E$29,Product!$G$3:$G$29)</f>
        <v>20000</v>
      </c>
      <c r="AG17" s="21" t="s">
        <v>19</v>
      </c>
      <c r="AH17" s="22">
        <f>_xlfn.XLOOKUP(AG17,Diskon!$C$3:$C$9,Diskon!$D$3:$D$9)</f>
        <v>0.15</v>
      </c>
      <c r="AI17" s="17" t="s">
        <v>90</v>
      </c>
      <c r="AJ17" s="16" t="s">
        <v>11</v>
      </c>
      <c r="AK17" s="16" t="s">
        <v>18</v>
      </c>
      <c r="AL17" s="23">
        <f t="shared" si="26"/>
        <v>48000</v>
      </c>
      <c r="AM17" s="23">
        <f t="shared" si="27"/>
        <v>7200</v>
      </c>
      <c r="AN17" s="23">
        <f t="shared" si="28"/>
        <v>40800</v>
      </c>
      <c r="AO17" s="23">
        <f t="shared" si="29"/>
        <v>20000</v>
      </c>
      <c r="AP17" s="23">
        <f t="shared" si="30"/>
        <v>20800</v>
      </c>
      <c r="AQ17" s="24">
        <v>45017</v>
      </c>
      <c r="AR17" s="27" t="str">
        <f t="shared" si="31"/>
        <v>01/04/23</v>
      </c>
      <c r="AS17" s="16">
        <v>4</v>
      </c>
      <c r="AT17" s="66">
        <f>AP17/'pivot general'!$A$8</f>
        <v>3.1202120964172541E-5</v>
      </c>
    </row>
    <row r="18" spans="1:46" ht="14.4" x14ac:dyDescent="0.3">
      <c r="A18" s="16">
        <v>17</v>
      </c>
      <c r="B18" s="16" t="str">
        <f t="shared" si="0"/>
        <v>ORD-PW-17-05/04/23</v>
      </c>
      <c r="C18" s="17" t="s">
        <v>21</v>
      </c>
      <c r="D18" s="16" t="str">
        <f>_xlfn.XLOOKUP($C18,Product!$E$3:$E$29,Product!$D$3:$D$29)</f>
        <v>PW</v>
      </c>
      <c r="E18" s="18" t="s">
        <v>109</v>
      </c>
      <c r="F18" s="18">
        <f t="shared" si="1"/>
        <v>10</v>
      </c>
      <c r="G18" s="18">
        <f t="shared" si="2"/>
        <v>21</v>
      </c>
      <c r="H18" s="18">
        <f t="shared" si="3"/>
        <v>32</v>
      </c>
      <c r="I18" s="18">
        <f t="shared" si="4"/>
        <v>11</v>
      </c>
      <c r="J18" s="16" t="str">
        <f t="shared" si="5"/>
        <v>Carmine Red</v>
      </c>
      <c r="K18" s="16" t="str">
        <f t="shared" si="6"/>
        <v>Carmine Red</v>
      </c>
      <c r="L18" s="25" t="str">
        <f t="shared" si="7"/>
        <v xml:space="preserve"> 2</v>
      </c>
      <c r="M18" s="19">
        <f t="shared" si="8"/>
        <v>2</v>
      </c>
      <c r="N18" s="18">
        <f t="shared" si="9"/>
        <v>45</v>
      </c>
      <c r="O18" s="18">
        <f t="shared" si="10"/>
        <v>59</v>
      </c>
      <c r="P18" s="18">
        <f t="shared" si="11"/>
        <v>70</v>
      </c>
      <c r="Q18" s="18">
        <f t="shared" si="12"/>
        <v>14</v>
      </c>
      <c r="R18" s="27" t="str">
        <f t="shared" si="13"/>
        <v xml:space="preserve">Summer Orange </v>
      </c>
      <c r="S18" s="19" t="str">
        <f t="shared" si="14"/>
        <v xml:space="preserve">Summer Orange </v>
      </c>
      <c r="T18" s="19" t="str">
        <f t="shared" si="15"/>
        <v xml:space="preserve"> 1</v>
      </c>
      <c r="U18" s="19">
        <f t="shared" si="16"/>
        <v>1</v>
      </c>
      <c r="V18" s="20" t="e">
        <f t="shared" si="17"/>
        <v>#VALUE!</v>
      </c>
      <c r="W18" s="18" t="e">
        <f t="shared" si="18"/>
        <v>#VALUE!</v>
      </c>
      <c r="X18" s="18" t="e">
        <f t="shared" si="19"/>
        <v>#VALUE!</v>
      </c>
      <c r="Y18" s="18" t="e">
        <f t="shared" si="20"/>
        <v>#VALUE!</v>
      </c>
      <c r="Z18" s="16" t="str">
        <f t="shared" si="21"/>
        <v xml:space="preserve"> </v>
      </c>
      <c r="AA18" s="16" t="str">
        <f t="shared" si="22"/>
        <v xml:space="preserve"> </v>
      </c>
      <c r="AB18" s="19" t="str">
        <f t="shared" si="23"/>
        <v>0</v>
      </c>
      <c r="AC18" s="19">
        <f t="shared" si="24"/>
        <v>0</v>
      </c>
      <c r="AD18" s="19">
        <f t="shared" si="25"/>
        <v>3</v>
      </c>
      <c r="AE18" s="31">
        <f>_xlfn.XLOOKUP(C18,Product!$E$3:$E$29,Product!$F$3:$F$29)</f>
        <v>90000</v>
      </c>
      <c r="AF18" s="31">
        <f>_xlfn.XLOOKUP(C18,Product!$E$3:$E$29,Product!$G$3:$G$29)</f>
        <v>36000</v>
      </c>
      <c r="AG18" s="21" t="s">
        <v>89</v>
      </c>
      <c r="AH18" s="22">
        <f>_xlfn.XLOOKUP(AG18,Diskon!$C$3:$C$9,Diskon!$D$3:$D$9)</f>
        <v>0.15</v>
      </c>
      <c r="AI18" s="17" t="s">
        <v>90</v>
      </c>
      <c r="AJ18" s="16" t="s">
        <v>23</v>
      </c>
      <c r="AK18" s="16" t="s">
        <v>30</v>
      </c>
      <c r="AL18" s="23">
        <f t="shared" si="26"/>
        <v>270000</v>
      </c>
      <c r="AM18" s="23">
        <f t="shared" si="27"/>
        <v>40500</v>
      </c>
      <c r="AN18" s="23">
        <f t="shared" si="28"/>
        <v>229500</v>
      </c>
      <c r="AO18" s="23">
        <f t="shared" si="29"/>
        <v>108000</v>
      </c>
      <c r="AP18" s="23">
        <f t="shared" si="30"/>
        <v>121500</v>
      </c>
      <c r="AQ18" s="24">
        <v>45021</v>
      </c>
      <c r="AR18" s="27" t="str">
        <f t="shared" si="31"/>
        <v>05/04/23</v>
      </c>
      <c r="AS18" s="16">
        <v>1</v>
      </c>
      <c r="AT18" s="66">
        <f>AP18/'pivot general'!$A$8</f>
        <v>1.822623892859117E-4</v>
      </c>
    </row>
    <row r="19" spans="1:46" ht="14.4" x14ac:dyDescent="0.3">
      <c r="A19" s="16">
        <v>18</v>
      </c>
      <c r="B19" s="16" t="str">
        <f t="shared" si="0"/>
        <v>ORD-PP-18-06/04/23</v>
      </c>
      <c r="C19" s="17" t="s">
        <v>54</v>
      </c>
      <c r="D19" s="16" t="str">
        <f>_xlfn.XLOOKUP($C19,Product!$E$3:$E$29,Product!$D$3:$D$29)</f>
        <v>PP</v>
      </c>
      <c r="E19" s="18" t="s">
        <v>104</v>
      </c>
      <c r="F19" s="18">
        <f t="shared" si="1"/>
        <v>10</v>
      </c>
      <c r="G19" s="18">
        <f t="shared" si="2"/>
        <v>23</v>
      </c>
      <c r="H19" s="18">
        <f t="shared" si="3"/>
        <v>34</v>
      </c>
      <c r="I19" s="18">
        <f t="shared" si="4"/>
        <v>13</v>
      </c>
      <c r="J19" s="16" t="str">
        <f t="shared" si="5"/>
        <v>Summer Orange</v>
      </c>
      <c r="K19" s="16" t="str">
        <f t="shared" si="6"/>
        <v>Summer Orange</v>
      </c>
      <c r="L19" s="25" t="str">
        <f t="shared" si="7"/>
        <v xml:space="preserve"> 1</v>
      </c>
      <c r="M19" s="19">
        <f t="shared" si="8"/>
        <v>1</v>
      </c>
      <c r="N19" s="18" t="e">
        <f t="shared" si="9"/>
        <v>#VALUE!</v>
      </c>
      <c r="O19" s="18" t="e">
        <f t="shared" si="10"/>
        <v>#VALUE!</v>
      </c>
      <c r="P19" s="18" t="e">
        <f t="shared" si="11"/>
        <v>#VALUE!</v>
      </c>
      <c r="Q19" s="18" t="e">
        <f t="shared" si="12"/>
        <v>#VALUE!</v>
      </c>
      <c r="R19" s="27" t="str">
        <f t="shared" si="13"/>
        <v xml:space="preserve"> </v>
      </c>
      <c r="S19" s="19" t="str">
        <f t="shared" si="14"/>
        <v xml:space="preserve"> </v>
      </c>
      <c r="T19" s="19" t="str">
        <f t="shared" si="15"/>
        <v>0</v>
      </c>
      <c r="U19" s="19">
        <f t="shared" si="16"/>
        <v>0</v>
      </c>
      <c r="V19" s="20" t="e">
        <f t="shared" si="17"/>
        <v>#VALUE!</v>
      </c>
      <c r="W19" s="18" t="e">
        <f t="shared" si="18"/>
        <v>#VALUE!</v>
      </c>
      <c r="X19" s="18" t="e">
        <f t="shared" si="19"/>
        <v>#VALUE!</v>
      </c>
      <c r="Y19" s="18" t="e">
        <f t="shared" si="20"/>
        <v>#VALUE!</v>
      </c>
      <c r="Z19" s="16" t="str">
        <f t="shared" si="21"/>
        <v xml:space="preserve"> </v>
      </c>
      <c r="AA19" s="16" t="str">
        <f t="shared" si="22"/>
        <v xml:space="preserve"> </v>
      </c>
      <c r="AB19" s="19" t="str">
        <f t="shared" si="23"/>
        <v>0</v>
      </c>
      <c r="AC19" s="19">
        <f t="shared" si="24"/>
        <v>0</v>
      </c>
      <c r="AD19" s="19">
        <f t="shared" si="25"/>
        <v>1</v>
      </c>
      <c r="AE19" s="31">
        <f>_xlfn.XLOOKUP(C19,Product!$E$3:$E$29,Product!$F$3:$F$29)</f>
        <v>85000</v>
      </c>
      <c r="AF19" s="31">
        <f>_xlfn.XLOOKUP(C19,Product!$E$3:$E$29,Product!$G$3:$G$29)</f>
        <v>28000</v>
      </c>
      <c r="AG19" s="21" t="s">
        <v>89</v>
      </c>
      <c r="AH19" s="22">
        <f>_xlfn.XLOOKUP(AG19,Diskon!$C$3:$C$9,Diskon!$D$3:$D$9)</f>
        <v>0.15</v>
      </c>
      <c r="AI19" s="17" t="s">
        <v>90</v>
      </c>
      <c r="AJ19" s="16" t="s">
        <v>23</v>
      </c>
      <c r="AK19" s="16" t="s">
        <v>58</v>
      </c>
      <c r="AL19" s="23">
        <f t="shared" si="26"/>
        <v>85000</v>
      </c>
      <c r="AM19" s="23">
        <f t="shared" si="27"/>
        <v>12750</v>
      </c>
      <c r="AN19" s="23">
        <f t="shared" si="28"/>
        <v>72250</v>
      </c>
      <c r="AO19" s="23">
        <f t="shared" si="29"/>
        <v>28000</v>
      </c>
      <c r="AP19" s="23">
        <f t="shared" si="30"/>
        <v>44250</v>
      </c>
      <c r="AQ19" s="24">
        <v>45022</v>
      </c>
      <c r="AR19" s="27" t="str">
        <f t="shared" si="31"/>
        <v>06/04/23</v>
      </c>
      <c r="AS19" s="16">
        <v>5</v>
      </c>
      <c r="AT19" s="66">
        <f>AP19/'pivot general'!$A$8</f>
        <v>6.637951214733822E-5</v>
      </c>
    </row>
    <row r="20" spans="1:46" ht="14.4" x14ac:dyDescent="0.3">
      <c r="A20" s="16">
        <v>19</v>
      </c>
      <c r="B20" s="16" t="str">
        <f t="shared" si="0"/>
        <v>ORD-PP-19-02/04/23</v>
      </c>
      <c r="C20" s="17" t="s">
        <v>43</v>
      </c>
      <c r="D20" s="16" t="str">
        <f>_xlfn.XLOOKUP($C20,Product!$E$3:$E$29,Product!$D$3:$D$29)</f>
        <v>PP</v>
      </c>
      <c r="E20" s="18" t="s">
        <v>110</v>
      </c>
      <c r="F20" s="18">
        <f t="shared" si="1"/>
        <v>10</v>
      </c>
      <c r="G20" s="18">
        <f t="shared" si="2"/>
        <v>20</v>
      </c>
      <c r="H20" s="18">
        <f t="shared" si="3"/>
        <v>31</v>
      </c>
      <c r="I20" s="18">
        <f t="shared" si="4"/>
        <v>10</v>
      </c>
      <c r="J20" s="16" t="str">
        <f t="shared" si="5"/>
        <v>Ocean Blue</v>
      </c>
      <c r="K20" s="16" t="str">
        <f t="shared" si="6"/>
        <v>Ocean Blue</v>
      </c>
      <c r="L20" s="25" t="str">
        <f t="shared" si="7"/>
        <v xml:space="preserve"> 1</v>
      </c>
      <c r="M20" s="19">
        <f t="shared" si="8"/>
        <v>1</v>
      </c>
      <c r="N20" s="18">
        <f t="shared" si="9"/>
        <v>44</v>
      </c>
      <c r="O20" s="18">
        <f t="shared" si="10"/>
        <v>52</v>
      </c>
      <c r="P20" s="18">
        <f t="shared" si="11"/>
        <v>63</v>
      </c>
      <c r="Q20" s="18">
        <f t="shared" si="12"/>
        <v>8</v>
      </c>
      <c r="R20" s="27" t="str">
        <f t="shared" si="13"/>
        <v xml:space="preserve">Magenta </v>
      </c>
      <c r="S20" s="19" t="str">
        <f t="shared" si="14"/>
        <v xml:space="preserve">Magenta </v>
      </c>
      <c r="T20" s="19" t="str">
        <f t="shared" si="15"/>
        <v xml:space="preserve"> 2</v>
      </c>
      <c r="U20" s="19">
        <f t="shared" si="16"/>
        <v>2</v>
      </c>
      <c r="V20" s="20">
        <f t="shared" si="17"/>
        <v>76</v>
      </c>
      <c r="W20" s="18">
        <f t="shared" si="18"/>
        <v>81</v>
      </c>
      <c r="X20" s="18">
        <f t="shared" si="19"/>
        <v>92</v>
      </c>
      <c r="Y20" s="18">
        <f t="shared" si="20"/>
        <v>5</v>
      </c>
      <c r="Z20" s="16" t="str">
        <f t="shared" si="21"/>
        <v xml:space="preserve">Dusk </v>
      </c>
      <c r="AA20" s="16" t="str">
        <f t="shared" si="22"/>
        <v xml:space="preserve">Dusk </v>
      </c>
      <c r="AB20" s="19" t="str">
        <f t="shared" si="23"/>
        <v xml:space="preserve"> 1</v>
      </c>
      <c r="AC20" s="19">
        <f t="shared" si="24"/>
        <v>1</v>
      </c>
      <c r="AD20" s="19">
        <f t="shared" si="25"/>
        <v>4</v>
      </c>
      <c r="AE20" s="31">
        <f>_xlfn.XLOOKUP(C20,Product!$E$3:$E$29,Product!$F$3:$F$29)</f>
        <v>395000</v>
      </c>
      <c r="AF20" s="31">
        <f>_xlfn.XLOOKUP(C20,Product!$E$3:$E$29,Product!$G$3:$G$29)</f>
        <v>172000</v>
      </c>
      <c r="AG20" s="21" t="s">
        <v>10</v>
      </c>
      <c r="AH20" s="22">
        <f>_xlfn.XLOOKUP(AG20,Diskon!$C$3:$C$9,Diskon!$D$3:$D$9)</f>
        <v>0.1</v>
      </c>
      <c r="AI20" s="17" t="s">
        <v>90</v>
      </c>
      <c r="AJ20" s="16" t="s">
        <v>11</v>
      </c>
      <c r="AK20" s="16" t="s">
        <v>34</v>
      </c>
      <c r="AL20" s="23">
        <f t="shared" si="26"/>
        <v>1580000</v>
      </c>
      <c r="AM20" s="23">
        <f t="shared" si="27"/>
        <v>158000</v>
      </c>
      <c r="AN20" s="23">
        <f t="shared" si="28"/>
        <v>1422000</v>
      </c>
      <c r="AO20" s="23">
        <f t="shared" si="29"/>
        <v>688000</v>
      </c>
      <c r="AP20" s="23">
        <f t="shared" si="30"/>
        <v>734000</v>
      </c>
      <c r="AQ20" s="24">
        <v>45018</v>
      </c>
      <c r="AR20" s="27" t="str">
        <f t="shared" si="31"/>
        <v>02/04/23</v>
      </c>
      <c r="AS20" s="16">
        <v>1</v>
      </c>
      <c r="AT20" s="66">
        <f>AP20/'pivot general'!$A$8</f>
        <v>1.1010748455626271E-3</v>
      </c>
    </row>
    <row r="21" spans="1:46" ht="14.4" x14ac:dyDescent="0.3">
      <c r="A21" s="16">
        <v>20</v>
      </c>
      <c r="B21" s="16" t="str">
        <f t="shared" si="0"/>
        <v>ORD-PW-20-09/04/23</v>
      </c>
      <c r="C21" s="17" t="s">
        <v>21</v>
      </c>
      <c r="D21" s="16" t="str">
        <f>_xlfn.XLOOKUP($C21,Product!$E$3:$E$29,Product!$D$3:$D$29)</f>
        <v>PW</v>
      </c>
      <c r="E21" s="18" t="s">
        <v>111</v>
      </c>
      <c r="F21" s="18">
        <f t="shared" si="1"/>
        <v>10</v>
      </c>
      <c r="G21" s="18">
        <f t="shared" si="2"/>
        <v>18</v>
      </c>
      <c r="H21" s="18">
        <f t="shared" si="3"/>
        <v>29</v>
      </c>
      <c r="I21" s="18">
        <f t="shared" si="4"/>
        <v>8</v>
      </c>
      <c r="J21" s="16" t="str">
        <f t="shared" si="5"/>
        <v>Ash Grey</v>
      </c>
      <c r="K21" s="16" t="str">
        <f t="shared" si="6"/>
        <v>Ash Grey</v>
      </c>
      <c r="L21" s="25" t="str">
        <f t="shared" si="7"/>
        <v xml:space="preserve"> 1</v>
      </c>
      <c r="M21" s="19">
        <f t="shared" si="8"/>
        <v>1</v>
      </c>
      <c r="N21" s="18" t="e">
        <f t="shared" si="9"/>
        <v>#VALUE!</v>
      </c>
      <c r="O21" s="18" t="e">
        <f t="shared" si="10"/>
        <v>#VALUE!</v>
      </c>
      <c r="P21" s="18" t="e">
        <f t="shared" si="11"/>
        <v>#VALUE!</v>
      </c>
      <c r="Q21" s="18" t="e">
        <f t="shared" si="12"/>
        <v>#VALUE!</v>
      </c>
      <c r="R21" s="27" t="str">
        <f t="shared" si="13"/>
        <v xml:space="preserve"> </v>
      </c>
      <c r="S21" s="19" t="str">
        <f t="shared" si="14"/>
        <v xml:space="preserve"> </v>
      </c>
      <c r="T21" s="19" t="str">
        <f t="shared" si="15"/>
        <v>0</v>
      </c>
      <c r="U21" s="19">
        <f t="shared" si="16"/>
        <v>0</v>
      </c>
      <c r="V21" s="20" t="e">
        <f t="shared" si="17"/>
        <v>#VALUE!</v>
      </c>
      <c r="W21" s="18" t="e">
        <f t="shared" si="18"/>
        <v>#VALUE!</v>
      </c>
      <c r="X21" s="18" t="e">
        <f t="shared" si="19"/>
        <v>#VALUE!</v>
      </c>
      <c r="Y21" s="18" t="e">
        <f t="shared" si="20"/>
        <v>#VALUE!</v>
      </c>
      <c r="Z21" s="16" t="str">
        <f t="shared" si="21"/>
        <v xml:space="preserve"> </v>
      </c>
      <c r="AA21" s="16" t="str">
        <f t="shared" si="22"/>
        <v xml:space="preserve"> </v>
      </c>
      <c r="AB21" s="19" t="str">
        <f t="shared" si="23"/>
        <v>0</v>
      </c>
      <c r="AC21" s="19">
        <f t="shared" si="24"/>
        <v>0</v>
      </c>
      <c r="AD21" s="19">
        <f t="shared" si="25"/>
        <v>1</v>
      </c>
      <c r="AE21" s="31">
        <f>_xlfn.XLOOKUP(C21,Product!$E$3:$E$29,Product!$F$3:$F$29)</f>
        <v>90000</v>
      </c>
      <c r="AF21" s="31">
        <f>_xlfn.XLOOKUP(C21,Product!$E$3:$E$29,Product!$G$3:$G$29)</f>
        <v>36000</v>
      </c>
      <c r="AG21" s="21" t="s">
        <v>16</v>
      </c>
      <c r="AH21" s="22" t="e">
        <f>_xlfn.XLOOKUP(AG21,Diskon!$C$3:$C$9,Diskon!$D$3:$D$9)</f>
        <v>#N/A</v>
      </c>
      <c r="AI21" s="17" t="s">
        <v>16</v>
      </c>
      <c r="AJ21" s="16" t="s">
        <v>11</v>
      </c>
      <c r="AK21" s="16" t="s">
        <v>58</v>
      </c>
      <c r="AL21" s="23">
        <f t="shared" si="26"/>
        <v>90000</v>
      </c>
      <c r="AM21" s="23" t="str">
        <f t="shared" si="27"/>
        <v>0</v>
      </c>
      <c r="AN21" s="23">
        <f t="shared" si="28"/>
        <v>90000</v>
      </c>
      <c r="AO21" s="23">
        <f t="shared" si="29"/>
        <v>36000</v>
      </c>
      <c r="AP21" s="23">
        <f t="shared" si="30"/>
        <v>54000</v>
      </c>
      <c r="AQ21" s="24">
        <v>45025</v>
      </c>
      <c r="AR21" s="27" t="str">
        <f t="shared" si="31"/>
        <v>09/04/23</v>
      </c>
      <c r="AS21" s="16">
        <v>2</v>
      </c>
      <c r="AT21" s="66">
        <f>AP21/'pivot general'!$A$8</f>
        <v>8.1005506349294092E-5</v>
      </c>
    </row>
    <row r="22" spans="1:46" ht="14.4" x14ac:dyDescent="0.3">
      <c r="A22" s="16">
        <v>21</v>
      </c>
      <c r="B22" s="16" t="str">
        <f t="shared" si="0"/>
        <v>ORD-SW-21-04/04/23</v>
      </c>
      <c r="C22" s="17" t="s">
        <v>29</v>
      </c>
      <c r="D22" s="16" t="str">
        <f>_xlfn.XLOOKUP($C22,Product!$E$3:$E$29,Product!$D$3:$D$29)</f>
        <v>SW</v>
      </c>
      <c r="E22" s="18" t="s">
        <v>112</v>
      </c>
      <c r="F22" s="18">
        <f t="shared" si="1"/>
        <v>10</v>
      </c>
      <c r="G22" s="18">
        <f t="shared" si="2"/>
        <v>24</v>
      </c>
      <c r="H22" s="18">
        <f t="shared" si="3"/>
        <v>35</v>
      </c>
      <c r="I22" s="18">
        <f t="shared" si="4"/>
        <v>14</v>
      </c>
      <c r="J22" s="16" t="str">
        <f t="shared" si="5"/>
        <v>Midnight Black</v>
      </c>
      <c r="K22" s="16" t="str">
        <f t="shared" si="6"/>
        <v>Midnight Black</v>
      </c>
      <c r="L22" s="25" t="str">
        <f t="shared" si="7"/>
        <v xml:space="preserve"> 2</v>
      </c>
      <c r="M22" s="19">
        <f t="shared" si="8"/>
        <v>2</v>
      </c>
      <c r="N22" s="18">
        <f t="shared" si="9"/>
        <v>48</v>
      </c>
      <c r="O22" s="18">
        <f t="shared" si="10"/>
        <v>59</v>
      </c>
      <c r="P22" s="18">
        <f t="shared" si="11"/>
        <v>70</v>
      </c>
      <c r="Q22" s="18">
        <f t="shared" si="12"/>
        <v>11</v>
      </c>
      <c r="R22" s="27" t="str">
        <f t="shared" si="13"/>
        <v xml:space="preserve">Ocean Blue </v>
      </c>
      <c r="S22" s="19" t="str">
        <f t="shared" si="14"/>
        <v xml:space="preserve">Ocean Blue </v>
      </c>
      <c r="T22" s="19" t="str">
        <f t="shared" si="15"/>
        <v xml:space="preserve"> 1</v>
      </c>
      <c r="U22" s="19">
        <f t="shared" si="16"/>
        <v>1</v>
      </c>
      <c r="V22" s="20" t="e">
        <f t="shared" si="17"/>
        <v>#VALUE!</v>
      </c>
      <c r="W22" s="18" t="e">
        <f t="shared" si="18"/>
        <v>#VALUE!</v>
      </c>
      <c r="X22" s="18" t="e">
        <f t="shared" si="19"/>
        <v>#VALUE!</v>
      </c>
      <c r="Y22" s="18" t="e">
        <f t="shared" si="20"/>
        <v>#VALUE!</v>
      </c>
      <c r="Z22" s="16" t="str">
        <f t="shared" si="21"/>
        <v xml:space="preserve"> </v>
      </c>
      <c r="AA22" s="16" t="str">
        <f t="shared" si="22"/>
        <v xml:space="preserve"> </v>
      </c>
      <c r="AB22" s="19" t="str">
        <f t="shared" si="23"/>
        <v>0</v>
      </c>
      <c r="AC22" s="19">
        <f t="shared" si="24"/>
        <v>0</v>
      </c>
      <c r="AD22" s="19">
        <f t="shared" si="25"/>
        <v>3</v>
      </c>
      <c r="AE22" s="31">
        <f>_xlfn.XLOOKUP(C22,Product!$E$3:$E$29,Product!$F$3:$F$29)</f>
        <v>165000</v>
      </c>
      <c r="AF22" s="31">
        <f>_xlfn.XLOOKUP(C22,Product!$E$3:$E$29,Product!$G$3:$G$29)</f>
        <v>69000</v>
      </c>
      <c r="AG22" s="21" t="s">
        <v>10</v>
      </c>
      <c r="AH22" s="22">
        <f>_xlfn.XLOOKUP(AG22,Diskon!$C$3:$C$9,Diskon!$D$3:$D$9)</f>
        <v>0.1</v>
      </c>
      <c r="AI22" s="17" t="s">
        <v>90</v>
      </c>
      <c r="AJ22" s="16" t="s">
        <v>11</v>
      </c>
      <c r="AK22" s="16" t="s">
        <v>49</v>
      </c>
      <c r="AL22" s="23">
        <f t="shared" si="26"/>
        <v>495000</v>
      </c>
      <c r="AM22" s="23">
        <f t="shared" si="27"/>
        <v>49500</v>
      </c>
      <c r="AN22" s="23">
        <f t="shared" si="28"/>
        <v>445500</v>
      </c>
      <c r="AO22" s="23">
        <f t="shared" si="29"/>
        <v>207000</v>
      </c>
      <c r="AP22" s="23">
        <f t="shared" si="30"/>
        <v>238500</v>
      </c>
      <c r="AQ22" s="24">
        <v>45020</v>
      </c>
      <c r="AR22" s="27" t="str">
        <f t="shared" si="31"/>
        <v>04/04/23</v>
      </c>
      <c r="AS22" s="16">
        <v>2</v>
      </c>
      <c r="AT22" s="66">
        <f>AP22/'pivot general'!$A$8</f>
        <v>3.5777431970938223E-4</v>
      </c>
    </row>
    <row r="23" spans="1:46" ht="14.4" x14ac:dyDescent="0.3">
      <c r="A23" s="16">
        <v>22</v>
      </c>
      <c r="B23" s="16" t="str">
        <f t="shared" si="0"/>
        <v>ORD-AK-22-28/04/23</v>
      </c>
      <c r="C23" s="17" t="s">
        <v>31</v>
      </c>
      <c r="D23" s="16" t="str">
        <f>_xlfn.XLOOKUP($C23,Product!$E$3:$E$29,Product!$D$3:$D$29)</f>
        <v>AK</v>
      </c>
      <c r="E23" s="18" t="s">
        <v>113</v>
      </c>
      <c r="F23" s="18">
        <f t="shared" si="1"/>
        <v>10</v>
      </c>
      <c r="G23" s="18">
        <f t="shared" si="2"/>
        <v>21</v>
      </c>
      <c r="H23" s="18">
        <f t="shared" si="3"/>
        <v>32</v>
      </c>
      <c r="I23" s="18">
        <f t="shared" si="4"/>
        <v>11</v>
      </c>
      <c r="J23" s="16" t="str">
        <f t="shared" si="5"/>
        <v>Carmine Red</v>
      </c>
      <c r="K23" s="16" t="str">
        <f t="shared" si="6"/>
        <v>Carmine Red</v>
      </c>
      <c r="L23" s="25" t="str">
        <f t="shared" si="7"/>
        <v xml:space="preserve"> 1</v>
      </c>
      <c r="M23" s="19">
        <f t="shared" si="8"/>
        <v>1</v>
      </c>
      <c r="N23" s="18">
        <f t="shared" si="9"/>
        <v>45</v>
      </c>
      <c r="O23" s="18">
        <f t="shared" si="10"/>
        <v>59</v>
      </c>
      <c r="P23" s="18">
        <f t="shared" si="11"/>
        <v>70</v>
      </c>
      <c r="Q23" s="18">
        <f t="shared" si="12"/>
        <v>14</v>
      </c>
      <c r="R23" s="27" t="str">
        <f t="shared" si="13"/>
        <v xml:space="preserve">Summer Orange </v>
      </c>
      <c r="S23" s="19" t="str">
        <f t="shared" si="14"/>
        <v xml:space="preserve">Summer Orange </v>
      </c>
      <c r="T23" s="19" t="str">
        <f t="shared" si="15"/>
        <v xml:space="preserve"> 3</v>
      </c>
      <c r="U23" s="19">
        <f t="shared" si="16"/>
        <v>3</v>
      </c>
      <c r="V23" s="20" t="e">
        <f t="shared" si="17"/>
        <v>#VALUE!</v>
      </c>
      <c r="W23" s="18" t="e">
        <f t="shared" si="18"/>
        <v>#VALUE!</v>
      </c>
      <c r="X23" s="18" t="e">
        <f t="shared" si="19"/>
        <v>#VALUE!</v>
      </c>
      <c r="Y23" s="18" t="e">
        <f t="shared" si="20"/>
        <v>#VALUE!</v>
      </c>
      <c r="Z23" s="16" t="str">
        <f t="shared" si="21"/>
        <v xml:space="preserve"> </v>
      </c>
      <c r="AA23" s="16" t="str">
        <f t="shared" si="22"/>
        <v xml:space="preserve"> </v>
      </c>
      <c r="AB23" s="19" t="str">
        <f t="shared" si="23"/>
        <v>0</v>
      </c>
      <c r="AC23" s="19">
        <f t="shared" si="24"/>
        <v>0</v>
      </c>
      <c r="AD23" s="19">
        <f t="shared" si="25"/>
        <v>4</v>
      </c>
      <c r="AE23" s="31">
        <f>_xlfn.XLOOKUP(C23,Product!$E$3:$E$29,Product!$F$3:$F$29)</f>
        <v>65000</v>
      </c>
      <c r="AF23" s="31">
        <f>_xlfn.XLOOKUP(C23,Product!$E$3:$E$29,Product!$G$3:$G$29)</f>
        <v>11000</v>
      </c>
      <c r="AG23" s="21" t="s">
        <v>12</v>
      </c>
      <c r="AH23" s="22">
        <f>_xlfn.XLOOKUP(AG23,Diskon!$C$3:$C$9,Diskon!$D$3:$D$9)</f>
        <v>0.2</v>
      </c>
      <c r="AI23" s="17" t="s">
        <v>13</v>
      </c>
      <c r="AJ23" s="16" t="s">
        <v>11</v>
      </c>
      <c r="AK23" s="16" t="s">
        <v>18</v>
      </c>
      <c r="AL23" s="23">
        <f t="shared" si="26"/>
        <v>260000</v>
      </c>
      <c r="AM23" s="23">
        <f t="shared" si="27"/>
        <v>52000</v>
      </c>
      <c r="AN23" s="23">
        <f t="shared" si="28"/>
        <v>208000</v>
      </c>
      <c r="AO23" s="23">
        <f t="shared" si="29"/>
        <v>44000</v>
      </c>
      <c r="AP23" s="23">
        <f t="shared" si="30"/>
        <v>164000</v>
      </c>
      <c r="AQ23" s="24">
        <v>45044</v>
      </c>
      <c r="AR23" s="27" t="str">
        <f t="shared" si="31"/>
        <v>28/04/23</v>
      </c>
      <c r="AS23" s="16">
        <v>5</v>
      </c>
      <c r="AT23" s="66">
        <f>AP23/'pivot general'!$A$8</f>
        <v>2.4601672298674501E-4</v>
      </c>
    </row>
    <row r="24" spans="1:46" ht="14.4" x14ac:dyDescent="0.3">
      <c r="A24" s="16">
        <v>23</v>
      </c>
      <c r="B24" s="16" t="str">
        <f t="shared" si="0"/>
        <v>ORD-PP-23-30/04/23</v>
      </c>
      <c r="C24" s="17" t="s">
        <v>54</v>
      </c>
      <c r="D24" s="16" t="str">
        <f>_xlfn.XLOOKUP($C24,Product!$E$3:$E$29,Product!$D$3:$D$29)</f>
        <v>PP</v>
      </c>
      <c r="E24" s="18" t="s">
        <v>114</v>
      </c>
      <c r="F24" s="18">
        <f t="shared" si="1"/>
        <v>10</v>
      </c>
      <c r="G24" s="18">
        <f t="shared" si="2"/>
        <v>24</v>
      </c>
      <c r="H24" s="18">
        <f t="shared" si="3"/>
        <v>35</v>
      </c>
      <c r="I24" s="18">
        <f t="shared" si="4"/>
        <v>14</v>
      </c>
      <c r="J24" s="16" t="str">
        <f t="shared" si="5"/>
        <v>Midnight Black</v>
      </c>
      <c r="K24" s="16" t="str">
        <f t="shared" si="6"/>
        <v>Midnight Black</v>
      </c>
      <c r="L24" s="25" t="str">
        <f t="shared" si="7"/>
        <v xml:space="preserve"> 3</v>
      </c>
      <c r="M24" s="19">
        <f t="shared" si="8"/>
        <v>3</v>
      </c>
      <c r="N24" s="18">
        <f t="shared" si="9"/>
        <v>48</v>
      </c>
      <c r="O24" s="18">
        <f t="shared" si="10"/>
        <v>59</v>
      </c>
      <c r="P24" s="18">
        <f t="shared" si="11"/>
        <v>70</v>
      </c>
      <c r="Q24" s="18">
        <f t="shared" si="12"/>
        <v>11</v>
      </c>
      <c r="R24" s="27" t="str">
        <f t="shared" si="13"/>
        <v xml:space="preserve">Ocean Blue </v>
      </c>
      <c r="S24" s="19" t="str">
        <f t="shared" si="14"/>
        <v xml:space="preserve">Ocean Blue </v>
      </c>
      <c r="T24" s="19" t="str">
        <f t="shared" si="15"/>
        <v xml:space="preserve"> 1</v>
      </c>
      <c r="U24" s="19">
        <f t="shared" si="16"/>
        <v>1</v>
      </c>
      <c r="V24" s="20" t="e">
        <f t="shared" si="17"/>
        <v>#VALUE!</v>
      </c>
      <c r="W24" s="18" t="e">
        <f t="shared" si="18"/>
        <v>#VALUE!</v>
      </c>
      <c r="X24" s="18" t="e">
        <f t="shared" si="19"/>
        <v>#VALUE!</v>
      </c>
      <c r="Y24" s="18" t="e">
        <f t="shared" si="20"/>
        <v>#VALUE!</v>
      </c>
      <c r="Z24" s="16" t="str">
        <f t="shared" si="21"/>
        <v xml:space="preserve"> </v>
      </c>
      <c r="AA24" s="16" t="str">
        <f t="shared" si="22"/>
        <v xml:space="preserve"> </v>
      </c>
      <c r="AB24" s="19" t="str">
        <f t="shared" si="23"/>
        <v>0</v>
      </c>
      <c r="AC24" s="19">
        <f t="shared" si="24"/>
        <v>0</v>
      </c>
      <c r="AD24" s="19">
        <f t="shared" si="25"/>
        <v>4</v>
      </c>
      <c r="AE24" s="31">
        <f>_xlfn.XLOOKUP(C24,Product!$E$3:$E$29,Product!$F$3:$F$29)</f>
        <v>85000</v>
      </c>
      <c r="AF24" s="31">
        <f>_xlfn.XLOOKUP(C24,Product!$E$3:$E$29,Product!$G$3:$G$29)</f>
        <v>28000</v>
      </c>
      <c r="AG24" s="21" t="s">
        <v>12</v>
      </c>
      <c r="AH24" s="22">
        <f>_xlfn.XLOOKUP(AG24,Diskon!$C$3:$C$9,Diskon!$D$3:$D$9)</f>
        <v>0.2</v>
      </c>
      <c r="AI24" s="17" t="s">
        <v>13</v>
      </c>
      <c r="AJ24" s="16" t="s">
        <v>11</v>
      </c>
      <c r="AK24" s="16" t="s">
        <v>25</v>
      </c>
      <c r="AL24" s="23">
        <f t="shared" si="26"/>
        <v>340000</v>
      </c>
      <c r="AM24" s="23">
        <f t="shared" si="27"/>
        <v>68000</v>
      </c>
      <c r="AN24" s="23">
        <f t="shared" si="28"/>
        <v>272000</v>
      </c>
      <c r="AO24" s="23">
        <f t="shared" si="29"/>
        <v>112000</v>
      </c>
      <c r="AP24" s="23">
        <f t="shared" si="30"/>
        <v>160000</v>
      </c>
      <c r="AQ24" s="24">
        <v>45046</v>
      </c>
      <c r="AR24" s="27" t="str">
        <f t="shared" si="31"/>
        <v>30/04/23</v>
      </c>
      <c r="AS24" s="16">
        <v>1</v>
      </c>
      <c r="AT24" s="66">
        <f>AP24/'pivot general'!$A$8</f>
        <v>2.4001631510901954E-4</v>
      </c>
    </row>
    <row r="25" spans="1:46" ht="14.4" x14ac:dyDescent="0.3">
      <c r="A25" s="16">
        <v>24</v>
      </c>
      <c r="B25" s="16" t="str">
        <f t="shared" si="0"/>
        <v>ORD-PW-24-06/04/23</v>
      </c>
      <c r="C25" s="17" t="s">
        <v>22</v>
      </c>
      <c r="D25" s="16" t="str">
        <f>_xlfn.XLOOKUP($C25,Product!$E$3:$E$29,Product!$D$3:$D$29)</f>
        <v>PW</v>
      </c>
      <c r="E25" s="18" t="s">
        <v>115</v>
      </c>
      <c r="F25" s="18">
        <f t="shared" si="1"/>
        <v>10</v>
      </c>
      <c r="G25" s="18">
        <f t="shared" si="2"/>
        <v>19</v>
      </c>
      <c r="H25" s="18">
        <f t="shared" si="3"/>
        <v>30</v>
      </c>
      <c r="I25" s="18">
        <f t="shared" si="4"/>
        <v>9</v>
      </c>
      <c r="J25" s="16" t="str">
        <f t="shared" si="5"/>
        <v>Rose Gold</v>
      </c>
      <c r="K25" s="16" t="str">
        <f t="shared" si="6"/>
        <v>Rose Gold</v>
      </c>
      <c r="L25" s="25" t="str">
        <f t="shared" si="7"/>
        <v xml:space="preserve"> 7</v>
      </c>
      <c r="M25" s="19">
        <f t="shared" si="8"/>
        <v>7</v>
      </c>
      <c r="N25" s="18" t="e">
        <f t="shared" si="9"/>
        <v>#VALUE!</v>
      </c>
      <c r="O25" s="18" t="e">
        <f t="shared" si="10"/>
        <v>#VALUE!</v>
      </c>
      <c r="P25" s="18" t="e">
        <f t="shared" si="11"/>
        <v>#VALUE!</v>
      </c>
      <c r="Q25" s="18" t="e">
        <f t="shared" si="12"/>
        <v>#VALUE!</v>
      </c>
      <c r="R25" s="27" t="str">
        <f t="shared" si="13"/>
        <v xml:space="preserve"> </v>
      </c>
      <c r="S25" s="19" t="str">
        <f t="shared" si="14"/>
        <v xml:space="preserve"> </v>
      </c>
      <c r="T25" s="19" t="str">
        <f t="shared" si="15"/>
        <v>0</v>
      </c>
      <c r="U25" s="19">
        <f t="shared" si="16"/>
        <v>0</v>
      </c>
      <c r="V25" s="20" t="e">
        <f t="shared" si="17"/>
        <v>#VALUE!</v>
      </c>
      <c r="W25" s="18" t="e">
        <f t="shared" si="18"/>
        <v>#VALUE!</v>
      </c>
      <c r="X25" s="18" t="e">
        <f t="shared" si="19"/>
        <v>#VALUE!</v>
      </c>
      <c r="Y25" s="18" t="e">
        <f t="shared" si="20"/>
        <v>#VALUE!</v>
      </c>
      <c r="Z25" s="16" t="str">
        <f t="shared" si="21"/>
        <v xml:space="preserve"> </v>
      </c>
      <c r="AA25" s="16" t="str">
        <f t="shared" si="22"/>
        <v xml:space="preserve"> </v>
      </c>
      <c r="AB25" s="19" t="str">
        <f t="shared" si="23"/>
        <v>0</v>
      </c>
      <c r="AC25" s="19">
        <f t="shared" si="24"/>
        <v>0</v>
      </c>
      <c r="AD25" s="19">
        <f t="shared" si="25"/>
        <v>7</v>
      </c>
      <c r="AE25" s="31">
        <f>_xlfn.XLOOKUP(C25,Product!$E$3:$E$29,Product!$F$3:$F$29)</f>
        <v>90000</v>
      </c>
      <c r="AF25" s="31">
        <f>_xlfn.XLOOKUP(C25,Product!$E$3:$E$29,Product!$G$3:$G$29)</f>
        <v>37000</v>
      </c>
      <c r="AG25" s="21" t="s">
        <v>92</v>
      </c>
      <c r="AH25" s="22">
        <f>_xlfn.XLOOKUP(AG25,Diskon!$C$3:$C$9,Diskon!$D$3:$D$9)</f>
        <v>0.1</v>
      </c>
      <c r="AI25" s="17" t="s">
        <v>90</v>
      </c>
      <c r="AJ25" s="16" t="s">
        <v>14</v>
      </c>
      <c r="AK25" s="16" t="s">
        <v>18</v>
      </c>
      <c r="AL25" s="23">
        <f t="shared" si="26"/>
        <v>630000</v>
      </c>
      <c r="AM25" s="23">
        <f t="shared" si="27"/>
        <v>63000</v>
      </c>
      <c r="AN25" s="23">
        <f t="shared" si="28"/>
        <v>567000</v>
      </c>
      <c r="AO25" s="23">
        <f t="shared" si="29"/>
        <v>259000</v>
      </c>
      <c r="AP25" s="23">
        <f t="shared" si="30"/>
        <v>308000</v>
      </c>
      <c r="AQ25" s="24">
        <v>45022</v>
      </c>
      <c r="AR25" s="27" t="str">
        <f t="shared" si="31"/>
        <v>06/04/23</v>
      </c>
      <c r="AS25" s="16">
        <v>1</v>
      </c>
      <c r="AT25" s="66">
        <f>AP25/'pivot general'!$A$8</f>
        <v>4.6203140658486263E-4</v>
      </c>
    </row>
    <row r="26" spans="1:46" ht="14.4" x14ac:dyDescent="0.3">
      <c r="A26" s="16">
        <v>25</v>
      </c>
      <c r="B26" s="16" t="str">
        <f t="shared" si="0"/>
        <v>ORD-PP-25-02/04/23</v>
      </c>
      <c r="C26" s="17" t="s">
        <v>43</v>
      </c>
      <c r="D26" s="16" t="str">
        <f>_xlfn.XLOOKUP($C26,Product!$E$3:$E$29,Product!$D$3:$D$29)</f>
        <v>PP</v>
      </c>
      <c r="E26" s="18" t="s">
        <v>116</v>
      </c>
      <c r="F26" s="18">
        <f t="shared" si="1"/>
        <v>10</v>
      </c>
      <c r="G26" s="18">
        <f t="shared" si="2"/>
        <v>21</v>
      </c>
      <c r="H26" s="18">
        <f t="shared" si="3"/>
        <v>32</v>
      </c>
      <c r="I26" s="18">
        <f t="shared" si="4"/>
        <v>11</v>
      </c>
      <c r="J26" s="16" t="str">
        <f t="shared" si="5"/>
        <v>Carmine Red</v>
      </c>
      <c r="K26" s="16" t="str">
        <f t="shared" si="6"/>
        <v>Carmine Red</v>
      </c>
      <c r="L26" s="25" t="str">
        <f t="shared" si="7"/>
        <v xml:space="preserve"> 1</v>
      </c>
      <c r="M26" s="19">
        <f t="shared" si="8"/>
        <v>1</v>
      </c>
      <c r="N26" s="18">
        <f t="shared" si="9"/>
        <v>45</v>
      </c>
      <c r="O26" s="18">
        <f t="shared" si="10"/>
        <v>59</v>
      </c>
      <c r="P26" s="18">
        <f t="shared" si="11"/>
        <v>70</v>
      </c>
      <c r="Q26" s="18">
        <f t="shared" si="12"/>
        <v>14</v>
      </c>
      <c r="R26" s="27" t="str">
        <f t="shared" si="13"/>
        <v xml:space="preserve">Summer Orange </v>
      </c>
      <c r="S26" s="19" t="str">
        <f t="shared" si="14"/>
        <v xml:space="preserve">Summer Orange </v>
      </c>
      <c r="T26" s="19" t="str">
        <f t="shared" si="15"/>
        <v xml:space="preserve"> 6</v>
      </c>
      <c r="U26" s="19">
        <f t="shared" si="16"/>
        <v>6</v>
      </c>
      <c r="V26" s="20" t="e">
        <f t="shared" si="17"/>
        <v>#VALUE!</v>
      </c>
      <c r="W26" s="18" t="e">
        <f t="shared" si="18"/>
        <v>#VALUE!</v>
      </c>
      <c r="X26" s="18" t="e">
        <f t="shared" si="19"/>
        <v>#VALUE!</v>
      </c>
      <c r="Y26" s="18" t="e">
        <f t="shared" si="20"/>
        <v>#VALUE!</v>
      </c>
      <c r="Z26" s="16" t="str">
        <f t="shared" si="21"/>
        <v xml:space="preserve"> </v>
      </c>
      <c r="AA26" s="16" t="str">
        <f t="shared" si="22"/>
        <v xml:space="preserve"> </v>
      </c>
      <c r="AB26" s="19" t="str">
        <f t="shared" si="23"/>
        <v>0</v>
      </c>
      <c r="AC26" s="19">
        <f t="shared" si="24"/>
        <v>0</v>
      </c>
      <c r="AD26" s="19">
        <f t="shared" si="25"/>
        <v>7</v>
      </c>
      <c r="AE26" s="31">
        <f>_xlfn.XLOOKUP(C26,Product!$E$3:$E$29,Product!$F$3:$F$29)</f>
        <v>395000</v>
      </c>
      <c r="AF26" s="31">
        <f>_xlfn.XLOOKUP(C26,Product!$E$3:$E$29,Product!$G$3:$G$29)</f>
        <v>172000</v>
      </c>
      <c r="AG26" s="21" t="s">
        <v>19</v>
      </c>
      <c r="AH26" s="22">
        <f>_xlfn.XLOOKUP(AG26,Diskon!$C$3:$C$9,Diskon!$D$3:$D$9)</f>
        <v>0.15</v>
      </c>
      <c r="AI26" s="17" t="s">
        <v>90</v>
      </c>
      <c r="AJ26" s="16" t="s">
        <v>11</v>
      </c>
      <c r="AK26" s="16" t="s">
        <v>75</v>
      </c>
      <c r="AL26" s="23">
        <f t="shared" si="26"/>
        <v>2765000</v>
      </c>
      <c r="AM26" s="23">
        <f t="shared" si="27"/>
        <v>414750</v>
      </c>
      <c r="AN26" s="23">
        <f t="shared" si="28"/>
        <v>2350250</v>
      </c>
      <c r="AO26" s="23">
        <f t="shared" si="29"/>
        <v>1204000</v>
      </c>
      <c r="AP26" s="23">
        <f t="shared" si="30"/>
        <v>1146250</v>
      </c>
      <c r="AQ26" s="24">
        <v>45018</v>
      </c>
      <c r="AR26" s="27" t="str">
        <f t="shared" si="31"/>
        <v>02/04/23</v>
      </c>
      <c r="AS26" s="16">
        <v>4</v>
      </c>
      <c r="AT26" s="66">
        <f>AP26/'pivot general'!$A$8</f>
        <v>1.7194918824607103E-3</v>
      </c>
    </row>
    <row r="27" spans="1:46" ht="14.4" x14ac:dyDescent="0.3">
      <c r="A27" s="16">
        <v>26</v>
      </c>
      <c r="B27" s="16" t="str">
        <f t="shared" si="0"/>
        <v>ORD-PW-26-25/04/23</v>
      </c>
      <c r="C27" s="17" t="s">
        <v>59</v>
      </c>
      <c r="D27" s="16" t="str">
        <f>_xlfn.XLOOKUP($C27,Product!$E$3:$E$29,Product!$D$3:$D$29)</f>
        <v>PW</v>
      </c>
      <c r="E27" s="18" t="s">
        <v>117</v>
      </c>
      <c r="F27" s="18">
        <f t="shared" si="1"/>
        <v>10</v>
      </c>
      <c r="G27" s="18">
        <f t="shared" si="2"/>
        <v>20</v>
      </c>
      <c r="H27" s="18">
        <f t="shared" si="3"/>
        <v>31</v>
      </c>
      <c r="I27" s="18">
        <f t="shared" si="4"/>
        <v>10</v>
      </c>
      <c r="J27" s="16" t="str">
        <f t="shared" si="5"/>
        <v>Snow White</v>
      </c>
      <c r="K27" s="16" t="str">
        <f t="shared" si="6"/>
        <v>Snow White</v>
      </c>
      <c r="L27" s="25" t="str">
        <f t="shared" si="7"/>
        <v xml:space="preserve"> 2</v>
      </c>
      <c r="M27" s="19">
        <f t="shared" si="8"/>
        <v>2</v>
      </c>
      <c r="N27" s="18">
        <f t="shared" si="9"/>
        <v>44</v>
      </c>
      <c r="O27" s="18">
        <f t="shared" si="10"/>
        <v>58</v>
      </c>
      <c r="P27" s="18">
        <f t="shared" si="11"/>
        <v>69</v>
      </c>
      <c r="Q27" s="18">
        <f t="shared" si="12"/>
        <v>14</v>
      </c>
      <c r="R27" s="27" t="str">
        <f t="shared" si="13"/>
        <v xml:space="preserve">Summer Orange </v>
      </c>
      <c r="S27" s="19" t="str">
        <f t="shared" si="14"/>
        <v xml:space="preserve">Summer Orange </v>
      </c>
      <c r="T27" s="19" t="str">
        <f t="shared" si="15"/>
        <v xml:space="preserve"> 3</v>
      </c>
      <c r="U27" s="19">
        <f t="shared" si="16"/>
        <v>3</v>
      </c>
      <c r="V27" s="20" t="e">
        <f t="shared" si="17"/>
        <v>#VALUE!</v>
      </c>
      <c r="W27" s="18" t="e">
        <f t="shared" si="18"/>
        <v>#VALUE!</v>
      </c>
      <c r="X27" s="18" t="e">
        <f t="shared" si="19"/>
        <v>#VALUE!</v>
      </c>
      <c r="Y27" s="18" t="e">
        <f t="shared" si="20"/>
        <v>#VALUE!</v>
      </c>
      <c r="Z27" s="16" t="str">
        <f t="shared" si="21"/>
        <v xml:space="preserve"> </v>
      </c>
      <c r="AA27" s="16" t="str">
        <f t="shared" si="22"/>
        <v xml:space="preserve"> </v>
      </c>
      <c r="AB27" s="19" t="str">
        <f t="shared" si="23"/>
        <v>0</v>
      </c>
      <c r="AC27" s="19">
        <f t="shared" si="24"/>
        <v>0</v>
      </c>
      <c r="AD27" s="19">
        <f t="shared" si="25"/>
        <v>5</v>
      </c>
      <c r="AE27" s="31">
        <f>_xlfn.XLOOKUP(C27,Product!$E$3:$E$29,Product!$F$3:$F$29)</f>
        <v>110000</v>
      </c>
      <c r="AF27" s="31">
        <f>_xlfn.XLOOKUP(C27,Product!$E$3:$E$29,Product!$G$3:$G$29)</f>
        <v>40000</v>
      </c>
      <c r="AG27" s="21" t="s">
        <v>100</v>
      </c>
      <c r="AH27" s="22">
        <f>_xlfn.XLOOKUP(AG27,Diskon!$C$3:$C$9,Diskon!$D$3:$D$9)</f>
        <v>0.15</v>
      </c>
      <c r="AI27" s="17" t="s">
        <v>13</v>
      </c>
      <c r="AJ27" s="16" t="s">
        <v>17</v>
      </c>
      <c r="AK27" s="16" t="s">
        <v>36</v>
      </c>
      <c r="AL27" s="23">
        <f t="shared" si="26"/>
        <v>550000</v>
      </c>
      <c r="AM27" s="23">
        <f t="shared" si="27"/>
        <v>82500</v>
      </c>
      <c r="AN27" s="23">
        <f t="shared" si="28"/>
        <v>467500</v>
      </c>
      <c r="AO27" s="23">
        <f t="shared" si="29"/>
        <v>200000</v>
      </c>
      <c r="AP27" s="23">
        <f t="shared" si="30"/>
        <v>267500</v>
      </c>
      <c r="AQ27" s="24">
        <v>45041</v>
      </c>
      <c r="AR27" s="27" t="str">
        <f t="shared" si="31"/>
        <v>25/04/23</v>
      </c>
      <c r="AS27" s="16">
        <v>4</v>
      </c>
      <c r="AT27" s="66">
        <f>AP27/'pivot general'!$A$8</f>
        <v>4.0127727682289204E-4</v>
      </c>
    </row>
    <row r="28" spans="1:46" ht="14.4" x14ac:dyDescent="0.3">
      <c r="A28" s="16">
        <v>27</v>
      </c>
      <c r="B28" s="16" t="str">
        <f t="shared" si="0"/>
        <v>ORD-SW-27-01/04/23</v>
      </c>
      <c r="C28" s="17" t="s">
        <v>33</v>
      </c>
      <c r="D28" s="16" t="str">
        <f>_xlfn.XLOOKUP($C28,Product!$E$3:$E$29,Product!$D$3:$D$29)</f>
        <v>SW</v>
      </c>
      <c r="E28" s="18" t="s">
        <v>118</v>
      </c>
      <c r="F28" s="18">
        <f t="shared" si="1"/>
        <v>10</v>
      </c>
      <c r="G28" s="18">
        <f t="shared" si="2"/>
        <v>17</v>
      </c>
      <c r="H28" s="18">
        <f t="shared" si="3"/>
        <v>28</v>
      </c>
      <c r="I28" s="18">
        <f t="shared" si="4"/>
        <v>7</v>
      </c>
      <c r="J28" s="16" t="str">
        <f t="shared" si="5"/>
        <v>Magenta</v>
      </c>
      <c r="K28" s="16" t="str">
        <f t="shared" si="6"/>
        <v>Magenta</v>
      </c>
      <c r="L28" s="25" t="str">
        <f t="shared" si="7"/>
        <v xml:space="preserve"> 3</v>
      </c>
      <c r="M28" s="19">
        <f t="shared" si="8"/>
        <v>3</v>
      </c>
      <c r="N28" s="18">
        <f t="shared" si="9"/>
        <v>41</v>
      </c>
      <c r="O28" s="18">
        <f t="shared" si="10"/>
        <v>46</v>
      </c>
      <c r="P28" s="18">
        <f t="shared" si="11"/>
        <v>57</v>
      </c>
      <c r="Q28" s="18">
        <f t="shared" si="12"/>
        <v>5</v>
      </c>
      <c r="R28" s="27" t="str">
        <f t="shared" si="13"/>
        <v xml:space="preserve">Dusk </v>
      </c>
      <c r="S28" s="19" t="str">
        <f t="shared" si="14"/>
        <v xml:space="preserve">Dusk </v>
      </c>
      <c r="T28" s="19" t="str">
        <f t="shared" si="15"/>
        <v xml:space="preserve"> 2</v>
      </c>
      <c r="U28" s="19">
        <f t="shared" si="16"/>
        <v>2</v>
      </c>
      <c r="V28" s="20">
        <f t="shared" si="17"/>
        <v>70</v>
      </c>
      <c r="W28" s="18">
        <f t="shared" si="18"/>
        <v>84</v>
      </c>
      <c r="X28" s="18">
        <f t="shared" si="19"/>
        <v>95</v>
      </c>
      <c r="Y28" s="18">
        <f t="shared" si="20"/>
        <v>14</v>
      </c>
      <c r="Z28" s="16" t="str">
        <f t="shared" si="21"/>
        <v xml:space="preserve">Summer Orange </v>
      </c>
      <c r="AA28" s="16" t="str">
        <f t="shared" si="22"/>
        <v xml:space="preserve">Summer Orange </v>
      </c>
      <c r="AB28" s="19" t="str">
        <f t="shared" si="23"/>
        <v xml:space="preserve"> 1</v>
      </c>
      <c r="AC28" s="19">
        <f t="shared" si="24"/>
        <v>1</v>
      </c>
      <c r="AD28" s="19">
        <f t="shared" si="25"/>
        <v>6</v>
      </c>
      <c r="AE28" s="31">
        <f>_xlfn.XLOOKUP(C28,Product!$E$3:$E$29,Product!$F$3:$F$29)</f>
        <v>189000</v>
      </c>
      <c r="AF28" s="31">
        <f>_xlfn.XLOOKUP(C28,Product!$E$3:$E$29,Product!$G$3:$G$29)</f>
        <v>93000</v>
      </c>
      <c r="AG28" s="21" t="s">
        <v>89</v>
      </c>
      <c r="AH28" s="22">
        <f>_xlfn.XLOOKUP(AG28,Diskon!$C$3:$C$9,Diskon!$D$3:$D$9)</f>
        <v>0.15</v>
      </c>
      <c r="AI28" s="17" t="s">
        <v>90</v>
      </c>
      <c r="AJ28" s="16" t="s">
        <v>23</v>
      </c>
      <c r="AK28" s="16" t="s">
        <v>26</v>
      </c>
      <c r="AL28" s="23">
        <f t="shared" si="26"/>
        <v>1134000</v>
      </c>
      <c r="AM28" s="23">
        <f t="shared" si="27"/>
        <v>170100</v>
      </c>
      <c r="AN28" s="23">
        <f t="shared" si="28"/>
        <v>963900</v>
      </c>
      <c r="AO28" s="23">
        <f t="shared" si="29"/>
        <v>558000</v>
      </c>
      <c r="AP28" s="23">
        <f t="shared" si="30"/>
        <v>405900</v>
      </c>
      <c r="AQ28" s="24">
        <v>45017</v>
      </c>
      <c r="AR28" s="27" t="str">
        <f t="shared" si="31"/>
        <v>01/04/23</v>
      </c>
      <c r="AS28" s="16">
        <v>5</v>
      </c>
      <c r="AT28" s="66">
        <f>AP28/'pivot general'!$A$8</f>
        <v>6.0889138939219391E-4</v>
      </c>
    </row>
    <row r="29" spans="1:46" ht="14.4" x14ac:dyDescent="0.3">
      <c r="A29" s="16">
        <v>28</v>
      </c>
      <c r="B29" s="16" t="str">
        <f t="shared" si="0"/>
        <v>ORD-PW-28-29/04/23</v>
      </c>
      <c r="C29" s="17" t="s">
        <v>73</v>
      </c>
      <c r="D29" s="16" t="str">
        <f>_xlfn.XLOOKUP($C29,Product!$E$3:$E$29,Product!$D$3:$D$29)</f>
        <v>PW</v>
      </c>
      <c r="E29" s="18" t="s">
        <v>119</v>
      </c>
      <c r="F29" s="18">
        <f t="shared" si="1"/>
        <v>10</v>
      </c>
      <c r="G29" s="18">
        <f t="shared" si="2"/>
        <v>18</v>
      </c>
      <c r="H29" s="18">
        <f t="shared" si="3"/>
        <v>29</v>
      </c>
      <c r="I29" s="18">
        <f t="shared" si="4"/>
        <v>8</v>
      </c>
      <c r="J29" s="16" t="str">
        <f t="shared" si="5"/>
        <v>Ash Grey</v>
      </c>
      <c r="K29" s="16" t="str">
        <f t="shared" si="6"/>
        <v>Ash Grey</v>
      </c>
      <c r="L29" s="25" t="str">
        <f t="shared" si="7"/>
        <v xml:space="preserve"> 5</v>
      </c>
      <c r="M29" s="19">
        <f t="shared" si="8"/>
        <v>5</v>
      </c>
      <c r="N29" s="18">
        <f t="shared" si="9"/>
        <v>42</v>
      </c>
      <c r="O29" s="18">
        <f t="shared" si="10"/>
        <v>56</v>
      </c>
      <c r="P29" s="18">
        <f t="shared" si="11"/>
        <v>67</v>
      </c>
      <c r="Q29" s="18">
        <f t="shared" si="12"/>
        <v>14</v>
      </c>
      <c r="R29" s="27" t="str">
        <f t="shared" si="13"/>
        <v xml:space="preserve">Summer Orange </v>
      </c>
      <c r="S29" s="19" t="str">
        <f t="shared" si="14"/>
        <v xml:space="preserve">Summer Orange </v>
      </c>
      <c r="T29" s="19" t="str">
        <f t="shared" si="15"/>
        <v xml:space="preserve"> 2</v>
      </c>
      <c r="U29" s="19">
        <f t="shared" si="16"/>
        <v>2</v>
      </c>
      <c r="V29" s="20" t="e">
        <f t="shared" si="17"/>
        <v>#VALUE!</v>
      </c>
      <c r="W29" s="18" t="e">
        <f t="shared" si="18"/>
        <v>#VALUE!</v>
      </c>
      <c r="X29" s="18" t="e">
        <f t="shared" si="19"/>
        <v>#VALUE!</v>
      </c>
      <c r="Y29" s="18" t="e">
        <f t="shared" si="20"/>
        <v>#VALUE!</v>
      </c>
      <c r="Z29" s="16" t="str">
        <f t="shared" si="21"/>
        <v xml:space="preserve"> </v>
      </c>
      <c r="AA29" s="16" t="str">
        <f t="shared" si="22"/>
        <v xml:space="preserve"> </v>
      </c>
      <c r="AB29" s="19" t="str">
        <f t="shared" si="23"/>
        <v>0</v>
      </c>
      <c r="AC29" s="19">
        <f t="shared" si="24"/>
        <v>0</v>
      </c>
      <c r="AD29" s="19">
        <f t="shared" si="25"/>
        <v>7</v>
      </c>
      <c r="AE29" s="31">
        <f>_xlfn.XLOOKUP(C29,Product!$E$3:$E$29,Product!$F$3:$F$29)</f>
        <v>185000</v>
      </c>
      <c r="AF29" s="31">
        <f>_xlfn.XLOOKUP(C29,Product!$E$3:$E$29,Product!$G$3:$G$29)</f>
        <v>60000</v>
      </c>
      <c r="AG29" s="21" t="s">
        <v>100</v>
      </c>
      <c r="AH29" s="22">
        <f>_xlfn.XLOOKUP(AG29,Diskon!$C$3:$C$9,Diskon!$D$3:$D$9)</f>
        <v>0.15</v>
      </c>
      <c r="AI29" s="17" t="s">
        <v>13</v>
      </c>
      <c r="AJ29" s="16" t="s">
        <v>17</v>
      </c>
      <c r="AK29" s="16" t="s">
        <v>38</v>
      </c>
      <c r="AL29" s="23">
        <f t="shared" si="26"/>
        <v>1295000</v>
      </c>
      <c r="AM29" s="23">
        <f t="shared" si="27"/>
        <v>194250</v>
      </c>
      <c r="AN29" s="23">
        <f t="shared" si="28"/>
        <v>1100750</v>
      </c>
      <c r="AO29" s="23">
        <f t="shared" si="29"/>
        <v>420000</v>
      </c>
      <c r="AP29" s="23">
        <f t="shared" si="30"/>
        <v>680750</v>
      </c>
      <c r="AQ29" s="24">
        <v>45045</v>
      </c>
      <c r="AR29" s="27" t="str">
        <f t="shared" si="31"/>
        <v>29/04/23</v>
      </c>
      <c r="AS29" s="16">
        <v>1</v>
      </c>
      <c r="AT29" s="66">
        <f>AP29/'pivot general'!$A$8</f>
        <v>1.0211944156904066E-3</v>
      </c>
    </row>
    <row r="30" spans="1:46" ht="14.4" x14ac:dyDescent="0.3">
      <c r="A30" s="16">
        <v>29</v>
      </c>
      <c r="B30" s="16" t="str">
        <f t="shared" si="0"/>
        <v>ORD-SP-29-30/04/23</v>
      </c>
      <c r="C30" s="17" t="s">
        <v>63</v>
      </c>
      <c r="D30" s="16" t="str">
        <f>_xlfn.XLOOKUP($C30,Product!$E$3:$E$29,Product!$D$3:$D$29)</f>
        <v>SP</v>
      </c>
      <c r="E30" s="18" t="s">
        <v>120</v>
      </c>
      <c r="F30" s="18">
        <f t="shared" si="1"/>
        <v>10</v>
      </c>
      <c r="G30" s="18">
        <f t="shared" si="2"/>
        <v>19</v>
      </c>
      <c r="H30" s="18">
        <f t="shared" si="3"/>
        <v>30</v>
      </c>
      <c r="I30" s="18">
        <f t="shared" si="4"/>
        <v>9</v>
      </c>
      <c r="J30" s="16" t="str">
        <f t="shared" si="5"/>
        <v>Rose Gold</v>
      </c>
      <c r="K30" s="16" t="str">
        <f t="shared" si="6"/>
        <v>Rose Gold</v>
      </c>
      <c r="L30" s="25" t="str">
        <f t="shared" si="7"/>
        <v xml:space="preserve"> 1</v>
      </c>
      <c r="M30" s="19">
        <f t="shared" si="8"/>
        <v>1</v>
      </c>
      <c r="N30" s="18" t="e">
        <f t="shared" si="9"/>
        <v>#VALUE!</v>
      </c>
      <c r="O30" s="18" t="e">
        <f t="shared" si="10"/>
        <v>#VALUE!</v>
      </c>
      <c r="P30" s="18" t="e">
        <f t="shared" si="11"/>
        <v>#VALUE!</v>
      </c>
      <c r="Q30" s="18" t="e">
        <f t="shared" si="12"/>
        <v>#VALUE!</v>
      </c>
      <c r="R30" s="27" t="str">
        <f t="shared" si="13"/>
        <v xml:space="preserve"> </v>
      </c>
      <c r="S30" s="19" t="str">
        <f t="shared" si="14"/>
        <v xml:space="preserve"> </v>
      </c>
      <c r="T30" s="19" t="str">
        <f t="shared" si="15"/>
        <v>0</v>
      </c>
      <c r="U30" s="19">
        <f t="shared" si="16"/>
        <v>0</v>
      </c>
      <c r="V30" s="20" t="e">
        <f t="shared" si="17"/>
        <v>#VALUE!</v>
      </c>
      <c r="W30" s="18" t="e">
        <f t="shared" si="18"/>
        <v>#VALUE!</v>
      </c>
      <c r="X30" s="18" t="e">
        <f t="shared" si="19"/>
        <v>#VALUE!</v>
      </c>
      <c r="Y30" s="18" t="e">
        <f t="shared" si="20"/>
        <v>#VALUE!</v>
      </c>
      <c r="Z30" s="16" t="str">
        <f t="shared" si="21"/>
        <v xml:space="preserve"> </v>
      </c>
      <c r="AA30" s="16" t="str">
        <f t="shared" si="22"/>
        <v xml:space="preserve"> </v>
      </c>
      <c r="AB30" s="19" t="str">
        <f t="shared" si="23"/>
        <v>0</v>
      </c>
      <c r="AC30" s="19">
        <f t="shared" si="24"/>
        <v>0</v>
      </c>
      <c r="AD30" s="19">
        <f t="shared" si="25"/>
        <v>1</v>
      </c>
      <c r="AE30" s="31">
        <f>_xlfn.XLOOKUP(C30,Product!$E$3:$E$29,Product!$F$3:$F$29)</f>
        <v>125000</v>
      </c>
      <c r="AF30" s="31">
        <f>_xlfn.XLOOKUP(C30,Product!$E$3:$E$29,Product!$G$3:$G$29)</f>
        <v>23000</v>
      </c>
      <c r="AG30" s="21" t="s">
        <v>12</v>
      </c>
      <c r="AH30" s="22">
        <f>_xlfn.XLOOKUP(AG30,Diskon!$C$3:$C$9,Diskon!$D$3:$D$9)</f>
        <v>0.2</v>
      </c>
      <c r="AI30" s="17" t="s">
        <v>13</v>
      </c>
      <c r="AJ30" s="16" t="s">
        <v>11</v>
      </c>
      <c r="AK30" s="16" t="s">
        <v>28</v>
      </c>
      <c r="AL30" s="23">
        <f t="shared" si="26"/>
        <v>125000</v>
      </c>
      <c r="AM30" s="23">
        <f t="shared" si="27"/>
        <v>25000</v>
      </c>
      <c r="AN30" s="23">
        <f t="shared" si="28"/>
        <v>100000</v>
      </c>
      <c r="AO30" s="23">
        <f t="shared" si="29"/>
        <v>23000</v>
      </c>
      <c r="AP30" s="23">
        <f t="shared" si="30"/>
        <v>77000</v>
      </c>
      <c r="AQ30" s="24">
        <v>45046</v>
      </c>
      <c r="AR30" s="27" t="str">
        <f t="shared" si="31"/>
        <v>30/04/23</v>
      </c>
      <c r="AS30" s="16">
        <v>3</v>
      </c>
      <c r="AT30" s="66">
        <f>AP30/'pivot general'!$A$8</f>
        <v>1.1550785164621566E-4</v>
      </c>
    </row>
    <row r="31" spans="1:46" ht="14.4" x14ac:dyDescent="0.3">
      <c r="A31" s="16">
        <v>30</v>
      </c>
      <c r="B31" s="16" t="str">
        <f t="shared" si="0"/>
        <v>ORD-PU-30-04/04/23</v>
      </c>
      <c r="C31" s="17" t="s">
        <v>41</v>
      </c>
      <c r="D31" s="16" t="str">
        <f>_xlfn.XLOOKUP($C31,Product!$E$3:$E$29,Product!$D$3:$D$29)</f>
        <v>PU</v>
      </c>
      <c r="E31" s="18" t="s">
        <v>121</v>
      </c>
      <c r="F31" s="18">
        <f t="shared" si="1"/>
        <v>10</v>
      </c>
      <c r="G31" s="18">
        <f t="shared" si="2"/>
        <v>18</v>
      </c>
      <c r="H31" s="18">
        <f t="shared" si="3"/>
        <v>29</v>
      </c>
      <c r="I31" s="18">
        <f t="shared" si="4"/>
        <v>8</v>
      </c>
      <c r="J31" s="16" t="str">
        <f t="shared" si="5"/>
        <v>Ash Grey</v>
      </c>
      <c r="K31" s="16" t="str">
        <f t="shared" si="6"/>
        <v>Ash Grey</v>
      </c>
      <c r="L31" s="25" t="str">
        <f t="shared" si="7"/>
        <v xml:space="preserve"> 2</v>
      </c>
      <c r="M31" s="19">
        <f t="shared" si="8"/>
        <v>2</v>
      </c>
      <c r="N31" s="18">
        <f t="shared" si="9"/>
        <v>42</v>
      </c>
      <c r="O31" s="18">
        <f t="shared" si="10"/>
        <v>50</v>
      </c>
      <c r="P31" s="18">
        <f t="shared" si="11"/>
        <v>61</v>
      </c>
      <c r="Q31" s="18">
        <f t="shared" si="12"/>
        <v>8</v>
      </c>
      <c r="R31" s="27" t="str">
        <f t="shared" si="13"/>
        <v xml:space="preserve">Magenta </v>
      </c>
      <c r="S31" s="19" t="str">
        <f t="shared" si="14"/>
        <v xml:space="preserve">Magenta </v>
      </c>
      <c r="T31" s="19" t="str">
        <f t="shared" si="15"/>
        <v xml:space="preserve"> 1</v>
      </c>
      <c r="U31" s="19">
        <f t="shared" si="16"/>
        <v>1</v>
      </c>
      <c r="V31" s="20">
        <f t="shared" si="17"/>
        <v>74</v>
      </c>
      <c r="W31" s="18">
        <f t="shared" si="18"/>
        <v>89</v>
      </c>
      <c r="X31" s="18">
        <f t="shared" si="19"/>
        <v>100</v>
      </c>
      <c r="Y31" s="18">
        <f t="shared" si="20"/>
        <v>15</v>
      </c>
      <c r="Z31" s="16" t="str">
        <f t="shared" si="21"/>
        <v xml:space="preserve">Midnight Black </v>
      </c>
      <c r="AA31" s="16" t="str">
        <f t="shared" si="22"/>
        <v xml:space="preserve">Midnight Black </v>
      </c>
      <c r="AB31" s="19" t="str">
        <f t="shared" si="23"/>
        <v xml:space="preserve"> 3</v>
      </c>
      <c r="AC31" s="19">
        <f t="shared" si="24"/>
        <v>3</v>
      </c>
      <c r="AD31" s="19">
        <f t="shared" si="25"/>
        <v>6</v>
      </c>
      <c r="AE31" s="31">
        <f>_xlfn.XLOOKUP(C31,Product!$E$3:$E$29,Product!$F$3:$F$29)</f>
        <v>220000</v>
      </c>
      <c r="AF31" s="31">
        <f>_xlfn.XLOOKUP(C31,Product!$E$3:$E$29,Product!$G$3:$G$29)</f>
        <v>76000</v>
      </c>
      <c r="AG31" s="21" t="s">
        <v>89</v>
      </c>
      <c r="AH31" s="22">
        <f>_xlfn.XLOOKUP(AG31,Diskon!$C$3:$C$9,Diskon!$D$3:$D$9)</f>
        <v>0.15</v>
      </c>
      <c r="AI31" s="17" t="s">
        <v>90</v>
      </c>
      <c r="AJ31" s="16" t="s">
        <v>23</v>
      </c>
      <c r="AK31" s="16" t="s">
        <v>30</v>
      </c>
      <c r="AL31" s="23">
        <f t="shared" si="26"/>
        <v>1320000</v>
      </c>
      <c r="AM31" s="23">
        <f t="shared" si="27"/>
        <v>198000</v>
      </c>
      <c r="AN31" s="23">
        <f t="shared" si="28"/>
        <v>1122000</v>
      </c>
      <c r="AO31" s="23">
        <f t="shared" si="29"/>
        <v>456000</v>
      </c>
      <c r="AP31" s="23">
        <f t="shared" si="30"/>
        <v>666000</v>
      </c>
      <c r="AQ31" s="24">
        <v>45020</v>
      </c>
      <c r="AR31" s="27" t="str">
        <f t="shared" si="31"/>
        <v>04/04/23</v>
      </c>
      <c r="AS31" s="16">
        <v>1</v>
      </c>
      <c r="AT31" s="66">
        <f>AP31/'pivot general'!$A$8</f>
        <v>9.9906791164129389E-4</v>
      </c>
    </row>
    <row r="32" spans="1:46" ht="14.4" x14ac:dyDescent="0.3">
      <c r="A32" s="16">
        <v>31</v>
      </c>
      <c r="B32" s="16" t="str">
        <f t="shared" si="0"/>
        <v>ORD-PW-31-01/04/23</v>
      </c>
      <c r="C32" s="17" t="s">
        <v>47</v>
      </c>
      <c r="D32" s="16" t="str">
        <f>_xlfn.XLOOKUP($C32,Product!$E$3:$E$29,Product!$D$3:$D$29)</f>
        <v>PW</v>
      </c>
      <c r="E32" s="18" t="s">
        <v>122</v>
      </c>
      <c r="F32" s="18">
        <f t="shared" si="1"/>
        <v>10</v>
      </c>
      <c r="G32" s="18">
        <f t="shared" si="2"/>
        <v>21</v>
      </c>
      <c r="H32" s="18">
        <f t="shared" si="3"/>
        <v>32</v>
      </c>
      <c r="I32" s="18">
        <f t="shared" si="4"/>
        <v>11</v>
      </c>
      <c r="J32" s="16" t="str">
        <f t="shared" si="5"/>
        <v>Carmine Red</v>
      </c>
      <c r="K32" s="16" t="str">
        <f t="shared" si="6"/>
        <v>Carmine Red</v>
      </c>
      <c r="L32" s="25" t="str">
        <f t="shared" si="7"/>
        <v xml:space="preserve"> 2</v>
      </c>
      <c r="M32" s="19">
        <f t="shared" si="8"/>
        <v>2</v>
      </c>
      <c r="N32" s="18">
        <f t="shared" si="9"/>
        <v>45</v>
      </c>
      <c r="O32" s="18">
        <f t="shared" si="10"/>
        <v>59</v>
      </c>
      <c r="P32" s="18">
        <f t="shared" si="11"/>
        <v>70</v>
      </c>
      <c r="Q32" s="18">
        <f t="shared" si="12"/>
        <v>14</v>
      </c>
      <c r="R32" s="27" t="str">
        <f t="shared" si="13"/>
        <v xml:space="preserve">Summer Orange </v>
      </c>
      <c r="S32" s="19" t="str">
        <f t="shared" si="14"/>
        <v xml:space="preserve">Summer Orange </v>
      </c>
      <c r="T32" s="19" t="str">
        <f t="shared" si="15"/>
        <v xml:space="preserve"> 4</v>
      </c>
      <c r="U32" s="19">
        <f t="shared" si="16"/>
        <v>4</v>
      </c>
      <c r="V32" s="20" t="e">
        <f t="shared" si="17"/>
        <v>#VALUE!</v>
      </c>
      <c r="W32" s="18" t="e">
        <f t="shared" si="18"/>
        <v>#VALUE!</v>
      </c>
      <c r="X32" s="18" t="e">
        <f t="shared" si="19"/>
        <v>#VALUE!</v>
      </c>
      <c r="Y32" s="18" t="e">
        <f t="shared" si="20"/>
        <v>#VALUE!</v>
      </c>
      <c r="Z32" s="16" t="str">
        <f t="shared" si="21"/>
        <v xml:space="preserve"> </v>
      </c>
      <c r="AA32" s="16" t="str">
        <f t="shared" si="22"/>
        <v xml:space="preserve"> </v>
      </c>
      <c r="AB32" s="19" t="str">
        <f t="shared" si="23"/>
        <v>0</v>
      </c>
      <c r="AC32" s="19">
        <f t="shared" si="24"/>
        <v>0</v>
      </c>
      <c r="AD32" s="19">
        <f t="shared" si="25"/>
        <v>6</v>
      </c>
      <c r="AE32" s="31">
        <f>_xlfn.XLOOKUP(C32,Product!$E$3:$E$29,Product!$F$3:$F$29)</f>
        <v>200000</v>
      </c>
      <c r="AF32" s="31">
        <f>_xlfn.XLOOKUP(C32,Product!$E$3:$E$29,Product!$G$3:$G$29)</f>
        <v>55000</v>
      </c>
      <c r="AG32" s="21" t="s">
        <v>19</v>
      </c>
      <c r="AH32" s="22">
        <f>_xlfn.XLOOKUP(AG32,Diskon!$C$3:$C$9,Diskon!$D$3:$D$9)</f>
        <v>0.15</v>
      </c>
      <c r="AI32" s="17" t="s">
        <v>90</v>
      </c>
      <c r="AJ32" s="16" t="s">
        <v>11</v>
      </c>
      <c r="AK32" s="16" t="s">
        <v>55</v>
      </c>
      <c r="AL32" s="23">
        <f t="shared" si="26"/>
        <v>1200000</v>
      </c>
      <c r="AM32" s="23">
        <f t="shared" si="27"/>
        <v>180000</v>
      </c>
      <c r="AN32" s="23">
        <f t="shared" si="28"/>
        <v>1020000</v>
      </c>
      <c r="AO32" s="23">
        <f t="shared" si="29"/>
        <v>330000</v>
      </c>
      <c r="AP32" s="23">
        <f t="shared" si="30"/>
        <v>690000</v>
      </c>
      <c r="AQ32" s="24">
        <v>45017</v>
      </c>
      <c r="AR32" s="27" t="str">
        <f t="shared" si="31"/>
        <v>01/04/23</v>
      </c>
      <c r="AS32" s="16">
        <v>5</v>
      </c>
      <c r="AT32" s="66">
        <f>AP32/'pivot general'!$A$8</f>
        <v>1.0350703589076468E-3</v>
      </c>
    </row>
    <row r="33" spans="1:46" ht="14.4" x14ac:dyDescent="0.3">
      <c r="A33" s="16">
        <v>32</v>
      </c>
      <c r="B33" s="16" t="str">
        <f t="shared" si="0"/>
        <v>ORD-SP-32-25/04/23</v>
      </c>
      <c r="C33" s="17" t="s">
        <v>63</v>
      </c>
      <c r="D33" s="16" t="str">
        <f>_xlfn.XLOOKUP($C33,Product!$E$3:$E$29,Product!$D$3:$D$29)</f>
        <v>SP</v>
      </c>
      <c r="E33" s="18" t="s">
        <v>123</v>
      </c>
      <c r="F33" s="18">
        <f t="shared" si="1"/>
        <v>10</v>
      </c>
      <c r="G33" s="18">
        <f t="shared" si="2"/>
        <v>20</v>
      </c>
      <c r="H33" s="18">
        <f t="shared" si="3"/>
        <v>31</v>
      </c>
      <c r="I33" s="18">
        <f t="shared" si="4"/>
        <v>10</v>
      </c>
      <c r="J33" s="16" t="str">
        <f t="shared" si="5"/>
        <v>Snow White</v>
      </c>
      <c r="K33" s="16" t="str">
        <f t="shared" si="6"/>
        <v>Snow White</v>
      </c>
      <c r="L33" s="25" t="str">
        <f t="shared" si="7"/>
        <v xml:space="preserve"> 5</v>
      </c>
      <c r="M33" s="19">
        <f t="shared" si="8"/>
        <v>5</v>
      </c>
      <c r="N33" s="18" t="e">
        <f t="shared" si="9"/>
        <v>#VALUE!</v>
      </c>
      <c r="O33" s="18" t="e">
        <f t="shared" si="10"/>
        <v>#VALUE!</v>
      </c>
      <c r="P33" s="18" t="e">
        <f t="shared" si="11"/>
        <v>#VALUE!</v>
      </c>
      <c r="Q33" s="18" t="e">
        <f t="shared" si="12"/>
        <v>#VALUE!</v>
      </c>
      <c r="R33" s="27" t="str">
        <f t="shared" si="13"/>
        <v xml:space="preserve"> </v>
      </c>
      <c r="S33" s="19" t="str">
        <f t="shared" si="14"/>
        <v xml:space="preserve"> </v>
      </c>
      <c r="T33" s="19" t="str">
        <f t="shared" si="15"/>
        <v>0</v>
      </c>
      <c r="U33" s="19">
        <f t="shared" si="16"/>
        <v>0</v>
      </c>
      <c r="V33" s="20" t="e">
        <f t="shared" si="17"/>
        <v>#VALUE!</v>
      </c>
      <c r="W33" s="18" t="e">
        <f t="shared" si="18"/>
        <v>#VALUE!</v>
      </c>
      <c r="X33" s="18" t="e">
        <f t="shared" si="19"/>
        <v>#VALUE!</v>
      </c>
      <c r="Y33" s="18" t="e">
        <f t="shared" si="20"/>
        <v>#VALUE!</v>
      </c>
      <c r="Z33" s="16" t="str">
        <f t="shared" si="21"/>
        <v xml:space="preserve"> </v>
      </c>
      <c r="AA33" s="16" t="str">
        <f t="shared" si="22"/>
        <v xml:space="preserve"> </v>
      </c>
      <c r="AB33" s="19" t="str">
        <f t="shared" si="23"/>
        <v>0</v>
      </c>
      <c r="AC33" s="19">
        <f t="shared" si="24"/>
        <v>0</v>
      </c>
      <c r="AD33" s="19">
        <f t="shared" si="25"/>
        <v>5</v>
      </c>
      <c r="AE33" s="31">
        <f>_xlfn.XLOOKUP(C33,Product!$E$3:$E$29,Product!$F$3:$F$29)</f>
        <v>125000</v>
      </c>
      <c r="AF33" s="31">
        <f>_xlfn.XLOOKUP(C33,Product!$E$3:$E$29,Product!$G$3:$G$29)</f>
        <v>23000</v>
      </c>
      <c r="AG33" s="21" t="s">
        <v>12</v>
      </c>
      <c r="AH33" s="22">
        <f>_xlfn.XLOOKUP(AG33,Diskon!$C$3:$C$9,Diskon!$D$3:$D$9)</f>
        <v>0.2</v>
      </c>
      <c r="AI33" s="17" t="s">
        <v>13</v>
      </c>
      <c r="AJ33" s="16" t="s">
        <v>11</v>
      </c>
      <c r="AK33" s="16" t="s">
        <v>66</v>
      </c>
      <c r="AL33" s="23">
        <f t="shared" si="26"/>
        <v>625000</v>
      </c>
      <c r="AM33" s="23">
        <f t="shared" si="27"/>
        <v>125000</v>
      </c>
      <c r="AN33" s="23">
        <f t="shared" si="28"/>
        <v>500000</v>
      </c>
      <c r="AO33" s="23">
        <f t="shared" si="29"/>
        <v>115000</v>
      </c>
      <c r="AP33" s="23">
        <f t="shared" si="30"/>
        <v>385000</v>
      </c>
      <c r="AQ33" s="24">
        <v>45041</v>
      </c>
      <c r="AR33" s="27" t="str">
        <f t="shared" si="31"/>
        <v>25/04/23</v>
      </c>
      <c r="AS33" s="16">
        <v>5</v>
      </c>
      <c r="AT33" s="66">
        <f>AP33/'pivot general'!$A$8</f>
        <v>5.775392582310783E-4</v>
      </c>
    </row>
    <row r="34" spans="1:46" ht="14.4" x14ac:dyDescent="0.3">
      <c r="A34" s="16">
        <v>33</v>
      </c>
      <c r="B34" s="16" t="str">
        <f t="shared" si="0"/>
        <v>ORD-AK-33-06/04/23</v>
      </c>
      <c r="C34" s="17" t="s">
        <v>45</v>
      </c>
      <c r="D34" s="16" t="str">
        <f>_xlfn.XLOOKUP($C34,Product!$E$3:$E$29,Product!$D$3:$D$29)</f>
        <v>AK</v>
      </c>
      <c r="E34" s="18" t="s">
        <v>124</v>
      </c>
      <c r="F34" s="18">
        <f t="shared" si="1"/>
        <v>10</v>
      </c>
      <c r="G34" s="18">
        <f t="shared" si="2"/>
        <v>23</v>
      </c>
      <c r="H34" s="18">
        <f t="shared" si="3"/>
        <v>34</v>
      </c>
      <c r="I34" s="18">
        <f t="shared" si="4"/>
        <v>13</v>
      </c>
      <c r="J34" s="16" t="str">
        <f t="shared" si="5"/>
        <v>Summer Orange</v>
      </c>
      <c r="K34" s="16" t="str">
        <f t="shared" si="6"/>
        <v>Summer Orange</v>
      </c>
      <c r="L34" s="25" t="str">
        <f t="shared" si="7"/>
        <v xml:space="preserve"> 4</v>
      </c>
      <c r="M34" s="19">
        <f t="shared" si="8"/>
        <v>4</v>
      </c>
      <c r="N34" s="18" t="e">
        <f t="shared" si="9"/>
        <v>#VALUE!</v>
      </c>
      <c r="O34" s="18" t="e">
        <f t="shared" si="10"/>
        <v>#VALUE!</v>
      </c>
      <c r="P34" s="18" t="e">
        <f t="shared" si="11"/>
        <v>#VALUE!</v>
      </c>
      <c r="Q34" s="18" t="e">
        <f t="shared" si="12"/>
        <v>#VALUE!</v>
      </c>
      <c r="R34" s="27" t="str">
        <f t="shared" si="13"/>
        <v xml:space="preserve"> </v>
      </c>
      <c r="S34" s="19" t="str">
        <f t="shared" si="14"/>
        <v xml:space="preserve"> </v>
      </c>
      <c r="T34" s="19" t="str">
        <f t="shared" si="15"/>
        <v>0</v>
      </c>
      <c r="U34" s="19">
        <f t="shared" si="16"/>
        <v>0</v>
      </c>
      <c r="V34" s="20" t="e">
        <f t="shared" si="17"/>
        <v>#VALUE!</v>
      </c>
      <c r="W34" s="18" t="e">
        <f t="shared" si="18"/>
        <v>#VALUE!</v>
      </c>
      <c r="X34" s="18" t="e">
        <f t="shared" si="19"/>
        <v>#VALUE!</v>
      </c>
      <c r="Y34" s="18" t="e">
        <f t="shared" si="20"/>
        <v>#VALUE!</v>
      </c>
      <c r="Z34" s="16" t="str">
        <f t="shared" si="21"/>
        <v xml:space="preserve"> </v>
      </c>
      <c r="AA34" s="16" t="str">
        <f t="shared" si="22"/>
        <v xml:space="preserve"> </v>
      </c>
      <c r="AB34" s="19" t="str">
        <f t="shared" si="23"/>
        <v>0</v>
      </c>
      <c r="AC34" s="19">
        <f t="shared" si="24"/>
        <v>0</v>
      </c>
      <c r="AD34" s="19">
        <f t="shared" si="25"/>
        <v>4</v>
      </c>
      <c r="AE34" s="31">
        <f>_xlfn.XLOOKUP(C34,Product!$E$3:$E$29,Product!$F$3:$F$29)</f>
        <v>400000</v>
      </c>
      <c r="AF34" s="31">
        <f>_xlfn.XLOOKUP(C34,Product!$E$3:$E$29,Product!$G$3:$G$29)</f>
        <v>250000</v>
      </c>
      <c r="AG34" s="21" t="s">
        <v>89</v>
      </c>
      <c r="AH34" s="22">
        <f>_xlfn.XLOOKUP(AG34,Diskon!$C$3:$C$9,Diskon!$D$3:$D$9)</f>
        <v>0.15</v>
      </c>
      <c r="AI34" s="17" t="s">
        <v>90</v>
      </c>
      <c r="AJ34" s="16" t="s">
        <v>23</v>
      </c>
      <c r="AK34" s="16" t="s">
        <v>51</v>
      </c>
      <c r="AL34" s="23">
        <f t="shared" si="26"/>
        <v>1600000</v>
      </c>
      <c r="AM34" s="23">
        <f t="shared" si="27"/>
        <v>240000</v>
      </c>
      <c r="AN34" s="23">
        <f t="shared" si="28"/>
        <v>1360000</v>
      </c>
      <c r="AO34" s="23">
        <f t="shared" si="29"/>
        <v>1000000</v>
      </c>
      <c r="AP34" s="23">
        <f t="shared" si="30"/>
        <v>360000</v>
      </c>
      <c r="AQ34" s="24">
        <v>45022</v>
      </c>
      <c r="AR34" s="27" t="str">
        <f t="shared" si="31"/>
        <v>06/04/23</v>
      </c>
      <c r="AS34" s="16">
        <v>5</v>
      </c>
      <c r="AT34" s="66">
        <f>AP34/'pivot general'!$A$8</f>
        <v>5.4003670899529393E-4</v>
      </c>
    </row>
    <row r="35" spans="1:46" ht="14.4" x14ac:dyDescent="0.3">
      <c r="A35" s="16">
        <v>34</v>
      </c>
      <c r="B35" s="16" t="str">
        <f t="shared" si="0"/>
        <v>ORD-PP-34-04/04/23</v>
      </c>
      <c r="C35" s="17" t="s">
        <v>43</v>
      </c>
      <c r="D35" s="16" t="str">
        <f>_xlfn.XLOOKUP($C35,Product!$E$3:$E$29,Product!$D$3:$D$29)</f>
        <v>PP</v>
      </c>
      <c r="E35" s="18" t="s">
        <v>125</v>
      </c>
      <c r="F35" s="18">
        <f t="shared" si="1"/>
        <v>10</v>
      </c>
      <c r="G35" s="18">
        <f t="shared" si="2"/>
        <v>21</v>
      </c>
      <c r="H35" s="18">
        <f t="shared" si="3"/>
        <v>32</v>
      </c>
      <c r="I35" s="18">
        <f t="shared" si="4"/>
        <v>11</v>
      </c>
      <c r="J35" s="16" t="str">
        <f t="shared" si="5"/>
        <v>Carmine Red</v>
      </c>
      <c r="K35" s="16" t="str">
        <f t="shared" si="6"/>
        <v>Carmine Red</v>
      </c>
      <c r="L35" s="25" t="str">
        <f t="shared" si="7"/>
        <v xml:space="preserve"> 2</v>
      </c>
      <c r="M35" s="19">
        <f t="shared" si="8"/>
        <v>2</v>
      </c>
      <c r="N35" s="18">
        <f t="shared" si="9"/>
        <v>45</v>
      </c>
      <c r="O35" s="18">
        <f t="shared" si="10"/>
        <v>50</v>
      </c>
      <c r="P35" s="18">
        <f t="shared" si="11"/>
        <v>61</v>
      </c>
      <c r="Q35" s="18">
        <f t="shared" si="12"/>
        <v>5</v>
      </c>
      <c r="R35" s="27" t="str">
        <f t="shared" si="13"/>
        <v xml:space="preserve">Gold </v>
      </c>
      <c r="S35" s="19" t="str">
        <f t="shared" si="14"/>
        <v xml:space="preserve">Gold </v>
      </c>
      <c r="T35" s="19" t="str">
        <f t="shared" si="15"/>
        <v xml:space="preserve"> 2</v>
      </c>
      <c r="U35" s="19">
        <f t="shared" si="16"/>
        <v>2</v>
      </c>
      <c r="V35" s="20">
        <f t="shared" si="17"/>
        <v>74</v>
      </c>
      <c r="W35" s="18">
        <f t="shared" si="18"/>
        <v>83</v>
      </c>
      <c r="X35" s="18">
        <f t="shared" si="19"/>
        <v>94</v>
      </c>
      <c r="Y35" s="18">
        <f t="shared" si="20"/>
        <v>9</v>
      </c>
      <c r="Z35" s="16" t="str">
        <f t="shared" si="21"/>
        <v xml:space="preserve">Ash Grey </v>
      </c>
      <c r="AA35" s="16" t="str">
        <f t="shared" si="22"/>
        <v xml:space="preserve">Ash Grey </v>
      </c>
      <c r="AB35" s="19" t="str">
        <f t="shared" si="23"/>
        <v xml:space="preserve"> 2</v>
      </c>
      <c r="AC35" s="19">
        <f t="shared" si="24"/>
        <v>2</v>
      </c>
      <c r="AD35" s="19">
        <f t="shared" si="25"/>
        <v>6</v>
      </c>
      <c r="AE35" s="31">
        <f>_xlfn.XLOOKUP(C35,Product!$E$3:$E$29,Product!$F$3:$F$29)</f>
        <v>395000</v>
      </c>
      <c r="AF35" s="31">
        <f>_xlfn.XLOOKUP(C35,Product!$E$3:$E$29,Product!$G$3:$G$29)</f>
        <v>172000</v>
      </c>
      <c r="AG35" s="21" t="s">
        <v>92</v>
      </c>
      <c r="AH35" s="22">
        <f>_xlfn.XLOOKUP(AG35,Diskon!$C$3:$C$9,Diskon!$D$3:$D$9)</f>
        <v>0.1</v>
      </c>
      <c r="AI35" s="17" t="s">
        <v>90</v>
      </c>
      <c r="AJ35" s="16" t="s">
        <v>14</v>
      </c>
      <c r="AK35" s="16" t="s">
        <v>25</v>
      </c>
      <c r="AL35" s="23">
        <f t="shared" si="26"/>
        <v>2370000</v>
      </c>
      <c r="AM35" s="23">
        <f t="shared" si="27"/>
        <v>237000</v>
      </c>
      <c r="AN35" s="23">
        <f t="shared" si="28"/>
        <v>2133000</v>
      </c>
      <c r="AO35" s="23">
        <f t="shared" si="29"/>
        <v>1032000</v>
      </c>
      <c r="AP35" s="23">
        <f t="shared" si="30"/>
        <v>1101000</v>
      </c>
      <c r="AQ35" s="24">
        <v>45020</v>
      </c>
      <c r="AR35" s="27" t="str">
        <f t="shared" si="31"/>
        <v>04/04/23</v>
      </c>
      <c r="AS35" s="16">
        <v>2</v>
      </c>
      <c r="AT35" s="66">
        <f>AP35/'pivot general'!$A$8</f>
        <v>1.6516122683439406E-3</v>
      </c>
    </row>
    <row r="36" spans="1:46" ht="14.4" x14ac:dyDescent="0.3">
      <c r="A36" s="16">
        <v>35</v>
      </c>
      <c r="B36" s="16" t="str">
        <f t="shared" si="0"/>
        <v>ORD-PU-35-04/04/23</v>
      </c>
      <c r="C36" s="17" t="s">
        <v>41</v>
      </c>
      <c r="D36" s="16" t="str">
        <f>_xlfn.XLOOKUP($C36,Product!$E$3:$E$29,Product!$D$3:$D$29)</f>
        <v>PU</v>
      </c>
      <c r="E36" s="18" t="s">
        <v>126</v>
      </c>
      <c r="F36" s="18">
        <f t="shared" si="1"/>
        <v>10</v>
      </c>
      <c r="G36" s="18">
        <f t="shared" si="2"/>
        <v>19</v>
      </c>
      <c r="H36" s="18">
        <f t="shared" si="3"/>
        <v>30</v>
      </c>
      <c r="I36" s="18">
        <f t="shared" si="4"/>
        <v>9</v>
      </c>
      <c r="J36" s="16" t="str">
        <f t="shared" si="5"/>
        <v>Rose Gold</v>
      </c>
      <c r="K36" s="16" t="str">
        <f t="shared" si="6"/>
        <v>Rose Gold</v>
      </c>
      <c r="L36" s="25" t="str">
        <f t="shared" si="7"/>
        <v xml:space="preserve"> 2</v>
      </c>
      <c r="M36" s="19">
        <f t="shared" si="8"/>
        <v>2</v>
      </c>
      <c r="N36" s="18">
        <f t="shared" si="9"/>
        <v>43</v>
      </c>
      <c r="O36" s="18">
        <f t="shared" si="10"/>
        <v>54</v>
      </c>
      <c r="P36" s="18">
        <f t="shared" si="11"/>
        <v>65</v>
      </c>
      <c r="Q36" s="18">
        <f t="shared" si="12"/>
        <v>11</v>
      </c>
      <c r="R36" s="27" t="str">
        <f t="shared" si="13"/>
        <v xml:space="preserve">Snow White </v>
      </c>
      <c r="S36" s="19" t="str">
        <f t="shared" si="14"/>
        <v xml:space="preserve">Snow White </v>
      </c>
      <c r="T36" s="19" t="str">
        <f t="shared" si="15"/>
        <v xml:space="preserve"> 1</v>
      </c>
      <c r="U36" s="19">
        <f t="shared" si="16"/>
        <v>1</v>
      </c>
      <c r="V36" s="20" t="e">
        <f t="shared" si="17"/>
        <v>#VALUE!</v>
      </c>
      <c r="W36" s="18" t="e">
        <f t="shared" si="18"/>
        <v>#VALUE!</v>
      </c>
      <c r="X36" s="18" t="e">
        <f t="shared" si="19"/>
        <v>#VALUE!</v>
      </c>
      <c r="Y36" s="18" t="e">
        <f t="shared" si="20"/>
        <v>#VALUE!</v>
      </c>
      <c r="Z36" s="16" t="str">
        <f t="shared" si="21"/>
        <v xml:space="preserve"> </v>
      </c>
      <c r="AA36" s="16" t="str">
        <f t="shared" si="22"/>
        <v xml:space="preserve"> </v>
      </c>
      <c r="AB36" s="19" t="str">
        <f t="shared" si="23"/>
        <v>0</v>
      </c>
      <c r="AC36" s="19">
        <f t="shared" si="24"/>
        <v>0</v>
      </c>
      <c r="AD36" s="19">
        <f t="shared" si="25"/>
        <v>3</v>
      </c>
      <c r="AE36" s="31">
        <f>_xlfn.XLOOKUP(C36,Product!$E$3:$E$29,Product!$F$3:$F$29)</f>
        <v>220000</v>
      </c>
      <c r="AF36" s="31">
        <f>_xlfn.XLOOKUP(C36,Product!$E$3:$E$29,Product!$G$3:$G$29)</f>
        <v>76000</v>
      </c>
      <c r="AG36" s="21" t="s">
        <v>92</v>
      </c>
      <c r="AH36" s="22">
        <f>_xlfn.XLOOKUP(AG36,Diskon!$C$3:$C$9,Diskon!$D$3:$D$9)</f>
        <v>0.1</v>
      </c>
      <c r="AI36" s="17" t="s">
        <v>90</v>
      </c>
      <c r="AJ36" s="16" t="s">
        <v>14</v>
      </c>
      <c r="AK36" s="16" t="s">
        <v>74</v>
      </c>
      <c r="AL36" s="23">
        <f t="shared" si="26"/>
        <v>660000</v>
      </c>
      <c r="AM36" s="23">
        <f t="shared" si="27"/>
        <v>66000</v>
      </c>
      <c r="AN36" s="23">
        <f t="shared" si="28"/>
        <v>594000</v>
      </c>
      <c r="AO36" s="23">
        <f t="shared" si="29"/>
        <v>228000</v>
      </c>
      <c r="AP36" s="23">
        <f t="shared" si="30"/>
        <v>366000</v>
      </c>
      <c r="AQ36" s="24">
        <v>45020</v>
      </c>
      <c r="AR36" s="27" t="str">
        <f t="shared" si="31"/>
        <v>04/04/23</v>
      </c>
      <c r="AS36" s="16">
        <v>1</v>
      </c>
      <c r="AT36" s="66">
        <f>AP36/'pivot general'!$A$8</f>
        <v>5.4903732081188221E-4</v>
      </c>
    </row>
    <row r="37" spans="1:46" ht="14.4" x14ac:dyDescent="0.3">
      <c r="A37" s="16">
        <v>36</v>
      </c>
      <c r="B37" s="16" t="str">
        <f t="shared" si="0"/>
        <v>ORD-PP-36-12/04/23</v>
      </c>
      <c r="C37" s="17" t="s">
        <v>43</v>
      </c>
      <c r="D37" s="16" t="str">
        <f>_xlfn.XLOOKUP($C37,Product!$E$3:$E$29,Product!$D$3:$D$29)</f>
        <v>PP</v>
      </c>
      <c r="E37" s="18" t="s">
        <v>127</v>
      </c>
      <c r="F37" s="18">
        <f t="shared" si="1"/>
        <v>10</v>
      </c>
      <c r="G37" s="18">
        <f t="shared" si="2"/>
        <v>24</v>
      </c>
      <c r="H37" s="18">
        <f t="shared" si="3"/>
        <v>35</v>
      </c>
      <c r="I37" s="18">
        <f t="shared" si="4"/>
        <v>14</v>
      </c>
      <c r="J37" s="16" t="str">
        <f t="shared" si="5"/>
        <v>Midnight Black</v>
      </c>
      <c r="K37" s="16" t="str">
        <f t="shared" si="6"/>
        <v>Midnight Black</v>
      </c>
      <c r="L37" s="25" t="str">
        <f t="shared" si="7"/>
        <v xml:space="preserve"> 1</v>
      </c>
      <c r="M37" s="19">
        <f t="shared" si="8"/>
        <v>1</v>
      </c>
      <c r="N37" s="18">
        <f t="shared" si="9"/>
        <v>48</v>
      </c>
      <c r="O37" s="18">
        <f t="shared" si="10"/>
        <v>56</v>
      </c>
      <c r="P37" s="18">
        <f t="shared" si="11"/>
        <v>67</v>
      </c>
      <c r="Q37" s="18">
        <f t="shared" si="12"/>
        <v>8</v>
      </c>
      <c r="R37" s="27" t="str">
        <f t="shared" si="13"/>
        <v xml:space="preserve">Magenta </v>
      </c>
      <c r="S37" s="19" t="str">
        <f t="shared" si="14"/>
        <v xml:space="preserve">Magenta </v>
      </c>
      <c r="T37" s="19" t="str">
        <f t="shared" si="15"/>
        <v xml:space="preserve"> 1</v>
      </c>
      <c r="U37" s="19">
        <f t="shared" si="16"/>
        <v>1</v>
      </c>
      <c r="V37" s="20" t="e">
        <f t="shared" si="17"/>
        <v>#VALUE!</v>
      </c>
      <c r="W37" s="18" t="e">
        <f t="shared" si="18"/>
        <v>#VALUE!</v>
      </c>
      <c r="X37" s="18" t="e">
        <f t="shared" si="19"/>
        <v>#VALUE!</v>
      </c>
      <c r="Y37" s="18" t="e">
        <f t="shared" si="20"/>
        <v>#VALUE!</v>
      </c>
      <c r="Z37" s="16" t="str">
        <f t="shared" si="21"/>
        <v xml:space="preserve"> </v>
      </c>
      <c r="AA37" s="16" t="str">
        <f t="shared" si="22"/>
        <v xml:space="preserve"> </v>
      </c>
      <c r="AB37" s="19" t="str">
        <f t="shared" si="23"/>
        <v>0</v>
      </c>
      <c r="AC37" s="19">
        <f t="shared" si="24"/>
        <v>0</v>
      </c>
      <c r="AD37" s="19">
        <f t="shared" si="25"/>
        <v>2</v>
      </c>
      <c r="AE37" s="31">
        <f>_xlfn.XLOOKUP(C37,Product!$E$3:$E$29,Product!$F$3:$F$29)</f>
        <v>395000</v>
      </c>
      <c r="AF37" s="31">
        <f>_xlfn.XLOOKUP(C37,Product!$E$3:$E$29,Product!$G$3:$G$29)</f>
        <v>172000</v>
      </c>
      <c r="AG37" s="21" t="s">
        <v>16</v>
      </c>
      <c r="AH37" s="22" t="e">
        <f>_xlfn.XLOOKUP(AG37,Diskon!$C$3:$C$9,Diskon!$D$3:$D$9)</f>
        <v>#N/A</v>
      </c>
      <c r="AI37" s="17" t="s">
        <v>16</v>
      </c>
      <c r="AJ37" s="16" t="s">
        <v>17</v>
      </c>
      <c r="AK37" s="16" t="s">
        <v>55</v>
      </c>
      <c r="AL37" s="23">
        <f t="shared" si="26"/>
        <v>790000</v>
      </c>
      <c r="AM37" s="23" t="str">
        <f t="shared" si="27"/>
        <v>0</v>
      </c>
      <c r="AN37" s="23">
        <f t="shared" si="28"/>
        <v>790000</v>
      </c>
      <c r="AO37" s="23">
        <f t="shared" si="29"/>
        <v>344000</v>
      </c>
      <c r="AP37" s="23">
        <f t="shared" si="30"/>
        <v>446000</v>
      </c>
      <c r="AQ37" s="24">
        <v>45028</v>
      </c>
      <c r="AR37" s="27" t="str">
        <f t="shared" si="31"/>
        <v>12/04/23</v>
      </c>
      <c r="AS37" s="16">
        <v>4</v>
      </c>
      <c r="AT37" s="66">
        <f>AP37/'pivot general'!$A$8</f>
        <v>6.6904547836639191E-4</v>
      </c>
    </row>
    <row r="38" spans="1:46" ht="14.4" x14ac:dyDescent="0.3">
      <c r="A38" s="16">
        <v>37</v>
      </c>
      <c r="B38" s="16" t="str">
        <f t="shared" si="0"/>
        <v>ORD-PW-37-26/04/23</v>
      </c>
      <c r="C38" s="17" t="s">
        <v>59</v>
      </c>
      <c r="D38" s="16" t="str">
        <f>_xlfn.XLOOKUP($C38,Product!$E$3:$E$29,Product!$D$3:$D$29)</f>
        <v>PW</v>
      </c>
      <c r="E38" s="18" t="s">
        <v>128</v>
      </c>
      <c r="F38" s="18">
        <f t="shared" si="1"/>
        <v>10</v>
      </c>
      <c r="G38" s="18">
        <f t="shared" si="2"/>
        <v>17</v>
      </c>
      <c r="H38" s="18">
        <f t="shared" si="3"/>
        <v>28</v>
      </c>
      <c r="I38" s="18">
        <f t="shared" si="4"/>
        <v>7</v>
      </c>
      <c r="J38" s="16" t="str">
        <f t="shared" si="5"/>
        <v>Magenta</v>
      </c>
      <c r="K38" s="16" t="str">
        <f t="shared" si="6"/>
        <v>Magenta</v>
      </c>
      <c r="L38" s="25" t="str">
        <f t="shared" si="7"/>
        <v xml:space="preserve"> 1</v>
      </c>
      <c r="M38" s="19">
        <f t="shared" si="8"/>
        <v>1</v>
      </c>
      <c r="N38" s="18">
        <f t="shared" si="9"/>
        <v>41</v>
      </c>
      <c r="O38" s="18">
        <f t="shared" si="10"/>
        <v>50</v>
      </c>
      <c r="P38" s="18">
        <f t="shared" si="11"/>
        <v>61</v>
      </c>
      <c r="Q38" s="18">
        <f t="shared" si="12"/>
        <v>9</v>
      </c>
      <c r="R38" s="27" t="str">
        <f t="shared" si="13"/>
        <v xml:space="preserve">Ash Grey </v>
      </c>
      <c r="S38" s="19" t="str">
        <f t="shared" si="14"/>
        <v xml:space="preserve">Ash Grey </v>
      </c>
      <c r="T38" s="19" t="str">
        <f t="shared" si="15"/>
        <v xml:space="preserve"> 2</v>
      </c>
      <c r="U38" s="19">
        <f t="shared" si="16"/>
        <v>2</v>
      </c>
      <c r="V38" s="20" t="e">
        <f t="shared" si="17"/>
        <v>#VALUE!</v>
      </c>
      <c r="W38" s="18" t="e">
        <f t="shared" si="18"/>
        <v>#VALUE!</v>
      </c>
      <c r="X38" s="18" t="e">
        <f t="shared" si="19"/>
        <v>#VALUE!</v>
      </c>
      <c r="Y38" s="18" t="e">
        <f t="shared" si="20"/>
        <v>#VALUE!</v>
      </c>
      <c r="Z38" s="16" t="str">
        <f t="shared" si="21"/>
        <v xml:space="preserve"> </v>
      </c>
      <c r="AA38" s="16" t="str">
        <f t="shared" si="22"/>
        <v xml:space="preserve"> </v>
      </c>
      <c r="AB38" s="19" t="str">
        <f t="shared" si="23"/>
        <v>0</v>
      </c>
      <c r="AC38" s="19">
        <f t="shared" si="24"/>
        <v>0</v>
      </c>
      <c r="AD38" s="19">
        <f t="shared" si="25"/>
        <v>3</v>
      </c>
      <c r="AE38" s="31">
        <f>_xlfn.XLOOKUP(C38,Product!$E$3:$E$29,Product!$F$3:$F$29)</f>
        <v>110000</v>
      </c>
      <c r="AF38" s="31">
        <f>_xlfn.XLOOKUP(C38,Product!$E$3:$E$29,Product!$G$3:$G$29)</f>
        <v>40000</v>
      </c>
      <c r="AG38" s="21" t="s">
        <v>100</v>
      </c>
      <c r="AH38" s="22">
        <f>_xlfn.XLOOKUP(AG38,Diskon!$C$3:$C$9,Diskon!$D$3:$D$9)</f>
        <v>0.15</v>
      </c>
      <c r="AI38" s="17" t="s">
        <v>13</v>
      </c>
      <c r="AJ38" s="16" t="s">
        <v>17</v>
      </c>
      <c r="AK38" s="16" t="s">
        <v>15</v>
      </c>
      <c r="AL38" s="23">
        <f t="shared" si="26"/>
        <v>330000</v>
      </c>
      <c r="AM38" s="23">
        <f t="shared" si="27"/>
        <v>49500</v>
      </c>
      <c r="AN38" s="23">
        <f t="shared" si="28"/>
        <v>280500</v>
      </c>
      <c r="AO38" s="23">
        <f t="shared" si="29"/>
        <v>120000</v>
      </c>
      <c r="AP38" s="23">
        <f t="shared" si="30"/>
        <v>160500</v>
      </c>
      <c r="AQ38" s="24">
        <v>45042</v>
      </c>
      <c r="AR38" s="27" t="str">
        <f t="shared" si="31"/>
        <v>26/04/23</v>
      </c>
      <c r="AS38" s="16">
        <v>4</v>
      </c>
      <c r="AT38" s="66">
        <f>AP38/'pivot general'!$A$8</f>
        <v>2.4076636609373522E-4</v>
      </c>
    </row>
    <row r="39" spans="1:46" ht="14.4" x14ac:dyDescent="0.3">
      <c r="A39" s="16">
        <v>38</v>
      </c>
      <c r="B39" s="16" t="str">
        <f t="shared" si="0"/>
        <v>ORD-SP-38-04/04/23</v>
      </c>
      <c r="C39" s="17" t="s">
        <v>63</v>
      </c>
      <c r="D39" s="16" t="str">
        <f>_xlfn.XLOOKUP($C39,Product!$E$3:$E$29,Product!$D$3:$D$29)</f>
        <v>SP</v>
      </c>
      <c r="E39" s="18" t="s">
        <v>129</v>
      </c>
      <c r="F39" s="18">
        <f t="shared" si="1"/>
        <v>10</v>
      </c>
      <c r="G39" s="18">
        <f t="shared" si="2"/>
        <v>21</v>
      </c>
      <c r="H39" s="18">
        <f t="shared" si="3"/>
        <v>32</v>
      </c>
      <c r="I39" s="18">
        <f t="shared" si="4"/>
        <v>11</v>
      </c>
      <c r="J39" s="16" t="str">
        <f t="shared" si="5"/>
        <v>Carmine Red</v>
      </c>
      <c r="K39" s="16" t="str">
        <f t="shared" si="6"/>
        <v>Carmine Red</v>
      </c>
      <c r="L39" s="25" t="str">
        <f t="shared" si="7"/>
        <v xml:space="preserve"> 7</v>
      </c>
      <c r="M39" s="19">
        <f t="shared" si="8"/>
        <v>7</v>
      </c>
      <c r="N39" s="18" t="e">
        <f t="shared" si="9"/>
        <v>#VALUE!</v>
      </c>
      <c r="O39" s="18" t="e">
        <f t="shared" si="10"/>
        <v>#VALUE!</v>
      </c>
      <c r="P39" s="18" t="e">
        <f t="shared" si="11"/>
        <v>#VALUE!</v>
      </c>
      <c r="Q39" s="18" t="e">
        <f t="shared" si="12"/>
        <v>#VALUE!</v>
      </c>
      <c r="R39" s="27" t="str">
        <f t="shared" si="13"/>
        <v xml:space="preserve"> </v>
      </c>
      <c r="S39" s="19" t="str">
        <f t="shared" si="14"/>
        <v xml:space="preserve"> </v>
      </c>
      <c r="T39" s="19" t="str">
        <f t="shared" si="15"/>
        <v>0</v>
      </c>
      <c r="U39" s="19">
        <f t="shared" si="16"/>
        <v>0</v>
      </c>
      <c r="V39" s="20" t="e">
        <f t="shared" si="17"/>
        <v>#VALUE!</v>
      </c>
      <c r="W39" s="18" t="e">
        <f t="shared" si="18"/>
        <v>#VALUE!</v>
      </c>
      <c r="X39" s="18" t="e">
        <f t="shared" si="19"/>
        <v>#VALUE!</v>
      </c>
      <c r="Y39" s="18" t="e">
        <f t="shared" si="20"/>
        <v>#VALUE!</v>
      </c>
      <c r="Z39" s="16" t="str">
        <f t="shared" si="21"/>
        <v xml:space="preserve"> </v>
      </c>
      <c r="AA39" s="16" t="str">
        <f t="shared" si="22"/>
        <v xml:space="preserve"> </v>
      </c>
      <c r="AB39" s="19" t="str">
        <f t="shared" si="23"/>
        <v>0</v>
      </c>
      <c r="AC39" s="19">
        <f t="shared" si="24"/>
        <v>0</v>
      </c>
      <c r="AD39" s="19">
        <f t="shared" si="25"/>
        <v>7</v>
      </c>
      <c r="AE39" s="31">
        <f>_xlfn.XLOOKUP(C39,Product!$E$3:$E$29,Product!$F$3:$F$29)</f>
        <v>125000</v>
      </c>
      <c r="AF39" s="31">
        <f>_xlfn.XLOOKUP(C39,Product!$E$3:$E$29,Product!$G$3:$G$29)</f>
        <v>23000</v>
      </c>
      <c r="AG39" s="21" t="s">
        <v>89</v>
      </c>
      <c r="AH39" s="22">
        <f>_xlfn.XLOOKUP(AG39,Diskon!$C$3:$C$9,Diskon!$D$3:$D$9)</f>
        <v>0.15</v>
      </c>
      <c r="AI39" s="17" t="s">
        <v>90</v>
      </c>
      <c r="AJ39" s="16" t="s">
        <v>23</v>
      </c>
      <c r="AK39" s="16" t="s">
        <v>30</v>
      </c>
      <c r="AL39" s="23">
        <f t="shared" si="26"/>
        <v>875000</v>
      </c>
      <c r="AM39" s="23">
        <f t="shared" si="27"/>
        <v>131250</v>
      </c>
      <c r="AN39" s="23">
        <f t="shared" si="28"/>
        <v>743750</v>
      </c>
      <c r="AO39" s="23">
        <f t="shared" si="29"/>
        <v>161000</v>
      </c>
      <c r="AP39" s="23">
        <f t="shared" si="30"/>
        <v>582750</v>
      </c>
      <c r="AQ39" s="24">
        <v>45020</v>
      </c>
      <c r="AR39" s="27" t="str">
        <f t="shared" si="31"/>
        <v>04/04/23</v>
      </c>
      <c r="AS39" s="16">
        <v>4</v>
      </c>
      <c r="AT39" s="66">
        <f>AP39/'pivot general'!$A$8</f>
        <v>8.7418442268613204E-4</v>
      </c>
    </row>
    <row r="40" spans="1:46" ht="14.4" x14ac:dyDescent="0.3">
      <c r="A40" s="16">
        <v>39</v>
      </c>
      <c r="B40" s="16" t="str">
        <f t="shared" si="0"/>
        <v>ORD-SP-39-25/04/23</v>
      </c>
      <c r="C40" s="17" t="s">
        <v>63</v>
      </c>
      <c r="D40" s="16" t="str">
        <f>_xlfn.XLOOKUP($C40,Product!$E$3:$E$29,Product!$D$3:$D$29)</f>
        <v>SP</v>
      </c>
      <c r="E40" s="18" t="s">
        <v>130</v>
      </c>
      <c r="F40" s="18">
        <f t="shared" si="1"/>
        <v>10</v>
      </c>
      <c r="G40" s="18">
        <f t="shared" si="2"/>
        <v>20</v>
      </c>
      <c r="H40" s="18">
        <f t="shared" si="3"/>
        <v>31</v>
      </c>
      <c r="I40" s="18">
        <f t="shared" si="4"/>
        <v>10</v>
      </c>
      <c r="J40" s="16" t="str">
        <f t="shared" si="5"/>
        <v>Ocean Blue</v>
      </c>
      <c r="K40" s="16" t="str">
        <f t="shared" si="6"/>
        <v>Ocean Blue</v>
      </c>
      <c r="L40" s="25" t="str">
        <f t="shared" si="7"/>
        <v xml:space="preserve"> 6</v>
      </c>
      <c r="M40" s="19">
        <f t="shared" si="8"/>
        <v>6</v>
      </c>
      <c r="N40" s="18" t="e">
        <f t="shared" si="9"/>
        <v>#VALUE!</v>
      </c>
      <c r="O40" s="18" t="e">
        <f t="shared" si="10"/>
        <v>#VALUE!</v>
      </c>
      <c r="P40" s="18" t="e">
        <f t="shared" si="11"/>
        <v>#VALUE!</v>
      </c>
      <c r="Q40" s="18" t="e">
        <f t="shared" si="12"/>
        <v>#VALUE!</v>
      </c>
      <c r="R40" s="27" t="str">
        <f t="shared" si="13"/>
        <v xml:space="preserve"> </v>
      </c>
      <c r="S40" s="19" t="str">
        <f t="shared" si="14"/>
        <v xml:space="preserve"> </v>
      </c>
      <c r="T40" s="19" t="str">
        <f t="shared" si="15"/>
        <v>0</v>
      </c>
      <c r="U40" s="19">
        <f t="shared" si="16"/>
        <v>0</v>
      </c>
      <c r="V40" s="20" t="e">
        <f t="shared" si="17"/>
        <v>#VALUE!</v>
      </c>
      <c r="W40" s="18" t="e">
        <f t="shared" si="18"/>
        <v>#VALUE!</v>
      </c>
      <c r="X40" s="18" t="e">
        <f t="shared" si="19"/>
        <v>#VALUE!</v>
      </c>
      <c r="Y40" s="18" t="e">
        <f t="shared" si="20"/>
        <v>#VALUE!</v>
      </c>
      <c r="Z40" s="16" t="str">
        <f t="shared" si="21"/>
        <v xml:space="preserve"> </v>
      </c>
      <c r="AA40" s="16" t="str">
        <f t="shared" si="22"/>
        <v xml:space="preserve"> </v>
      </c>
      <c r="AB40" s="19" t="str">
        <f t="shared" si="23"/>
        <v>0</v>
      </c>
      <c r="AC40" s="19">
        <f t="shared" si="24"/>
        <v>0</v>
      </c>
      <c r="AD40" s="19">
        <f t="shared" si="25"/>
        <v>6</v>
      </c>
      <c r="AE40" s="31">
        <f>_xlfn.XLOOKUP(C40,Product!$E$3:$E$29,Product!$F$3:$F$29)</f>
        <v>125000</v>
      </c>
      <c r="AF40" s="31">
        <f>_xlfn.XLOOKUP(C40,Product!$E$3:$E$29,Product!$G$3:$G$29)</f>
        <v>23000</v>
      </c>
      <c r="AG40" s="21" t="s">
        <v>96</v>
      </c>
      <c r="AH40" s="22">
        <f>_xlfn.XLOOKUP(AG40,Diskon!$C$3:$C$9,Diskon!$D$3:$D$9)</f>
        <v>0.1</v>
      </c>
      <c r="AI40" s="17" t="s">
        <v>13</v>
      </c>
      <c r="AJ40" s="16" t="s">
        <v>14</v>
      </c>
      <c r="AK40" s="16" t="s">
        <v>76</v>
      </c>
      <c r="AL40" s="23">
        <f t="shared" si="26"/>
        <v>750000</v>
      </c>
      <c r="AM40" s="23">
        <f t="shared" si="27"/>
        <v>75000</v>
      </c>
      <c r="AN40" s="23">
        <f t="shared" si="28"/>
        <v>675000</v>
      </c>
      <c r="AO40" s="23">
        <f t="shared" si="29"/>
        <v>138000</v>
      </c>
      <c r="AP40" s="23">
        <f t="shared" si="30"/>
        <v>537000</v>
      </c>
      <c r="AQ40" s="24">
        <v>45041</v>
      </c>
      <c r="AR40" s="27" t="str">
        <f t="shared" si="31"/>
        <v>25/04/23</v>
      </c>
      <c r="AS40" s="16">
        <v>2</v>
      </c>
      <c r="AT40" s="66">
        <f>AP40/'pivot general'!$A$8</f>
        <v>8.0555475758464681E-4</v>
      </c>
    </row>
    <row r="41" spans="1:46" ht="14.4" x14ac:dyDescent="0.3">
      <c r="A41" s="16">
        <v>40</v>
      </c>
      <c r="B41" s="16" t="str">
        <f t="shared" si="0"/>
        <v>ORD-AK-40-15/04/23</v>
      </c>
      <c r="C41" s="17" t="s">
        <v>37</v>
      </c>
      <c r="D41" s="16" t="str">
        <f>_xlfn.XLOOKUP($C41,Product!$E$3:$E$29,Product!$D$3:$D$29)</f>
        <v>AK</v>
      </c>
      <c r="E41" s="18" t="s">
        <v>131</v>
      </c>
      <c r="F41" s="18">
        <f t="shared" si="1"/>
        <v>10</v>
      </c>
      <c r="G41" s="18">
        <f t="shared" si="2"/>
        <v>19</v>
      </c>
      <c r="H41" s="18">
        <f t="shared" si="3"/>
        <v>30</v>
      </c>
      <c r="I41" s="18">
        <f t="shared" si="4"/>
        <v>9</v>
      </c>
      <c r="J41" s="16" t="str">
        <f t="shared" si="5"/>
        <v>Rose Gold</v>
      </c>
      <c r="K41" s="16" t="str">
        <f t="shared" si="6"/>
        <v>Rose Gold</v>
      </c>
      <c r="L41" s="25" t="str">
        <f t="shared" si="7"/>
        <v xml:space="preserve"> 2</v>
      </c>
      <c r="M41" s="19">
        <f t="shared" si="8"/>
        <v>2</v>
      </c>
      <c r="N41" s="18">
        <f t="shared" si="9"/>
        <v>43</v>
      </c>
      <c r="O41" s="18">
        <f t="shared" si="10"/>
        <v>52</v>
      </c>
      <c r="P41" s="18">
        <f t="shared" si="11"/>
        <v>63</v>
      </c>
      <c r="Q41" s="18">
        <f t="shared" si="12"/>
        <v>9</v>
      </c>
      <c r="R41" s="27" t="str">
        <f t="shared" si="13"/>
        <v xml:space="preserve">Ash Grey </v>
      </c>
      <c r="S41" s="19" t="str">
        <f t="shared" si="14"/>
        <v xml:space="preserve">Ash Grey </v>
      </c>
      <c r="T41" s="19" t="str">
        <f t="shared" si="15"/>
        <v xml:space="preserve"> 3</v>
      </c>
      <c r="U41" s="19">
        <f t="shared" si="16"/>
        <v>3</v>
      </c>
      <c r="V41" s="20">
        <f t="shared" si="17"/>
        <v>76</v>
      </c>
      <c r="W41" s="18">
        <f t="shared" si="18"/>
        <v>81</v>
      </c>
      <c r="X41" s="18">
        <f t="shared" si="19"/>
        <v>92</v>
      </c>
      <c r="Y41" s="18">
        <f t="shared" si="20"/>
        <v>5</v>
      </c>
      <c r="Z41" s="16" t="str">
        <f t="shared" si="21"/>
        <v xml:space="preserve">Dusk </v>
      </c>
      <c r="AA41" s="16" t="str">
        <f t="shared" si="22"/>
        <v xml:space="preserve">Dusk </v>
      </c>
      <c r="AB41" s="19" t="str">
        <f t="shared" si="23"/>
        <v xml:space="preserve"> 2</v>
      </c>
      <c r="AC41" s="19">
        <f t="shared" si="24"/>
        <v>2</v>
      </c>
      <c r="AD41" s="19">
        <f t="shared" si="25"/>
        <v>7</v>
      </c>
      <c r="AE41" s="31">
        <f>_xlfn.XLOOKUP(C41,Product!$E$3:$E$29,Product!$F$3:$F$29)</f>
        <v>48000</v>
      </c>
      <c r="AF41" s="31">
        <f>_xlfn.XLOOKUP(C41,Product!$E$3:$E$29,Product!$G$3:$G$29)</f>
        <v>20000</v>
      </c>
      <c r="AG41" s="21" t="s">
        <v>16</v>
      </c>
      <c r="AH41" s="22" t="e">
        <f>_xlfn.XLOOKUP(AG41,Diskon!$C$3:$C$9,Diskon!$D$3:$D$9)</f>
        <v>#N/A</v>
      </c>
      <c r="AI41" s="17" t="s">
        <v>16</v>
      </c>
      <c r="AJ41" s="16" t="s">
        <v>14</v>
      </c>
      <c r="AK41" s="16" t="s">
        <v>36</v>
      </c>
      <c r="AL41" s="23">
        <f t="shared" si="26"/>
        <v>336000</v>
      </c>
      <c r="AM41" s="23" t="str">
        <f t="shared" si="27"/>
        <v>0</v>
      </c>
      <c r="AN41" s="23">
        <f t="shared" si="28"/>
        <v>336000</v>
      </c>
      <c r="AO41" s="23">
        <f t="shared" si="29"/>
        <v>140000</v>
      </c>
      <c r="AP41" s="23">
        <f t="shared" si="30"/>
        <v>196000</v>
      </c>
      <c r="AQ41" s="24">
        <v>45031</v>
      </c>
      <c r="AR41" s="27" t="str">
        <f t="shared" si="31"/>
        <v>15/04/23</v>
      </c>
      <c r="AS41" s="16">
        <v>1</v>
      </c>
      <c r="AT41" s="66">
        <f>AP41/'pivot general'!$A$8</f>
        <v>2.9401998600854892E-4</v>
      </c>
    </row>
    <row r="42" spans="1:46" ht="14.4" x14ac:dyDescent="0.3">
      <c r="A42" s="16">
        <v>41</v>
      </c>
      <c r="B42" s="16" t="str">
        <f t="shared" si="0"/>
        <v>ORD-PP-41-01/04/23</v>
      </c>
      <c r="C42" s="17" t="s">
        <v>54</v>
      </c>
      <c r="D42" s="16" t="str">
        <f>_xlfn.XLOOKUP($C42,Product!$E$3:$E$29,Product!$D$3:$D$29)</f>
        <v>PP</v>
      </c>
      <c r="E42" s="18" t="s">
        <v>132</v>
      </c>
      <c r="F42" s="18">
        <f t="shared" si="1"/>
        <v>10</v>
      </c>
      <c r="G42" s="18">
        <f t="shared" si="2"/>
        <v>20</v>
      </c>
      <c r="H42" s="18">
        <f t="shared" si="3"/>
        <v>31</v>
      </c>
      <c r="I42" s="18">
        <f t="shared" si="4"/>
        <v>10</v>
      </c>
      <c r="J42" s="16" t="str">
        <f t="shared" si="5"/>
        <v>Ocean Blue</v>
      </c>
      <c r="K42" s="16" t="str">
        <f t="shared" si="6"/>
        <v>Ocean Blue</v>
      </c>
      <c r="L42" s="25" t="str">
        <f t="shared" si="7"/>
        <v xml:space="preserve"> 2</v>
      </c>
      <c r="M42" s="19">
        <f t="shared" si="8"/>
        <v>2</v>
      </c>
      <c r="N42" s="18" t="e">
        <f t="shared" si="9"/>
        <v>#VALUE!</v>
      </c>
      <c r="O42" s="18" t="e">
        <f t="shared" si="10"/>
        <v>#VALUE!</v>
      </c>
      <c r="P42" s="18" t="e">
        <f t="shared" si="11"/>
        <v>#VALUE!</v>
      </c>
      <c r="Q42" s="18" t="e">
        <f t="shared" si="12"/>
        <v>#VALUE!</v>
      </c>
      <c r="R42" s="27" t="str">
        <f t="shared" si="13"/>
        <v xml:space="preserve"> </v>
      </c>
      <c r="S42" s="19" t="str">
        <f t="shared" si="14"/>
        <v xml:space="preserve"> </v>
      </c>
      <c r="T42" s="19" t="str">
        <f t="shared" si="15"/>
        <v>0</v>
      </c>
      <c r="U42" s="19">
        <f t="shared" si="16"/>
        <v>0</v>
      </c>
      <c r="V42" s="20" t="e">
        <f t="shared" si="17"/>
        <v>#VALUE!</v>
      </c>
      <c r="W42" s="18" t="e">
        <f t="shared" si="18"/>
        <v>#VALUE!</v>
      </c>
      <c r="X42" s="18" t="e">
        <f t="shared" si="19"/>
        <v>#VALUE!</v>
      </c>
      <c r="Y42" s="18" t="e">
        <f t="shared" si="20"/>
        <v>#VALUE!</v>
      </c>
      <c r="Z42" s="16" t="str">
        <f t="shared" si="21"/>
        <v xml:space="preserve"> </v>
      </c>
      <c r="AA42" s="16" t="str">
        <f t="shared" si="22"/>
        <v xml:space="preserve"> </v>
      </c>
      <c r="AB42" s="19" t="str">
        <f t="shared" si="23"/>
        <v>0</v>
      </c>
      <c r="AC42" s="19">
        <f t="shared" si="24"/>
        <v>0</v>
      </c>
      <c r="AD42" s="19">
        <f t="shared" si="25"/>
        <v>2</v>
      </c>
      <c r="AE42" s="31">
        <f>_xlfn.XLOOKUP(C42,Product!$E$3:$E$29,Product!$F$3:$F$29)</f>
        <v>85000</v>
      </c>
      <c r="AF42" s="31">
        <f>_xlfn.XLOOKUP(C42,Product!$E$3:$E$29,Product!$G$3:$G$29)</f>
        <v>28000</v>
      </c>
      <c r="AG42" s="21" t="s">
        <v>92</v>
      </c>
      <c r="AH42" s="22">
        <f>_xlfn.XLOOKUP(AG42,Diskon!$C$3:$C$9,Diskon!$D$3:$D$9)</f>
        <v>0.1</v>
      </c>
      <c r="AI42" s="17" t="s">
        <v>90</v>
      </c>
      <c r="AJ42" s="16" t="s">
        <v>14</v>
      </c>
      <c r="AK42" s="16" t="s">
        <v>74</v>
      </c>
      <c r="AL42" s="23">
        <f t="shared" si="26"/>
        <v>170000</v>
      </c>
      <c r="AM42" s="23">
        <f t="shared" si="27"/>
        <v>17000</v>
      </c>
      <c r="AN42" s="23">
        <f t="shared" si="28"/>
        <v>153000</v>
      </c>
      <c r="AO42" s="23">
        <f t="shared" si="29"/>
        <v>56000</v>
      </c>
      <c r="AP42" s="23">
        <f t="shared" si="30"/>
        <v>97000</v>
      </c>
      <c r="AQ42" s="24">
        <v>45017</v>
      </c>
      <c r="AR42" s="27" t="str">
        <f t="shared" si="31"/>
        <v>01/04/23</v>
      </c>
      <c r="AS42" s="16">
        <v>3</v>
      </c>
      <c r="AT42" s="66">
        <f>AP42/'pivot general'!$A$8</f>
        <v>1.455098910348431E-4</v>
      </c>
    </row>
    <row r="43" spans="1:46" ht="14.4" x14ac:dyDescent="0.3">
      <c r="A43" s="16">
        <v>42</v>
      </c>
      <c r="B43" s="16" t="str">
        <f t="shared" si="0"/>
        <v>ORD-PU-42-15/04/23</v>
      </c>
      <c r="C43" s="17" t="s">
        <v>71</v>
      </c>
      <c r="D43" s="16" t="str">
        <f>_xlfn.XLOOKUP($C43,Product!$E$3:$E$29,Product!$D$3:$D$29)</f>
        <v>PU</v>
      </c>
      <c r="E43" s="18" t="s">
        <v>133</v>
      </c>
      <c r="F43" s="18">
        <f t="shared" si="1"/>
        <v>10</v>
      </c>
      <c r="G43" s="18">
        <f t="shared" si="2"/>
        <v>20</v>
      </c>
      <c r="H43" s="18">
        <f t="shared" si="3"/>
        <v>31</v>
      </c>
      <c r="I43" s="18">
        <f t="shared" si="4"/>
        <v>10</v>
      </c>
      <c r="J43" s="16" t="str">
        <f t="shared" si="5"/>
        <v>Snow White</v>
      </c>
      <c r="K43" s="16" t="str">
        <f t="shared" si="6"/>
        <v>Snow White</v>
      </c>
      <c r="L43" s="25" t="str">
        <f t="shared" si="7"/>
        <v xml:space="preserve"> 1</v>
      </c>
      <c r="M43" s="19">
        <f t="shared" si="8"/>
        <v>1</v>
      </c>
      <c r="N43" s="18" t="e">
        <f t="shared" si="9"/>
        <v>#VALUE!</v>
      </c>
      <c r="O43" s="18" t="e">
        <f t="shared" si="10"/>
        <v>#VALUE!</v>
      </c>
      <c r="P43" s="18" t="e">
        <f t="shared" si="11"/>
        <v>#VALUE!</v>
      </c>
      <c r="Q43" s="18" t="e">
        <f t="shared" si="12"/>
        <v>#VALUE!</v>
      </c>
      <c r="R43" s="27" t="str">
        <f t="shared" si="13"/>
        <v xml:space="preserve"> </v>
      </c>
      <c r="S43" s="19" t="str">
        <f t="shared" si="14"/>
        <v xml:space="preserve"> </v>
      </c>
      <c r="T43" s="19" t="str">
        <f t="shared" si="15"/>
        <v>0</v>
      </c>
      <c r="U43" s="19">
        <f t="shared" si="16"/>
        <v>0</v>
      </c>
      <c r="V43" s="20" t="e">
        <f t="shared" si="17"/>
        <v>#VALUE!</v>
      </c>
      <c r="W43" s="18" t="e">
        <f t="shared" si="18"/>
        <v>#VALUE!</v>
      </c>
      <c r="X43" s="18" t="e">
        <f t="shared" si="19"/>
        <v>#VALUE!</v>
      </c>
      <c r="Y43" s="18" t="e">
        <f t="shared" si="20"/>
        <v>#VALUE!</v>
      </c>
      <c r="Z43" s="16" t="str">
        <f t="shared" si="21"/>
        <v xml:space="preserve"> </v>
      </c>
      <c r="AA43" s="16" t="str">
        <f t="shared" si="22"/>
        <v xml:space="preserve"> </v>
      </c>
      <c r="AB43" s="19" t="str">
        <f t="shared" si="23"/>
        <v>0</v>
      </c>
      <c r="AC43" s="19">
        <f t="shared" si="24"/>
        <v>0</v>
      </c>
      <c r="AD43" s="19">
        <f t="shared" si="25"/>
        <v>1</v>
      </c>
      <c r="AE43" s="31">
        <f>_xlfn.XLOOKUP(C43,Product!$E$3:$E$29,Product!$F$3:$F$29)</f>
        <v>200000</v>
      </c>
      <c r="AF43" s="31">
        <f>_xlfn.XLOOKUP(C43,Product!$E$3:$E$29,Product!$G$3:$G$29)</f>
        <v>64000</v>
      </c>
      <c r="AG43" s="21" t="s">
        <v>16</v>
      </c>
      <c r="AH43" s="22" t="e">
        <f>_xlfn.XLOOKUP(AG43,Diskon!$C$3:$C$9,Diskon!$D$3:$D$9)</f>
        <v>#N/A</v>
      </c>
      <c r="AI43" s="17" t="s">
        <v>16</v>
      </c>
      <c r="AJ43" s="16" t="s">
        <v>23</v>
      </c>
      <c r="AK43" s="16" t="s">
        <v>58</v>
      </c>
      <c r="AL43" s="23">
        <f t="shared" si="26"/>
        <v>200000</v>
      </c>
      <c r="AM43" s="23" t="str">
        <f t="shared" si="27"/>
        <v>0</v>
      </c>
      <c r="AN43" s="23">
        <f t="shared" si="28"/>
        <v>200000</v>
      </c>
      <c r="AO43" s="23">
        <f t="shared" si="29"/>
        <v>64000</v>
      </c>
      <c r="AP43" s="23">
        <f t="shared" si="30"/>
        <v>136000</v>
      </c>
      <c r="AQ43" s="24">
        <v>45031</v>
      </c>
      <c r="AR43" s="27" t="str">
        <f t="shared" si="31"/>
        <v>15/04/23</v>
      </c>
      <c r="AS43" s="16">
        <v>5</v>
      </c>
      <c r="AT43" s="66">
        <f>AP43/'pivot general'!$A$8</f>
        <v>2.0401386784266661E-4</v>
      </c>
    </row>
    <row r="44" spans="1:46" ht="14.4" x14ac:dyDescent="0.3">
      <c r="A44" s="16">
        <v>43</v>
      </c>
      <c r="B44" s="16" t="str">
        <f t="shared" si="0"/>
        <v>ORD-PW-43-05/04/23</v>
      </c>
      <c r="C44" s="17" t="s">
        <v>9</v>
      </c>
      <c r="D44" s="16" t="str">
        <f>_xlfn.XLOOKUP($C44,Product!$E$3:$E$29,Product!$D$3:$D$29)</f>
        <v>PW</v>
      </c>
      <c r="E44" s="18" t="s">
        <v>134</v>
      </c>
      <c r="F44" s="18">
        <f t="shared" si="1"/>
        <v>10</v>
      </c>
      <c r="G44" s="18">
        <f t="shared" si="2"/>
        <v>14</v>
      </c>
      <c r="H44" s="18">
        <f t="shared" si="3"/>
        <v>25</v>
      </c>
      <c r="I44" s="18">
        <f t="shared" si="4"/>
        <v>4</v>
      </c>
      <c r="J44" s="16" t="str">
        <f t="shared" si="5"/>
        <v>Gold</v>
      </c>
      <c r="K44" s="16" t="str">
        <f t="shared" si="6"/>
        <v>Gold</v>
      </c>
      <c r="L44" s="25" t="str">
        <f t="shared" si="7"/>
        <v xml:space="preserve"> 5</v>
      </c>
      <c r="M44" s="19">
        <f t="shared" si="8"/>
        <v>5</v>
      </c>
      <c r="N44" s="18">
        <f t="shared" si="9"/>
        <v>38</v>
      </c>
      <c r="O44" s="18">
        <f t="shared" si="10"/>
        <v>53</v>
      </c>
      <c r="P44" s="18">
        <f t="shared" si="11"/>
        <v>64</v>
      </c>
      <c r="Q44" s="18">
        <f t="shared" si="12"/>
        <v>15</v>
      </c>
      <c r="R44" s="27" t="str">
        <f t="shared" si="13"/>
        <v xml:space="preserve">Midnight Black </v>
      </c>
      <c r="S44" s="19" t="str">
        <f t="shared" si="14"/>
        <v xml:space="preserve">Midnight Black </v>
      </c>
      <c r="T44" s="19" t="str">
        <f t="shared" si="15"/>
        <v xml:space="preserve"> 2</v>
      </c>
      <c r="U44" s="19">
        <f t="shared" si="16"/>
        <v>2</v>
      </c>
      <c r="V44" s="20" t="e">
        <f t="shared" si="17"/>
        <v>#VALUE!</v>
      </c>
      <c r="W44" s="18" t="e">
        <f t="shared" si="18"/>
        <v>#VALUE!</v>
      </c>
      <c r="X44" s="18" t="e">
        <f t="shared" si="19"/>
        <v>#VALUE!</v>
      </c>
      <c r="Y44" s="18" t="e">
        <f t="shared" si="20"/>
        <v>#VALUE!</v>
      </c>
      <c r="Z44" s="16" t="str">
        <f t="shared" si="21"/>
        <v xml:space="preserve"> </v>
      </c>
      <c r="AA44" s="16" t="str">
        <f t="shared" si="22"/>
        <v xml:space="preserve"> </v>
      </c>
      <c r="AB44" s="19" t="str">
        <f t="shared" si="23"/>
        <v>0</v>
      </c>
      <c r="AC44" s="19">
        <f t="shared" si="24"/>
        <v>0</v>
      </c>
      <c r="AD44" s="19">
        <f t="shared" si="25"/>
        <v>7</v>
      </c>
      <c r="AE44" s="31">
        <f>_xlfn.XLOOKUP(C44,Product!$E$3:$E$29,Product!$F$3:$F$29)</f>
        <v>120000</v>
      </c>
      <c r="AF44" s="31">
        <f>_xlfn.XLOOKUP(C44,Product!$E$3:$E$29,Product!$G$3:$G$29)</f>
        <v>39000</v>
      </c>
      <c r="AG44" s="21" t="s">
        <v>89</v>
      </c>
      <c r="AH44" s="22">
        <f>_xlfn.XLOOKUP(AG44,Diskon!$C$3:$C$9,Diskon!$D$3:$D$9)</f>
        <v>0.15</v>
      </c>
      <c r="AI44" s="17" t="s">
        <v>90</v>
      </c>
      <c r="AJ44" s="16" t="s">
        <v>23</v>
      </c>
      <c r="AK44" s="16" t="s">
        <v>66</v>
      </c>
      <c r="AL44" s="23">
        <f t="shared" si="26"/>
        <v>840000</v>
      </c>
      <c r="AM44" s="23">
        <f t="shared" si="27"/>
        <v>126000</v>
      </c>
      <c r="AN44" s="23">
        <f t="shared" si="28"/>
        <v>714000</v>
      </c>
      <c r="AO44" s="23">
        <f t="shared" si="29"/>
        <v>273000</v>
      </c>
      <c r="AP44" s="23">
        <f t="shared" si="30"/>
        <v>441000</v>
      </c>
      <c r="AQ44" s="24">
        <v>45021</v>
      </c>
      <c r="AR44" s="27" t="str">
        <f t="shared" si="31"/>
        <v>05/04/23</v>
      </c>
      <c r="AS44" s="16">
        <v>4</v>
      </c>
      <c r="AT44" s="66">
        <f>AP44/'pivot general'!$A$8</f>
        <v>6.615449685192351E-4</v>
      </c>
    </row>
    <row r="45" spans="1:46" ht="14.4" x14ac:dyDescent="0.3">
      <c r="A45" s="16">
        <v>44</v>
      </c>
      <c r="B45" s="16" t="str">
        <f t="shared" si="0"/>
        <v>ORD-AK-44-06/04/23</v>
      </c>
      <c r="C45" s="17" t="s">
        <v>35</v>
      </c>
      <c r="D45" s="16" t="str">
        <f>_xlfn.XLOOKUP($C45,Product!$E$3:$E$29,Product!$D$3:$D$29)</f>
        <v>AK</v>
      </c>
      <c r="E45" s="18" t="s">
        <v>135</v>
      </c>
      <c r="F45" s="18">
        <f t="shared" si="1"/>
        <v>10</v>
      </c>
      <c r="G45" s="18">
        <f t="shared" si="2"/>
        <v>23</v>
      </c>
      <c r="H45" s="18">
        <f t="shared" si="3"/>
        <v>34</v>
      </c>
      <c r="I45" s="18">
        <f t="shared" si="4"/>
        <v>13</v>
      </c>
      <c r="J45" s="16" t="str">
        <f t="shared" si="5"/>
        <v>Summer Orange</v>
      </c>
      <c r="K45" s="16" t="str">
        <f t="shared" si="6"/>
        <v>Summer Orange</v>
      </c>
      <c r="L45" s="25" t="str">
        <f t="shared" si="7"/>
        <v xml:space="preserve"> 4</v>
      </c>
      <c r="M45" s="19">
        <f t="shared" si="8"/>
        <v>4</v>
      </c>
      <c r="N45" s="18">
        <f t="shared" si="9"/>
        <v>47</v>
      </c>
      <c r="O45" s="18">
        <f t="shared" si="10"/>
        <v>58</v>
      </c>
      <c r="P45" s="18">
        <f t="shared" si="11"/>
        <v>69</v>
      </c>
      <c r="Q45" s="18">
        <f t="shared" si="12"/>
        <v>11</v>
      </c>
      <c r="R45" s="27" t="str">
        <f t="shared" si="13"/>
        <v xml:space="preserve">Snow White </v>
      </c>
      <c r="S45" s="19" t="str">
        <f t="shared" si="14"/>
        <v xml:space="preserve">Snow White </v>
      </c>
      <c r="T45" s="19" t="str">
        <f t="shared" si="15"/>
        <v xml:space="preserve"> 1</v>
      </c>
      <c r="U45" s="19">
        <f t="shared" si="16"/>
        <v>1</v>
      </c>
      <c r="V45" s="20">
        <f t="shared" si="17"/>
        <v>82</v>
      </c>
      <c r="W45" s="18">
        <f t="shared" si="18"/>
        <v>92</v>
      </c>
      <c r="X45" s="18">
        <f t="shared" si="19"/>
        <v>103</v>
      </c>
      <c r="Y45" s="18">
        <f t="shared" si="20"/>
        <v>10</v>
      </c>
      <c r="Z45" s="16" t="str">
        <f t="shared" si="21"/>
        <v xml:space="preserve">Rose Gold </v>
      </c>
      <c r="AA45" s="16" t="str">
        <f t="shared" si="22"/>
        <v xml:space="preserve">Rose Gold </v>
      </c>
      <c r="AB45" s="19" t="str">
        <f t="shared" si="23"/>
        <v xml:space="preserve"> 2</v>
      </c>
      <c r="AC45" s="19">
        <f t="shared" si="24"/>
        <v>2</v>
      </c>
      <c r="AD45" s="19">
        <f t="shared" si="25"/>
        <v>7</v>
      </c>
      <c r="AE45" s="31">
        <f>_xlfn.XLOOKUP(C45,Product!$E$3:$E$29,Product!$F$3:$F$29)</f>
        <v>90000</v>
      </c>
      <c r="AF45" s="31">
        <f>_xlfn.XLOOKUP(C45,Product!$E$3:$E$29,Product!$G$3:$G$29)</f>
        <v>47000</v>
      </c>
      <c r="AG45" s="21" t="s">
        <v>19</v>
      </c>
      <c r="AH45" s="22">
        <f>_xlfn.XLOOKUP(AG45,Diskon!$C$3:$C$9,Diskon!$D$3:$D$9)</f>
        <v>0.15</v>
      </c>
      <c r="AI45" s="17" t="s">
        <v>90</v>
      </c>
      <c r="AJ45" s="16" t="s">
        <v>11</v>
      </c>
      <c r="AK45" s="16" t="s">
        <v>42</v>
      </c>
      <c r="AL45" s="23">
        <f t="shared" si="26"/>
        <v>630000</v>
      </c>
      <c r="AM45" s="23">
        <f t="shared" si="27"/>
        <v>94500</v>
      </c>
      <c r="AN45" s="23">
        <f t="shared" si="28"/>
        <v>535500</v>
      </c>
      <c r="AO45" s="23">
        <f t="shared" si="29"/>
        <v>329000</v>
      </c>
      <c r="AP45" s="23">
        <f t="shared" si="30"/>
        <v>206500</v>
      </c>
      <c r="AQ45" s="24">
        <v>45022</v>
      </c>
      <c r="AR45" s="27" t="str">
        <f t="shared" si="31"/>
        <v>06/04/23</v>
      </c>
      <c r="AS45" s="16">
        <v>5</v>
      </c>
      <c r="AT45" s="66">
        <f>AP45/'pivot general'!$A$8</f>
        <v>3.0977105668757832E-4</v>
      </c>
    </row>
    <row r="46" spans="1:46" ht="14.4" x14ac:dyDescent="0.3">
      <c r="A46" s="16">
        <v>45</v>
      </c>
      <c r="B46" s="16" t="str">
        <f t="shared" si="0"/>
        <v>ORD-PW-45-16/04/23</v>
      </c>
      <c r="C46" s="17" t="s">
        <v>47</v>
      </c>
      <c r="D46" s="16" t="str">
        <f>_xlfn.XLOOKUP($C46,Product!$E$3:$E$29,Product!$D$3:$D$29)</f>
        <v>PW</v>
      </c>
      <c r="E46" s="18" t="s">
        <v>136</v>
      </c>
      <c r="F46" s="18">
        <f t="shared" si="1"/>
        <v>10</v>
      </c>
      <c r="G46" s="18">
        <f t="shared" si="2"/>
        <v>24</v>
      </c>
      <c r="H46" s="18">
        <f t="shared" si="3"/>
        <v>35</v>
      </c>
      <c r="I46" s="18">
        <f t="shared" si="4"/>
        <v>14</v>
      </c>
      <c r="J46" s="16" t="str">
        <f t="shared" si="5"/>
        <v>Midnight Black</v>
      </c>
      <c r="K46" s="16" t="str">
        <f t="shared" si="6"/>
        <v>Midnight Black</v>
      </c>
      <c r="L46" s="25" t="str">
        <f t="shared" si="7"/>
        <v xml:space="preserve"> 2</v>
      </c>
      <c r="M46" s="19">
        <f t="shared" si="8"/>
        <v>2</v>
      </c>
      <c r="N46" s="18" t="e">
        <f t="shared" si="9"/>
        <v>#VALUE!</v>
      </c>
      <c r="O46" s="18" t="e">
        <f t="shared" si="10"/>
        <v>#VALUE!</v>
      </c>
      <c r="P46" s="18" t="e">
        <f t="shared" si="11"/>
        <v>#VALUE!</v>
      </c>
      <c r="Q46" s="18" t="e">
        <f t="shared" si="12"/>
        <v>#VALUE!</v>
      </c>
      <c r="R46" s="27" t="str">
        <f t="shared" si="13"/>
        <v xml:space="preserve"> </v>
      </c>
      <c r="S46" s="19" t="str">
        <f t="shared" si="14"/>
        <v xml:space="preserve"> </v>
      </c>
      <c r="T46" s="19" t="str">
        <f t="shared" si="15"/>
        <v>0</v>
      </c>
      <c r="U46" s="19">
        <f t="shared" si="16"/>
        <v>0</v>
      </c>
      <c r="V46" s="20" t="e">
        <f t="shared" si="17"/>
        <v>#VALUE!</v>
      </c>
      <c r="W46" s="18" t="e">
        <f t="shared" si="18"/>
        <v>#VALUE!</v>
      </c>
      <c r="X46" s="18" t="e">
        <f t="shared" si="19"/>
        <v>#VALUE!</v>
      </c>
      <c r="Y46" s="18" t="e">
        <f t="shared" si="20"/>
        <v>#VALUE!</v>
      </c>
      <c r="Z46" s="16" t="str">
        <f t="shared" si="21"/>
        <v xml:space="preserve"> </v>
      </c>
      <c r="AA46" s="16" t="str">
        <f t="shared" si="22"/>
        <v xml:space="preserve"> </v>
      </c>
      <c r="AB46" s="19" t="str">
        <f t="shared" si="23"/>
        <v>0</v>
      </c>
      <c r="AC46" s="19">
        <f t="shared" si="24"/>
        <v>0</v>
      </c>
      <c r="AD46" s="19">
        <f t="shared" si="25"/>
        <v>2</v>
      </c>
      <c r="AE46" s="31">
        <f>_xlfn.XLOOKUP(C46,Product!$E$3:$E$29,Product!$F$3:$F$29)</f>
        <v>200000</v>
      </c>
      <c r="AF46" s="31">
        <f>_xlfn.XLOOKUP(C46,Product!$E$3:$E$29,Product!$G$3:$G$29)</f>
        <v>55000</v>
      </c>
      <c r="AG46" s="21" t="s">
        <v>100</v>
      </c>
      <c r="AH46" s="22">
        <f>_xlfn.XLOOKUP(AG46,Diskon!$C$3:$C$9,Diskon!$D$3:$D$9)</f>
        <v>0.15</v>
      </c>
      <c r="AI46" s="17" t="s">
        <v>13</v>
      </c>
      <c r="AJ46" s="16" t="s">
        <v>17</v>
      </c>
      <c r="AK46" s="16" t="s">
        <v>42</v>
      </c>
      <c r="AL46" s="23">
        <f t="shared" si="26"/>
        <v>400000</v>
      </c>
      <c r="AM46" s="23">
        <f t="shared" si="27"/>
        <v>60000</v>
      </c>
      <c r="AN46" s="23">
        <f t="shared" si="28"/>
        <v>340000</v>
      </c>
      <c r="AO46" s="23">
        <f t="shared" si="29"/>
        <v>110000</v>
      </c>
      <c r="AP46" s="23">
        <f t="shared" si="30"/>
        <v>230000</v>
      </c>
      <c r="AQ46" s="24">
        <v>45032</v>
      </c>
      <c r="AR46" s="27" t="str">
        <f t="shared" si="31"/>
        <v>16/04/23</v>
      </c>
      <c r="AS46" s="16">
        <v>5</v>
      </c>
      <c r="AT46" s="66">
        <f>AP46/'pivot general'!$A$8</f>
        <v>3.450234529692156E-4</v>
      </c>
    </row>
    <row r="47" spans="1:46" ht="14.4" x14ac:dyDescent="0.3">
      <c r="A47" s="16">
        <v>46</v>
      </c>
      <c r="B47" s="16" t="str">
        <f t="shared" si="0"/>
        <v>ORD-SW-46-28/04/23</v>
      </c>
      <c r="C47" s="17" t="s">
        <v>29</v>
      </c>
      <c r="D47" s="16" t="str">
        <f>_xlfn.XLOOKUP($C47,Product!$E$3:$E$29,Product!$D$3:$D$29)</f>
        <v>SW</v>
      </c>
      <c r="E47" s="18" t="s">
        <v>137</v>
      </c>
      <c r="F47" s="18">
        <f t="shared" si="1"/>
        <v>10</v>
      </c>
      <c r="G47" s="18">
        <f t="shared" si="2"/>
        <v>14</v>
      </c>
      <c r="H47" s="18">
        <f t="shared" si="3"/>
        <v>25</v>
      </c>
      <c r="I47" s="18">
        <f t="shared" si="4"/>
        <v>4</v>
      </c>
      <c r="J47" s="16" t="str">
        <f t="shared" si="5"/>
        <v>Gold</v>
      </c>
      <c r="K47" s="16" t="str">
        <f t="shared" si="6"/>
        <v>Gold</v>
      </c>
      <c r="L47" s="25" t="str">
        <f t="shared" si="7"/>
        <v xml:space="preserve"> 1</v>
      </c>
      <c r="M47" s="19">
        <f t="shared" si="8"/>
        <v>1</v>
      </c>
      <c r="N47" s="18">
        <f t="shared" si="9"/>
        <v>38</v>
      </c>
      <c r="O47" s="18">
        <f t="shared" si="10"/>
        <v>52</v>
      </c>
      <c r="P47" s="18">
        <f t="shared" si="11"/>
        <v>63</v>
      </c>
      <c r="Q47" s="18">
        <f t="shared" si="12"/>
        <v>14</v>
      </c>
      <c r="R47" s="27" t="str">
        <f t="shared" si="13"/>
        <v xml:space="preserve">Summer Orange </v>
      </c>
      <c r="S47" s="19" t="str">
        <f t="shared" si="14"/>
        <v xml:space="preserve">Summer Orange </v>
      </c>
      <c r="T47" s="19" t="str">
        <f t="shared" si="15"/>
        <v xml:space="preserve"> 1</v>
      </c>
      <c r="U47" s="19">
        <f t="shared" si="16"/>
        <v>1</v>
      </c>
      <c r="V47" s="20">
        <f t="shared" si="17"/>
        <v>76</v>
      </c>
      <c r="W47" s="18">
        <f t="shared" si="18"/>
        <v>87</v>
      </c>
      <c r="X47" s="18">
        <f t="shared" si="19"/>
        <v>98</v>
      </c>
      <c r="Y47" s="18">
        <f t="shared" si="20"/>
        <v>11</v>
      </c>
      <c r="Z47" s="16" t="str">
        <f t="shared" si="21"/>
        <v xml:space="preserve">Snow White </v>
      </c>
      <c r="AA47" s="16" t="str">
        <f t="shared" si="22"/>
        <v xml:space="preserve">Snow White </v>
      </c>
      <c r="AB47" s="19" t="str">
        <f t="shared" si="23"/>
        <v xml:space="preserve"> 1</v>
      </c>
      <c r="AC47" s="19">
        <f t="shared" si="24"/>
        <v>1</v>
      </c>
      <c r="AD47" s="19">
        <f t="shared" si="25"/>
        <v>3</v>
      </c>
      <c r="AE47" s="31">
        <f>_xlfn.XLOOKUP(C47,Product!$E$3:$E$29,Product!$F$3:$F$29)</f>
        <v>165000</v>
      </c>
      <c r="AF47" s="31">
        <f>_xlfn.XLOOKUP(C47,Product!$E$3:$E$29,Product!$G$3:$G$29)</f>
        <v>69000</v>
      </c>
      <c r="AG47" s="21" t="s">
        <v>100</v>
      </c>
      <c r="AH47" s="22">
        <f>_xlfn.XLOOKUP(AG47,Diskon!$C$3:$C$9,Diskon!$D$3:$D$9)</f>
        <v>0.15</v>
      </c>
      <c r="AI47" s="17" t="s">
        <v>13</v>
      </c>
      <c r="AJ47" s="16" t="s">
        <v>17</v>
      </c>
      <c r="AK47" s="16" t="s">
        <v>58</v>
      </c>
      <c r="AL47" s="23">
        <f t="shared" si="26"/>
        <v>495000</v>
      </c>
      <c r="AM47" s="23">
        <f t="shared" si="27"/>
        <v>74250</v>
      </c>
      <c r="AN47" s="23">
        <f t="shared" si="28"/>
        <v>420750</v>
      </c>
      <c r="AO47" s="23">
        <f t="shared" si="29"/>
        <v>207000</v>
      </c>
      <c r="AP47" s="23">
        <f t="shared" si="30"/>
        <v>213750</v>
      </c>
      <c r="AQ47" s="24">
        <v>45044</v>
      </c>
      <c r="AR47" s="27" t="str">
        <f t="shared" si="31"/>
        <v>28/04/23</v>
      </c>
      <c r="AS47" s="16">
        <v>5</v>
      </c>
      <c r="AT47" s="66">
        <f>AP47/'pivot general'!$A$8</f>
        <v>3.206467959659558E-4</v>
      </c>
    </row>
    <row r="48" spans="1:46" ht="14.4" x14ac:dyDescent="0.3">
      <c r="A48" s="16">
        <v>47</v>
      </c>
      <c r="B48" s="16" t="str">
        <f t="shared" si="0"/>
        <v>ORD-PW-47-04/04/23</v>
      </c>
      <c r="C48" s="17" t="s">
        <v>22</v>
      </c>
      <c r="D48" s="16" t="str">
        <f>_xlfn.XLOOKUP($C48,Product!$E$3:$E$29,Product!$D$3:$D$29)</f>
        <v>PW</v>
      </c>
      <c r="E48" s="18" t="s">
        <v>138</v>
      </c>
      <c r="F48" s="18">
        <f t="shared" si="1"/>
        <v>10</v>
      </c>
      <c r="G48" s="18">
        <f t="shared" si="2"/>
        <v>23</v>
      </c>
      <c r="H48" s="18">
        <f t="shared" si="3"/>
        <v>34</v>
      </c>
      <c r="I48" s="18">
        <f t="shared" si="4"/>
        <v>13</v>
      </c>
      <c r="J48" s="16" t="str">
        <f t="shared" si="5"/>
        <v>Summer Orange</v>
      </c>
      <c r="K48" s="16" t="str">
        <f t="shared" si="6"/>
        <v>Summer Orange</v>
      </c>
      <c r="L48" s="25" t="str">
        <f t="shared" si="7"/>
        <v xml:space="preserve"> 1</v>
      </c>
      <c r="M48" s="19">
        <f t="shared" si="8"/>
        <v>1</v>
      </c>
      <c r="N48" s="18">
        <f t="shared" si="9"/>
        <v>47</v>
      </c>
      <c r="O48" s="18">
        <f t="shared" si="10"/>
        <v>58</v>
      </c>
      <c r="P48" s="18">
        <f t="shared" si="11"/>
        <v>69</v>
      </c>
      <c r="Q48" s="18">
        <f t="shared" si="12"/>
        <v>11</v>
      </c>
      <c r="R48" s="27" t="str">
        <f t="shared" si="13"/>
        <v xml:space="preserve">Snow White </v>
      </c>
      <c r="S48" s="19" t="str">
        <f t="shared" si="14"/>
        <v xml:space="preserve">Snow White </v>
      </c>
      <c r="T48" s="19" t="str">
        <f t="shared" si="15"/>
        <v xml:space="preserve"> 2</v>
      </c>
      <c r="U48" s="19">
        <f t="shared" si="16"/>
        <v>2</v>
      </c>
      <c r="V48" s="20" t="e">
        <f t="shared" si="17"/>
        <v>#VALUE!</v>
      </c>
      <c r="W48" s="18" t="e">
        <f t="shared" si="18"/>
        <v>#VALUE!</v>
      </c>
      <c r="X48" s="18" t="e">
        <f t="shared" si="19"/>
        <v>#VALUE!</v>
      </c>
      <c r="Y48" s="18" t="e">
        <f t="shared" si="20"/>
        <v>#VALUE!</v>
      </c>
      <c r="Z48" s="16" t="str">
        <f t="shared" si="21"/>
        <v xml:space="preserve"> </v>
      </c>
      <c r="AA48" s="16" t="str">
        <f t="shared" si="22"/>
        <v xml:space="preserve"> </v>
      </c>
      <c r="AB48" s="19" t="str">
        <f t="shared" si="23"/>
        <v>0</v>
      </c>
      <c r="AC48" s="19">
        <f t="shared" si="24"/>
        <v>0</v>
      </c>
      <c r="AD48" s="19">
        <f t="shared" si="25"/>
        <v>3</v>
      </c>
      <c r="AE48" s="31">
        <f>_xlfn.XLOOKUP(C48,Product!$E$3:$E$29,Product!$F$3:$F$29)</f>
        <v>90000</v>
      </c>
      <c r="AF48" s="31">
        <f>_xlfn.XLOOKUP(C48,Product!$E$3:$E$29,Product!$G$3:$G$29)</f>
        <v>37000</v>
      </c>
      <c r="AG48" s="21" t="s">
        <v>10</v>
      </c>
      <c r="AH48" s="22">
        <f>_xlfn.XLOOKUP(AG48,Diskon!$C$3:$C$9,Diskon!$D$3:$D$9)</f>
        <v>0.1</v>
      </c>
      <c r="AI48" s="17" t="s">
        <v>90</v>
      </c>
      <c r="AJ48" s="16" t="s">
        <v>11</v>
      </c>
      <c r="AK48" s="16" t="s">
        <v>26</v>
      </c>
      <c r="AL48" s="23">
        <f t="shared" si="26"/>
        <v>270000</v>
      </c>
      <c r="AM48" s="23">
        <f t="shared" si="27"/>
        <v>27000</v>
      </c>
      <c r="AN48" s="23">
        <f t="shared" si="28"/>
        <v>243000</v>
      </c>
      <c r="AO48" s="23">
        <f t="shared" si="29"/>
        <v>111000</v>
      </c>
      <c r="AP48" s="23">
        <f t="shared" si="30"/>
        <v>132000</v>
      </c>
      <c r="AQ48" s="24">
        <v>45020</v>
      </c>
      <c r="AR48" s="27" t="str">
        <f t="shared" si="31"/>
        <v>04/04/23</v>
      </c>
      <c r="AS48" s="16">
        <v>5</v>
      </c>
      <c r="AT48" s="66">
        <f>AP48/'pivot general'!$A$8</f>
        <v>1.9801345996494111E-4</v>
      </c>
    </row>
    <row r="49" spans="1:46" ht="14.4" x14ac:dyDescent="0.3">
      <c r="A49" s="16">
        <v>48</v>
      </c>
      <c r="B49" s="16" t="str">
        <f t="shared" si="0"/>
        <v>ORD-PW-48-01/04/23</v>
      </c>
      <c r="C49" s="17" t="s">
        <v>27</v>
      </c>
      <c r="D49" s="16" t="str">
        <f>_xlfn.XLOOKUP($C49,Product!$E$3:$E$29,Product!$D$3:$D$29)</f>
        <v>PW</v>
      </c>
      <c r="E49" s="18" t="s">
        <v>139</v>
      </c>
      <c r="F49" s="18">
        <f t="shared" si="1"/>
        <v>10</v>
      </c>
      <c r="G49" s="18">
        <f t="shared" si="2"/>
        <v>14</v>
      </c>
      <c r="H49" s="18">
        <f t="shared" si="3"/>
        <v>25</v>
      </c>
      <c r="I49" s="18">
        <f t="shared" si="4"/>
        <v>4</v>
      </c>
      <c r="J49" s="16" t="str">
        <f t="shared" si="5"/>
        <v>Dusk</v>
      </c>
      <c r="K49" s="16" t="str">
        <f t="shared" si="6"/>
        <v>Dusk</v>
      </c>
      <c r="L49" s="25" t="str">
        <f t="shared" si="7"/>
        <v xml:space="preserve"> 4</v>
      </c>
      <c r="M49" s="19">
        <f t="shared" si="8"/>
        <v>4</v>
      </c>
      <c r="N49" s="18" t="e">
        <f t="shared" si="9"/>
        <v>#VALUE!</v>
      </c>
      <c r="O49" s="18" t="e">
        <f t="shared" si="10"/>
        <v>#VALUE!</v>
      </c>
      <c r="P49" s="18" t="e">
        <f t="shared" si="11"/>
        <v>#VALUE!</v>
      </c>
      <c r="Q49" s="18" t="e">
        <f t="shared" si="12"/>
        <v>#VALUE!</v>
      </c>
      <c r="R49" s="27" t="str">
        <f t="shared" si="13"/>
        <v xml:space="preserve"> </v>
      </c>
      <c r="S49" s="19" t="str">
        <f t="shared" si="14"/>
        <v xml:space="preserve"> </v>
      </c>
      <c r="T49" s="19" t="str">
        <f t="shared" si="15"/>
        <v>0</v>
      </c>
      <c r="U49" s="19">
        <f t="shared" si="16"/>
        <v>0</v>
      </c>
      <c r="V49" s="20" t="e">
        <f t="shared" si="17"/>
        <v>#VALUE!</v>
      </c>
      <c r="W49" s="18" t="e">
        <f t="shared" si="18"/>
        <v>#VALUE!</v>
      </c>
      <c r="X49" s="18" t="e">
        <f t="shared" si="19"/>
        <v>#VALUE!</v>
      </c>
      <c r="Y49" s="18" t="e">
        <f t="shared" si="20"/>
        <v>#VALUE!</v>
      </c>
      <c r="Z49" s="16" t="str">
        <f t="shared" si="21"/>
        <v xml:space="preserve"> </v>
      </c>
      <c r="AA49" s="16" t="str">
        <f t="shared" si="22"/>
        <v xml:space="preserve"> </v>
      </c>
      <c r="AB49" s="19" t="str">
        <f t="shared" si="23"/>
        <v>0</v>
      </c>
      <c r="AC49" s="19">
        <f t="shared" si="24"/>
        <v>0</v>
      </c>
      <c r="AD49" s="19">
        <f t="shared" si="25"/>
        <v>4</v>
      </c>
      <c r="AE49" s="31">
        <f>_xlfn.XLOOKUP(C49,Product!$E$3:$E$29,Product!$F$3:$F$29)</f>
        <v>155000</v>
      </c>
      <c r="AF49" s="31">
        <f>_xlfn.XLOOKUP(C49,Product!$E$3:$E$29,Product!$G$3:$G$29)</f>
        <v>46000</v>
      </c>
      <c r="AG49" s="21" t="s">
        <v>19</v>
      </c>
      <c r="AH49" s="22">
        <f>_xlfn.XLOOKUP(AG49,Diskon!$C$3:$C$9,Diskon!$D$3:$D$9)</f>
        <v>0.15</v>
      </c>
      <c r="AI49" s="17" t="s">
        <v>90</v>
      </c>
      <c r="AJ49" s="16" t="s">
        <v>11</v>
      </c>
      <c r="AK49" s="16" t="s">
        <v>44</v>
      </c>
      <c r="AL49" s="23">
        <f t="shared" si="26"/>
        <v>620000</v>
      </c>
      <c r="AM49" s="23">
        <f t="shared" si="27"/>
        <v>93000</v>
      </c>
      <c r="AN49" s="23">
        <f t="shared" si="28"/>
        <v>527000</v>
      </c>
      <c r="AO49" s="23">
        <f t="shared" si="29"/>
        <v>184000</v>
      </c>
      <c r="AP49" s="23">
        <f t="shared" si="30"/>
        <v>343000</v>
      </c>
      <c r="AQ49" s="24">
        <v>45017</v>
      </c>
      <c r="AR49" s="27" t="str">
        <f t="shared" si="31"/>
        <v>01/04/23</v>
      </c>
      <c r="AS49" s="16">
        <v>1</v>
      </c>
      <c r="AT49" s="66">
        <f>AP49/'pivot general'!$A$8</f>
        <v>5.1453497551496067E-4</v>
      </c>
    </row>
    <row r="50" spans="1:46" ht="14.4" x14ac:dyDescent="0.3">
      <c r="A50" s="16">
        <v>49</v>
      </c>
      <c r="B50" s="16" t="str">
        <f t="shared" si="0"/>
        <v>ORD-SP-49-05/04/23</v>
      </c>
      <c r="C50" s="17" t="s">
        <v>61</v>
      </c>
      <c r="D50" s="16" t="str">
        <f>_xlfn.XLOOKUP($C50,Product!$E$3:$E$29,Product!$D$3:$D$29)</f>
        <v>SP</v>
      </c>
      <c r="E50" s="18" t="s">
        <v>140</v>
      </c>
      <c r="F50" s="18">
        <f t="shared" si="1"/>
        <v>10</v>
      </c>
      <c r="G50" s="18">
        <f t="shared" si="2"/>
        <v>21</v>
      </c>
      <c r="H50" s="18">
        <f t="shared" si="3"/>
        <v>32</v>
      </c>
      <c r="I50" s="18">
        <f t="shared" si="4"/>
        <v>11</v>
      </c>
      <c r="J50" s="16" t="str">
        <f t="shared" si="5"/>
        <v>Carmine Red</v>
      </c>
      <c r="K50" s="16" t="str">
        <f t="shared" si="6"/>
        <v>Carmine Red</v>
      </c>
      <c r="L50" s="25" t="str">
        <f t="shared" si="7"/>
        <v xml:space="preserve"> 1</v>
      </c>
      <c r="M50" s="19">
        <f t="shared" si="8"/>
        <v>1</v>
      </c>
      <c r="N50" s="18">
        <f t="shared" si="9"/>
        <v>45</v>
      </c>
      <c r="O50" s="18">
        <f t="shared" si="10"/>
        <v>53</v>
      </c>
      <c r="P50" s="18">
        <f t="shared" si="11"/>
        <v>64</v>
      </c>
      <c r="Q50" s="18">
        <f t="shared" si="12"/>
        <v>8</v>
      </c>
      <c r="R50" s="27" t="str">
        <f t="shared" si="13"/>
        <v xml:space="preserve">Magenta </v>
      </c>
      <c r="S50" s="19" t="str">
        <f t="shared" si="14"/>
        <v xml:space="preserve">Magenta </v>
      </c>
      <c r="T50" s="19" t="str">
        <f t="shared" si="15"/>
        <v xml:space="preserve"> 4</v>
      </c>
      <c r="U50" s="19">
        <f t="shared" si="16"/>
        <v>4</v>
      </c>
      <c r="V50" s="20" t="e">
        <f t="shared" si="17"/>
        <v>#VALUE!</v>
      </c>
      <c r="W50" s="18" t="e">
        <f t="shared" si="18"/>
        <v>#VALUE!</v>
      </c>
      <c r="X50" s="18" t="e">
        <f t="shared" si="19"/>
        <v>#VALUE!</v>
      </c>
      <c r="Y50" s="18" t="e">
        <f t="shared" si="20"/>
        <v>#VALUE!</v>
      </c>
      <c r="Z50" s="16" t="str">
        <f t="shared" si="21"/>
        <v xml:space="preserve"> </v>
      </c>
      <c r="AA50" s="16" t="str">
        <f t="shared" si="22"/>
        <v xml:space="preserve"> </v>
      </c>
      <c r="AB50" s="19" t="str">
        <f t="shared" si="23"/>
        <v>0</v>
      </c>
      <c r="AC50" s="19">
        <f t="shared" si="24"/>
        <v>0</v>
      </c>
      <c r="AD50" s="19">
        <f t="shared" si="25"/>
        <v>5</v>
      </c>
      <c r="AE50" s="31">
        <f>_xlfn.XLOOKUP(C50,Product!$E$3:$E$29,Product!$F$3:$F$29)</f>
        <v>278000</v>
      </c>
      <c r="AF50" s="31">
        <f>_xlfn.XLOOKUP(C50,Product!$E$3:$E$29,Product!$G$3:$G$29)</f>
        <v>122000</v>
      </c>
      <c r="AG50" s="21" t="s">
        <v>92</v>
      </c>
      <c r="AH50" s="22">
        <f>_xlfn.XLOOKUP(AG50,Diskon!$C$3:$C$9,Diskon!$D$3:$D$9)</f>
        <v>0.1</v>
      </c>
      <c r="AI50" s="17" t="s">
        <v>90</v>
      </c>
      <c r="AJ50" s="16" t="s">
        <v>14</v>
      </c>
      <c r="AK50" s="16" t="s">
        <v>60</v>
      </c>
      <c r="AL50" s="23">
        <f t="shared" si="26"/>
        <v>1390000</v>
      </c>
      <c r="AM50" s="23">
        <f t="shared" si="27"/>
        <v>139000</v>
      </c>
      <c r="AN50" s="23">
        <f t="shared" si="28"/>
        <v>1251000</v>
      </c>
      <c r="AO50" s="23">
        <f t="shared" si="29"/>
        <v>610000</v>
      </c>
      <c r="AP50" s="23">
        <f t="shared" si="30"/>
        <v>641000</v>
      </c>
      <c r="AQ50" s="24">
        <v>45021</v>
      </c>
      <c r="AR50" s="27" t="str">
        <f t="shared" si="31"/>
        <v>05/04/23</v>
      </c>
      <c r="AS50" s="16">
        <v>2</v>
      </c>
      <c r="AT50" s="66">
        <f>AP50/'pivot general'!$A$8</f>
        <v>9.6156536240550952E-4</v>
      </c>
    </row>
    <row r="51" spans="1:46" ht="14.4" x14ac:dyDescent="0.3">
      <c r="A51" s="16">
        <v>50</v>
      </c>
      <c r="B51" s="16" t="str">
        <f t="shared" si="0"/>
        <v>ORD-AK-50-03/04/23</v>
      </c>
      <c r="C51" s="17" t="s">
        <v>35</v>
      </c>
      <c r="D51" s="16" t="str">
        <f>_xlfn.XLOOKUP($C51,Product!$E$3:$E$29,Product!$D$3:$D$29)</f>
        <v>AK</v>
      </c>
      <c r="E51" s="18" t="s">
        <v>141</v>
      </c>
      <c r="F51" s="18">
        <f t="shared" si="1"/>
        <v>10</v>
      </c>
      <c r="G51" s="18">
        <f t="shared" si="2"/>
        <v>14</v>
      </c>
      <c r="H51" s="18">
        <f t="shared" si="3"/>
        <v>25</v>
      </c>
      <c r="I51" s="18">
        <f t="shared" si="4"/>
        <v>4</v>
      </c>
      <c r="J51" s="16" t="str">
        <f t="shared" si="5"/>
        <v>Dusk</v>
      </c>
      <c r="K51" s="16" t="str">
        <f t="shared" si="6"/>
        <v>Dusk</v>
      </c>
      <c r="L51" s="25" t="str">
        <f t="shared" si="7"/>
        <v xml:space="preserve"> 1</v>
      </c>
      <c r="M51" s="19">
        <f t="shared" si="8"/>
        <v>1</v>
      </c>
      <c r="N51" s="18">
        <f t="shared" si="9"/>
        <v>38</v>
      </c>
      <c r="O51" s="18">
        <f t="shared" si="10"/>
        <v>46</v>
      </c>
      <c r="P51" s="18">
        <f t="shared" si="11"/>
        <v>57</v>
      </c>
      <c r="Q51" s="18">
        <f t="shared" si="12"/>
        <v>8</v>
      </c>
      <c r="R51" s="27" t="str">
        <f t="shared" si="13"/>
        <v xml:space="preserve">Magenta </v>
      </c>
      <c r="S51" s="19" t="str">
        <f t="shared" si="14"/>
        <v xml:space="preserve">Magenta </v>
      </c>
      <c r="T51" s="19" t="str">
        <f t="shared" si="15"/>
        <v xml:space="preserve"> 3</v>
      </c>
      <c r="U51" s="19">
        <f t="shared" si="16"/>
        <v>3</v>
      </c>
      <c r="V51" s="20">
        <f t="shared" si="17"/>
        <v>70</v>
      </c>
      <c r="W51" s="18">
        <f t="shared" si="18"/>
        <v>75</v>
      </c>
      <c r="X51" s="18">
        <f t="shared" si="19"/>
        <v>86</v>
      </c>
      <c r="Y51" s="18">
        <f t="shared" si="20"/>
        <v>5</v>
      </c>
      <c r="Z51" s="16" t="str">
        <f t="shared" si="21"/>
        <v xml:space="preserve">Gold </v>
      </c>
      <c r="AA51" s="16" t="str">
        <f t="shared" si="22"/>
        <v xml:space="preserve">Gold </v>
      </c>
      <c r="AB51" s="19" t="str">
        <f t="shared" si="23"/>
        <v xml:space="preserve"> 3</v>
      </c>
      <c r="AC51" s="19">
        <f t="shared" si="24"/>
        <v>3</v>
      </c>
      <c r="AD51" s="19">
        <f t="shared" si="25"/>
        <v>7</v>
      </c>
      <c r="AE51" s="31">
        <f>_xlfn.XLOOKUP(C51,Product!$E$3:$E$29,Product!$F$3:$F$29)</f>
        <v>90000</v>
      </c>
      <c r="AF51" s="31">
        <f>_xlfn.XLOOKUP(C51,Product!$E$3:$E$29,Product!$G$3:$G$29)</f>
        <v>47000</v>
      </c>
      <c r="AG51" s="21" t="s">
        <v>19</v>
      </c>
      <c r="AH51" s="22">
        <f>_xlfn.XLOOKUP(AG51,Diskon!$C$3:$C$9,Diskon!$D$3:$D$9)</f>
        <v>0.15</v>
      </c>
      <c r="AI51" s="17" t="s">
        <v>90</v>
      </c>
      <c r="AJ51" s="16" t="s">
        <v>11</v>
      </c>
      <c r="AK51" s="16" t="s">
        <v>66</v>
      </c>
      <c r="AL51" s="23">
        <f t="shared" si="26"/>
        <v>630000</v>
      </c>
      <c r="AM51" s="23">
        <f t="shared" si="27"/>
        <v>94500</v>
      </c>
      <c r="AN51" s="23">
        <f t="shared" si="28"/>
        <v>535500</v>
      </c>
      <c r="AO51" s="23">
        <f t="shared" si="29"/>
        <v>329000</v>
      </c>
      <c r="AP51" s="23">
        <f t="shared" si="30"/>
        <v>206500</v>
      </c>
      <c r="AQ51" s="24">
        <v>45019</v>
      </c>
      <c r="AR51" s="27" t="str">
        <f t="shared" si="31"/>
        <v>03/04/23</v>
      </c>
      <c r="AS51" s="16">
        <v>5</v>
      </c>
      <c r="AT51" s="66">
        <f>AP51/'pivot general'!$A$8</f>
        <v>3.0977105668757832E-4</v>
      </c>
    </row>
    <row r="52" spans="1:46" ht="14.4" x14ac:dyDescent="0.3">
      <c r="A52" s="16">
        <v>51</v>
      </c>
      <c r="B52" s="16" t="str">
        <f t="shared" si="0"/>
        <v>ORD-PP-51-05/04/23</v>
      </c>
      <c r="C52" s="17" t="s">
        <v>54</v>
      </c>
      <c r="D52" s="16" t="str">
        <f>_xlfn.XLOOKUP($C52,Product!$E$3:$E$29,Product!$D$3:$D$29)</f>
        <v>PP</v>
      </c>
      <c r="E52" s="18" t="s">
        <v>142</v>
      </c>
      <c r="F52" s="18">
        <f t="shared" si="1"/>
        <v>10</v>
      </c>
      <c r="G52" s="18">
        <f t="shared" si="2"/>
        <v>24</v>
      </c>
      <c r="H52" s="18">
        <f t="shared" si="3"/>
        <v>35</v>
      </c>
      <c r="I52" s="18">
        <f t="shared" si="4"/>
        <v>14</v>
      </c>
      <c r="J52" s="16" t="str">
        <f t="shared" si="5"/>
        <v>Midnight Black</v>
      </c>
      <c r="K52" s="16" t="str">
        <f t="shared" si="6"/>
        <v>Midnight Black</v>
      </c>
      <c r="L52" s="25" t="str">
        <f t="shared" si="7"/>
        <v xml:space="preserve"> 5</v>
      </c>
      <c r="M52" s="19">
        <f t="shared" si="8"/>
        <v>5</v>
      </c>
      <c r="N52" s="18">
        <f t="shared" si="9"/>
        <v>48</v>
      </c>
      <c r="O52" s="18">
        <f t="shared" si="10"/>
        <v>53</v>
      </c>
      <c r="P52" s="18">
        <f t="shared" si="11"/>
        <v>64</v>
      </c>
      <c r="Q52" s="18">
        <f t="shared" si="12"/>
        <v>5</v>
      </c>
      <c r="R52" s="27" t="str">
        <f t="shared" si="13"/>
        <v xml:space="preserve">Gold </v>
      </c>
      <c r="S52" s="19" t="str">
        <f t="shared" si="14"/>
        <v xml:space="preserve">Gold </v>
      </c>
      <c r="T52" s="19" t="str">
        <f t="shared" si="15"/>
        <v xml:space="preserve"> 1</v>
      </c>
      <c r="U52" s="19">
        <f t="shared" si="16"/>
        <v>1</v>
      </c>
      <c r="V52" s="20" t="e">
        <f t="shared" si="17"/>
        <v>#VALUE!</v>
      </c>
      <c r="W52" s="18" t="e">
        <f t="shared" si="18"/>
        <v>#VALUE!</v>
      </c>
      <c r="X52" s="18" t="e">
        <f t="shared" si="19"/>
        <v>#VALUE!</v>
      </c>
      <c r="Y52" s="18" t="e">
        <f t="shared" si="20"/>
        <v>#VALUE!</v>
      </c>
      <c r="Z52" s="16" t="str">
        <f t="shared" si="21"/>
        <v xml:space="preserve"> </v>
      </c>
      <c r="AA52" s="16" t="str">
        <f t="shared" si="22"/>
        <v xml:space="preserve"> </v>
      </c>
      <c r="AB52" s="19" t="str">
        <f t="shared" si="23"/>
        <v>0</v>
      </c>
      <c r="AC52" s="19">
        <f t="shared" si="24"/>
        <v>0</v>
      </c>
      <c r="AD52" s="19">
        <f t="shared" si="25"/>
        <v>6</v>
      </c>
      <c r="AE52" s="31">
        <f>_xlfn.XLOOKUP(C52,Product!$E$3:$E$29,Product!$F$3:$F$29)</f>
        <v>85000</v>
      </c>
      <c r="AF52" s="31">
        <f>_xlfn.XLOOKUP(C52,Product!$E$3:$E$29,Product!$G$3:$G$29)</f>
        <v>28000</v>
      </c>
      <c r="AG52" s="21" t="s">
        <v>89</v>
      </c>
      <c r="AH52" s="22">
        <f>_xlfn.XLOOKUP(AG52,Diskon!$C$3:$C$9,Diskon!$D$3:$D$9)</f>
        <v>0.15</v>
      </c>
      <c r="AI52" s="17" t="s">
        <v>90</v>
      </c>
      <c r="AJ52" s="16" t="s">
        <v>23</v>
      </c>
      <c r="AK52" s="16" t="s">
        <v>66</v>
      </c>
      <c r="AL52" s="23">
        <f t="shared" si="26"/>
        <v>510000</v>
      </c>
      <c r="AM52" s="23">
        <f t="shared" si="27"/>
        <v>76500</v>
      </c>
      <c r="AN52" s="23">
        <f t="shared" si="28"/>
        <v>433500</v>
      </c>
      <c r="AO52" s="23">
        <f t="shared" si="29"/>
        <v>168000</v>
      </c>
      <c r="AP52" s="23">
        <f t="shared" si="30"/>
        <v>265500</v>
      </c>
      <c r="AQ52" s="24">
        <v>45021</v>
      </c>
      <c r="AR52" s="27" t="str">
        <f t="shared" si="31"/>
        <v>05/04/23</v>
      </c>
      <c r="AS52" s="16">
        <v>2</v>
      </c>
      <c r="AT52" s="66">
        <f>AP52/'pivot general'!$A$8</f>
        <v>3.9827707288402926E-4</v>
      </c>
    </row>
    <row r="53" spans="1:46" ht="14.4" x14ac:dyDescent="0.3">
      <c r="A53" s="16">
        <v>52</v>
      </c>
      <c r="B53" s="16" t="str">
        <f t="shared" si="0"/>
        <v>ORD-PW-52-27/04/23</v>
      </c>
      <c r="C53" s="17" t="s">
        <v>22</v>
      </c>
      <c r="D53" s="16" t="str">
        <f>_xlfn.XLOOKUP($C53,Product!$E$3:$E$29,Product!$D$3:$D$29)</f>
        <v>PW</v>
      </c>
      <c r="E53" s="18" t="s">
        <v>143</v>
      </c>
      <c r="F53" s="18">
        <f t="shared" si="1"/>
        <v>10</v>
      </c>
      <c r="G53" s="18">
        <f t="shared" si="2"/>
        <v>20</v>
      </c>
      <c r="H53" s="18">
        <f t="shared" si="3"/>
        <v>31</v>
      </c>
      <c r="I53" s="18">
        <f t="shared" si="4"/>
        <v>10</v>
      </c>
      <c r="J53" s="16" t="str">
        <f t="shared" si="5"/>
        <v>Ocean Blue</v>
      </c>
      <c r="K53" s="16" t="str">
        <f t="shared" si="6"/>
        <v>Ocean Blue</v>
      </c>
      <c r="L53" s="25" t="str">
        <f t="shared" si="7"/>
        <v xml:space="preserve"> 2</v>
      </c>
      <c r="M53" s="19">
        <f t="shared" si="8"/>
        <v>2</v>
      </c>
      <c r="N53" s="18">
        <f t="shared" si="9"/>
        <v>44</v>
      </c>
      <c r="O53" s="18">
        <f t="shared" si="10"/>
        <v>49</v>
      </c>
      <c r="P53" s="18">
        <f t="shared" si="11"/>
        <v>60</v>
      </c>
      <c r="Q53" s="18">
        <f t="shared" si="12"/>
        <v>5</v>
      </c>
      <c r="R53" s="27" t="str">
        <f t="shared" si="13"/>
        <v xml:space="preserve">Gold </v>
      </c>
      <c r="S53" s="19" t="str">
        <f t="shared" si="14"/>
        <v xml:space="preserve">Gold </v>
      </c>
      <c r="T53" s="19" t="str">
        <f t="shared" si="15"/>
        <v xml:space="preserve"> 2</v>
      </c>
      <c r="U53" s="19">
        <f t="shared" si="16"/>
        <v>2</v>
      </c>
      <c r="V53" s="20">
        <f t="shared" si="17"/>
        <v>73</v>
      </c>
      <c r="W53" s="18">
        <f t="shared" si="18"/>
        <v>88</v>
      </c>
      <c r="X53" s="18">
        <f t="shared" si="19"/>
        <v>99</v>
      </c>
      <c r="Y53" s="18">
        <f t="shared" si="20"/>
        <v>15</v>
      </c>
      <c r="Z53" s="16" t="str">
        <f t="shared" si="21"/>
        <v xml:space="preserve">Midnight Black </v>
      </c>
      <c r="AA53" s="16" t="str">
        <f t="shared" si="22"/>
        <v xml:space="preserve">Midnight Black </v>
      </c>
      <c r="AB53" s="19" t="str">
        <f t="shared" si="23"/>
        <v xml:space="preserve"> 1</v>
      </c>
      <c r="AC53" s="19">
        <f t="shared" si="24"/>
        <v>1</v>
      </c>
      <c r="AD53" s="19">
        <f t="shared" si="25"/>
        <v>5</v>
      </c>
      <c r="AE53" s="31">
        <f>_xlfn.XLOOKUP(C53,Product!$E$3:$E$29,Product!$F$3:$F$29)</f>
        <v>90000</v>
      </c>
      <c r="AF53" s="31">
        <f>_xlfn.XLOOKUP(C53,Product!$E$3:$E$29,Product!$G$3:$G$29)</f>
        <v>37000</v>
      </c>
      <c r="AG53" s="21" t="s">
        <v>100</v>
      </c>
      <c r="AH53" s="22">
        <f>_xlfn.XLOOKUP(AG53,Diskon!$C$3:$C$9,Diskon!$D$3:$D$9)</f>
        <v>0.15</v>
      </c>
      <c r="AI53" s="17" t="s">
        <v>13</v>
      </c>
      <c r="AJ53" s="16" t="s">
        <v>17</v>
      </c>
      <c r="AK53" s="16" t="s">
        <v>49</v>
      </c>
      <c r="AL53" s="23">
        <f t="shared" si="26"/>
        <v>450000</v>
      </c>
      <c r="AM53" s="23">
        <f t="shared" si="27"/>
        <v>67500</v>
      </c>
      <c r="AN53" s="23">
        <f t="shared" si="28"/>
        <v>382500</v>
      </c>
      <c r="AO53" s="23">
        <f t="shared" si="29"/>
        <v>185000</v>
      </c>
      <c r="AP53" s="23">
        <f t="shared" si="30"/>
        <v>197500</v>
      </c>
      <c r="AQ53" s="24">
        <v>45043</v>
      </c>
      <c r="AR53" s="27" t="str">
        <f t="shared" si="31"/>
        <v>27/04/23</v>
      </c>
      <c r="AS53" s="16">
        <v>4</v>
      </c>
      <c r="AT53" s="66">
        <f>AP53/'pivot general'!$A$8</f>
        <v>2.9627013896269601E-4</v>
      </c>
    </row>
    <row r="54" spans="1:46" ht="14.4" x14ac:dyDescent="0.3">
      <c r="A54" s="16">
        <v>53</v>
      </c>
      <c r="B54" s="16" t="str">
        <f t="shared" si="0"/>
        <v>ORD-PW-53-03/04/23</v>
      </c>
      <c r="C54" s="17" t="s">
        <v>47</v>
      </c>
      <c r="D54" s="16" t="str">
        <f>_xlfn.XLOOKUP($C54,Product!$E$3:$E$29,Product!$D$3:$D$29)</f>
        <v>PW</v>
      </c>
      <c r="E54" s="18" t="s">
        <v>144</v>
      </c>
      <c r="F54" s="18">
        <f t="shared" si="1"/>
        <v>10</v>
      </c>
      <c r="G54" s="18">
        <f t="shared" si="2"/>
        <v>14</v>
      </c>
      <c r="H54" s="18">
        <f t="shared" si="3"/>
        <v>25</v>
      </c>
      <c r="I54" s="18">
        <f t="shared" si="4"/>
        <v>4</v>
      </c>
      <c r="J54" s="16" t="str">
        <f t="shared" si="5"/>
        <v>Gold</v>
      </c>
      <c r="K54" s="16" t="str">
        <f t="shared" si="6"/>
        <v>Gold</v>
      </c>
      <c r="L54" s="25" t="str">
        <f t="shared" si="7"/>
        <v xml:space="preserve"> 2</v>
      </c>
      <c r="M54" s="19">
        <f t="shared" si="8"/>
        <v>2</v>
      </c>
      <c r="N54" s="18">
        <f t="shared" si="9"/>
        <v>38</v>
      </c>
      <c r="O54" s="18">
        <f t="shared" si="10"/>
        <v>50</v>
      </c>
      <c r="P54" s="18">
        <f t="shared" si="11"/>
        <v>61</v>
      </c>
      <c r="Q54" s="18">
        <f t="shared" si="12"/>
        <v>12</v>
      </c>
      <c r="R54" s="27" t="str">
        <f t="shared" si="13"/>
        <v xml:space="preserve">Carmine Red </v>
      </c>
      <c r="S54" s="19" t="str">
        <f t="shared" si="14"/>
        <v xml:space="preserve">Carmine Red </v>
      </c>
      <c r="T54" s="19" t="str">
        <f t="shared" si="15"/>
        <v xml:space="preserve"> 1</v>
      </c>
      <c r="U54" s="19">
        <f t="shared" si="16"/>
        <v>1</v>
      </c>
      <c r="V54" s="20" t="e">
        <f t="shared" si="17"/>
        <v>#VALUE!</v>
      </c>
      <c r="W54" s="18" t="e">
        <f t="shared" si="18"/>
        <v>#VALUE!</v>
      </c>
      <c r="X54" s="18" t="e">
        <f t="shared" si="19"/>
        <v>#VALUE!</v>
      </c>
      <c r="Y54" s="18" t="e">
        <f t="shared" si="20"/>
        <v>#VALUE!</v>
      </c>
      <c r="Z54" s="16" t="str">
        <f t="shared" si="21"/>
        <v xml:space="preserve"> </v>
      </c>
      <c r="AA54" s="16" t="str">
        <f t="shared" si="22"/>
        <v xml:space="preserve"> </v>
      </c>
      <c r="AB54" s="19" t="str">
        <f t="shared" si="23"/>
        <v>0</v>
      </c>
      <c r="AC54" s="19">
        <f t="shared" si="24"/>
        <v>0</v>
      </c>
      <c r="AD54" s="19">
        <f t="shared" si="25"/>
        <v>3</v>
      </c>
      <c r="AE54" s="31">
        <f>_xlfn.XLOOKUP(C54,Product!$E$3:$E$29,Product!$F$3:$F$29)</f>
        <v>200000</v>
      </c>
      <c r="AF54" s="31">
        <f>_xlfn.XLOOKUP(C54,Product!$E$3:$E$29,Product!$G$3:$G$29)</f>
        <v>55000</v>
      </c>
      <c r="AG54" s="21" t="s">
        <v>89</v>
      </c>
      <c r="AH54" s="22">
        <f>_xlfn.XLOOKUP(AG54,Diskon!$C$3:$C$9,Diskon!$D$3:$D$9)</f>
        <v>0.15</v>
      </c>
      <c r="AI54" s="17" t="s">
        <v>90</v>
      </c>
      <c r="AJ54" s="16" t="s">
        <v>23</v>
      </c>
      <c r="AK54" s="16" t="s">
        <v>44</v>
      </c>
      <c r="AL54" s="23">
        <f t="shared" si="26"/>
        <v>600000</v>
      </c>
      <c r="AM54" s="23">
        <f t="shared" si="27"/>
        <v>90000</v>
      </c>
      <c r="AN54" s="23">
        <f t="shared" si="28"/>
        <v>510000</v>
      </c>
      <c r="AO54" s="23">
        <f t="shared" si="29"/>
        <v>165000</v>
      </c>
      <c r="AP54" s="23">
        <f t="shared" si="30"/>
        <v>345000</v>
      </c>
      <c r="AQ54" s="24">
        <v>45019</v>
      </c>
      <c r="AR54" s="27" t="str">
        <f t="shared" si="31"/>
        <v>03/04/23</v>
      </c>
      <c r="AS54" s="16">
        <v>2</v>
      </c>
      <c r="AT54" s="66">
        <f>AP54/'pivot general'!$A$8</f>
        <v>5.1753517945382339E-4</v>
      </c>
    </row>
    <row r="55" spans="1:46" ht="14.4" x14ac:dyDescent="0.3">
      <c r="A55" s="16">
        <v>54</v>
      </c>
      <c r="B55" s="16" t="str">
        <f t="shared" si="0"/>
        <v>ORD-PW-54-03/04/23</v>
      </c>
      <c r="C55" s="17" t="s">
        <v>22</v>
      </c>
      <c r="D55" s="16" t="str">
        <f>_xlfn.XLOOKUP($C55,Product!$E$3:$E$29,Product!$D$3:$D$29)</f>
        <v>PW</v>
      </c>
      <c r="E55" s="18" t="s">
        <v>145</v>
      </c>
      <c r="F55" s="18">
        <f t="shared" si="1"/>
        <v>10</v>
      </c>
      <c r="G55" s="18">
        <f t="shared" si="2"/>
        <v>23</v>
      </c>
      <c r="H55" s="18">
        <f t="shared" si="3"/>
        <v>34</v>
      </c>
      <c r="I55" s="18">
        <f t="shared" si="4"/>
        <v>13</v>
      </c>
      <c r="J55" s="16" t="str">
        <f t="shared" si="5"/>
        <v>Summer Orange</v>
      </c>
      <c r="K55" s="16" t="str">
        <f t="shared" si="6"/>
        <v>Summer Orange</v>
      </c>
      <c r="L55" s="25" t="str">
        <f t="shared" si="7"/>
        <v xml:space="preserve"> 1</v>
      </c>
      <c r="M55" s="19">
        <f t="shared" si="8"/>
        <v>1</v>
      </c>
      <c r="N55" s="18">
        <f t="shared" si="9"/>
        <v>47</v>
      </c>
      <c r="O55" s="18">
        <f t="shared" si="10"/>
        <v>58</v>
      </c>
      <c r="P55" s="18">
        <f t="shared" si="11"/>
        <v>69</v>
      </c>
      <c r="Q55" s="18">
        <f t="shared" si="12"/>
        <v>11</v>
      </c>
      <c r="R55" s="27" t="str">
        <f t="shared" si="13"/>
        <v xml:space="preserve">Ocean Blue </v>
      </c>
      <c r="S55" s="19" t="str">
        <f t="shared" si="14"/>
        <v xml:space="preserve">Ocean Blue </v>
      </c>
      <c r="T55" s="19" t="str">
        <f t="shared" si="15"/>
        <v xml:space="preserve"> 5</v>
      </c>
      <c r="U55" s="19">
        <f t="shared" si="16"/>
        <v>5</v>
      </c>
      <c r="V55" s="20" t="e">
        <f t="shared" si="17"/>
        <v>#VALUE!</v>
      </c>
      <c r="W55" s="18" t="e">
        <f t="shared" si="18"/>
        <v>#VALUE!</v>
      </c>
      <c r="X55" s="18" t="e">
        <f t="shared" si="19"/>
        <v>#VALUE!</v>
      </c>
      <c r="Y55" s="18" t="e">
        <f t="shared" si="20"/>
        <v>#VALUE!</v>
      </c>
      <c r="Z55" s="16" t="str">
        <f t="shared" si="21"/>
        <v xml:space="preserve"> </v>
      </c>
      <c r="AA55" s="16" t="str">
        <f t="shared" si="22"/>
        <v xml:space="preserve"> </v>
      </c>
      <c r="AB55" s="19" t="str">
        <f t="shared" si="23"/>
        <v>0</v>
      </c>
      <c r="AC55" s="19">
        <f t="shared" si="24"/>
        <v>0</v>
      </c>
      <c r="AD55" s="19">
        <f t="shared" si="25"/>
        <v>6</v>
      </c>
      <c r="AE55" s="31">
        <f>_xlfn.XLOOKUP(C55,Product!$E$3:$E$29,Product!$F$3:$F$29)</f>
        <v>90000</v>
      </c>
      <c r="AF55" s="31">
        <f>_xlfn.XLOOKUP(C55,Product!$E$3:$E$29,Product!$G$3:$G$29)</f>
        <v>37000</v>
      </c>
      <c r="AG55" s="21" t="s">
        <v>19</v>
      </c>
      <c r="AH55" s="22">
        <f>_xlfn.XLOOKUP(AG55,Diskon!$C$3:$C$9,Diskon!$D$3:$D$9)</f>
        <v>0.15</v>
      </c>
      <c r="AI55" s="17" t="s">
        <v>90</v>
      </c>
      <c r="AJ55" s="16" t="s">
        <v>11</v>
      </c>
      <c r="AK55" s="16" t="s">
        <v>55</v>
      </c>
      <c r="AL55" s="23">
        <f t="shared" si="26"/>
        <v>540000</v>
      </c>
      <c r="AM55" s="23">
        <f t="shared" si="27"/>
        <v>81000</v>
      </c>
      <c r="AN55" s="23">
        <f t="shared" si="28"/>
        <v>459000</v>
      </c>
      <c r="AO55" s="23">
        <f t="shared" si="29"/>
        <v>222000</v>
      </c>
      <c r="AP55" s="23">
        <f t="shared" si="30"/>
        <v>237000</v>
      </c>
      <c r="AQ55" s="24">
        <v>45019</v>
      </c>
      <c r="AR55" s="27" t="str">
        <f t="shared" si="31"/>
        <v>03/04/23</v>
      </c>
      <c r="AS55" s="16">
        <v>1</v>
      </c>
      <c r="AT55" s="66">
        <f>AP55/'pivot general'!$A$8</f>
        <v>3.5552416675523518E-4</v>
      </c>
    </row>
    <row r="56" spans="1:46" ht="14.4" x14ac:dyDescent="0.3">
      <c r="A56" s="16">
        <v>55</v>
      </c>
      <c r="B56" s="16" t="str">
        <f t="shared" si="0"/>
        <v>ORD-PP-55-05/04/23</v>
      </c>
      <c r="C56" s="17" t="s">
        <v>43</v>
      </c>
      <c r="D56" s="16" t="str">
        <f>_xlfn.XLOOKUP($C56,Product!$E$3:$E$29,Product!$D$3:$D$29)</f>
        <v>PP</v>
      </c>
      <c r="E56" s="18" t="s">
        <v>146</v>
      </c>
      <c r="F56" s="18">
        <f t="shared" si="1"/>
        <v>10</v>
      </c>
      <c r="G56" s="18">
        <f t="shared" si="2"/>
        <v>14</v>
      </c>
      <c r="H56" s="18">
        <f t="shared" si="3"/>
        <v>25</v>
      </c>
      <c r="I56" s="18">
        <f t="shared" si="4"/>
        <v>4</v>
      </c>
      <c r="J56" s="16" t="str">
        <f t="shared" si="5"/>
        <v>Gold</v>
      </c>
      <c r="K56" s="16" t="str">
        <f t="shared" si="6"/>
        <v>Gold</v>
      </c>
      <c r="L56" s="25" t="str">
        <f t="shared" si="7"/>
        <v xml:space="preserve"> 2</v>
      </c>
      <c r="M56" s="19">
        <f t="shared" si="8"/>
        <v>2</v>
      </c>
      <c r="N56" s="18" t="e">
        <f t="shared" si="9"/>
        <v>#VALUE!</v>
      </c>
      <c r="O56" s="18" t="e">
        <f t="shared" si="10"/>
        <v>#VALUE!</v>
      </c>
      <c r="P56" s="18" t="e">
        <f t="shared" si="11"/>
        <v>#VALUE!</v>
      </c>
      <c r="Q56" s="18" t="e">
        <f t="shared" si="12"/>
        <v>#VALUE!</v>
      </c>
      <c r="R56" s="27" t="str">
        <f t="shared" si="13"/>
        <v xml:space="preserve"> </v>
      </c>
      <c r="S56" s="19" t="str">
        <f t="shared" si="14"/>
        <v xml:space="preserve"> </v>
      </c>
      <c r="T56" s="19" t="str">
        <f t="shared" si="15"/>
        <v>0</v>
      </c>
      <c r="U56" s="19">
        <f t="shared" si="16"/>
        <v>0</v>
      </c>
      <c r="V56" s="20" t="e">
        <f t="shared" si="17"/>
        <v>#VALUE!</v>
      </c>
      <c r="W56" s="18" t="e">
        <f t="shared" si="18"/>
        <v>#VALUE!</v>
      </c>
      <c r="X56" s="18" t="e">
        <f t="shared" si="19"/>
        <v>#VALUE!</v>
      </c>
      <c r="Y56" s="18" t="e">
        <f t="shared" si="20"/>
        <v>#VALUE!</v>
      </c>
      <c r="Z56" s="16" t="str">
        <f t="shared" si="21"/>
        <v xml:space="preserve"> </v>
      </c>
      <c r="AA56" s="16" t="str">
        <f t="shared" si="22"/>
        <v xml:space="preserve"> </v>
      </c>
      <c r="AB56" s="19" t="str">
        <f t="shared" si="23"/>
        <v>0</v>
      </c>
      <c r="AC56" s="19">
        <f t="shared" si="24"/>
        <v>0</v>
      </c>
      <c r="AD56" s="19">
        <f t="shared" si="25"/>
        <v>2</v>
      </c>
      <c r="AE56" s="31">
        <f>_xlfn.XLOOKUP(C56,Product!$E$3:$E$29,Product!$F$3:$F$29)</f>
        <v>395000</v>
      </c>
      <c r="AF56" s="31">
        <f>_xlfn.XLOOKUP(C56,Product!$E$3:$E$29,Product!$G$3:$G$29)</f>
        <v>172000</v>
      </c>
      <c r="AG56" s="21" t="s">
        <v>10</v>
      </c>
      <c r="AH56" s="22">
        <f>_xlfn.XLOOKUP(AG56,Diskon!$C$3:$C$9,Diskon!$D$3:$D$9)</f>
        <v>0.1</v>
      </c>
      <c r="AI56" s="17" t="s">
        <v>90</v>
      </c>
      <c r="AJ56" s="16" t="s">
        <v>11</v>
      </c>
      <c r="AK56" s="16" t="s">
        <v>75</v>
      </c>
      <c r="AL56" s="23">
        <f t="shared" si="26"/>
        <v>790000</v>
      </c>
      <c r="AM56" s="23">
        <f t="shared" si="27"/>
        <v>79000</v>
      </c>
      <c r="AN56" s="23">
        <f t="shared" si="28"/>
        <v>711000</v>
      </c>
      <c r="AO56" s="23">
        <f t="shared" si="29"/>
        <v>344000</v>
      </c>
      <c r="AP56" s="23">
        <f t="shared" si="30"/>
        <v>367000</v>
      </c>
      <c r="AQ56" s="24">
        <v>45021</v>
      </c>
      <c r="AR56" s="27" t="str">
        <f t="shared" si="31"/>
        <v>05/04/23</v>
      </c>
      <c r="AS56" s="16">
        <v>3</v>
      </c>
      <c r="AT56" s="66">
        <f>AP56/'pivot general'!$A$8</f>
        <v>5.5053742278131357E-4</v>
      </c>
    </row>
    <row r="57" spans="1:46" ht="14.4" x14ac:dyDescent="0.3">
      <c r="A57" s="16">
        <v>56</v>
      </c>
      <c r="B57" s="16" t="str">
        <f t="shared" si="0"/>
        <v>ORD-SP-56-06/04/23</v>
      </c>
      <c r="C57" s="17" t="s">
        <v>67</v>
      </c>
      <c r="D57" s="16" t="str">
        <f>_xlfn.XLOOKUP($C57,Product!$E$3:$E$29,Product!$D$3:$D$29)</f>
        <v>SP</v>
      </c>
      <c r="E57" s="18" t="s">
        <v>147</v>
      </c>
      <c r="F57" s="18">
        <f t="shared" si="1"/>
        <v>10</v>
      </c>
      <c r="G57" s="18">
        <f t="shared" si="2"/>
        <v>18</v>
      </c>
      <c r="H57" s="18">
        <f t="shared" si="3"/>
        <v>29</v>
      </c>
      <c r="I57" s="18">
        <f t="shared" si="4"/>
        <v>8</v>
      </c>
      <c r="J57" s="16" t="str">
        <f t="shared" si="5"/>
        <v>Ash Grey</v>
      </c>
      <c r="K57" s="16" t="str">
        <f t="shared" si="6"/>
        <v>Ash Grey</v>
      </c>
      <c r="L57" s="25" t="str">
        <f t="shared" si="7"/>
        <v xml:space="preserve"> 1</v>
      </c>
      <c r="M57" s="19">
        <f t="shared" si="8"/>
        <v>1</v>
      </c>
      <c r="N57" s="18">
        <f t="shared" si="9"/>
        <v>42</v>
      </c>
      <c r="O57" s="18">
        <f t="shared" si="10"/>
        <v>54</v>
      </c>
      <c r="P57" s="18">
        <f t="shared" si="11"/>
        <v>65</v>
      </c>
      <c r="Q57" s="18">
        <f t="shared" si="12"/>
        <v>12</v>
      </c>
      <c r="R57" s="27" t="str">
        <f t="shared" si="13"/>
        <v xml:space="preserve">Carmine Red </v>
      </c>
      <c r="S57" s="19" t="str">
        <f t="shared" si="14"/>
        <v xml:space="preserve">Carmine Red </v>
      </c>
      <c r="T57" s="19" t="str">
        <f t="shared" si="15"/>
        <v xml:space="preserve"> 1</v>
      </c>
      <c r="U57" s="19">
        <f t="shared" si="16"/>
        <v>1</v>
      </c>
      <c r="V57" s="20" t="e">
        <f t="shared" si="17"/>
        <v>#VALUE!</v>
      </c>
      <c r="W57" s="18" t="e">
        <f t="shared" si="18"/>
        <v>#VALUE!</v>
      </c>
      <c r="X57" s="18" t="e">
        <f t="shared" si="19"/>
        <v>#VALUE!</v>
      </c>
      <c r="Y57" s="18" t="e">
        <f t="shared" si="20"/>
        <v>#VALUE!</v>
      </c>
      <c r="Z57" s="16" t="str">
        <f t="shared" si="21"/>
        <v xml:space="preserve"> </v>
      </c>
      <c r="AA57" s="16" t="str">
        <f t="shared" si="22"/>
        <v xml:space="preserve"> </v>
      </c>
      <c r="AB57" s="19" t="str">
        <f t="shared" si="23"/>
        <v>0</v>
      </c>
      <c r="AC57" s="19">
        <f t="shared" si="24"/>
        <v>0</v>
      </c>
      <c r="AD57" s="19">
        <f t="shared" si="25"/>
        <v>2</v>
      </c>
      <c r="AE57" s="31">
        <f>_xlfn.XLOOKUP(C57,Product!$E$3:$E$29,Product!$F$3:$F$29)</f>
        <v>370000</v>
      </c>
      <c r="AF57" s="31">
        <f>_xlfn.XLOOKUP(C57,Product!$E$3:$E$29,Product!$G$3:$G$29)</f>
        <v>108000</v>
      </c>
      <c r="AG57" s="21" t="s">
        <v>89</v>
      </c>
      <c r="AH57" s="22">
        <f>_xlfn.XLOOKUP(AG57,Diskon!$C$3:$C$9,Diskon!$D$3:$D$9)</f>
        <v>0.15</v>
      </c>
      <c r="AI57" s="17" t="s">
        <v>90</v>
      </c>
      <c r="AJ57" s="16" t="s">
        <v>23</v>
      </c>
      <c r="AK57" s="16" t="s">
        <v>64</v>
      </c>
      <c r="AL57" s="23">
        <f t="shared" si="26"/>
        <v>740000</v>
      </c>
      <c r="AM57" s="23">
        <f t="shared" si="27"/>
        <v>111000</v>
      </c>
      <c r="AN57" s="23">
        <f t="shared" si="28"/>
        <v>629000</v>
      </c>
      <c r="AO57" s="23">
        <f t="shared" si="29"/>
        <v>216000</v>
      </c>
      <c r="AP57" s="23">
        <f t="shared" si="30"/>
        <v>413000</v>
      </c>
      <c r="AQ57" s="24">
        <v>45022</v>
      </c>
      <c r="AR57" s="27" t="str">
        <f t="shared" si="31"/>
        <v>06/04/23</v>
      </c>
      <c r="AS57" s="16">
        <v>5</v>
      </c>
      <c r="AT57" s="66">
        <f>AP57/'pivot general'!$A$8</f>
        <v>6.1954211337515665E-4</v>
      </c>
    </row>
    <row r="58" spans="1:46" ht="14.4" x14ac:dyDescent="0.3">
      <c r="A58" s="16">
        <v>57</v>
      </c>
      <c r="B58" s="16" t="str">
        <f t="shared" si="0"/>
        <v>ORD-PW-57-05/04/23</v>
      </c>
      <c r="C58" s="17" t="s">
        <v>59</v>
      </c>
      <c r="D58" s="16" t="str">
        <f>_xlfn.XLOOKUP($C58,Product!$E$3:$E$29,Product!$D$3:$D$29)</f>
        <v>PW</v>
      </c>
      <c r="E58" s="18" t="s">
        <v>148</v>
      </c>
      <c r="F58" s="18">
        <f t="shared" si="1"/>
        <v>10</v>
      </c>
      <c r="G58" s="18">
        <f t="shared" si="2"/>
        <v>17</v>
      </c>
      <c r="H58" s="18">
        <f t="shared" si="3"/>
        <v>28</v>
      </c>
      <c r="I58" s="18">
        <f t="shared" si="4"/>
        <v>7</v>
      </c>
      <c r="J58" s="16" t="str">
        <f t="shared" si="5"/>
        <v>Magenta</v>
      </c>
      <c r="K58" s="16" t="str">
        <f t="shared" si="6"/>
        <v>Magenta</v>
      </c>
      <c r="L58" s="25" t="str">
        <f t="shared" si="7"/>
        <v xml:space="preserve"> 2</v>
      </c>
      <c r="M58" s="19">
        <f t="shared" si="8"/>
        <v>2</v>
      </c>
      <c r="N58" s="18" t="e">
        <f t="shared" si="9"/>
        <v>#VALUE!</v>
      </c>
      <c r="O58" s="18" t="e">
        <f t="shared" si="10"/>
        <v>#VALUE!</v>
      </c>
      <c r="P58" s="18" t="e">
        <f t="shared" si="11"/>
        <v>#VALUE!</v>
      </c>
      <c r="Q58" s="18" t="e">
        <f t="shared" si="12"/>
        <v>#VALUE!</v>
      </c>
      <c r="R58" s="27" t="str">
        <f t="shared" si="13"/>
        <v xml:space="preserve"> </v>
      </c>
      <c r="S58" s="19" t="str">
        <f t="shared" si="14"/>
        <v xml:space="preserve"> </v>
      </c>
      <c r="T58" s="19" t="str">
        <f t="shared" si="15"/>
        <v>0</v>
      </c>
      <c r="U58" s="19">
        <f t="shared" si="16"/>
        <v>0</v>
      </c>
      <c r="V58" s="20" t="e">
        <f t="shared" si="17"/>
        <v>#VALUE!</v>
      </c>
      <c r="W58" s="18" t="e">
        <f t="shared" si="18"/>
        <v>#VALUE!</v>
      </c>
      <c r="X58" s="18" t="e">
        <f t="shared" si="19"/>
        <v>#VALUE!</v>
      </c>
      <c r="Y58" s="18" t="e">
        <f t="shared" si="20"/>
        <v>#VALUE!</v>
      </c>
      <c r="Z58" s="16" t="str">
        <f t="shared" si="21"/>
        <v xml:space="preserve"> </v>
      </c>
      <c r="AA58" s="16" t="str">
        <f t="shared" si="22"/>
        <v xml:space="preserve"> </v>
      </c>
      <c r="AB58" s="19" t="str">
        <f t="shared" si="23"/>
        <v>0</v>
      </c>
      <c r="AC58" s="19">
        <f t="shared" si="24"/>
        <v>0</v>
      </c>
      <c r="AD58" s="19">
        <f t="shared" si="25"/>
        <v>2</v>
      </c>
      <c r="AE58" s="31">
        <f>_xlfn.XLOOKUP(C58,Product!$E$3:$E$29,Product!$F$3:$F$29)</f>
        <v>110000</v>
      </c>
      <c r="AF58" s="31">
        <f>_xlfn.XLOOKUP(C58,Product!$E$3:$E$29,Product!$G$3:$G$29)</f>
        <v>40000</v>
      </c>
      <c r="AG58" s="21" t="s">
        <v>10</v>
      </c>
      <c r="AH58" s="22">
        <f>_xlfn.XLOOKUP(AG58,Diskon!$C$3:$C$9,Diskon!$D$3:$D$9)</f>
        <v>0.1</v>
      </c>
      <c r="AI58" s="17" t="s">
        <v>90</v>
      </c>
      <c r="AJ58" s="16" t="s">
        <v>11</v>
      </c>
      <c r="AK58" s="16" t="s">
        <v>66</v>
      </c>
      <c r="AL58" s="23">
        <f t="shared" si="26"/>
        <v>220000</v>
      </c>
      <c r="AM58" s="23">
        <f t="shared" si="27"/>
        <v>22000</v>
      </c>
      <c r="AN58" s="23">
        <f t="shared" si="28"/>
        <v>198000</v>
      </c>
      <c r="AO58" s="23">
        <f t="shared" si="29"/>
        <v>80000</v>
      </c>
      <c r="AP58" s="23">
        <f t="shared" si="30"/>
        <v>118000</v>
      </c>
      <c r="AQ58" s="24">
        <v>45021</v>
      </c>
      <c r="AR58" s="27" t="str">
        <f t="shared" si="31"/>
        <v>05/04/23</v>
      </c>
      <c r="AS58" s="16">
        <v>2</v>
      </c>
      <c r="AT58" s="66">
        <f>AP58/'pivot general'!$A$8</f>
        <v>1.7701203239290191E-4</v>
      </c>
    </row>
    <row r="59" spans="1:46" ht="14.4" x14ac:dyDescent="0.3">
      <c r="A59" s="16">
        <v>58</v>
      </c>
      <c r="B59" s="16" t="str">
        <f t="shared" si="0"/>
        <v>ORD-SP-58-06/04/23</v>
      </c>
      <c r="C59" s="17" t="s">
        <v>61</v>
      </c>
      <c r="D59" s="16" t="str">
        <f>_xlfn.XLOOKUP($C59,Product!$E$3:$E$29,Product!$D$3:$D$29)</f>
        <v>SP</v>
      </c>
      <c r="E59" s="18" t="s">
        <v>149</v>
      </c>
      <c r="F59" s="18">
        <f t="shared" si="1"/>
        <v>10</v>
      </c>
      <c r="G59" s="18">
        <f t="shared" si="2"/>
        <v>23</v>
      </c>
      <c r="H59" s="18">
        <f t="shared" si="3"/>
        <v>34</v>
      </c>
      <c r="I59" s="18">
        <f t="shared" si="4"/>
        <v>13</v>
      </c>
      <c r="J59" s="16" t="str">
        <f t="shared" si="5"/>
        <v>Summer Orange</v>
      </c>
      <c r="K59" s="16" t="str">
        <f t="shared" si="6"/>
        <v>Summer Orange</v>
      </c>
      <c r="L59" s="25" t="str">
        <f t="shared" si="7"/>
        <v xml:space="preserve"> 2</v>
      </c>
      <c r="M59" s="19">
        <f t="shared" si="8"/>
        <v>2</v>
      </c>
      <c r="N59" s="18" t="e">
        <f t="shared" si="9"/>
        <v>#VALUE!</v>
      </c>
      <c r="O59" s="18" t="e">
        <f t="shared" si="10"/>
        <v>#VALUE!</v>
      </c>
      <c r="P59" s="18" t="e">
        <f t="shared" si="11"/>
        <v>#VALUE!</v>
      </c>
      <c r="Q59" s="18" t="e">
        <f t="shared" si="12"/>
        <v>#VALUE!</v>
      </c>
      <c r="R59" s="27" t="str">
        <f t="shared" si="13"/>
        <v xml:space="preserve"> </v>
      </c>
      <c r="S59" s="19" t="str">
        <f t="shared" si="14"/>
        <v xml:space="preserve"> </v>
      </c>
      <c r="T59" s="19" t="str">
        <f t="shared" si="15"/>
        <v>0</v>
      </c>
      <c r="U59" s="19">
        <f t="shared" si="16"/>
        <v>0</v>
      </c>
      <c r="V59" s="20" t="e">
        <f t="shared" si="17"/>
        <v>#VALUE!</v>
      </c>
      <c r="W59" s="18" t="e">
        <f t="shared" si="18"/>
        <v>#VALUE!</v>
      </c>
      <c r="X59" s="18" t="e">
        <f t="shared" si="19"/>
        <v>#VALUE!</v>
      </c>
      <c r="Y59" s="18" t="e">
        <f t="shared" si="20"/>
        <v>#VALUE!</v>
      </c>
      <c r="Z59" s="16" t="str">
        <f t="shared" si="21"/>
        <v xml:space="preserve"> </v>
      </c>
      <c r="AA59" s="16" t="str">
        <f t="shared" si="22"/>
        <v xml:space="preserve"> </v>
      </c>
      <c r="AB59" s="19" t="str">
        <f t="shared" si="23"/>
        <v>0</v>
      </c>
      <c r="AC59" s="19">
        <f t="shared" si="24"/>
        <v>0</v>
      </c>
      <c r="AD59" s="19">
        <f t="shared" si="25"/>
        <v>2</v>
      </c>
      <c r="AE59" s="31">
        <f>_xlfn.XLOOKUP(C59,Product!$E$3:$E$29,Product!$F$3:$F$29)</f>
        <v>278000</v>
      </c>
      <c r="AF59" s="31">
        <f>_xlfn.XLOOKUP(C59,Product!$E$3:$E$29,Product!$G$3:$G$29)</f>
        <v>122000</v>
      </c>
      <c r="AG59" s="21" t="s">
        <v>89</v>
      </c>
      <c r="AH59" s="22">
        <f>_xlfn.XLOOKUP(AG59,Diskon!$C$3:$C$9,Diskon!$D$3:$D$9)</f>
        <v>0.15</v>
      </c>
      <c r="AI59" s="17" t="s">
        <v>90</v>
      </c>
      <c r="AJ59" s="16" t="s">
        <v>23</v>
      </c>
      <c r="AK59" s="16" t="s">
        <v>49</v>
      </c>
      <c r="AL59" s="23">
        <f t="shared" si="26"/>
        <v>556000</v>
      </c>
      <c r="AM59" s="23">
        <f t="shared" si="27"/>
        <v>83400</v>
      </c>
      <c r="AN59" s="23">
        <f t="shared" si="28"/>
        <v>472600</v>
      </c>
      <c r="AO59" s="23">
        <f t="shared" si="29"/>
        <v>244000</v>
      </c>
      <c r="AP59" s="23">
        <f t="shared" si="30"/>
        <v>228600</v>
      </c>
      <c r="AQ59" s="24">
        <v>45022</v>
      </c>
      <c r="AR59" s="27" t="str">
        <f t="shared" si="31"/>
        <v>06/04/23</v>
      </c>
      <c r="AS59" s="16">
        <v>4</v>
      </c>
      <c r="AT59" s="66">
        <f>AP59/'pivot general'!$A$8</f>
        <v>3.4292331021201165E-4</v>
      </c>
    </row>
    <row r="60" spans="1:46" ht="14.4" x14ac:dyDescent="0.3">
      <c r="A60" s="16">
        <v>59</v>
      </c>
      <c r="B60" s="16" t="str">
        <f t="shared" si="0"/>
        <v>ORD-SP-59-04/04/23</v>
      </c>
      <c r="C60" s="17" t="s">
        <v>67</v>
      </c>
      <c r="D60" s="16" t="str">
        <f>_xlfn.XLOOKUP($C60,Product!$E$3:$E$29,Product!$D$3:$D$29)</f>
        <v>SP</v>
      </c>
      <c r="E60" s="18" t="s">
        <v>150</v>
      </c>
      <c r="F60" s="18">
        <f t="shared" si="1"/>
        <v>10</v>
      </c>
      <c r="G60" s="18">
        <f t="shared" si="2"/>
        <v>20</v>
      </c>
      <c r="H60" s="18">
        <f t="shared" si="3"/>
        <v>31</v>
      </c>
      <c r="I60" s="18">
        <f t="shared" si="4"/>
        <v>10</v>
      </c>
      <c r="J60" s="16" t="str">
        <f t="shared" si="5"/>
        <v>Ocean Blue</v>
      </c>
      <c r="K60" s="16" t="str">
        <f t="shared" si="6"/>
        <v>Ocean Blue</v>
      </c>
      <c r="L60" s="25" t="str">
        <f t="shared" si="7"/>
        <v xml:space="preserve"> 5</v>
      </c>
      <c r="M60" s="19">
        <f t="shared" si="8"/>
        <v>5</v>
      </c>
      <c r="N60" s="18">
        <f t="shared" si="9"/>
        <v>44</v>
      </c>
      <c r="O60" s="18">
        <f t="shared" si="10"/>
        <v>52</v>
      </c>
      <c r="P60" s="18">
        <f t="shared" si="11"/>
        <v>63</v>
      </c>
      <c r="Q60" s="18">
        <f t="shared" si="12"/>
        <v>8</v>
      </c>
      <c r="R60" s="27" t="str">
        <f t="shared" si="13"/>
        <v xml:space="preserve">Magenta </v>
      </c>
      <c r="S60" s="19" t="str">
        <f t="shared" si="14"/>
        <v xml:space="preserve">Magenta </v>
      </c>
      <c r="T60" s="19" t="str">
        <f t="shared" si="15"/>
        <v xml:space="preserve"> 1</v>
      </c>
      <c r="U60" s="19">
        <f t="shared" si="16"/>
        <v>1</v>
      </c>
      <c r="V60" s="20" t="e">
        <f t="shared" si="17"/>
        <v>#VALUE!</v>
      </c>
      <c r="W60" s="18" t="e">
        <f t="shared" si="18"/>
        <v>#VALUE!</v>
      </c>
      <c r="X60" s="18" t="e">
        <f t="shared" si="19"/>
        <v>#VALUE!</v>
      </c>
      <c r="Y60" s="18" t="e">
        <f t="shared" si="20"/>
        <v>#VALUE!</v>
      </c>
      <c r="Z60" s="16" t="str">
        <f t="shared" si="21"/>
        <v xml:space="preserve"> </v>
      </c>
      <c r="AA60" s="16" t="str">
        <f t="shared" si="22"/>
        <v xml:space="preserve"> </v>
      </c>
      <c r="AB60" s="19" t="str">
        <f t="shared" si="23"/>
        <v>0</v>
      </c>
      <c r="AC60" s="19">
        <f t="shared" si="24"/>
        <v>0</v>
      </c>
      <c r="AD60" s="19">
        <f t="shared" si="25"/>
        <v>6</v>
      </c>
      <c r="AE60" s="31">
        <f>_xlfn.XLOOKUP(C60,Product!$E$3:$E$29,Product!$F$3:$F$29)</f>
        <v>370000</v>
      </c>
      <c r="AF60" s="31">
        <f>_xlfn.XLOOKUP(C60,Product!$E$3:$E$29,Product!$G$3:$G$29)</f>
        <v>108000</v>
      </c>
      <c r="AG60" s="21" t="s">
        <v>19</v>
      </c>
      <c r="AH60" s="22">
        <f>_xlfn.XLOOKUP(AG60,Diskon!$C$3:$C$9,Diskon!$D$3:$D$9)</f>
        <v>0.15</v>
      </c>
      <c r="AI60" s="17" t="s">
        <v>90</v>
      </c>
      <c r="AJ60" s="16" t="s">
        <v>11</v>
      </c>
      <c r="AK60" s="16" t="s">
        <v>44</v>
      </c>
      <c r="AL60" s="23">
        <f t="shared" si="26"/>
        <v>2220000</v>
      </c>
      <c r="AM60" s="23">
        <f t="shared" si="27"/>
        <v>333000</v>
      </c>
      <c r="AN60" s="23">
        <f t="shared" si="28"/>
        <v>1887000</v>
      </c>
      <c r="AO60" s="23">
        <f t="shared" si="29"/>
        <v>648000</v>
      </c>
      <c r="AP60" s="23">
        <f t="shared" si="30"/>
        <v>1239000</v>
      </c>
      <c r="AQ60" s="24">
        <v>45020</v>
      </c>
      <c r="AR60" s="27" t="str">
        <f t="shared" si="31"/>
        <v>04/04/23</v>
      </c>
      <c r="AS60" s="16">
        <v>3</v>
      </c>
      <c r="AT60" s="66">
        <f>AP60/'pivot general'!$A$8</f>
        <v>1.85862634012547E-3</v>
      </c>
    </row>
    <row r="61" spans="1:46" ht="14.4" x14ac:dyDescent="0.3">
      <c r="A61" s="16">
        <v>60</v>
      </c>
      <c r="B61" s="16" t="str">
        <f t="shared" si="0"/>
        <v>ORD-SP-60-02/04/23</v>
      </c>
      <c r="C61" s="17" t="s">
        <v>61</v>
      </c>
      <c r="D61" s="16" t="str">
        <f>_xlfn.XLOOKUP($C61,Product!$E$3:$E$29,Product!$D$3:$D$29)</f>
        <v>SP</v>
      </c>
      <c r="E61" s="18" t="s">
        <v>151</v>
      </c>
      <c r="F61" s="18">
        <f t="shared" si="1"/>
        <v>10</v>
      </c>
      <c r="G61" s="18">
        <f t="shared" si="2"/>
        <v>17</v>
      </c>
      <c r="H61" s="18">
        <f t="shared" si="3"/>
        <v>28</v>
      </c>
      <c r="I61" s="18">
        <f t="shared" si="4"/>
        <v>7</v>
      </c>
      <c r="J61" s="16" t="str">
        <f t="shared" si="5"/>
        <v>Magenta</v>
      </c>
      <c r="K61" s="16" t="str">
        <f t="shared" si="6"/>
        <v>Magenta</v>
      </c>
      <c r="L61" s="25" t="str">
        <f t="shared" si="7"/>
        <v xml:space="preserve"> 5</v>
      </c>
      <c r="M61" s="19">
        <f t="shared" si="8"/>
        <v>5</v>
      </c>
      <c r="N61" s="18" t="e">
        <f t="shared" si="9"/>
        <v>#VALUE!</v>
      </c>
      <c r="O61" s="18" t="e">
        <f t="shared" si="10"/>
        <v>#VALUE!</v>
      </c>
      <c r="P61" s="18" t="e">
        <f t="shared" si="11"/>
        <v>#VALUE!</v>
      </c>
      <c r="Q61" s="18" t="e">
        <f t="shared" si="12"/>
        <v>#VALUE!</v>
      </c>
      <c r="R61" s="27" t="str">
        <f t="shared" si="13"/>
        <v xml:space="preserve"> </v>
      </c>
      <c r="S61" s="19" t="str">
        <f t="shared" si="14"/>
        <v xml:space="preserve"> </v>
      </c>
      <c r="T61" s="19" t="str">
        <f t="shared" si="15"/>
        <v>0</v>
      </c>
      <c r="U61" s="19">
        <f t="shared" si="16"/>
        <v>0</v>
      </c>
      <c r="V61" s="20" t="e">
        <f t="shared" si="17"/>
        <v>#VALUE!</v>
      </c>
      <c r="W61" s="18" t="e">
        <f t="shared" si="18"/>
        <v>#VALUE!</v>
      </c>
      <c r="X61" s="18" t="e">
        <f t="shared" si="19"/>
        <v>#VALUE!</v>
      </c>
      <c r="Y61" s="18" t="e">
        <f t="shared" si="20"/>
        <v>#VALUE!</v>
      </c>
      <c r="Z61" s="16" t="str">
        <f t="shared" si="21"/>
        <v xml:space="preserve"> </v>
      </c>
      <c r="AA61" s="16" t="str">
        <f t="shared" si="22"/>
        <v xml:space="preserve"> </v>
      </c>
      <c r="AB61" s="19" t="str">
        <f t="shared" si="23"/>
        <v>0</v>
      </c>
      <c r="AC61" s="19">
        <f t="shared" si="24"/>
        <v>0</v>
      </c>
      <c r="AD61" s="19">
        <f t="shared" si="25"/>
        <v>5</v>
      </c>
      <c r="AE61" s="31">
        <f>_xlfn.XLOOKUP(C61,Product!$E$3:$E$29,Product!$F$3:$F$29)</f>
        <v>278000</v>
      </c>
      <c r="AF61" s="31">
        <f>_xlfn.XLOOKUP(C61,Product!$E$3:$E$29,Product!$G$3:$G$29)</f>
        <v>122000</v>
      </c>
      <c r="AG61" s="21" t="s">
        <v>19</v>
      </c>
      <c r="AH61" s="22">
        <f>_xlfn.XLOOKUP(AG61,Diskon!$C$3:$C$9,Diskon!$D$3:$D$9)</f>
        <v>0.15</v>
      </c>
      <c r="AI61" s="17" t="s">
        <v>90</v>
      </c>
      <c r="AJ61" s="16" t="s">
        <v>11</v>
      </c>
      <c r="AK61" s="16" t="s">
        <v>68</v>
      </c>
      <c r="AL61" s="23">
        <f t="shared" si="26"/>
        <v>1390000</v>
      </c>
      <c r="AM61" s="23">
        <f t="shared" si="27"/>
        <v>208500</v>
      </c>
      <c r="AN61" s="23">
        <f t="shared" si="28"/>
        <v>1181500</v>
      </c>
      <c r="AO61" s="23">
        <f t="shared" si="29"/>
        <v>610000</v>
      </c>
      <c r="AP61" s="23">
        <f t="shared" si="30"/>
        <v>571500</v>
      </c>
      <c r="AQ61" s="24">
        <v>45018</v>
      </c>
      <c r="AR61" s="27" t="str">
        <f t="shared" si="31"/>
        <v>02/04/23</v>
      </c>
      <c r="AS61" s="16">
        <v>1</v>
      </c>
      <c r="AT61" s="66">
        <f>AP61/'pivot general'!$A$8</f>
        <v>8.5730827553002912E-4</v>
      </c>
    </row>
    <row r="62" spans="1:46" ht="14.4" x14ac:dyDescent="0.3">
      <c r="A62" s="16">
        <v>61</v>
      </c>
      <c r="B62" s="16" t="str">
        <f t="shared" si="0"/>
        <v>ORD-PW-61-03/04/23</v>
      </c>
      <c r="C62" s="17" t="s">
        <v>73</v>
      </c>
      <c r="D62" s="16" t="str">
        <f>_xlfn.XLOOKUP($C62,Product!$E$3:$E$29,Product!$D$3:$D$29)</f>
        <v>PW</v>
      </c>
      <c r="E62" s="18" t="s">
        <v>152</v>
      </c>
      <c r="F62" s="18">
        <f t="shared" si="1"/>
        <v>10</v>
      </c>
      <c r="G62" s="18">
        <f t="shared" si="2"/>
        <v>14</v>
      </c>
      <c r="H62" s="18">
        <f t="shared" si="3"/>
        <v>25</v>
      </c>
      <c r="I62" s="18">
        <f t="shared" si="4"/>
        <v>4</v>
      </c>
      <c r="J62" s="16" t="str">
        <f t="shared" si="5"/>
        <v>Gold</v>
      </c>
      <c r="K62" s="16" t="str">
        <f t="shared" si="6"/>
        <v>Gold</v>
      </c>
      <c r="L62" s="25" t="str">
        <f t="shared" si="7"/>
        <v xml:space="preserve"> 2</v>
      </c>
      <c r="M62" s="19">
        <f t="shared" si="8"/>
        <v>2</v>
      </c>
      <c r="N62" s="18">
        <f t="shared" si="9"/>
        <v>38</v>
      </c>
      <c r="O62" s="18">
        <f t="shared" si="10"/>
        <v>43</v>
      </c>
      <c r="P62" s="18">
        <f t="shared" si="11"/>
        <v>54</v>
      </c>
      <c r="Q62" s="18">
        <f t="shared" si="12"/>
        <v>5</v>
      </c>
      <c r="R62" s="27" t="str">
        <f t="shared" si="13"/>
        <v xml:space="preserve">Dusk </v>
      </c>
      <c r="S62" s="19" t="str">
        <f t="shared" si="14"/>
        <v xml:space="preserve">Dusk </v>
      </c>
      <c r="T62" s="19" t="str">
        <f t="shared" si="15"/>
        <v xml:space="preserve"> 1</v>
      </c>
      <c r="U62" s="19">
        <f t="shared" si="16"/>
        <v>1</v>
      </c>
      <c r="V62" s="20" t="e">
        <f t="shared" si="17"/>
        <v>#VALUE!</v>
      </c>
      <c r="W62" s="18" t="e">
        <f t="shared" si="18"/>
        <v>#VALUE!</v>
      </c>
      <c r="X62" s="18" t="e">
        <f t="shared" si="19"/>
        <v>#VALUE!</v>
      </c>
      <c r="Y62" s="18" t="e">
        <f t="shared" si="20"/>
        <v>#VALUE!</v>
      </c>
      <c r="Z62" s="16" t="str">
        <f t="shared" si="21"/>
        <v xml:space="preserve"> </v>
      </c>
      <c r="AA62" s="16" t="str">
        <f t="shared" si="22"/>
        <v xml:space="preserve"> </v>
      </c>
      <c r="AB62" s="19" t="str">
        <f t="shared" si="23"/>
        <v>0</v>
      </c>
      <c r="AC62" s="19">
        <f t="shared" si="24"/>
        <v>0</v>
      </c>
      <c r="AD62" s="19">
        <f t="shared" si="25"/>
        <v>3</v>
      </c>
      <c r="AE62" s="31">
        <f>_xlfn.XLOOKUP(C62,Product!$E$3:$E$29,Product!$F$3:$F$29)</f>
        <v>185000</v>
      </c>
      <c r="AF62" s="31">
        <f>_xlfn.XLOOKUP(C62,Product!$E$3:$E$29,Product!$G$3:$G$29)</f>
        <v>60000</v>
      </c>
      <c r="AG62" s="21" t="s">
        <v>10</v>
      </c>
      <c r="AH62" s="22">
        <f>_xlfn.XLOOKUP(AG62,Diskon!$C$3:$C$9,Diskon!$D$3:$D$9)</f>
        <v>0.1</v>
      </c>
      <c r="AI62" s="17" t="s">
        <v>90</v>
      </c>
      <c r="AJ62" s="16" t="s">
        <v>11</v>
      </c>
      <c r="AK62" s="16" t="s">
        <v>66</v>
      </c>
      <c r="AL62" s="23">
        <f t="shared" si="26"/>
        <v>555000</v>
      </c>
      <c r="AM62" s="23">
        <f t="shared" si="27"/>
        <v>55500</v>
      </c>
      <c r="AN62" s="23">
        <f t="shared" si="28"/>
        <v>499500</v>
      </c>
      <c r="AO62" s="23">
        <f t="shared" si="29"/>
        <v>180000</v>
      </c>
      <c r="AP62" s="23">
        <f t="shared" si="30"/>
        <v>319500</v>
      </c>
      <c r="AQ62" s="24">
        <v>45019</v>
      </c>
      <c r="AR62" s="27" t="str">
        <f t="shared" si="31"/>
        <v>03/04/23</v>
      </c>
      <c r="AS62" s="16">
        <v>1</v>
      </c>
      <c r="AT62" s="66">
        <f>AP62/'pivot general'!$A$8</f>
        <v>4.792825792333234E-4</v>
      </c>
    </row>
    <row r="63" spans="1:46" ht="14.4" x14ac:dyDescent="0.3">
      <c r="A63" s="16">
        <v>62</v>
      </c>
      <c r="B63" s="16" t="str">
        <f t="shared" si="0"/>
        <v>ORD-SP-62-12/04/23</v>
      </c>
      <c r="C63" s="17" t="s">
        <v>63</v>
      </c>
      <c r="D63" s="16" t="str">
        <f>_xlfn.XLOOKUP($C63,Product!$E$3:$E$29,Product!$D$3:$D$29)</f>
        <v>SP</v>
      </c>
      <c r="E63" s="18" t="s">
        <v>153</v>
      </c>
      <c r="F63" s="18">
        <f t="shared" si="1"/>
        <v>10</v>
      </c>
      <c r="G63" s="18">
        <f t="shared" si="2"/>
        <v>21</v>
      </c>
      <c r="H63" s="18">
        <f t="shared" si="3"/>
        <v>32</v>
      </c>
      <c r="I63" s="18">
        <f t="shared" si="4"/>
        <v>11</v>
      </c>
      <c r="J63" s="16" t="str">
        <f t="shared" si="5"/>
        <v>Carmine Red</v>
      </c>
      <c r="K63" s="16" t="str">
        <f t="shared" si="6"/>
        <v>Carmine Red</v>
      </c>
      <c r="L63" s="25" t="str">
        <f t="shared" si="7"/>
        <v xml:space="preserve"> 1</v>
      </c>
      <c r="M63" s="19">
        <f t="shared" si="8"/>
        <v>1</v>
      </c>
      <c r="N63" s="18">
        <f t="shared" si="9"/>
        <v>45</v>
      </c>
      <c r="O63" s="18">
        <f t="shared" si="10"/>
        <v>55</v>
      </c>
      <c r="P63" s="18">
        <f t="shared" si="11"/>
        <v>66</v>
      </c>
      <c r="Q63" s="18">
        <f t="shared" si="12"/>
        <v>10</v>
      </c>
      <c r="R63" s="27" t="str">
        <f t="shared" si="13"/>
        <v xml:space="preserve">Rose Gold </v>
      </c>
      <c r="S63" s="19" t="str">
        <f t="shared" si="14"/>
        <v xml:space="preserve">Rose Gold </v>
      </c>
      <c r="T63" s="19" t="str">
        <f t="shared" si="15"/>
        <v xml:space="preserve"> 1</v>
      </c>
      <c r="U63" s="19">
        <f t="shared" si="16"/>
        <v>1</v>
      </c>
      <c r="V63" s="20">
        <f t="shared" si="17"/>
        <v>79</v>
      </c>
      <c r="W63" s="18">
        <f t="shared" si="18"/>
        <v>88</v>
      </c>
      <c r="X63" s="18">
        <f t="shared" si="19"/>
        <v>99</v>
      </c>
      <c r="Y63" s="18">
        <f t="shared" si="20"/>
        <v>9</v>
      </c>
      <c r="Z63" s="16" t="str">
        <f t="shared" si="21"/>
        <v xml:space="preserve">Ash Grey </v>
      </c>
      <c r="AA63" s="16" t="str">
        <f t="shared" si="22"/>
        <v xml:space="preserve">Ash Grey </v>
      </c>
      <c r="AB63" s="19" t="str">
        <f t="shared" si="23"/>
        <v xml:space="preserve"> 3</v>
      </c>
      <c r="AC63" s="19">
        <f t="shared" si="24"/>
        <v>3</v>
      </c>
      <c r="AD63" s="19">
        <f t="shared" si="25"/>
        <v>5</v>
      </c>
      <c r="AE63" s="31">
        <f>_xlfn.XLOOKUP(C63,Product!$E$3:$E$29,Product!$F$3:$F$29)</f>
        <v>125000</v>
      </c>
      <c r="AF63" s="31">
        <f>_xlfn.XLOOKUP(C63,Product!$E$3:$E$29,Product!$G$3:$G$29)</f>
        <v>23000</v>
      </c>
      <c r="AG63" s="21" t="s">
        <v>16</v>
      </c>
      <c r="AH63" s="22" t="e">
        <f>_xlfn.XLOOKUP(AG63,Diskon!$C$3:$C$9,Diskon!$D$3:$D$9)</f>
        <v>#N/A</v>
      </c>
      <c r="AI63" s="17" t="s">
        <v>16</v>
      </c>
      <c r="AJ63" s="16" t="s">
        <v>17</v>
      </c>
      <c r="AK63" s="16" t="s">
        <v>15</v>
      </c>
      <c r="AL63" s="23">
        <f t="shared" si="26"/>
        <v>625000</v>
      </c>
      <c r="AM63" s="23" t="str">
        <f t="shared" si="27"/>
        <v>0</v>
      </c>
      <c r="AN63" s="23">
        <f t="shared" si="28"/>
        <v>625000</v>
      </c>
      <c r="AO63" s="23">
        <f t="shared" si="29"/>
        <v>115000</v>
      </c>
      <c r="AP63" s="23">
        <f t="shared" si="30"/>
        <v>510000</v>
      </c>
      <c r="AQ63" s="24">
        <v>45028</v>
      </c>
      <c r="AR63" s="27" t="str">
        <f t="shared" si="31"/>
        <v>12/04/23</v>
      </c>
      <c r="AS63" s="16">
        <v>1</v>
      </c>
      <c r="AT63" s="66">
        <f>AP63/'pivot general'!$A$8</f>
        <v>7.6505200440999972E-4</v>
      </c>
    </row>
    <row r="64" spans="1:46" ht="14.4" x14ac:dyDescent="0.3">
      <c r="A64" s="16">
        <v>63</v>
      </c>
      <c r="B64" s="16" t="str">
        <f t="shared" si="0"/>
        <v>ORD-PW-63-16/04/23</v>
      </c>
      <c r="C64" s="17" t="s">
        <v>27</v>
      </c>
      <c r="D64" s="16" t="str">
        <f>_xlfn.XLOOKUP($C64,Product!$E$3:$E$29,Product!$D$3:$D$29)</f>
        <v>PW</v>
      </c>
      <c r="E64" s="18" t="s">
        <v>136</v>
      </c>
      <c r="F64" s="18">
        <f t="shared" si="1"/>
        <v>10</v>
      </c>
      <c r="G64" s="18">
        <f t="shared" si="2"/>
        <v>24</v>
      </c>
      <c r="H64" s="18">
        <f t="shared" si="3"/>
        <v>35</v>
      </c>
      <c r="I64" s="18">
        <f t="shared" si="4"/>
        <v>14</v>
      </c>
      <c r="J64" s="16" t="str">
        <f t="shared" si="5"/>
        <v>Midnight Black</v>
      </c>
      <c r="K64" s="16" t="str">
        <f t="shared" si="6"/>
        <v>Midnight Black</v>
      </c>
      <c r="L64" s="25" t="str">
        <f t="shared" si="7"/>
        <v xml:space="preserve"> 2</v>
      </c>
      <c r="M64" s="19">
        <f t="shared" si="8"/>
        <v>2</v>
      </c>
      <c r="N64" s="18" t="e">
        <f t="shared" si="9"/>
        <v>#VALUE!</v>
      </c>
      <c r="O64" s="18" t="e">
        <f t="shared" si="10"/>
        <v>#VALUE!</v>
      </c>
      <c r="P64" s="18" t="e">
        <f t="shared" si="11"/>
        <v>#VALUE!</v>
      </c>
      <c r="Q64" s="18" t="e">
        <f t="shared" si="12"/>
        <v>#VALUE!</v>
      </c>
      <c r="R64" s="27" t="str">
        <f t="shared" si="13"/>
        <v xml:space="preserve"> </v>
      </c>
      <c r="S64" s="19" t="str">
        <f t="shared" si="14"/>
        <v xml:space="preserve"> </v>
      </c>
      <c r="T64" s="19" t="str">
        <f t="shared" si="15"/>
        <v>0</v>
      </c>
      <c r="U64" s="19">
        <f t="shared" si="16"/>
        <v>0</v>
      </c>
      <c r="V64" s="20" t="e">
        <f t="shared" si="17"/>
        <v>#VALUE!</v>
      </c>
      <c r="W64" s="18" t="e">
        <f t="shared" si="18"/>
        <v>#VALUE!</v>
      </c>
      <c r="X64" s="18" t="e">
        <f t="shared" si="19"/>
        <v>#VALUE!</v>
      </c>
      <c r="Y64" s="18" t="e">
        <f t="shared" si="20"/>
        <v>#VALUE!</v>
      </c>
      <c r="Z64" s="16" t="str">
        <f t="shared" si="21"/>
        <v xml:space="preserve"> </v>
      </c>
      <c r="AA64" s="16" t="str">
        <f t="shared" si="22"/>
        <v xml:space="preserve"> </v>
      </c>
      <c r="AB64" s="19" t="str">
        <f t="shared" si="23"/>
        <v>0</v>
      </c>
      <c r="AC64" s="19">
        <f t="shared" si="24"/>
        <v>0</v>
      </c>
      <c r="AD64" s="19">
        <f t="shared" si="25"/>
        <v>2</v>
      </c>
      <c r="AE64" s="31">
        <f>_xlfn.XLOOKUP(C64,Product!$E$3:$E$29,Product!$F$3:$F$29)</f>
        <v>155000</v>
      </c>
      <c r="AF64" s="31">
        <f>_xlfn.XLOOKUP(C64,Product!$E$3:$E$29,Product!$G$3:$G$29)</f>
        <v>46000</v>
      </c>
      <c r="AG64" s="21" t="s">
        <v>100</v>
      </c>
      <c r="AH64" s="22">
        <f>_xlfn.XLOOKUP(AG64,Diskon!$C$3:$C$9,Diskon!$D$3:$D$9)</f>
        <v>0.15</v>
      </c>
      <c r="AI64" s="17" t="s">
        <v>13</v>
      </c>
      <c r="AJ64" s="16" t="s">
        <v>17</v>
      </c>
      <c r="AK64" s="16" t="s">
        <v>30</v>
      </c>
      <c r="AL64" s="23">
        <f t="shared" si="26"/>
        <v>310000</v>
      </c>
      <c r="AM64" s="23">
        <f t="shared" si="27"/>
        <v>46500</v>
      </c>
      <c r="AN64" s="23">
        <f t="shared" si="28"/>
        <v>263500</v>
      </c>
      <c r="AO64" s="23">
        <f t="shared" si="29"/>
        <v>92000</v>
      </c>
      <c r="AP64" s="23">
        <f t="shared" si="30"/>
        <v>171500</v>
      </c>
      <c r="AQ64" s="24">
        <v>45032</v>
      </c>
      <c r="AR64" s="27" t="str">
        <f t="shared" si="31"/>
        <v>16/04/23</v>
      </c>
      <c r="AS64" s="16">
        <v>2</v>
      </c>
      <c r="AT64" s="66">
        <f>AP64/'pivot general'!$A$8</f>
        <v>2.5726748775748034E-4</v>
      </c>
    </row>
    <row r="65" spans="1:46" ht="14.4" x14ac:dyDescent="0.3">
      <c r="A65" s="16">
        <v>64</v>
      </c>
      <c r="B65" s="16" t="str">
        <f t="shared" si="0"/>
        <v>ORD-SW-64-09/04/23</v>
      </c>
      <c r="C65" s="17" t="s">
        <v>29</v>
      </c>
      <c r="D65" s="16" t="str">
        <f>_xlfn.XLOOKUP($C65,Product!$E$3:$E$29,Product!$D$3:$D$29)</f>
        <v>SW</v>
      </c>
      <c r="E65" s="18" t="s">
        <v>154</v>
      </c>
      <c r="F65" s="18">
        <f t="shared" si="1"/>
        <v>10</v>
      </c>
      <c r="G65" s="18">
        <f t="shared" si="2"/>
        <v>14</v>
      </c>
      <c r="H65" s="18">
        <f t="shared" si="3"/>
        <v>25</v>
      </c>
      <c r="I65" s="18">
        <f t="shared" si="4"/>
        <v>4</v>
      </c>
      <c r="J65" s="16" t="str">
        <f t="shared" si="5"/>
        <v>Gold</v>
      </c>
      <c r="K65" s="16" t="str">
        <f t="shared" si="6"/>
        <v>Gold</v>
      </c>
      <c r="L65" s="25" t="str">
        <f t="shared" si="7"/>
        <v xml:space="preserve"> 6</v>
      </c>
      <c r="M65" s="19">
        <f t="shared" si="8"/>
        <v>6</v>
      </c>
      <c r="N65" s="18">
        <f t="shared" si="9"/>
        <v>38</v>
      </c>
      <c r="O65" s="18">
        <f t="shared" si="10"/>
        <v>47</v>
      </c>
      <c r="P65" s="18">
        <f t="shared" si="11"/>
        <v>58</v>
      </c>
      <c r="Q65" s="18">
        <f t="shared" si="12"/>
        <v>9</v>
      </c>
      <c r="R65" s="27" t="str">
        <f t="shared" si="13"/>
        <v xml:space="preserve">Ash Grey </v>
      </c>
      <c r="S65" s="19" t="str">
        <f t="shared" si="14"/>
        <v xml:space="preserve">Ash Grey </v>
      </c>
      <c r="T65" s="19" t="str">
        <f t="shared" si="15"/>
        <v xml:space="preserve"> 1</v>
      </c>
      <c r="U65" s="19">
        <f t="shared" si="16"/>
        <v>1</v>
      </c>
      <c r="V65" s="20" t="e">
        <f t="shared" si="17"/>
        <v>#VALUE!</v>
      </c>
      <c r="W65" s="18" t="e">
        <f t="shared" si="18"/>
        <v>#VALUE!</v>
      </c>
      <c r="X65" s="18" t="e">
        <f t="shared" si="19"/>
        <v>#VALUE!</v>
      </c>
      <c r="Y65" s="18" t="e">
        <f t="shared" si="20"/>
        <v>#VALUE!</v>
      </c>
      <c r="Z65" s="16" t="str">
        <f t="shared" si="21"/>
        <v xml:space="preserve"> </v>
      </c>
      <c r="AA65" s="16" t="str">
        <f t="shared" si="22"/>
        <v xml:space="preserve"> </v>
      </c>
      <c r="AB65" s="19" t="str">
        <f t="shared" si="23"/>
        <v>0</v>
      </c>
      <c r="AC65" s="19">
        <f t="shared" si="24"/>
        <v>0</v>
      </c>
      <c r="AD65" s="19">
        <f t="shared" si="25"/>
        <v>7</v>
      </c>
      <c r="AE65" s="31">
        <f>_xlfn.XLOOKUP(C65,Product!$E$3:$E$29,Product!$F$3:$F$29)</f>
        <v>165000</v>
      </c>
      <c r="AF65" s="31">
        <f>_xlfn.XLOOKUP(C65,Product!$E$3:$E$29,Product!$G$3:$G$29)</f>
        <v>69000</v>
      </c>
      <c r="AG65" s="21" t="s">
        <v>16</v>
      </c>
      <c r="AH65" s="22" t="e">
        <f>_xlfn.XLOOKUP(AG65,Diskon!$C$3:$C$9,Diskon!$D$3:$D$9)</f>
        <v>#N/A</v>
      </c>
      <c r="AI65" s="17" t="s">
        <v>16</v>
      </c>
      <c r="AJ65" s="16" t="s">
        <v>23</v>
      </c>
      <c r="AK65" s="16" t="s">
        <v>64</v>
      </c>
      <c r="AL65" s="23">
        <f t="shared" si="26"/>
        <v>1155000</v>
      </c>
      <c r="AM65" s="23" t="str">
        <f t="shared" si="27"/>
        <v>0</v>
      </c>
      <c r="AN65" s="23">
        <f t="shared" si="28"/>
        <v>1155000</v>
      </c>
      <c r="AO65" s="23">
        <f t="shared" si="29"/>
        <v>483000</v>
      </c>
      <c r="AP65" s="23">
        <f t="shared" si="30"/>
        <v>672000</v>
      </c>
      <c r="AQ65" s="24">
        <v>45025</v>
      </c>
      <c r="AR65" s="27" t="str">
        <f t="shared" si="31"/>
        <v>09/04/23</v>
      </c>
      <c r="AS65" s="16">
        <v>3</v>
      </c>
      <c r="AT65" s="66">
        <f>AP65/'pivot general'!$A$8</f>
        <v>1.0080685234578821E-3</v>
      </c>
    </row>
    <row r="66" spans="1:46" ht="14.4" x14ac:dyDescent="0.3">
      <c r="A66" s="16">
        <v>65</v>
      </c>
      <c r="B66" s="16" t="str">
        <f t="shared" si="0"/>
        <v>ORD-PW-65-26/04/23</v>
      </c>
      <c r="C66" s="17" t="s">
        <v>73</v>
      </c>
      <c r="D66" s="16" t="str">
        <f>_xlfn.XLOOKUP($C66,Product!$E$3:$E$29,Product!$D$3:$D$29)</f>
        <v>PW</v>
      </c>
      <c r="E66" s="18" t="s">
        <v>104</v>
      </c>
      <c r="F66" s="18">
        <f t="shared" si="1"/>
        <v>10</v>
      </c>
      <c r="G66" s="18">
        <f t="shared" si="2"/>
        <v>23</v>
      </c>
      <c r="H66" s="18">
        <f t="shared" si="3"/>
        <v>34</v>
      </c>
      <c r="I66" s="18">
        <f t="shared" si="4"/>
        <v>13</v>
      </c>
      <c r="J66" s="16" t="str">
        <f t="shared" si="5"/>
        <v>Summer Orange</v>
      </c>
      <c r="K66" s="16" t="str">
        <f t="shared" si="6"/>
        <v>Summer Orange</v>
      </c>
      <c r="L66" s="25" t="str">
        <f t="shared" si="7"/>
        <v xml:space="preserve"> 1</v>
      </c>
      <c r="M66" s="19">
        <f t="shared" si="8"/>
        <v>1</v>
      </c>
      <c r="N66" s="18" t="e">
        <f t="shared" si="9"/>
        <v>#VALUE!</v>
      </c>
      <c r="O66" s="18" t="e">
        <f t="shared" si="10"/>
        <v>#VALUE!</v>
      </c>
      <c r="P66" s="18" t="e">
        <f t="shared" si="11"/>
        <v>#VALUE!</v>
      </c>
      <c r="Q66" s="18" t="e">
        <f t="shared" si="12"/>
        <v>#VALUE!</v>
      </c>
      <c r="R66" s="27" t="str">
        <f t="shared" si="13"/>
        <v xml:space="preserve"> </v>
      </c>
      <c r="S66" s="19" t="str">
        <f t="shared" si="14"/>
        <v xml:space="preserve"> </v>
      </c>
      <c r="T66" s="19" t="str">
        <f t="shared" si="15"/>
        <v>0</v>
      </c>
      <c r="U66" s="19">
        <f t="shared" si="16"/>
        <v>0</v>
      </c>
      <c r="V66" s="20" t="e">
        <f t="shared" si="17"/>
        <v>#VALUE!</v>
      </c>
      <c r="W66" s="18" t="e">
        <f t="shared" si="18"/>
        <v>#VALUE!</v>
      </c>
      <c r="X66" s="18" t="e">
        <f t="shared" si="19"/>
        <v>#VALUE!</v>
      </c>
      <c r="Y66" s="18" t="e">
        <f t="shared" si="20"/>
        <v>#VALUE!</v>
      </c>
      <c r="Z66" s="16" t="str">
        <f t="shared" si="21"/>
        <v xml:space="preserve"> </v>
      </c>
      <c r="AA66" s="16" t="str">
        <f t="shared" si="22"/>
        <v xml:space="preserve"> </v>
      </c>
      <c r="AB66" s="19" t="str">
        <f t="shared" si="23"/>
        <v>0</v>
      </c>
      <c r="AC66" s="19">
        <f t="shared" si="24"/>
        <v>0</v>
      </c>
      <c r="AD66" s="19">
        <f t="shared" si="25"/>
        <v>1</v>
      </c>
      <c r="AE66" s="31">
        <f>_xlfn.XLOOKUP(C66,Product!$E$3:$E$29,Product!$F$3:$F$29)</f>
        <v>185000</v>
      </c>
      <c r="AF66" s="31">
        <f>_xlfn.XLOOKUP(C66,Product!$E$3:$E$29,Product!$G$3:$G$29)</f>
        <v>60000</v>
      </c>
      <c r="AG66" s="21" t="s">
        <v>12</v>
      </c>
      <c r="AH66" s="22">
        <f>_xlfn.XLOOKUP(AG66,Diskon!$C$3:$C$9,Diskon!$D$3:$D$9)</f>
        <v>0.2</v>
      </c>
      <c r="AI66" s="17" t="s">
        <v>13</v>
      </c>
      <c r="AJ66" s="16" t="s">
        <v>11</v>
      </c>
      <c r="AK66" s="16" t="s">
        <v>55</v>
      </c>
      <c r="AL66" s="23">
        <f t="shared" si="26"/>
        <v>185000</v>
      </c>
      <c r="AM66" s="23">
        <f t="shared" si="27"/>
        <v>37000</v>
      </c>
      <c r="AN66" s="23">
        <f t="shared" si="28"/>
        <v>148000</v>
      </c>
      <c r="AO66" s="23">
        <f t="shared" si="29"/>
        <v>60000</v>
      </c>
      <c r="AP66" s="23">
        <f t="shared" si="30"/>
        <v>88000</v>
      </c>
      <c r="AQ66" s="24">
        <v>45042</v>
      </c>
      <c r="AR66" s="27" t="str">
        <f t="shared" si="31"/>
        <v>26/04/23</v>
      </c>
      <c r="AS66" s="16">
        <v>1</v>
      </c>
      <c r="AT66" s="66">
        <f>AP66/'pivot general'!$A$8</f>
        <v>1.3200897330996073E-4</v>
      </c>
    </row>
    <row r="67" spans="1:46" ht="14.4" x14ac:dyDescent="0.3">
      <c r="A67" s="16">
        <v>66</v>
      </c>
      <c r="B67" s="16" t="str">
        <f t="shared" ref="B67:B130" si="32">_xlfn.CONCAT("ORD","-",D67,"-",A67,"-",AR67)</f>
        <v>ORD-PW-66-03/04/23</v>
      </c>
      <c r="C67" s="17" t="s">
        <v>22</v>
      </c>
      <c r="D67" s="16" t="str">
        <f>_xlfn.XLOOKUP($C67,Product!$E$3:$E$29,Product!$D$3:$D$29)</f>
        <v>PW</v>
      </c>
      <c r="E67" s="18" t="s">
        <v>155</v>
      </c>
      <c r="F67" s="18">
        <f t="shared" ref="F67:F130" si="33">FIND(": ",E67,2)+2</f>
        <v>10</v>
      </c>
      <c r="G67" s="18">
        <f t="shared" ref="G67:G130" si="34">FIND(",",E67)</f>
        <v>24</v>
      </c>
      <c r="H67" s="18">
        <f t="shared" ref="H67:H130" si="35">FIND("}",E67,1)-2</f>
        <v>35</v>
      </c>
      <c r="I67" s="18">
        <f t="shared" ref="I67:I130" si="36">(G67-F67)</f>
        <v>14</v>
      </c>
      <c r="J67" s="16" t="str">
        <f t="shared" ref="J67:J130" si="37">MID(E67,F67,I67)</f>
        <v>Midnight Black</v>
      </c>
      <c r="K67" s="16" t="str">
        <f t="shared" ref="K67:K130" si="38">TEXT(J67," ")</f>
        <v>Midnight Black</v>
      </c>
      <c r="L67" s="25" t="str">
        <f t="shared" ref="L67:L130" si="39">MID(E67,H67,2)</f>
        <v xml:space="preserve"> 1</v>
      </c>
      <c r="M67" s="19">
        <f t="shared" ref="M67:M130" si="40">VALUE(L67)</f>
        <v>1</v>
      </c>
      <c r="N67" s="18">
        <f t="shared" ref="N67:N130" si="41">FIND(":",E67,H67)+2</f>
        <v>48</v>
      </c>
      <c r="O67" s="18">
        <f t="shared" ref="O67:O130" si="42">FIND(",",E67,N67)</f>
        <v>53</v>
      </c>
      <c r="P67" s="18">
        <f t="shared" ref="P67:P130" si="43">FIND("}",E67,N67)-2</f>
        <v>64</v>
      </c>
      <c r="Q67" s="18">
        <f t="shared" ref="Q67:Q130" si="44">(O67-N67)</f>
        <v>5</v>
      </c>
      <c r="R67" s="27" t="str">
        <f t="shared" ref="R67:R130" si="45">IFERROR(MID(E67,N67,Q67)," ")</f>
        <v xml:space="preserve">Gold </v>
      </c>
      <c r="S67" s="19" t="str">
        <f t="shared" ref="S67:S130" si="46">TEXT(R67," ")</f>
        <v xml:space="preserve">Gold </v>
      </c>
      <c r="T67" s="19" t="str">
        <f t="shared" ref="T67:T130" si="47">IFERROR(MID(E67,P67,2),"0")</f>
        <v xml:space="preserve"> 2</v>
      </c>
      <c r="U67" s="19">
        <f t="shared" ref="U67:U130" si="48">VALUE(T67)</f>
        <v>2</v>
      </c>
      <c r="V67" s="20">
        <f t="shared" ref="V67:V130" si="49">FIND(":",E67,P67)+2</f>
        <v>77</v>
      </c>
      <c r="W67" s="18">
        <f t="shared" ref="W67:W130" si="50">FIND(",",E67,V67)</f>
        <v>82</v>
      </c>
      <c r="X67" s="18">
        <f t="shared" ref="X67:X130" si="51">FIND("}",E67,V67)-2</f>
        <v>93</v>
      </c>
      <c r="Y67" s="18">
        <f t="shared" ref="Y67:Y130" si="52">W67-V67</f>
        <v>5</v>
      </c>
      <c r="Z67" s="16" t="str">
        <f t="shared" ref="Z67:Z130" si="53">IFERROR(MID(E67,V67,Y67)," ")</f>
        <v xml:space="preserve">Dusk </v>
      </c>
      <c r="AA67" s="16" t="str">
        <f t="shared" ref="AA67:AA130" si="54">TEXT(Z67," ")</f>
        <v xml:space="preserve">Dusk </v>
      </c>
      <c r="AB67" s="19" t="str">
        <f t="shared" ref="AB67:AB130" si="55">IFERROR(MID(E67,X67,2),"0")</f>
        <v xml:space="preserve"> 1</v>
      </c>
      <c r="AC67" s="19">
        <f t="shared" ref="AC67:AC130" si="56">VALUE(AB67)</f>
        <v>1</v>
      </c>
      <c r="AD67" s="19">
        <f t="shared" ref="AD67:AD130" si="57">AC67+U67+M67</f>
        <v>4</v>
      </c>
      <c r="AE67" s="31">
        <f>_xlfn.XLOOKUP(C67,Product!$E$3:$E$29,Product!$F$3:$F$29)</f>
        <v>90000</v>
      </c>
      <c r="AF67" s="31">
        <f>_xlfn.XLOOKUP(C67,Product!$E$3:$E$29,Product!$G$3:$G$29)</f>
        <v>37000</v>
      </c>
      <c r="AG67" s="21" t="s">
        <v>92</v>
      </c>
      <c r="AH67" s="22">
        <f>_xlfn.XLOOKUP(AG67,Diskon!$C$3:$C$9,Diskon!$D$3:$D$9)</f>
        <v>0.1</v>
      </c>
      <c r="AI67" s="17" t="s">
        <v>90</v>
      </c>
      <c r="AJ67" s="16" t="s">
        <v>14</v>
      </c>
      <c r="AK67" s="16" t="s">
        <v>74</v>
      </c>
      <c r="AL67" s="23">
        <f t="shared" ref="AL67:AL130" si="58">IFERROR(AE67*AD67,"0")</f>
        <v>360000</v>
      </c>
      <c r="AM67" s="23">
        <f t="shared" ref="AM67:AM130" si="59">IFERROR(AL67*AH67,"0")</f>
        <v>36000</v>
      </c>
      <c r="AN67" s="23">
        <f t="shared" ref="AN67:AN130" si="60">IFERROR(AL67-AM67,"0")</f>
        <v>324000</v>
      </c>
      <c r="AO67" s="23">
        <f t="shared" ref="AO67:AO130" si="61">IFERROR(AF67*AD67,"0")</f>
        <v>148000</v>
      </c>
      <c r="AP67" s="23">
        <f t="shared" ref="AP67:AP130" si="62">IFERROR(AN67-AO67,"0")</f>
        <v>176000</v>
      </c>
      <c r="AQ67" s="24">
        <v>45019</v>
      </c>
      <c r="AR67" s="27" t="str">
        <f t="shared" ref="AR67:AR130" si="63">TEXT(AQ67,"DD/MM/YY")</f>
        <v>03/04/23</v>
      </c>
      <c r="AS67" s="16">
        <v>4</v>
      </c>
      <c r="AT67" s="66">
        <f>AP67/'pivot general'!$A$8</f>
        <v>2.6401794661992146E-4</v>
      </c>
    </row>
    <row r="68" spans="1:46" ht="14.4" x14ac:dyDescent="0.3">
      <c r="A68" s="16">
        <v>67</v>
      </c>
      <c r="B68" s="16" t="str">
        <f t="shared" si="32"/>
        <v>ORD-SP-67-19/04/23</v>
      </c>
      <c r="C68" s="17" t="s">
        <v>65</v>
      </c>
      <c r="D68" s="16" t="str">
        <f>_xlfn.XLOOKUP($C68,Product!$E$3:$E$29,Product!$D$3:$D$29)</f>
        <v>SP</v>
      </c>
      <c r="E68" s="18" t="s">
        <v>156</v>
      </c>
      <c r="F68" s="18">
        <f t="shared" si="33"/>
        <v>10</v>
      </c>
      <c r="G68" s="18">
        <f t="shared" si="34"/>
        <v>14</v>
      </c>
      <c r="H68" s="18">
        <f t="shared" si="35"/>
        <v>25</v>
      </c>
      <c r="I68" s="18">
        <f t="shared" si="36"/>
        <v>4</v>
      </c>
      <c r="J68" s="16" t="str">
        <f t="shared" si="37"/>
        <v>Gold</v>
      </c>
      <c r="K68" s="16" t="str">
        <f t="shared" si="38"/>
        <v>Gold</v>
      </c>
      <c r="L68" s="25" t="str">
        <f t="shared" si="39"/>
        <v xml:space="preserve"> 3</v>
      </c>
      <c r="M68" s="19">
        <f t="shared" si="40"/>
        <v>3</v>
      </c>
      <c r="N68" s="18">
        <f t="shared" si="41"/>
        <v>38</v>
      </c>
      <c r="O68" s="18">
        <f t="shared" si="42"/>
        <v>47</v>
      </c>
      <c r="P68" s="18">
        <f t="shared" si="43"/>
        <v>58</v>
      </c>
      <c r="Q68" s="18">
        <f t="shared" si="44"/>
        <v>9</v>
      </c>
      <c r="R68" s="27" t="str">
        <f t="shared" si="45"/>
        <v xml:space="preserve">Ash Grey </v>
      </c>
      <c r="S68" s="19" t="str">
        <f t="shared" si="46"/>
        <v xml:space="preserve">Ash Grey </v>
      </c>
      <c r="T68" s="19" t="str">
        <f t="shared" si="47"/>
        <v xml:space="preserve"> 1</v>
      </c>
      <c r="U68" s="19">
        <f t="shared" si="48"/>
        <v>1</v>
      </c>
      <c r="V68" s="20">
        <f t="shared" si="49"/>
        <v>71</v>
      </c>
      <c r="W68" s="18">
        <f t="shared" si="50"/>
        <v>79</v>
      </c>
      <c r="X68" s="18">
        <f t="shared" si="51"/>
        <v>90</v>
      </c>
      <c r="Y68" s="18">
        <f t="shared" si="52"/>
        <v>8</v>
      </c>
      <c r="Z68" s="16" t="str">
        <f t="shared" si="53"/>
        <v xml:space="preserve">Magenta </v>
      </c>
      <c r="AA68" s="16" t="str">
        <f t="shared" si="54"/>
        <v xml:space="preserve">Magenta </v>
      </c>
      <c r="AB68" s="19" t="str">
        <f t="shared" si="55"/>
        <v xml:space="preserve"> 2</v>
      </c>
      <c r="AC68" s="19">
        <f t="shared" si="56"/>
        <v>2</v>
      </c>
      <c r="AD68" s="19">
        <f t="shared" si="57"/>
        <v>6</v>
      </c>
      <c r="AE68" s="31">
        <f>_xlfn.XLOOKUP(C68,Product!$E$3:$E$29,Product!$F$3:$F$29)</f>
        <v>360000</v>
      </c>
      <c r="AF68" s="31">
        <f>_xlfn.XLOOKUP(C68,Product!$E$3:$E$29,Product!$G$3:$G$29)</f>
        <v>108000</v>
      </c>
      <c r="AG68" s="21" t="s">
        <v>12</v>
      </c>
      <c r="AH68" s="22">
        <f>_xlfn.XLOOKUP(AG68,Diskon!$C$3:$C$9,Diskon!$D$3:$D$9)</f>
        <v>0.2</v>
      </c>
      <c r="AI68" s="17" t="s">
        <v>13</v>
      </c>
      <c r="AJ68" s="16" t="s">
        <v>11</v>
      </c>
      <c r="AK68" s="16" t="s">
        <v>30</v>
      </c>
      <c r="AL68" s="23">
        <f t="shared" si="58"/>
        <v>2160000</v>
      </c>
      <c r="AM68" s="23">
        <f t="shared" si="59"/>
        <v>432000</v>
      </c>
      <c r="AN68" s="23">
        <f t="shared" si="60"/>
        <v>1728000</v>
      </c>
      <c r="AO68" s="23">
        <f t="shared" si="61"/>
        <v>648000</v>
      </c>
      <c r="AP68" s="23">
        <f t="shared" si="62"/>
        <v>1080000</v>
      </c>
      <c r="AQ68" s="24">
        <v>45035</v>
      </c>
      <c r="AR68" s="27" t="str">
        <f t="shared" si="63"/>
        <v>19/04/23</v>
      </c>
      <c r="AS68" s="16">
        <v>1</v>
      </c>
      <c r="AT68" s="66">
        <f>AP68/'pivot general'!$A$8</f>
        <v>1.6201101269858818E-3</v>
      </c>
    </row>
    <row r="69" spans="1:46" ht="14.4" x14ac:dyDescent="0.3">
      <c r="A69" s="16">
        <v>68</v>
      </c>
      <c r="B69" s="16" t="str">
        <f t="shared" si="32"/>
        <v>ORD-PU-68-05/04/23</v>
      </c>
      <c r="C69" s="17" t="s">
        <v>41</v>
      </c>
      <c r="D69" s="16" t="str">
        <f>_xlfn.XLOOKUP($C69,Product!$E$3:$E$29,Product!$D$3:$D$29)</f>
        <v>PU</v>
      </c>
      <c r="E69" s="18" t="s">
        <v>136</v>
      </c>
      <c r="F69" s="18">
        <f t="shared" si="33"/>
        <v>10</v>
      </c>
      <c r="G69" s="18">
        <f t="shared" si="34"/>
        <v>24</v>
      </c>
      <c r="H69" s="18">
        <f t="shared" si="35"/>
        <v>35</v>
      </c>
      <c r="I69" s="18">
        <f t="shared" si="36"/>
        <v>14</v>
      </c>
      <c r="J69" s="16" t="str">
        <f t="shared" si="37"/>
        <v>Midnight Black</v>
      </c>
      <c r="K69" s="16" t="str">
        <f t="shared" si="38"/>
        <v>Midnight Black</v>
      </c>
      <c r="L69" s="25" t="str">
        <f t="shared" si="39"/>
        <v xml:space="preserve"> 2</v>
      </c>
      <c r="M69" s="19">
        <f t="shared" si="40"/>
        <v>2</v>
      </c>
      <c r="N69" s="18" t="e">
        <f t="shared" si="41"/>
        <v>#VALUE!</v>
      </c>
      <c r="O69" s="18" t="e">
        <f t="shared" si="42"/>
        <v>#VALUE!</v>
      </c>
      <c r="P69" s="18" t="e">
        <f t="shared" si="43"/>
        <v>#VALUE!</v>
      </c>
      <c r="Q69" s="18" t="e">
        <f t="shared" si="44"/>
        <v>#VALUE!</v>
      </c>
      <c r="R69" s="27" t="str">
        <f t="shared" si="45"/>
        <v xml:space="preserve"> </v>
      </c>
      <c r="S69" s="19" t="str">
        <f t="shared" si="46"/>
        <v xml:space="preserve"> </v>
      </c>
      <c r="T69" s="19" t="str">
        <f t="shared" si="47"/>
        <v>0</v>
      </c>
      <c r="U69" s="19">
        <f t="shared" si="48"/>
        <v>0</v>
      </c>
      <c r="V69" s="20" t="e">
        <f t="shared" si="49"/>
        <v>#VALUE!</v>
      </c>
      <c r="W69" s="18" t="e">
        <f t="shared" si="50"/>
        <v>#VALUE!</v>
      </c>
      <c r="X69" s="18" t="e">
        <f t="shared" si="51"/>
        <v>#VALUE!</v>
      </c>
      <c r="Y69" s="18" t="e">
        <f t="shared" si="52"/>
        <v>#VALUE!</v>
      </c>
      <c r="Z69" s="16" t="str">
        <f t="shared" si="53"/>
        <v xml:space="preserve"> </v>
      </c>
      <c r="AA69" s="16" t="str">
        <f t="shared" si="54"/>
        <v xml:space="preserve"> </v>
      </c>
      <c r="AB69" s="19" t="str">
        <f t="shared" si="55"/>
        <v>0</v>
      </c>
      <c r="AC69" s="19">
        <f t="shared" si="56"/>
        <v>0</v>
      </c>
      <c r="AD69" s="19">
        <f t="shared" si="57"/>
        <v>2</v>
      </c>
      <c r="AE69" s="31">
        <f>_xlfn.XLOOKUP(C69,Product!$E$3:$E$29,Product!$F$3:$F$29)</f>
        <v>220000</v>
      </c>
      <c r="AF69" s="31">
        <f>_xlfn.XLOOKUP(C69,Product!$E$3:$E$29,Product!$G$3:$G$29)</f>
        <v>76000</v>
      </c>
      <c r="AG69" s="21" t="s">
        <v>19</v>
      </c>
      <c r="AH69" s="22">
        <f>_xlfn.XLOOKUP(AG69,Diskon!$C$3:$C$9,Diskon!$D$3:$D$9)</f>
        <v>0.15</v>
      </c>
      <c r="AI69" s="17" t="s">
        <v>90</v>
      </c>
      <c r="AJ69" s="16" t="s">
        <v>11</v>
      </c>
      <c r="AK69" s="16" t="s">
        <v>38</v>
      </c>
      <c r="AL69" s="23">
        <f t="shared" si="58"/>
        <v>440000</v>
      </c>
      <c r="AM69" s="23">
        <f t="shared" si="59"/>
        <v>66000</v>
      </c>
      <c r="AN69" s="23">
        <f t="shared" si="60"/>
        <v>374000</v>
      </c>
      <c r="AO69" s="23">
        <f t="shared" si="61"/>
        <v>152000</v>
      </c>
      <c r="AP69" s="23">
        <f t="shared" si="62"/>
        <v>222000</v>
      </c>
      <c r="AQ69" s="24">
        <v>45021</v>
      </c>
      <c r="AR69" s="27" t="str">
        <f t="shared" si="63"/>
        <v>05/04/23</v>
      </c>
      <c r="AS69" s="16">
        <v>5</v>
      </c>
      <c r="AT69" s="66">
        <f>AP69/'pivot general'!$A$8</f>
        <v>3.3302263721376459E-4</v>
      </c>
    </row>
    <row r="70" spans="1:46" ht="14.4" x14ac:dyDescent="0.3">
      <c r="A70" s="16">
        <v>69</v>
      </c>
      <c r="B70" s="16" t="str">
        <f t="shared" si="32"/>
        <v>ORD-PP-69-16/04/23</v>
      </c>
      <c r="C70" s="17" t="s">
        <v>24</v>
      </c>
      <c r="D70" s="16" t="str">
        <f>_xlfn.XLOOKUP($C70,Product!$E$3:$E$29,Product!$D$3:$D$29)</f>
        <v>PP</v>
      </c>
      <c r="E70" s="18" t="s">
        <v>157</v>
      </c>
      <c r="F70" s="18">
        <f t="shared" si="33"/>
        <v>10</v>
      </c>
      <c r="G70" s="18">
        <f t="shared" si="34"/>
        <v>24</v>
      </c>
      <c r="H70" s="18">
        <f t="shared" si="35"/>
        <v>35</v>
      </c>
      <c r="I70" s="18">
        <f t="shared" si="36"/>
        <v>14</v>
      </c>
      <c r="J70" s="16" t="str">
        <f t="shared" si="37"/>
        <v>Midnight Black</v>
      </c>
      <c r="K70" s="16" t="str">
        <f t="shared" si="38"/>
        <v>Midnight Black</v>
      </c>
      <c r="L70" s="25" t="str">
        <f t="shared" si="39"/>
        <v xml:space="preserve"> 4</v>
      </c>
      <c r="M70" s="19">
        <f t="shared" si="40"/>
        <v>4</v>
      </c>
      <c r="N70" s="18">
        <f t="shared" si="41"/>
        <v>48</v>
      </c>
      <c r="O70" s="18">
        <f t="shared" si="42"/>
        <v>59</v>
      </c>
      <c r="P70" s="18">
        <f t="shared" si="43"/>
        <v>70</v>
      </c>
      <c r="Q70" s="18">
        <f t="shared" si="44"/>
        <v>11</v>
      </c>
      <c r="R70" s="27" t="str">
        <f t="shared" si="45"/>
        <v xml:space="preserve">Snow White </v>
      </c>
      <c r="S70" s="19" t="str">
        <f t="shared" si="46"/>
        <v xml:space="preserve">Snow White </v>
      </c>
      <c r="T70" s="19" t="str">
        <f t="shared" si="47"/>
        <v xml:space="preserve"> 3</v>
      </c>
      <c r="U70" s="19">
        <f t="shared" si="48"/>
        <v>3</v>
      </c>
      <c r="V70" s="20" t="e">
        <f t="shared" si="49"/>
        <v>#VALUE!</v>
      </c>
      <c r="W70" s="18" t="e">
        <f t="shared" si="50"/>
        <v>#VALUE!</v>
      </c>
      <c r="X70" s="18" t="e">
        <f t="shared" si="51"/>
        <v>#VALUE!</v>
      </c>
      <c r="Y70" s="18" t="e">
        <f t="shared" si="52"/>
        <v>#VALUE!</v>
      </c>
      <c r="Z70" s="16" t="str">
        <f t="shared" si="53"/>
        <v xml:space="preserve"> </v>
      </c>
      <c r="AA70" s="16" t="str">
        <f t="shared" si="54"/>
        <v xml:space="preserve"> </v>
      </c>
      <c r="AB70" s="19" t="str">
        <f t="shared" si="55"/>
        <v>0</v>
      </c>
      <c r="AC70" s="19">
        <f t="shared" si="56"/>
        <v>0</v>
      </c>
      <c r="AD70" s="19">
        <f t="shared" si="57"/>
        <v>7</v>
      </c>
      <c r="AE70" s="31">
        <f>_xlfn.XLOOKUP(C70,Product!$E$3:$E$29,Product!$F$3:$F$29)</f>
        <v>130000</v>
      </c>
      <c r="AF70" s="31">
        <f>_xlfn.XLOOKUP(C70,Product!$E$3:$E$29,Product!$G$3:$G$29)</f>
        <v>46000</v>
      </c>
      <c r="AG70" s="21" t="s">
        <v>96</v>
      </c>
      <c r="AH70" s="22">
        <f>_xlfn.XLOOKUP(AG70,Diskon!$C$3:$C$9,Diskon!$D$3:$D$9)</f>
        <v>0.1</v>
      </c>
      <c r="AI70" s="17" t="s">
        <v>13</v>
      </c>
      <c r="AJ70" s="16" t="s">
        <v>14</v>
      </c>
      <c r="AK70" s="16" t="s">
        <v>64</v>
      </c>
      <c r="AL70" s="23">
        <f t="shared" si="58"/>
        <v>910000</v>
      </c>
      <c r="AM70" s="23">
        <f t="shared" si="59"/>
        <v>91000</v>
      </c>
      <c r="AN70" s="23">
        <f t="shared" si="60"/>
        <v>819000</v>
      </c>
      <c r="AO70" s="23">
        <f t="shared" si="61"/>
        <v>322000</v>
      </c>
      <c r="AP70" s="23">
        <f t="shared" si="62"/>
        <v>497000</v>
      </c>
      <c r="AQ70" s="24">
        <v>45032</v>
      </c>
      <c r="AR70" s="27" t="str">
        <f t="shared" si="63"/>
        <v>16/04/23</v>
      </c>
      <c r="AS70" s="16">
        <v>1</v>
      </c>
      <c r="AT70" s="66">
        <f>AP70/'pivot general'!$A$8</f>
        <v>7.455506788073919E-4</v>
      </c>
    </row>
    <row r="71" spans="1:46" ht="14.4" x14ac:dyDescent="0.3">
      <c r="A71" s="16">
        <v>70</v>
      </c>
      <c r="B71" s="16" t="str">
        <f t="shared" si="32"/>
        <v>ORD-PU-70-01/04/23</v>
      </c>
      <c r="C71" s="17" t="s">
        <v>71</v>
      </c>
      <c r="D71" s="16" t="str">
        <f>_xlfn.XLOOKUP($C71,Product!$E$3:$E$29,Product!$D$3:$D$29)</f>
        <v>PU</v>
      </c>
      <c r="E71" s="18" t="s">
        <v>158</v>
      </c>
      <c r="F71" s="18">
        <f t="shared" si="33"/>
        <v>10</v>
      </c>
      <c r="G71" s="18">
        <f t="shared" si="34"/>
        <v>18</v>
      </c>
      <c r="H71" s="18">
        <f t="shared" si="35"/>
        <v>29</v>
      </c>
      <c r="I71" s="18">
        <f t="shared" si="36"/>
        <v>8</v>
      </c>
      <c r="J71" s="16" t="str">
        <f t="shared" si="37"/>
        <v>Ash Grey</v>
      </c>
      <c r="K71" s="16" t="str">
        <f t="shared" si="38"/>
        <v>Ash Grey</v>
      </c>
      <c r="L71" s="25" t="str">
        <f t="shared" si="39"/>
        <v xml:space="preserve"> 3</v>
      </c>
      <c r="M71" s="19">
        <f t="shared" si="40"/>
        <v>3</v>
      </c>
      <c r="N71" s="18">
        <f t="shared" si="41"/>
        <v>42</v>
      </c>
      <c r="O71" s="18">
        <f t="shared" si="42"/>
        <v>53</v>
      </c>
      <c r="P71" s="18">
        <f t="shared" si="43"/>
        <v>64</v>
      </c>
      <c r="Q71" s="18">
        <f t="shared" si="44"/>
        <v>11</v>
      </c>
      <c r="R71" s="27" t="str">
        <f t="shared" si="45"/>
        <v xml:space="preserve">Ocean Blue </v>
      </c>
      <c r="S71" s="19" t="str">
        <f t="shared" si="46"/>
        <v xml:space="preserve">Ocean Blue </v>
      </c>
      <c r="T71" s="19" t="str">
        <f t="shared" si="47"/>
        <v xml:space="preserve"> 1</v>
      </c>
      <c r="U71" s="19">
        <f t="shared" si="48"/>
        <v>1</v>
      </c>
      <c r="V71" s="20">
        <f t="shared" si="49"/>
        <v>77</v>
      </c>
      <c r="W71" s="18">
        <f t="shared" si="50"/>
        <v>86</v>
      </c>
      <c r="X71" s="18">
        <f t="shared" si="51"/>
        <v>97</v>
      </c>
      <c r="Y71" s="18">
        <f t="shared" si="52"/>
        <v>9</v>
      </c>
      <c r="Z71" s="16" t="str">
        <f t="shared" si="53"/>
        <v xml:space="preserve">Ash Grey </v>
      </c>
      <c r="AA71" s="16" t="str">
        <f t="shared" si="54"/>
        <v xml:space="preserve">Ash Grey </v>
      </c>
      <c r="AB71" s="19" t="str">
        <f t="shared" si="55"/>
        <v xml:space="preserve"> 1</v>
      </c>
      <c r="AC71" s="19">
        <f t="shared" si="56"/>
        <v>1</v>
      </c>
      <c r="AD71" s="19">
        <f t="shared" si="57"/>
        <v>5</v>
      </c>
      <c r="AE71" s="31">
        <f>_xlfn.XLOOKUP(C71,Product!$E$3:$E$29,Product!$F$3:$F$29)</f>
        <v>200000</v>
      </c>
      <c r="AF71" s="31">
        <f>_xlfn.XLOOKUP(C71,Product!$E$3:$E$29,Product!$G$3:$G$29)</f>
        <v>64000</v>
      </c>
      <c r="AG71" s="21" t="s">
        <v>10</v>
      </c>
      <c r="AH71" s="22">
        <f>_xlfn.XLOOKUP(AG71,Diskon!$C$3:$C$9,Diskon!$D$3:$D$9)</f>
        <v>0.1</v>
      </c>
      <c r="AI71" s="17" t="s">
        <v>90</v>
      </c>
      <c r="AJ71" s="16" t="s">
        <v>11</v>
      </c>
      <c r="AK71" s="16" t="s">
        <v>53</v>
      </c>
      <c r="AL71" s="23">
        <f t="shared" si="58"/>
        <v>1000000</v>
      </c>
      <c r="AM71" s="23">
        <f t="shared" si="59"/>
        <v>100000</v>
      </c>
      <c r="AN71" s="23">
        <f t="shared" si="60"/>
        <v>900000</v>
      </c>
      <c r="AO71" s="23">
        <f t="shared" si="61"/>
        <v>320000</v>
      </c>
      <c r="AP71" s="23">
        <f t="shared" si="62"/>
        <v>580000</v>
      </c>
      <c r="AQ71" s="24">
        <v>45017</v>
      </c>
      <c r="AR71" s="27" t="str">
        <f t="shared" si="63"/>
        <v>01/04/23</v>
      </c>
      <c r="AS71" s="16">
        <v>3</v>
      </c>
      <c r="AT71" s="66">
        <f>AP71/'pivot general'!$A$8</f>
        <v>8.700591422701958E-4</v>
      </c>
    </row>
    <row r="72" spans="1:46" ht="14.4" x14ac:dyDescent="0.3">
      <c r="A72" s="16">
        <v>71</v>
      </c>
      <c r="B72" s="16" t="str">
        <f t="shared" si="32"/>
        <v>ORD-PW-71-06/04/23</v>
      </c>
      <c r="C72" s="17" t="s">
        <v>9</v>
      </c>
      <c r="D72" s="16" t="str">
        <f>_xlfn.XLOOKUP($C72,Product!$E$3:$E$29,Product!$D$3:$D$29)</f>
        <v>PW</v>
      </c>
      <c r="E72" s="18" t="s">
        <v>159</v>
      </c>
      <c r="F72" s="18">
        <f t="shared" si="33"/>
        <v>10</v>
      </c>
      <c r="G72" s="18">
        <f t="shared" si="34"/>
        <v>23</v>
      </c>
      <c r="H72" s="18">
        <f t="shared" si="35"/>
        <v>34</v>
      </c>
      <c r="I72" s="18">
        <f t="shared" si="36"/>
        <v>13</v>
      </c>
      <c r="J72" s="16" t="str">
        <f t="shared" si="37"/>
        <v>Summer Orange</v>
      </c>
      <c r="K72" s="16" t="str">
        <f t="shared" si="38"/>
        <v>Summer Orange</v>
      </c>
      <c r="L72" s="25" t="str">
        <f t="shared" si="39"/>
        <v xml:space="preserve"> 4</v>
      </c>
      <c r="M72" s="19">
        <f t="shared" si="40"/>
        <v>4</v>
      </c>
      <c r="N72" s="18">
        <f t="shared" si="41"/>
        <v>47</v>
      </c>
      <c r="O72" s="18">
        <f t="shared" si="42"/>
        <v>58</v>
      </c>
      <c r="P72" s="18">
        <f t="shared" si="43"/>
        <v>69</v>
      </c>
      <c r="Q72" s="18">
        <f t="shared" si="44"/>
        <v>11</v>
      </c>
      <c r="R72" s="27" t="str">
        <f t="shared" si="45"/>
        <v xml:space="preserve">Snow White </v>
      </c>
      <c r="S72" s="19" t="str">
        <f t="shared" si="46"/>
        <v xml:space="preserve">Snow White </v>
      </c>
      <c r="T72" s="19" t="str">
        <f t="shared" si="47"/>
        <v xml:space="preserve"> 1</v>
      </c>
      <c r="U72" s="19">
        <f t="shared" si="48"/>
        <v>1</v>
      </c>
      <c r="V72" s="20" t="e">
        <f t="shared" si="49"/>
        <v>#VALUE!</v>
      </c>
      <c r="W72" s="18" t="e">
        <f t="shared" si="50"/>
        <v>#VALUE!</v>
      </c>
      <c r="X72" s="18" t="e">
        <f t="shared" si="51"/>
        <v>#VALUE!</v>
      </c>
      <c r="Y72" s="18" t="e">
        <f t="shared" si="52"/>
        <v>#VALUE!</v>
      </c>
      <c r="Z72" s="16" t="str">
        <f t="shared" si="53"/>
        <v xml:space="preserve"> </v>
      </c>
      <c r="AA72" s="16" t="str">
        <f t="shared" si="54"/>
        <v xml:space="preserve"> </v>
      </c>
      <c r="AB72" s="19" t="str">
        <f t="shared" si="55"/>
        <v>0</v>
      </c>
      <c r="AC72" s="19">
        <f t="shared" si="56"/>
        <v>0</v>
      </c>
      <c r="AD72" s="19">
        <f t="shared" si="57"/>
        <v>5</v>
      </c>
      <c r="AE72" s="31">
        <f>_xlfn.XLOOKUP(C72,Product!$E$3:$E$29,Product!$F$3:$F$29)</f>
        <v>120000</v>
      </c>
      <c r="AF72" s="31">
        <f>_xlfn.XLOOKUP(C72,Product!$E$3:$E$29,Product!$G$3:$G$29)</f>
        <v>39000</v>
      </c>
      <c r="AG72" s="21" t="s">
        <v>10</v>
      </c>
      <c r="AH72" s="22">
        <f>_xlfn.XLOOKUP(AG72,Diskon!$C$3:$C$9,Diskon!$D$3:$D$9)</f>
        <v>0.1</v>
      </c>
      <c r="AI72" s="17" t="s">
        <v>90</v>
      </c>
      <c r="AJ72" s="16" t="s">
        <v>11</v>
      </c>
      <c r="AK72" s="16" t="s">
        <v>60</v>
      </c>
      <c r="AL72" s="23">
        <f t="shared" si="58"/>
        <v>600000</v>
      </c>
      <c r="AM72" s="23">
        <f t="shared" si="59"/>
        <v>60000</v>
      </c>
      <c r="AN72" s="23">
        <f t="shared" si="60"/>
        <v>540000</v>
      </c>
      <c r="AO72" s="23">
        <f t="shared" si="61"/>
        <v>195000</v>
      </c>
      <c r="AP72" s="23">
        <f t="shared" si="62"/>
        <v>345000</v>
      </c>
      <c r="AQ72" s="24">
        <v>45022</v>
      </c>
      <c r="AR72" s="27" t="str">
        <f t="shared" si="63"/>
        <v>06/04/23</v>
      </c>
      <c r="AS72" s="16">
        <v>3</v>
      </c>
      <c r="AT72" s="66">
        <f>AP72/'pivot general'!$A$8</f>
        <v>5.1753517945382339E-4</v>
      </c>
    </row>
    <row r="73" spans="1:46" ht="14.4" x14ac:dyDescent="0.3">
      <c r="A73" s="16">
        <v>72</v>
      </c>
      <c r="B73" s="16" t="str">
        <f t="shared" si="32"/>
        <v>ORD-SP-72-02/04/23</v>
      </c>
      <c r="C73" s="17" t="s">
        <v>61</v>
      </c>
      <c r="D73" s="16" t="str">
        <f>_xlfn.XLOOKUP($C73,Product!$E$3:$E$29,Product!$D$3:$D$29)</f>
        <v>SP</v>
      </c>
      <c r="E73" s="18" t="s">
        <v>160</v>
      </c>
      <c r="F73" s="18">
        <f t="shared" si="33"/>
        <v>10</v>
      </c>
      <c r="G73" s="18">
        <f t="shared" si="34"/>
        <v>17</v>
      </c>
      <c r="H73" s="18">
        <f t="shared" si="35"/>
        <v>28</v>
      </c>
      <c r="I73" s="18">
        <f t="shared" si="36"/>
        <v>7</v>
      </c>
      <c r="J73" s="16" t="str">
        <f t="shared" si="37"/>
        <v>Magenta</v>
      </c>
      <c r="K73" s="16" t="str">
        <f t="shared" si="38"/>
        <v>Magenta</v>
      </c>
      <c r="L73" s="25" t="str">
        <f t="shared" si="39"/>
        <v xml:space="preserve"> 3</v>
      </c>
      <c r="M73" s="19">
        <f t="shared" si="40"/>
        <v>3</v>
      </c>
      <c r="N73" s="18">
        <f t="shared" si="41"/>
        <v>41</v>
      </c>
      <c r="O73" s="18">
        <f t="shared" si="42"/>
        <v>46</v>
      </c>
      <c r="P73" s="18">
        <f t="shared" si="43"/>
        <v>57</v>
      </c>
      <c r="Q73" s="18">
        <f t="shared" si="44"/>
        <v>5</v>
      </c>
      <c r="R73" s="27" t="str">
        <f t="shared" si="45"/>
        <v xml:space="preserve">Dusk </v>
      </c>
      <c r="S73" s="19" t="str">
        <f t="shared" si="46"/>
        <v xml:space="preserve">Dusk </v>
      </c>
      <c r="T73" s="19" t="str">
        <f t="shared" si="47"/>
        <v xml:space="preserve"> 2</v>
      </c>
      <c r="U73" s="19">
        <f t="shared" si="48"/>
        <v>2</v>
      </c>
      <c r="V73" s="20">
        <f t="shared" si="49"/>
        <v>70</v>
      </c>
      <c r="W73" s="18">
        <f t="shared" si="50"/>
        <v>85</v>
      </c>
      <c r="X73" s="18">
        <f t="shared" si="51"/>
        <v>96</v>
      </c>
      <c r="Y73" s="18">
        <f t="shared" si="52"/>
        <v>15</v>
      </c>
      <c r="Z73" s="16" t="str">
        <f t="shared" si="53"/>
        <v xml:space="preserve">Midnight Black </v>
      </c>
      <c r="AA73" s="16" t="str">
        <f t="shared" si="54"/>
        <v xml:space="preserve">Midnight Black </v>
      </c>
      <c r="AB73" s="19" t="str">
        <f t="shared" si="55"/>
        <v xml:space="preserve"> 1</v>
      </c>
      <c r="AC73" s="19">
        <f t="shared" si="56"/>
        <v>1</v>
      </c>
      <c r="AD73" s="19">
        <f t="shared" si="57"/>
        <v>6</v>
      </c>
      <c r="AE73" s="31">
        <f>_xlfn.XLOOKUP(C73,Product!$E$3:$E$29,Product!$F$3:$F$29)</f>
        <v>278000</v>
      </c>
      <c r="AF73" s="31">
        <f>_xlfn.XLOOKUP(C73,Product!$E$3:$E$29,Product!$G$3:$G$29)</f>
        <v>122000</v>
      </c>
      <c r="AG73" s="21" t="s">
        <v>10</v>
      </c>
      <c r="AH73" s="22">
        <f>_xlfn.XLOOKUP(AG73,Diskon!$C$3:$C$9,Diskon!$D$3:$D$9)</f>
        <v>0.1</v>
      </c>
      <c r="AI73" s="17" t="s">
        <v>90</v>
      </c>
      <c r="AJ73" s="16" t="s">
        <v>11</v>
      </c>
      <c r="AK73" s="16" t="s">
        <v>74</v>
      </c>
      <c r="AL73" s="23">
        <f t="shared" si="58"/>
        <v>1668000</v>
      </c>
      <c r="AM73" s="23">
        <f t="shared" si="59"/>
        <v>166800</v>
      </c>
      <c r="AN73" s="23">
        <f t="shared" si="60"/>
        <v>1501200</v>
      </c>
      <c r="AO73" s="23">
        <f t="shared" si="61"/>
        <v>732000</v>
      </c>
      <c r="AP73" s="23">
        <f t="shared" si="62"/>
        <v>769200</v>
      </c>
      <c r="AQ73" s="24">
        <v>45018</v>
      </c>
      <c r="AR73" s="27" t="str">
        <f t="shared" si="63"/>
        <v>02/04/23</v>
      </c>
      <c r="AS73" s="16">
        <v>3</v>
      </c>
      <c r="AT73" s="66">
        <f>AP73/'pivot general'!$A$8</f>
        <v>1.1538784348866114E-3</v>
      </c>
    </row>
    <row r="74" spans="1:46" ht="14.4" x14ac:dyDescent="0.3">
      <c r="A74" s="16">
        <v>73</v>
      </c>
      <c r="B74" s="16" t="str">
        <f t="shared" si="32"/>
        <v>ORD-SP-73-28/04/23</v>
      </c>
      <c r="C74" s="17" t="s">
        <v>65</v>
      </c>
      <c r="D74" s="16" t="str">
        <f>_xlfn.XLOOKUP($C74,Product!$E$3:$E$29,Product!$D$3:$D$29)</f>
        <v>SP</v>
      </c>
      <c r="E74" s="18" t="s">
        <v>161</v>
      </c>
      <c r="F74" s="18">
        <f t="shared" si="33"/>
        <v>10</v>
      </c>
      <c r="G74" s="18">
        <f t="shared" si="34"/>
        <v>17</v>
      </c>
      <c r="H74" s="18">
        <f t="shared" si="35"/>
        <v>28</v>
      </c>
      <c r="I74" s="18">
        <f t="shared" si="36"/>
        <v>7</v>
      </c>
      <c r="J74" s="16" t="str">
        <f t="shared" si="37"/>
        <v>Magenta</v>
      </c>
      <c r="K74" s="16" t="str">
        <f t="shared" si="38"/>
        <v>Magenta</v>
      </c>
      <c r="L74" s="25" t="str">
        <f t="shared" si="39"/>
        <v xml:space="preserve"> 1</v>
      </c>
      <c r="M74" s="19">
        <f t="shared" si="40"/>
        <v>1</v>
      </c>
      <c r="N74" s="18">
        <f t="shared" si="41"/>
        <v>41</v>
      </c>
      <c r="O74" s="18">
        <f t="shared" si="42"/>
        <v>46</v>
      </c>
      <c r="P74" s="18">
        <f t="shared" si="43"/>
        <v>57</v>
      </c>
      <c r="Q74" s="18">
        <f t="shared" si="44"/>
        <v>5</v>
      </c>
      <c r="R74" s="27" t="str">
        <f t="shared" si="45"/>
        <v xml:space="preserve">Gold </v>
      </c>
      <c r="S74" s="19" t="str">
        <f t="shared" si="46"/>
        <v xml:space="preserve">Gold </v>
      </c>
      <c r="T74" s="19" t="str">
        <f t="shared" si="47"/>
        <v xml:space="preserve"> 2</v>
      </c>
      <c r="U74" s="19">
        <f t="shared" si="48"/>
        <v>2</v>
      </c>
      <c r="V74" s="20">
        <f t="shared" si="49"/>
        <v>70</v>
      </c>
      <c r="W74" s="18">
        <f t="shared" si="50"/>
        <v>85</v>
      </c>
      <c r="X74" s="18">
        <f t="shared" si="51"/>
        <v>96</v>
      </c>
      <c r="Y74" s="18">
        <f t="shared" si="52"/>
        <v>15</v>
      </c>
      <c r="Z74" s="16" t="str">
        <f t="shared" si="53"/>
        <v xml:space="preserve">Midnight Black </v>
      </c>
      <c r="AA74" s="16" t="str">
        <f t="shared" si="54"/>
        <v xml:space="preserve">Midnight Black </v>
      </c>
      <c r="AB74" s="19" t="str">
        <f t="shared" si="55"/>
        <v xml:space="preserve"> 3</v>
      </c>
      <c r="AC74" s="19">
        <f t="shared" si="56"/>
        <v>3</v>
      </c>
      <c r="AD74" s="19">
        <f t="shared" si="57"/>
        <v>6</v>
      </c>
      <c r="AE74" s="31">
        <f>_xlfn.XLOOKUP(C74,Product!$E$3:$E$29,Product!$F$3:$F$29)</f>
        <v>360000</v>
      </c>
      <c r="AF74" s="31">
        <f>_xlfn.XLOOKUP(C74,Product!$E$3:$E$29,Product!$G$3:$G$29)</f>
        <v>108000</v>
      </c>
      <c r="AG74" s="21" t="s">
        <v>100</v>
      </c>
      <c r="AH74" s="22">
        <f>_xlfn.XLOOKUP(AG74,Diskon!$C$3:$C$9,Diskon!$D$3:$D$9)</f>
        <v>0.15</v>
      </c>
      <c r="AI74" s="17" t="s">
        <v>13</v>
      </c>
      <c r="AJ74" s="16" t="s">
        <v>17</v>
      </c>
      <c r="AK74" s="16" t="s">
        <v>74</v>
      </c>
      <c r="AL74" s="23">
        <f t="shared" si="58"/>
        <v>2160000</v>
      </c>
      <c r="AM74" s="23">
        <f t="shared" si="59"/>
        <v>324000</v>
      </c>
      <c r="AN74" s="23">
        <f t="shared" si="60"/>
        <v>1836000</v>
      </c>
      <c r="AO74" s="23">
        <f t="shared" si="61"/>
        <v>648000</v>
      </c>
      <c r="AP74" s="23">
        <f t="shared" si="62"/>
        <v>1188000</v>
      </c>
      <c r="AQ74" s="24">
        <v>45044</v>
      </c>
      <c r="AR74" s="27" t="str">
        <f t="shared" si="63"/>
        <v>28/04/23</v>
      </c>
      <c r="AS74" s="16">
        <v>4</v>
      </c>
      <c r="AT74" s="66">
        <f>AP74/'pivot general'!$A$8</f>
        <v>1.7821211396844699E-3</v>
      </c>
    </row>
    <row r="75" spans="1:46" ht="14.4" x14ac:dyDescent="0.3">
      <c r="A75" s="16">
        <v>74</v>
      </c>
      <c r="B75" s="16" t="str">
        <f t="shared" si="32"/>
        <v>ORD-AK-74-05/04/23</v>
      </c>
      <c r="C75" s="17" t="s">
        <v>45</v>
      </c>
      <c r="D75" s="16" t="str">
        <f>_xlfn.XLOOKUP($C75,Product!$E$3:$E$29,Product!$D$3:$D$29)</f>
        <v>AK</v>
      </c>
      <c r="E75" s="18" t="s">
        <v>162</v>
      </c>
      <c r="F75" s="18">
        <f t="shared" si="33"/>
        <v>10</v>
      </c>
      <c r="G75" s="18">
        <f t="shared" si="34"/>
        <v>23</v>
      </c>
      <c r="H75" s="18">
        <f t="shared" si="35"/>
        <v>34</v>
      </c>
      <c r="I75" s="18">
        <f t="shared" si="36"/>
        <v>13</v>
      </c>
      <c r="J75" s="16" t="str">
        <f t="shared" si="37"/>
        <v>Summer Orange</v>
      </c>
      <c r="K75" s="16" t="str">
        <f t="shared" si="38"/>
        <v>Summer Orange</v>
      </c>
      <c r="L75" s="25" t="str">
        <f t="shared" si="39"/>
        <v xml:space="preserve"> 3</v>
      </c>
      <c r="M75" s="19">
        <f t="shared" si="40"/>
        <v>3</v>
      </c>
      <c r="N75" s="18" t="e">
        <f t="shared" si="41"/>
        <v>#VALUE!</v>
      </c>
      <c r="O75" s="18" t="e">
        <f t="shared" si="42"/>
        <v>#VALUE!</v>
      </c>
      <c r="P75" s="18" t="e">
        <f t="shared" si="43"/>
        <v>#VALUE!</v>
      </c>
      <c r="Q75" s="18" t="e">
        <f t="shared" si="44"/>
        <v>#VALUE!</v>
      </c>
      <c r="R75" s="27" t="str">
        <f t="shared" si="45"/>
        <v xml:space="preserve"> </v>
      </c>
      <c r="S75" s="19" t="str">
        <f t="shared" si="46"/>
        <v xml:space="preserve"> </v>
      </c>
      <c r="T75" s="19" t="str">
        <f t="shared" si="47"/>
        <v>0</v>
      </c>
      <c r="U75" s="19">
        <f t="shared" si="48"/>
        <v>0</v>
      </c>
      <c r="V75" s="20" t="e">
        <f t="shared" si="49"/>
        <v>#VALUE!</v>
      </c>
      <c r="W75" s="18" t="e">
        <f t="shared" si="50"/>
        <v>#VALUE!</v>
      </c>
      <c r="X75" s="18" t="e">
        <f t="shared" si="51"/>
        <v>#VALUE!</v>
      </c>
      <c r="Y75" s="18" t="e">
        <f t="shared" si="52"/>
        <v>#VALUE!</v>
      </c>
      <c r="Z75" s="16" t="str">
        <f t="shared" si="53"/>
        <v xml:space="preserve"> </v>
      </c>
      <c r="AA75" s="16" t="str">
        <f t="shared" si="54"/>
        <v xml:space="preserve"> </v>
      </c>
      <c r="AB75" s="19" t="str">
        <f t="shared" si="55"/>
        <v>0</v>
      </c>
      <c r="AC75" s="19">
        <f t="shared" si="56"/>
        <v>0</v>
      </c>
      <c r="AD75" s="19">
        <f t="shared" si="57"/>
        <v>3</v>
      </c>
      <c r="AE75" s="31">
        <f>_xlfn.XLOOKUP(C75,Product!$E$3:$E$29,Product!$F$3:$F$29)</f>
        <v>400000</v>
      </c>
      <c r="AF75" s="31">
        <f>_xlfn.XLOOKUP(C75,Product!$E$3:$E$29,Product!$G$3:$G$29)</f>
        <v>250000</v>
      </c>
      <c r="AG75" s="21" t="s">
        <v>92</v>
      </c>
      <c r="AH75" s="22">
        <f>_xlfn.XLOOKUP(AG75,Diskon!$C$3:$C$9,Diskon!$D$3:$D$9)</f>
        <v>0.1</v>
      </c>
      <c r="AI75" s="17" t="s">
        <v>90</v>
      </c>
      <c r="AJ75" s="16" t="s">
        <v>14</v>
      </c>
      <c r="AK75" s="16" t="s">
        <v>68</v>
      </c>
      <c r="AL75" s="23">
        <f t="shared" si="58"/>
        <v>1200000</v>
      </c>
      <c r="AM75" s="23">
        <f t="shared" si="59"/>
        <v>120000</v>
      </c>
      <c r="AN75" s="23">
        <f t="shared" si="60"/>
        <v>1080000</v>
      </c>
      <c r="AO75" s="23">
        <f t="shared" si="61"/>
        <v>750000</v>
      </c>
      <c r="AP75" s="23">
        <f t="shared" si="62"/>
        <v>330000</v>
      </c>
      <c r="AQ75" s="24">
        <v>45021</v>
      </c>
      <c r="AR75" s="27" t="str">
        <f t="shared" si="63"/>
        <v>05/04/23</v>
      </c>
      <c r="AS75" s="16">
        <v>2</v>
      </c>
      <c r="AT75" s="66">
        <f>AP75/'pivot general'!$A$8</f>
        <v>4.9503364991235275E-4</v>
      </c>
    </row>
    <row r="76" spans="1:46" ht="14.4" x14ac:dyDescent="0.3">
      <c r="A76" s="16">
        <v>75</v>
      </c>
      <c r="B76" s="16" t="str">
        <f t="shared" si="32"/>
        <v>ORD-PP-75-03/04/23</v>
      </c>
      <c r="C76" s="17" t="s">
        <v>54</v>
      </c>
      <c r="D76" s="16" t="str">
        <f>_xlfn.XLOOKUP($C76,Product!$E$3:$E$29,Product!$D$3:$D$29)</f>
        <v>PP</v>
      </c>
      <c r="E76" s="18" t="s">
        <v>163</v>
      </c>
      <c r="F76" s="18">
        <f t="shared" si="33"/>
        <v>10</v>
      </c>
      <c r="G76" s="18">
        <f t="shared" si="34"/>
        <v>20</v>
      </c>
      <c r="H76" s="18">
        <f t="shared" si="35"/>
        <v>31</v>
      </c>
      <c r="I76" s="18">
        <f t="shared" si="36"/>
        <v>10</v>
      </c>
      <c r="J76" s="16" t="str">
        <f t="shared" si="37"/>
        <v>Snow White</v>
      </c>
      <c r="K76" s="16" t="str">
        <f t="shared" si="38"/>
        <v>Snow White</v>
      </c>
      <c r="L76" s="25" t="str">
        <f t="shared" si="39"/>
        <v xml:space="preserve"> 6</v>
      </c>
      <c r="M76" s="19">
        <f t="shared" si="40"/>
        <v>6</v>
      </c>
      <c r="N76" s="18">
        <f t="shared" si="41"/>
        <v>44</v>
      </c>
      <c r="O76" s="18">
        <f t="shared" si="42"/>
        <v>58</v>
      </c>
      <c r="P76" s="18">
        <f t="shared" si="43"/>
        <v>69</v>
      </c>
      <c r="Q76" s="18">
        <f t="shared" si="44"/>
        <v>14</v>
      </c>
      <c r="R76" s="27" t="str">
        <f t="shared" si="45"/>
        <v xml:space="preserve">Summer Orange </v>
      </c>
      <c r="S76" s="19" t="str">
        <f t="shared" si="46"/>
        <v xml:space="preserve">Summer Orange </v>
      </c>
      <c r="T76" s="19" t="str">
        <f t="shared" si="47"/>
        <v xml:space="preserve"> 1</v>
      </c>
      <c r="U76" s="19">
        <f t="shared" si="48"/>
        <v>1</v>
      </c>
      <c r="V76" s="20" t="e">
        <f t="shared" si="49"/>
        <v>#VALUE!</v>
      </c>
      <c r="W76" s="18" t="e">
        <f t="shared" si="50"/>
        <v>#VALUE!</v>
      </c>
      <c r="X76" s="18" t="e">
        <f t="shared" si="51"/>
        <v>#VALUE!</v>
      </c>
      <c r="Y76" s="18" t="e">
        <f t="shared" si="52"/>
        <v>#VALUE!</v>
      </c>
      <c r="Z76" s="16" t="str">
        <f t="shared" si="53"/>
        <v xml:space="preserve"> </v>
      </c>
      <c r="AA76" s="16" t="str">
        <f t="shared" si="54"/>
        <v xml:space="preserve"> </v>
      </c>
      <c r="AB76" s="19" t="str">
        <f t="shared" si="55"/>
        <v>0</v>
      </c>
      <c r="AC76" s="19">
        <f t="shared" si="56"/>
        <v>0</v>
      </c>
      <c r="AD76" s="19">
        <f t="shared" si="57"/>
        <v>7</v>
      </c>
      <c r="AE76" s="31">
        <f>_xlfn.XLOOKUP(C76,Product!$E$3:$E$29,Product!$F$3:$F$29)</f>
        <v>85000</v>
      </c>
      <c r="AF76" s="31">
        <f>_xlfn.XLOOKUP(C76,Product!$E$3:$E$29,Product!$G$3:$G$29)</f>
        <v>28000</v>
      </c>
      <c r="AG76" s="21" t="s">
        <v>92</v>
      </c>
      <c r="AH76" s="22">
        <f>_xlfn.XLOOKUP(AG76,Diskon!$C$3:$C$9,Diskon!$D$3:$D$9)</f>
        <v>0.1</v>
      </c>
      <c r="AI76" s="17" t="s">
        <v>90</v>
      </c>
      <c r="AJ76" s="16" t="s">
        <v>14</v>
      </c>
      <c r="AK76" s="16" t="s">
        <v>26</v>
      </c>
      <c r="AL76" s="23">
        <f t="shared" si="58"/>
        <v>595000</v>
      </c>
      <c r="AM76" s="23">
        <f t="shared" si="59"/>
        <v>59500</v>
      </c>
      <c r="AN76" s="23">
        <f t="shared" si="60"/>
        <v>535500</v>
      </c>
      <c r="AO76" s="23">
        <f t="shared" si="61"/>
        <v>196000</v>
      </c>
      <c r="AP76" s="23">
        <f t="shared" si="62"/>
        <v>339500</v>
      </c>
      <c r="AQ76" s="24">
        <v>45019</v>
      </c>
      <c r="AR76" s="27" t="str">
        <f t="shared" si="63"/>
        <v>03/04/23</v>
      </c>
      <c r="AS76" s="16">
        <v>2</v>
      </c>
      <c r="AT76" s="66">
        <f>AP76/'pivot general'!$A$8</f>
        <v>5.092846186219508E-4</v>
      </c>
    </row>
    <row r="77" spans="1:46" ht="14.4" x14ac:dyDescent="0.3">
      <c r="A77" s="16">
        <v>76</v>
      </c>
      <c r="B77" s="16" t="str">
        <f t="shared" si="32"/>
        <v>ORD-PP-76-26/04/23</v>
      </c>
      <c r="C77" s="17" t="s">
        <v>24</v>
      </c>
      <c r="D77" s="16" t="str">
        <f>_xlfn.XLOOKUP($C77,Product!$E$3:$E$29,Product!$D$3:$D$29)</f>
        <v>PP</v>
      </c>
      <c r="E77" s="18" t="s">
        <v>164</v>
      </c>
      <c r="F77" s="18">
        <f t="shared" si="33"/>
        <v>10</v>
      </c>
      <c r="G77" s="18">
        <f t="shared" si="34"/>
        <v>24</v>
      </c>
      <c r="H77" s="18">
        <f t="shared" si="35"/>
        <v>35</v>
      </c>
      <c r="I77" s="18">
        <f t="shared" si="36"/>
        <v>14</v>
      </c>
      <c r="J77" s="16" t="str">
        <f t="shared" si="37"/>
        <v>Midnight Black</v>
      </c>
      <c r="K77" s="16" t="str">
        <f t="shared" si="38"/>
        <v>Midnight Black</v>
      </c>
      <c r="L77" s="25" t="str">
        <f t="shared" si="39"/>
        <v xml:space="preserve"> 3</v>
      </c>
      <c r="M77" s="19">
        <f t="shared" si="40"/>
        <v>3</v>
      </c>
      <c r="N77" s="18" t="e">
        <f t="shared" si="41"/>
        <v>#VALUE!</v>
      </c>
      <c r="O77" s="18" t="e">
        <f t="shared" si="42"/>
        <v>#VALUE!</v>
      </c>
      <c r="P77" s="18" t="e">
        <f t="shared" si="43"/>
        <v>#VALUE!</v>
      </c>
      <c r="Q77" s="18" t="e">
        <f t="shared" si="44"/>
        <v>#VALUE!</v>
      </c>
      <c r="R77" s="27" t="str">
        <f t="shared" si="45"/>
        <v xml:space="preserve"> </v>
      </c>
      <c r="S77" s="19" t="str">
        <f t="shared" si="46"/>
        <v xml:space="preserve"> </v>
      </c>
      <c r="T77" s="19" t="str">
        <f t="shared" si="47"/>
        <v>0</v>
      </c>
      <c r="U77" s="19">
        <f t="shared" si="48"/>
        <v>0</v>
      </c>
      <c r="V77" s="20" t="e">
        <f t="shared" si="49"/>
        <v>#VALUE!</v>
      </c>
      <c r="W77" s="18" t="e">
        <f t="shared" si="50"/>
        <v>#VALUE!</v>
      </c>
      <c r="X77" s="18" t="e">
        <f t="shared" si="51"/>
        <v>#VALUE!</v>
      </c>
      <c r="Y77" s="18" t="e">
        <f t="shared" si="52"/>
        <v>#VALUE!</v>
      </c>
      <c r="Z77" s="16" t="str">
        <f t="shared" si="53"/>
        <v xml:space="preserve"> </v>
      </c>
      <c r="AA77" s="16" t="str">
        <f t="shared" si="54"/>
        <v xml:space="preserve"> </v>
      </c>
      <c r="AB77" s="19" t="str">
        <f t="shared" si="55"/>
        <v>0</v>
      </c>
      <c r="AC77" s="19">
        <f t="shared" si="56"/>
        <v>0</v>
      </c>
      <c r="AD77" s="19">
        <f t="shared" si="57"/>
        <v>3</v>
      </c>
      <c r="AE77" s="31">
        <f>_xlfn.XLOOKUP(C77,Product!$E$3:$E$29,Product!$F$3:$F$29)</f>
        <v>130000</v>
      </c>
      <c r="AF77" s="31">
        <f>_xlfn.XLOOKUP(C77,Product!$E$3:$E$29,Product!$G$3:$G$29)</f>
        <v>46000</v>
      </c>
      <c r="AG77" s="21" t="s">
        <v>12</v>
      </c>
      <c r="AH77" s="22">
        <f>_xlfn.XLOOKUP(AG77,Diskon!$C$3:$C$9,Diskon!$D$3:$D$9)</f>
        <v>0.2</v>
      </c>
      <c r="AI77" s="17" t="s">
        <v>13</v>
      </c>
      <c r="AJ77" s="16" t="s">
        <v>11</v>
      </c>
      <c r="AK77" s="16" t="s">
        <v>76</v>
      </c>
      <c r="AL77" s="23">
        <f t="shared" si="58"/>
        <v>390000</v>
      </c>
      <c r="AM77" s="23">
        <f t="shared" si="59"/>
        <v>78000</v>
      </c>
      <c r="AN77" s="23">
        <f t="shared" si="60"/>
        <v>312000</v>
      </c>
      <c r="AO77" s="23">
        <f t="shared" si="61"/>
        <v>138000</v>
      </c>
      <c r="AP77" s="23">
        <f t="shared" si="62"/>
        <v>174000</v>
      </c>
      <c r="AQ77" s="24">
        <v>45042</v>
      </c>
      <c r="AR77" s="27" t="str">
        <f t="shared" si="63"/>
        <v>26/04/23</v>
      </c>
      <c r="AS77" s="16">
        <v>1</v>
      </c>
      <c r="AT77" s="66">
        <f>AP77/'pivot general'!$A$8</f>
        <v>2.6101774268105874E-4</v>
      </c>
    </row>
    <row r="78" spans="1:46" ht="14.4" x14ac:dyDescent="0.3">
      <c r="A78" s="16">
        <v>77</v>
      </c>
      <c r="B78" s="16" t="str">
        <f t="shared" si="32"/>
        <v>ORD-SP-77-17/04/23</v>
      </c>
      <c r="C78" s="17" t="s">
        <v>65</v>
      </c>
      <c r="D78" s="16" t="str">
        <f>_xlfn.XLOOKUP($C78,Product!$E$3:$E$29,Product!$D$3:$D$29)</f>
        <v>SP</v>
      </c>
      <c r="E78" s="18" t="s">
        <v>165</v>
      </c>
      <c r="F78" s="18">
        <f t="shared" si="33"/>
        <v>10</v>
      </c>
      <c r="G78" s="18">
        <f t="shared" si="34"/>
        <v>18</v>
      </c>
      <c r="H78" s="18">
        <f t="shared" si="35"/>
        <v>29</v>
      </c>
      <c r="I78" s="18">
        <f t="shared" si="36"/>
        <v>8</v>
      </c>
      <c r="J78" s="16" t="str">
        <f t="shared" si="37"/>
        <v>Ash Grey</v>
      </c>
      <c r="K78" s="16" t="str">
        <f t="shared" si="38"/>
        <v>Ash Grey</v>
      </c>
      <c r="L78" s="25" t="str">
        <f t="shared" si="39"/>
        <v xml:space="preserve"> 5</v>
      </c>
      <c r="M78" s="19">
        <f t="shared" si="40"/>
        <v>5</v>
      </c>
      <c r="N78" s="18">
        <f t="shared" si="41"/>
        <v>42</v>
      </c>
      <c r="O78" s="18">
        <f t="shared" si="42"/>
        <v>52</v>
      </c>
      <c r="P78" s="18">
        <f t="shared" si="43"/>
        <v>63</v>
      </c>
      <c r="Q78" s="18">
        <f t="shared" si="44"/>
        <v>10</v>
      </c>
      <c r="R78" s="27" t="str">
        <f t="shared" si="45"/>
        <v xml:space="preserve">Rose Gold </v>
      </c>
      <c r="S78" s="19" t="str">
        <f t="shared" si="46"/>
        <v xml:space="preserve">Rose Gold </v>
      </c>
      <c r="T78" s="19" t="str">
        <f t="shared" si="47"/>
        <v xml:space="preserve"> 1</v>
      </c>
      <c r="U78" s="19">
        <f t="shared" si="48"/>
        <v>1</v>
      </c>
      <c r="V78" s="20">
        <f t="shared" si="49"/>
        <v>76</v>
      </c>
      <c r="W78" s="18">
        <f t="shared" si="50"/>
        <v>81</v>
      </c>
      <c r="X78" s="18">
        <f t="shared" si="51"/>
        <v>92</v>
      </c>
      <c r="Y78" s="18">
        <f t="shared" si="52"/>
        <v>5</v>
      </c>
      <c r="Z78" s="16" t="str">
        <f t="shared" si="53"/>
        <v xml:space="preserve">Dusk </v>
      </c>
      <c r="AA78" s="16" t="str">
        <f t="shared" si="54"/>
        <v xml:space="preserve">Dusk </v>
      </c>
      <c r="AB78" s="19" t="str">
        <f t="shared" si="55"/>
        <v xml:space="preserve"> 1</v>
      </c>
      <c r="AC78" s="19">
        <f t="shared" si="56"/>
        <v>1</v>
      </c>
      <c r="AD78" s="19">
        <f t="shared" si="57"/>
        <v>7</v>
      </c>
      <c r="AE78" s="31">
        <f>_xlfn.XLOOKUP(C78,Product!$E$3:$E$29,Product!$F$3:$F$29)</f>
        <v>360000</v>
      </c>
      <c r="AF78" s="31">
        <f>_xlfn.XLOOKUP(C78,Product!$E$3:$E$29,Product!$G$3:$G$29)</f>
        <v>108000</v>
      </c>
      <c r="AG78" s="21" t="s">
        <v>96</v>
      </c>
      <c r="AH78" s="22">
        <f>_xlfn.XLOOKUP(AG78,Diskon!$C$3:$C$9,Diskon!$D$3:$D$9)</f>
        <v>0.1</v>
      </c>
      <c r="AI78" s="17" t="s">
        <v>13</v>
      </c>
      <c r="AJ78" s="16" t="s">
        <v>14</v>
      </c>
      <c r="AK78" s="16" t="s">
        <v>70</v>
      </c>
      <c r="AL78" s="23">
        <f t="shared" si="58"/>
        <v>2520000</v>
      </c>
      <c r="AM78" s="23">
        <f t="shared" si="59"/>
        <v>252000</v>
      </c>
      <c r="AN78" s="23">
        <f t="shared" si="60"/>
        <v>2268000</v>
      </c>
      <c r="AO78" s="23">
        <f t="shared" si="61"/>
        <v>756000</v>
      </c>
      <c r="AP78" s="23">
        <f t="shared" si="62"/>
        <v>1512000</v>
      </c>
      <c r="AQ78" s="24">
        <v>45033</v>
      </c>
      <c r="AR78" s="27" t="str">
        <f t="shared" si="63"/>
        <v>17/04/23</v>
      </c>
      <c r="AS78" s="16">
        <v>1</v>
      </c>
      <c r="AT78" s="66">
        <f>AP78/'pivot general'!$A$8</f>
        <v>2.2681541777802346E-3</v>
      </c>
    </row>
    <row r="79" spans="1:46" ht="14.4" x14ac:dyDescent="0.3">
      <c r="A79" s="16">
        <v>78</v>
      </c>
      <c r="B79" s="16" t="str">
        <f t="shared" si="32"/>
        <v>ORD-SW-78-21/04/23</v>
      </c>
      <c r="C79" s="17" t="s">
        <v>29</v>
      </c>
      <c r="D79" s="16" t="str">
        <f>_xlfn.XLOOKUP($C79,Product!$E$3:$E$29,Product!$D$3:$D$29)</f>
        <v>SW</v>
      </c>
      <c r="E79" s="18" t="s">
        <v>166</v>
      </c>
      <c r="F79" s="18">
        <f t="shared" si="33"/>
        <v>10</v>
      </c>
      <c r="G79" s="18">
        <f t="shared" si="34"/>
        <v>17</v>
      </c>
      <c r="H79" s="18">
        <f t="shared" si="35"/>
        <v>28</v>
      </c>
      <c r="I79" s="18">
        <f t="shared" si="36"/>
        <v>7</v>
      </c>
      <c r="J79" s="16" t="str">
        <f t="shared" si="37"/>
        <v>Magenta</v>
      </c>
      <c r="K79" s="16" t="str">
        <f t="shared" si="38"/>
        <v>Magenta</v>
      </c>
      <c r="L79" s="25" t="str">
        <f t="shared" si="39"/>
        <v xml:space="preserve"> 2</v>
      </c>
      <c r="M79" s="19">
        <f t="shared" si="40"/>
        <v>2</v>
      </c>
      <c r="N79" s="18">
        <f t="shared" si="41"/>
        <v>41</v>
      </c>
      <c r="O79" s="18">
        <f t="shared" si="42"/>
        <v>52</v>
      </c>
      <c r="P79" s="18">
        <f t="shared" si="43"/>
        <v>63</v>
      </c>
      <c r="Q79" s="18">
        <f t="shared" si="44"/>
        <v>11</v>
      </c>
      <c r="R79" s="27" t="str">
        <f t="shared" si="45"/>
        <v xml:space="preserve">Ocean Blue </v>
      </c>
      <c r="S79" s="19" t="str">
        <f t="shared" si="46"/>
        <v xml:space="preserve">Ocean Blue </v>
      </c>
      <c r="T79" s="19" t="str">
        <f t="shared" si="47"/>
        <v xml:space="preserve"> 2</v>
      </c>
      <c r="U79" s="19">
        <f t="shared" si="48"/>
        <v>2</v>
      </c>
      <c r="V79" s="20">
        <f t="shared" si="49"/>
        <v>76</v>
      </c>
      <c r="W79" s="18">
        <f t="shared" si="50"/>
        <v>86</v>
      </c>
      <c r="X79" s="18">
        <f t="shared" si="51"/>
        <v>97</v>
      </c>
      <c r="Y79" s="18">
        <f t="shared" si="52"/>
        <v>10</v>
      </c>
      <c r="Z79" s="16" t="str">
        <f t="shared" si="53"/>
        <v xml:space="preserve">Rose Gold </v>
      </c>
      <c r="AA79" s="16" t="str">
        <f t="shared" si="54"/>
        <v xml:space="preserve">Rose Gold </v>
      </c>
      <c r="AB79" s="19" t="str">
        <f t="shared" si="55"/>
        <v xml:space="preserve"> 1</v>
      </c>
      <c r="AC79" s="19">
        <f t="shared" si="56"/>
        <v>1</v>
      </c>
      <c r="AD79" s="19">
        <f t="shared" si="57"/>
        <v>5</v>
      </c>
      <c r="AE79" s="31">
        <f>_xlfn.XLOOKUP(C79,Product!$E$3:$E$29,Product!$F$3:$F$29)</f>
        <v>165000</v>
      </c>
      <c r="AF79" s="31">
        <f>_xlfn.XLOOKUP(C79,Product!$E$3:$E$29,Product!$G$3:$G$29)</f>
        <v>69000</v>
      </c>
      <c r="AG79" s="21" t="s">
        <v>12</v>
      </c>
      <c r="AH79" s="22">
        <f>_xlfn.XLOOKUP(AG79,Diskon!$C$3:$C$9,Diskon!$D$3:$D$9)</f>
        <v>0.2</v>
      </c>
      <c r="AI79" s="17" t="s">
        <v>13</v>
      </c>
      <c r="AJ79" s="16" t="s">
        <v>11</v>
      </c>
      <c r="AK79" s="16" t="s">
        <v>49</v>
      </c>
      <c r="AL79" s="23">
        <f t="shared" si="58"/>
        <v>825000</v>
      </c>
      <c r="AM79" s="23">
        <f t="shared" si="59"/>
        <v>165000</v>
      </c>
      <c r="AN79" s="23">
        <f t="shared" si="60"/>
        <v>660000</v>
      </c>
      <c r="AO79" s="23">
        <f t="shared" si="61"/>
        <v>345000</v>
      </c>
      <c r="AP79" s="23">
        <f t="shared" si="62"/>
        <v>315000</v>
      </c>
      <c r="AQ79" s="24">
        <v>45037</v>
      </c>
      <c r="AR79" s="27" t="str">
        <f t="shared" si="63"/>
        <v>21/04/23</v>
      </c>
      <c r="AS79" s="16">
        <v>2</v>
      </c>
      <c r="AT79" s="66">
        <f>AP79/'pivot general'!$A$8</f>
        <v>4.7253212037088222E-4</v>
      </c>
    </row>
    <row r="80" spans="1:46" ht="14.4" x14ac:dyDescent="0.3">
      <c r="A80" s="16">
        <v>79</v>
      </c>
      <c r="B80" s="16" t="str">
        <f t="shared" si="32"/>
        <v>ORD-PW-79-02/04/23</v>
      </c>
      <c r="C80" s="17" t="s">
        <v>27</v>
      </c>
      <c r="D80" s="16" t="str">
        <f>_xlfn.XLOOKUP($C80,Product!$E$3:$E$29,Product!$D$3:$D$29)</f>
        <v>PW</v>
      </c>
      <c r="E80" s="18" t="s">
        <v>167</v>
      </c>
      <c r="F80" s="18">
        <f t="shared" si="33"/>
        <v>10</v>
      </c>
      <c r="G80" s="18">
        <f t="shared" si="34"/>
        <v>20</v>
      </c>
      <c r="H80" s="18">
        <f t="shared" si="35"/>
        <v>31</v>
      </c>
      <c r="I80" s="18">
        <f t="shared" si="36"/>
        <v>10</v>
      </c>
      <c r="J80" s="16" t="str">
        <f t="shared" si="37"/>
        <v>Snow White</v>
      </c>
      <c r="K80" s="16" t="str">
        <f t="shared" si="38"/>
        <v>Snow White</v>
      </c>
      <c r="L80" s="25" t="str">
        <f t="shared" si="39"/>
        <v xml:space="preserve"> 1</v>
      </c>
      <c r="M80" s="19">
        <f t="shared" si="40"/>
        <v>1</v>
      </c>
      <c r="N80" s="18">
        <f t="shared" si="41"/>
        <v>44</v>
      </c>
      <c r="O80" s="18">
        <f t="shared" si="42"/>
        <v>54</v>
      </c>
      <c r="P80" s="18">
        <f t="shared" si="43"/>
        <v>65</v>
      </c>
      <c r="Q80" s="18">
        <f t="shared" si="44"/>
        <v>10</v>
      </c>
      <c r="R80" s="27" t="str">
        <f t="shared" si="45"/>
        <v xml:space="preserve">Rose Gold </v>
      </c>
      <c r="S80" s="19" t="str">
        <f t="shared" si="46"/>
        <v xml:space="preserve">Rose Gold </v>
      </c>
      <c r="T80" s="19" t="str">
        <f t="shared" si="47"/>
        <v xml:space="preserve"> 1</v>
      </c>
      <c r="U80" s="19">
        <f t="shared" si="48"/>
        <v>1</v>
      </c>
      <c r="V80" s="20" t="e">
        <f t="shared" si="49"/>
        <v>#VALUE!</v>
      </c>
      <c r="W80" s="18" t="e">
        <f t="shared" si="50"/>
        <v>#VALUE!</v>
      </c>
      <c r="X80" s="18" t="e">
        <f t="shared" si="51"/>
        <v>#VALUE!</v>
      </c>
      <c r="Y80" s="18" t="e">
        <f t="shared" si="52"/>
        <v>#VALUE!</v>
      </c>
      <c r="Z80" s="16" t="str">
        <f t="shared" si="53"/>
        <v xml:space="preserve"> </v>
      </c>
      <c r="AA80" s="16" t="str">
        <f t="shared" si="54"/>
        <v xml:space="preserve"> </v>
      </c>
      <c r="AB80" s="19" t="str">
        <f t="shared" si="55"/>
        <v>0</v>
      </c>
      <c r="AC80" s="19">
        <f t="shared" si="56"/>
        <v>0</v>
      </c>
      <c r="AD80" s="19">
        <f t="shared" si="57"/>
        <v>2</v>
      </c>
      <c r="AE80" s="31">
        <f>_xlfn.XLOOKUP(C80,Product!$E$3:$E$29,Product!$F$3:$F$29)</f>
        <v>155000</v>
      </c>
      <c r="AF80" s="31">
        <f>_xlfn.XLOOKUP(C80,Product!$E$3:$E$29,Product!$G$3:$G$29)</f>
        <v>46000</v>
      </c>
      <c r="AG80" s="21" t="s">
        <v>89</v>
      </c>
      <c r="AH80" s="22">
        <f>_xlfn.XLOOKUP(AG80,Diskon!$C$3:$C$9,Diskon!$D$3:$D$9)</f>
        <v>0.15</v>
      </c>
      <c r="AI80" s="17" t="s">
        <v>90</v>
      </c>
      <c r="AJ80" s="16" t="s">
        <v>23</v>
      </c>
      <c r="AK80" s="16" t="s">
        <v>30</v>
      </c>
      <c r="AL80" s="23">
        <f t="shared" si="58"/>
        <v>310000</v>
      </c>
      <c r="AM80" s="23">
        <f t="shared" si="59"/>
        <v>46500</v>
      </c>
      <c r="AN80" s="23">
        <f t="shared" si="60"/>
        <v>263500</v>
      </c>
      <c r="AO80" s="23">
        <f t="shared" si="61"/>
        <v>92000</v>
      </c>
      <c r="AP80" s="23">
        <f t="shared" si="62"/>
        <v>171500</v>
      </c>
      <c r="AQ80" s="24">
        <v>45018</v>
      </c>
      <c r="AR80" s="27" t="str">
        <f t="shared" si="63"/>
        <v>02/04/23</v>
      </c>
      <c r="AS80" s="16">
        <v>5</v>
      </c>
      <c r="AT80" s="66">
        <f>AP80/'pivot general'!$A$8</f>
        <v>2.5726748775748034E-4</v>
      </c>
    </row>
    <row r="81" spans="1:46" ht="14.4" x14ac:dyDescent="0.3">
      <c r="A81" s="16">
        <v>80</v>
      </c>
      <c r="B81" s="16" t="str">
        <f t="shared" si="32"/>
        <v>ORD-PW-80-05/04/23</v>
      </c>
      <c r="C81" s="17" t="s">
        <v>73</v>
      </c>
      <c r="D81" s="16" t="str">
        <f>_xlfn.XLOOKUP($C81,Product!$E$3:$E$29,Product!$D$3:$D$29)</f>
        <v>PW</v>
      </c>
      <c r="E81" s="18" t="s">
        <v>168</v>
      </c>
      <c r="F81" s="18">
        <f t="shared" si="33"/>
        <v>10</v>
      </c>
      <c r="G81" s="18">
        <f t="shared" si="34"/>
        <v>17</v>
      </c>
      <c r="H81" s="18">
        <f t="shared" si="35"/>
        <v>28</v>
      </c>
      <c r="I81" s="18">
        <f t="shared" si="36"/>
        <v>7</v>
      </c>
      <c r="J81" s="16" t="str">
        <f t="shared" si="37"/>
        <v>Magenta</v>
      </c>
      <c r="K81" s="16" t="str">
        <f t="shared" si="38"/>
        <v>Magenta</v>
      </c>
      <c r="L81" s="25" t="str">
        <f t="shared" si="39"/>
        <v xml:space="preserve"> 4</v>
      </c>
      <c r="M81" s="19">
        <f t="shared" si="40"/>
        <v>4</v>
      </c>
      <c r="N81" s="18">
        <f t="shared" si="41"/>
        <v>41</v>
      </c>
      <c r="O81" s="18">
        <f t="shared" si="42"/>
        <v>46</v>
      </c>
      <c r="P81" s="18">
        <f t="shared" si="43"/>
        <v>57</v>
      </c>
      <c r="Q81" s="18">
        <f t="shared" si="44"/>
        <v>5</v>
      </c>
      <c r="R81" s="27" t="str">
        <f t="shared" si="45"/>
        <v xml:space="preserve">Dusk </v>
      </c>
      <c r="S81" s="19" t="str">
        <f t="shared" si="46"/>
        <v xml:space="preserve">Dusk </v>
      </c>
      <c r="T81" s="19" t="str">
        <f t="shared" si="47"/>
        <v xml:space="preserve"> 1</v>
      </c>
      <c r="U81" s="19">
        <f t="shared" si="48"/>
        <v>1</v>
      </c>
      <c r="V81" s="20">
        <f t="shared" si="49"/>
        <v>70</v>
      </c>
      <c r="W81" s="18">
        <f t="shared" si="50"/>
        <v>75</v>
      </c>
      <c r="X81" s="18">
        <f t="shared" si="51"/>
        <v>86</v>
      </c>
      <c r="Y81" s="18">
        <f t="shared" si="52"/>
        <v>5</v>
      </c>
      <c r="Z81" s="16" t="str">
        <f t="shared" si="53"/>
        <v xml:space="preserve">Gold </v>
      </c>
      <c r="AA81" s="16" t="str">
        <f t="shared" si="54"/>
        <v xml:space="preserve">Gold </v>
      </c>
      <c r="AB81" s="19" t="str">
        <f t="shared" si="55"/>
        <v xml:space="preserve"> 2</v>
      </c>
      <c r="AC81" s="19">
        <f t="shared" si="56"/>
        <v>2</v>
      </c>
      <c r="AD81" s="19">
        <f t="shared" si="57"/>
        <v>7</v>
      </c>
      <c r="AE81" s="31">
        <f>_xlfn.XLOOKUP(C81,Product!$E$3:$E$29,Product!$F$3:$F$29)</f>
        <v>185000</v>
      </c>
      <c r="AF81" s="31">
        <f>_xlfn.XLOOKUP(C81,Product!$E$3:$E$29,Product!$G$3:$G$29)</f>
        <v>60000</v>
      </c>
      <c r="AG81" s="21" t="s">
        <v>89</v>
      </c>
      <c r="AH81" s="22">
        <f>_xlfn.XLOOKUP(AG81,Diskon!$C$3:$C$9,Diskon!$D$3:$D$9)</f>
        <v>0.15</v>
      </c>
      <c r="AI81" s="17" t="s">
        <v>90</v>
      </c>
      <c r="AJ81" s="16" t="s">
        <v>23</v>
      </c>
      <c r="AK81" s="16" t="s">
        <v>34</v>
      </c>
      <c r="AL81" s="23">
        <f t="shared" si="58"/>
        <v>1295000</v>
      </c>
      <c r="AM81" s="23">
        <f t="shared" si="59"/>
        <v>194250</v>
      </c>
      <c r="AN81" s="23">
        <f t="shared" si="60"/>
        <v>1100750</v>
      </c>
      <c r="AO81" s="23">
        <f t="shared" si="61"/>
        <v>420000</v>
      </c>
      <c r="AP81" s="23">
        <f t="shared" si="62"/>
        <v>680750</v>
      </c>
      <c r="AQ81" s="24">
        <v>45021</v>
      </c>
      <c r="AR81" s="27" t="str">
        <f t="shared" si="63"/>
        <v>05/04/23</v>
      </c>
      <c r="AS81" s="16">
        <v>2</v>
      </c>
      <c r="AT81" s="66">
        <f>AP81/'pivot general'!$A$8</f>
        <v>1.0211944156904066E-3</v>
      </c>
    </row>
    <row r="82" spans="1:46" ht="14.4" x14ac:dyDescent="0.3">
      <c r="A82" s="16">
        <v>81</v>
      </c>
      <c r="B82" s="16" t="str">
        <f t="shared" si="32"/>
        <v>ORD-PU-81-06/04/23</v>
      </c>
      <c r="C82" s="17" t="s">
        <v>41</v>
      </c>
      <c r="D82" s="16" t="str">
        <f>_xlfn.XLOOKUP($C82,Product!$E$3:$E$29,Product!$D$3:$D$29)</f>
        <v>PU</v>
      </c>
      <c r="E82" s="18" t="s">
        <v>169</v>
      </c>
      <c r="F82" s="18">
        <f t="shared" si="33"/>
        <v>10</v>
      </c>
      <c r="G82" s="18">
        <f t="shared" si="34"/>
        <v>14</v>
      </c>
      <c r="H82" s="18">
        <f t="shared" si="35"/>
        <v>25</v>
      </c>
      <c r="I82" s="18">
        <f t="shared" si="36"/>
        <v>4</v>
      </c>
      <c r="J82" s="16" t="str">
        <f t="shared" si="37"/>
        <v>Dusk</v>
      </c>
      <c r="K82" s="16" t="str">
        <f t="shared" si="38"/>
        <v>Dusk</v>
      </c>
      <c r="L82" s="25" t="str">
        <f t="shared" si="39"/>
        <v xml:space="preserve"> 1</v>
      </c>
      <c r="M82" s="19">
        <f t="shared" si="40"/>
        <v>1</v>
      </c>
      <c r="N82" s="18">
        <f t="shared" si="41"/>
        <v>38</v>
      </c>
      <c r="O82" s="18">
        <f t="shared" si="42"/>
        <v>48</v>
      </c>
      <c r="P82" s="18">
        <f t="shared" si="43"/>
        <v>59</v>
      </c>
      <c r="Q82" s="18">
        <f t="shared" si="44"/>
        <v>10</v>
      </c>
      <c r="R82" s="27" t="str">
        <f t="shared" si="45"/>
        <v xml:space="preserve">Rose Gold </v>
      </c>
      <c r="S82" s="19" t="str">
        <f t="shared" si="46"/>
        <v xml:space="preserve">Rose Gold </v>
      </c>
      <c r="T82" s="19" t="str">
        <f t="shared" si="47"/>
        <v xml:space="preserve"> 1</v>
      </c>
      <c r="U82" s="19">
        <f t="shared" si="48"/>
        <v>1</v>
      </c>
      <c r="V82" s="20">
        <f t="shared" si="49"/>
        <v>72</v>
      </c>
      <c r="W82" s="18">
        <f t="shared" si="50"/>
        <v>84</v>
      </c>
      <c r="X82" s="18">
        <f t="shared" si="51"/>
        <v>95</v>
      </c>
      <c r="Y82" s="18">
        <f t="shared" si="52"/>
        <v>12</v>
      </c>
      <c r="Z82" s="16" t="str">
        <f t="shared" si="53"/>
        <v xml:space="preserve">Carmine Red </v>
      </c>
      <c r="AA82" s="16" t="str">
        <f t="shared" si="54"/>
        <v xml:space="preserve">Carmine Red </v>
      </c>
      <c r="AB82" s="19" t="str">
        <f t="shared" si="55"/>
        <v xml:space="preserve"> 1</v>
      </c>
      <c r="AC82" s="19">
        <f t="shared" si="56"/>
        <v>1</v>
      </c>
      <c r="AD82" s="19">
        <f t="shared" si="57"/>
        <v>3</v>
      </c>
      <c r="AE82" s="31">
        <f>_xlfn.XLOOKUP(C82,Product!$E$3:$E$29,Product!$F$3:$F$29)</f>
        <v>220000</v>
      </c>
      <c r="AF82" s="31">
        <f>_xlfn.XLOOKUP(C82,Product!$E$3:$E$29,Product!$G$3:$G$29)</f>
        <v>76000</v>
      </c>
      <c r="AG82" s="21" t="s">
        <v>10</v>
      </c>
      <c r="AH82" s="22">
        <f>_xlfn.XLOOKUP(AG82,Diskon!$C$3:$C$9,Diskon!$D$3:$D$9)</f>
        <v>0.1</v>
      </c>
      <c r="AI82" s="17" t="s">
        <v>90</v>
      </c>
      <c r="AJ82" s="16" t="s">
        <v>11</v>
      </c>
      <c r="AK82" s="16" t="s">
        <v>18</v>
      </c>
      <c r="AL82" s="23">
        <f t="shared" si="58"/>
        <v>660000</v>
      </c>
      <c r="AM82" s="23">
        <f t="shared" si="59"/>
        <v>66000</v>
      </c>
      <c r="AN82" s="23">
        <f t="shared" si="60"/>
        <v>594000</v>
      </c>
      <c r="AO82" s="23">
        <f t="shared" si="61"/>
        <v>228000</v>
      </c>
      <c r="AP82" s="23">
        <f t="shared" si="62"/>
        <v>366000</v>
      </c>
      <c r="AQ82" s="24">
        <v>45022</v>
      </c>
      <c r="AR82" s="27" t="str">
        <f t="shared" si="63"/>
        <v>06/04/23</v>
      </c>
      <c r="AS82" s="16">
        <v>5</v>
      </c>
      <c r="AT82" s="66">
        <f>AP82/'pivot general'!$A$8</f>
        <v>5.4903732081188221E-4</v>
      </c>
    </row>
    <row r="83" spans="1:46" ht="14.4" x14ac:dyDescent="0.3">
      <c r="A83" s="16">
        <v>82</v>
      </c>
      <c r="B83" s="16" t="str">
        <f t="shared" si="32"/>
        <v>ORD-PU-82-04/04/23</v>
      </c>
      <c r="C83" s="17" t="s">
        <v>71</v>
      </c>
      <c r="D83" s="16" t="str">
        <f>_xlfn.XLOOKUP($C83,Product!$E$3:$E$29,Product!$D$3:$D$29)</f>
        <v>PU</v>
      </c>
      <c r="E83" s="18" t="s">
        <v>170</v>
      </c>
      <c r="F83" s="18">
        <f t="shared" si="33"/>
        <v>10</v>
      </c>
      <c r="G83" s="18">
        <f t="shared" si="34"/>
        <v>23</v>
      </c>
      <c r="H83" s="18">
        <f t="shared" si="35"/>
        <v>34</v>
      </c>
      <c r="I83" s="18">
        <f t="shared" si="36"/>
        <v>13</v>
      </c>
      <c r="J83" s="16" t="str">
        <f t="shared" si="37"/>
        <v>Summer Orange</v>
      </c>
      <c r="K83" s="16" t="str">
        <f t="shared" si="38"/>
        <v>Summer Orange</v>
      </c>
      <c r="L83" s="25" t="str">
        <f t="shared" si="39"/>
        <v xml:space="preserve"> 2</v>
      </c>
      <c r="M83" s="19">
        <f t="shared" si="40"/>
        <v>2</v>
      </c>
      <c r="N83" s="18">
        <f t="shared" si="41"/>
        <v>47</v>
      </c>
      <c r="O83" s="18">
        <f t="shared" si="42"/>
        <v>56</v>
      </c>
      <c r="P83" s="18">
        <f t="shared" si="43"/>
        <v>67</v>
      </c>
      <c r="Q83" s="18">
        <f t="shared" si="44"/>
        <v>9</v>
      </c>
      <c r="R83" s="27" t="str">
        <f t="shared" si="45"/>
        <v xml:space="preserve">Ash Grey </v>
      </c>
      <c r="S83" s="19" t="str">
        <f t="shared" si="46"/>
        <v xml:space="preserve">Ash Grey </v>
      </c>
      <c r="T83" s="19" t="str">
        <f t="shared" si="47"/>
        <v xml:space="preserve"> 1</v>
      </c>
      <c r="U83" s="19">
        <f t="shared" si="48"/>
        <v>1</v>
      </c>
      <c r="V83" s="20" t="e">
        <f t="shared" si="49"/>
        <v>#VALUE!</v>
      </c>
      <c r="W83" s="18" t="e">
        <f t="shared" si="50"/>
        <v>#VALUE!</v>
      </c>
      <c r="X83" s="18" t="e">
        <f t="shared" si="51"/>
        <v>#VALUE!</v>
      </c>
      <c r="Y83" s="18" t="e">
        <f t="shared" si="52"/>
        <v>#VALUE!</v>
      </c>
      <c r="Z83" s="16" t="str">
        <f t="shared" si="53"/>
        <v xml:space="preserve"> </v>
      </c>
      <c r="AA83" s="16" t="str">
        <f t="shared" si="54"/>
        <v xml:space="preserve"> </v>
      </c>
      <c r="AB83" s="19" t="str">
        <f t="shared" si="55"/>
        <v>0</v>
      </c>
      <c r="AC83" s="19">
        <f t="shared" si="56"/>
        <v>0</v>
      </c>
      <c r="AD83" s="19">
        <f t="shared" si="57"/>
        <v>3</v>
      </c>
      <c r="AE83" s="31">
        <f>_xlfn.XLOOKUP(C83,Product!$E$3:$E$29,Product!$F$3:$F$29)</f>
        <v>200000</v>
      </c>
      <c r="AF83" s="31">
        <f>_xlfn.XLOOKUP(C83,Product!$E$3:$E$29,Product!$G$3:$G$29)</f>
        <v>64000</v>
      </c>
      <c r="AG83" s="21" t="s">
        <v>92</v>
      </c>
      <c r="AH83" s="22">
        <f>_xlfn.XLOOKUP(AG83,Diskon!$C$3:$C$9,Diskon!$D$3:$D$9)</f>
        <v>0.1</v>
      </c>
      <c r="AI83" s="17" t="s">
        <v>90</v>
      </c>
      <c r="AJ83" s="16" t="s">
        <v>14</v>
      </c>
      <c r="AK83" s="16" t="s">
        <v>75</v>
      </c>
      <c r="AL83" s="23">
        <f t="shared" si="58"/>
        <v>600000</v>
      </c>
      <c r="AM83" s="23">
        <f t="shared" si="59"/>
        <v>60000</v>
      </c>
      <c r="AN83" s="23">
        <f t="shared" si="60"/>
        <v>540000</v>
      </c>
      <c r="AO83" s="23">
        <f t="shared" si="61"/>
        <v>192000</v>
      </c>
      <c r="AP83" s="23">
        <f t="shared" si="62"/>
        <v>348000</v>
      </c>
      <c r="AQ83" s="24">
        <v>45020</v>
      </c>
      <c r="AR83" s="27" t="str">
        <f t="shared" si="63"/>
        <v>04/04/23</v>
      </c>
      <c r="AS83" s="16">
        <v>3</v>
      </c>
      <c r="AT83" s="66">
        <f>AP83/'pivot general'!$A$8</f>
        <v>5.2203548536211748E-4</v>
      </c>
    </row>
    <row r="84" spans="1:46" ht="14.4" x14ac:dyDescent="0.3">
      <c r="A84" s="16">
        <v>83</v>
      </c>
      <c r="B84" s="16" t="str">
        <f t="shared" si="32"/>
        <v>ORD-PW-83-03/04/23</v>
      </c>
      <c r="C84" s="17" t="s">
        <v>9</v>
      </c>
      <c r="D84" s="16" t="str">
        <f>_xlfn.XLOOKUP($C84,Product!$E$3:$E$29,Product!$D$3:$D$29)</f>
        <v>PW</v>
      </c>
      <c r="E84" s="18" t="s">
        <v>120</v>
      </c>
      <c r="F84" s="18">
        <f t="shared" si="33"/>
        <v>10</v>
      </c>
      <c r="G84" s="18">
        <f t="shared" si="34"/>
        <v>19</v>
      </c>
      <c r="H84" s="18">
        <f t="shared" si="35"/>
        <v>30</v>
      </c>
      <c r="I84" s="18">
        <f t="shared" si="36"/>
        <v>9</v>
      </c>
      <c r="J84" s="16" t="str">
        <f t="shared" si="37"/>
        <v>Rose Gold</v>
      </c>
      <c r="K84" s="16" t="str">
        <f t="shared" si="38"/>
        <v>Rose Gold</v>
      </c>
      <c r="L84" s="25" t="str">
        <f t="shared" si="39"/>
        <v xml:space="preserve"> 1</v>
      </c>
      <c r="M84" s="19">
        <f t="shared" si="40"/>
        <v>1</v>
      </c>
      <c r="N84" s="18" t="e">
        <f t="shared" si="41"/>
        <v>#VALUE!</v>
      </c>
      <c r="O84" s="18" t="e">
        <f t="shared" si="42"/>
        <v>#VALUE!</v>
      </c>
      <c r="P84" s="18" t="e">
        <f t="shared" si="43"/>
        <v>#VALUE!</v>
      </c>
      <c r="Q84" s="18" t="e">
        <f t="shared" si="44"/>
        <v>#VALUE!</v>
      </c>
      <c r="R84" s="27" t="str">
        <f t="shared" si="45"/>
        <v xml:space="preserve"> </v>
      </c>
      <c r="S84" s="19" t="str">
        <f t="shared" si="46"/>
        <v xml:space="preserve"> </v>
      </c>
      <c r="T84" s="19" t="str">
        <f t="shared" si="47"/>
        <v>0</v>
      </c>
      <c r="U84" s="19">
        <f t="shared" si="48"/>
        <v>0</v>
      </c>
      <c r="V84" s="20" t="e">
        <f t="shared" si="49"/>
        <v>#VALUE!</v>
      </c>
      <c r="W84" s="18" t="e">
        <f t="shared" si="50"/>
        <v>#VALUE!</v>
      </c>
      <c r="X84" s="18" t="e">
        <f t="shared" si="51"/>
        <v>#VALUE!</v>
      </c>
      <c r="Y84" s="18" t="e">
        <f t="shared" si="52"/>
        <v>#VALUE!</v>
      </c>
      <c r="Z84" s="16" t="str">
        <f t="shared" si="53"/>
        <v xml:space="preserve"> </v>
      </c>
      <c r="AA84" s="16" t="str">
        <f t="shared" si="54"/>
        <v xml:space="preserve"> </v>
      </c>
      <c r="AB84" s="19" t="str">
        <f t="shared" si="55"/>
        <v>0</v>
      </c>
      <c r="AC84" s="19">
        <f t="shared" si="56"/>
        <v>0</v>
      </c>
      <c r="AD84" s="19">
        <f t="shared" si="57"/>
        <v>1</v>
      </c>
      <c r="AE84" s="31">
        <f>_xlfn.XLOOKUP(C84,Product!$E$3:$E$29,Product!$F$3:$F$29)</f>
        <v>120000</v>
      </c>
      <c r="AF84" s="31">
        <f>_xlfn.XLOOKUP(C84,Product!$E$3:$E$29,Product!$G$3:$G$29)</f>
        <v>39000</v>
      </c>
      <c r="AG84" s="21" t="s">
        <v>19</v>
      </c>
      <c r="AH84" s="22">
        <f>_xlfn.XLOOKUP(AG84,Diskon!$C$3:$C$9,Diskon!$D$3:$D$9)</f>
        <v>0.15</v>
      </c>
      <c r="AI84" s="17" t="s">
        <v>90</v>
      </c>
      <c r="AJ84" s="16" t="s">
        <v>11</v>
      </c>
      <c r="AK84" s="16" t="s">
        <v>30</v>
      </c>
      <c r="AL84" s="23">
        <f t="shared" si="58"/>
        <v>120000</v>
      </c>
      <c r="AM84" s="23">
        <f t="shared" si="59"/>
        <v>18000</v>
      </c>
      <c r="AN84" s="23">
        <f t="shared" si="60"/>
        <v>102000</v>
      </c>
      <c r="AO84" s="23">
        <f t="shared" si="61"/>
        <v>39000</v>
      </c>
      <c r="AP84" s="23">
        <f t="shared" si="62"/>
        <v>63000</v>
      </c>
      <c r="AQ84" s="24">
        <v>45019</v>
      </c>
      <c r="AR84" s="27" t="str">
        <f t="shared" si="63"/>
        <v>03/04/23</v>
      </c>
      <c r="AS84" s="16">
        <v>1</v>
      </c>
      <c r="AT84" s="66">
        <f>AP84/'pivot general'!$A$8</f>
        <v>9.4506424074176443E-5</v>
      </c>
    </row>
    <row r="85" spans="1:46" ht="14.4" x14ac:dyDescent="0.3">
      <c r="A85" s="16">
        <v>84</v>
      </c>
      <c r="B85" s="16" t="str">
        <f t="shared" si="32"/>
        <v>ORD-AK-84-16/04/23</v>
      </c>
      <c r="C85" s="17" t="s">
        <v>35</v>
      </c>
      <c r="D85" s="16" t="str">
        <f>_xlfn.XLOOKUP($C85,Product!$E$3:$E$29,Product!$D$3:$D$29)</f>
        <v>AK</v>
      </c>
      <c r="E85" s="18" t="s">
        <v>171</v>
      </c>
      <c r="F85" s="18">
        <f t="shared" si="33"/>
        <v>10</v>
      </c>
      <c r="G85" s="18">
        <f t="shared" si="34"/>
        <v>23</v>
      </c>
      <c r="H85" s="18">
        <f t="shared" si="35"/>
        <v>34</v>
      </c>
      <c r="I85" s="18">
        <f t="shared" si="36"/>
        <v>13</v>
      </c>
      <c r="J85" s="16" t="str">
        <f t="shared" si="37"/>
        <v>Summer Orange</v>
      </c>
      <c r="K85" s="16" t="str">
        <f t="shared" si="38"/>
        <v>Summer Orange</v>
      </c>
      <c r="L85" s="25" t="str">
        <f t="shared" si="39"/>
        <v xml:space="preserve"> 2</v>
      </c>
      <c r="M85" s="19">
        <f t="shared" si="40"/>
        <v>2</v>
      </c>
      <c r="N85" s="18">
        <f t="shared" si="41"/>
        <v>47</v>
      </c>
      <c r="O85" s="18">
        <f t="shared" si="42"/>
        <v>52</v>
      </c>
      <c r="P85" s="18">
        <f t="shared" si="43"/>
        <v>63</v>
      </c>
      <c r="Q85" s="18">
        <f t="shared" si="44"/>
        <v>5</v>
      </c>
      <c r="R85" s="27" t="str">
        <f t="shared" si="45"/>
        <v xml:space="preserve">Dusk </v>
      </c>
      <c r="S85" s="19" t="str">
        <f t="shared" si="46"/>
        <v xml:space="preserve">Dusk </v>
      </c>
      <c r="T85" s="19" t="str">
        <f t="shared" si="47"/>
        <v xml:space="preserve"> 1</v>
      </c>
      <c r="U85" s="19">
        <f t="shared" si="48"/>
        <v>1</v>
      </c>
      <c r="V85" s="20" t="e">
        <f t="shared" si="49"/>
        <v>#VALUE!</v>
      </c>
      <c r="W85" s="18" t="e">
        <f t="shared" si="50"/>
        <v>#VALUE!</v>
      </c>
      <c r="X85" s="18" t="e">
        <f t="shared" si="51"/>
        <v>#VALUE!</v>
      </c>
      <c r="Y85" s="18" t="e">
        <f t="shared" si="52"/>
        <v>#VALUE!</v>
      </c>
      <c r="Z85" s="16" t="str">
        <f t="shared" si="53"/>
        <v xml:space="preserve"> </v>
      </c>
      <c r="AA85" s="16" t="str">
        <f t="shared" si="54"/>
        <v xml:space="preserve"> </v>
      </c>
      <c r="AB85" s="19" t="str">
        <f t="shared" si="55"/>
        <v>0</v>
      </c>
      <c r="AC85" s="19">
        <f t="shared" si="56"/>
        <v>0</v>
      </c>
      <c r="AD85" s="19">
        <f t="shared" si="57"/>
        <v>3</v>
      </c>
      <c r="AE85" s="31">
        <f>_xlfn.XLOOKUP(C85,Product!$E$3:$E$29,Product!$F$3:$F$29)</f>
        <v>90000</v>
      </c>
      <c r="AF85" s="31">
        <f>_xlfn.XLOOKUP(C85,Product!$E$3:$E$29,Product!$G$3:$G$29)</f>
        <v>47000</v>
      </c>
      <c r="AG85" s="21" t="s">
        <v>100</v>
      </c>
      <c r="AH85" s="22">
        <f>_xlfn.XLOOKUP(AG85,Diskon!$C$3:$C$9,Diskon!$D$3:$D$9)</f>
        <v>0.15</v>
      </c>
      <c r="AI85" s="17" t="s">
        <v>13</v>
      </c>
      <c r="AJ85" s="16" t="s">
        <v>17</v>
      </c>
      <c r="AK85" s="16" t="s">
        <v>20</v>
      </c>
      <c r="AL85" s="23">
        <f t="shared" si="58"/>
        <v>270000</v>
      </c>
      <c r="AM85" s="23">
        <f t="shared" si="59"/>
        <v>40500</v>
      </c>
      <c r="AN85" s="23">
        <f t="shared" si="60"/>
        <v>229500</v>
      </c>
      <c r="AO85" s="23">
        <f t="shared" si="61"/>
        <v>141000</v>
      </c>
      <c r="AP85" s="23">
        <f t="shared" si="62"/>
        <v>88500</v>
      </c>
      <c r="AQ85" s="24">
        <v>45032</v>
      </c>
      <c r="AR85" s="27" t="str">
        <f t="shared" si="63"/>
        <v>16/04/23</v>
      </c>
      <c r="AS85" s="16">
        <v>4</v>
      </c>
      <c r="AT85" s="66">
        <f>AP85/'pivot general'!$A$8</f>
        <v>1.3275902429467644E-4</v>
      </c>
    </row>
    <row r="86" spans="1:46" ht="14.4" x14ac:dyDescent="0.3">
      <c r="A86" s="16">
        <v>85</v>
      </c>
      <c r="B86" s="16" t="str">
        <f t="shared" si="32"/>
        <v>ORD-AK-85-02/04/23</v>
      </c>
      <c r="C86" s="17" t="s">
        <v>35</v>
      </c>
      <c r="D86" s="16" t="str">
        <f>_xlfn.XLOOKUP($C86,Product!$E$3:$E$29,Product!$D$3:$D$29)</f>
        <v>AK</v>
      </c>
      <c r="E86" s="18" t="s">
        <v>172</v>
      </c>
      <c r="F86" s="18">
        <f t="shared" si="33"/>
        <v>10</v>
      </c>
      <c r="G86" s="18">
        <f t="shared" si="34"/>
        <v>20</v>
      </c>
      <c r="H86" s="18">
        <f t="shared" si="35"/>
        <v>31</v>
      </c>
      <c r="I86" s="18">
        <f t="shared" si="36"/>
        <v>10</v>
      </c>
      <c r="J86" s="16" t="str">
        <f t="shared" si="37"/>
        <v>Snow White</v>
      </c>
      <c r="K86" s="16" t="str">
        <f t="shared" si="38"/>
        <v>Snow White</v>
      </c>
      <c r="L86" s="25" t="str">
        <f t="shared" si="39"/>
        <v xml:space="preserve"> 2</v>
      </c>
      <c r="M86" s="19">
        <f t="shared" si="40"/>
        <v>2</v>
      </c>
      <c r="N86" s="18">
        <f t="shared" si="41"/>
        <v>44</v>
      </c>
      <c r="O86" s="18">
        <f t="shared" si="42"/>
        <v>59</v>
      </c>
      <c r="P86" s="18">
        <f t="shared" si="43"/>
        <v>70</v>
      </c>
      <c r="Q86" s="18">
        <f t="shared" si="44"/>
        <v>15</v>
      </c>
      <c r="R86" s="27" t="str">
        <f t="shared" si="45"/>
        <v xml:space="preserve">Midnight Black </v>
      </c>
      <c r="S86" s="19" t="str">
        <f t="shared" si="46"/>
        <v xml:space="preserve">Midnight Black </v>
      </c>
      <c r="T86" s="19" t="str">
        <f t="shared" si="47"/>
        <v xml:space="preserve"> 1</v>
      </c>
      <c r="U86" s="19">
        <f t="shared" si="48"/>
        <v>1</v>
      </c>
      <c r="V86" s="20">
        <f t="shared" si="49"/>
        <v>83</v>
      </c>
      <c r="W86" s="18">
        <f t="shared" si="50"/>
        <v>92</v>
      </c>
      <c r="X86" s="18">
        <f t="shared" si="51"/>
        <v>103</v>
      </c>
      <c r="Y86" s="18">
        <f t="shared" si="52"/>
        <v>9</v>
      </c>
      <c r="Z86" s="16" t="str">
        <f t="shared" si="53"/>
        <v xml:space="preserve">Ash Grey </v>
      </c>
      <c r="AA86" s="16" t="str">
        <f t="shared" si="54"/>
        <v xml:space="preserve">Ash Grey </v>
      </c>
      <c r="AB86" s="19" t="str">
        <f t="shared" si="55"/>
        <v xml:space="preserve"> 1</v>
      </c>
      <c r="AC86" s="19">
        <f t="shared" si="56"/>
        <v>1</v>
      </c>
      <c r="AD86" s="19">
        <f t="shared" si="57"/>
        <v>4</v>
      </c>
      <c r="AE86" s="31">
        <f>_xlfn.XLOOKUP(C86,Product!$E$3:$E$29,Product!$F$3:$F$29)</f>
        <v>90000</v>
      </c>
      <c r="AF86" s="31">
        <f>_xlfn.XLOOKUP(C86,Product!$E$3:$E$29,Product!$G$3:$G$29)</f>
        <v>47000</v>
      </c>
      <c r="AG86" s="21" t="s">
        <v>92</v>
      </c>
      <c r="AH86" s="22">
        <f>_xlfn.XLOOKUP(AG86,Diskon!$C$3:$C$9,Diskon!$D$3:$D$9)</f>
        <v>0.1</v>
      </c>
      <c r="AI86" s="17" t="s">
        <v>90</v>
      </c>
      <c r="AJ86" s="16" t="s">
        <v>14</v>
      </c>
      <c r="AK86" s="16" t="s">
        <v>20</v>
      </c>
      <c r="AL86" s="23">
        <f t="shared" si="58"/>
        <v>360000</v>
      </c>
      <c r="AM86" s="23">
        <f t="shared" si="59"/>
        <v>36000</v>
      </c>
      <c r="AN86" s="23">
        <f t="shared" si="60"/>
        <v>324000</v>
      </c>
      <c r="AO86" s="23">
        <f t="shared" si="61"/>
        <v>188000</v>
      </c>
      <c r="AP86" s="23">
        <f t="shared" si="62"/>
        <v>136000</v>
      </c>
      <c r="AQ86" s="24">
        <v>45018</v>
      </c>
      <c r="AR86" s="27" t="str">
        <f t="shared" si="63"/>
        <v>02/04/23</v>
      </c>
      <c r="AS86" s="16">
        <v>4</v>
      </c>
      <c r="AT86" s="66">
        <f>AP86/'pivot general'!$A$8</f>
        <v>2.0401386784266661E-4</v>
      </c>
    </row>
    <row r="87" spans="1:46" ht="14.4" x14ac:dyDescent="0.3">
      <c r="A87" s="16">
        <v>86</v>
      </c>
      <c r="B87" s="16" t="str">
        <f t="shared" si="32"/>
        <v>ORD-PP-86-01/04/23</v>
      </c>
      <c r="C87" s="17" t="s">
        <v>43</v>
      </c>
      <c r="D87" s="16" t="str">
        <f>_xlfn.XLOOKUP($C87,Product!$E$3:$E$29,Product!$D$3:$D$29)</f>
        <v>PP</v>
      </c>
      <c r="E87" s="18" t="s">
        <v>173</v>
      </c>
      <c r="F87" s="18">
        <f t="shared" si="33"/>
        <v>10</v>
      </c>
      <c r="G87" s="18">
        <f t="shared" si="34"/>
        <v>19</v>
      </c>
      <c r="H87" s="18">
        <f t="shared" si="35"/>
        <v>30</v>
      </c>
      <c r="I87" s="18">
        <f t="shared" si="36"/>
        <v>9</v>
      </c>
      <c r="J87" s="16" t="str">
        <f t="shared" si="37"/>
        <v>Rose Gold</v>
      </c>
      <c r="K87" s="16" t="str">
        <f t="shared" si="38"/>
        <v>Rose Gold</v>
      </c>
      <c r="L87" s="25" t="str">
        <f t="shared" si="39"/>
        <v xml:space="preserve"> 4</v>
      </c>
      <c r="M87" s="19">
        <f t="shared" si="40"/>
        <v>4</v>
      </c>
      <c r="N87" s="18">
        <f t="shared" si="41"/>
        <v>43</v>
      </c>
      <c r="O87" s="18">
        <f t="shared" si="42"/>
        <v>57</v>
      </c>
      <c r="P87" s="18">
        <f t="shared" si="43"/>
        <v>68</v>
      </c>
      <c r="Q87" s="18">
        <f t="shared" si="44"/>
        <v>14</v>
      </c>
      <c r="R87" s="27" t="str">
        <f t="shared" si="45"/>
        <v xml:space="preserve">Summer Orange </v>
      </c>
      <c r="S87" s="19" t="str">
        <f t="shared" si="46"/>
        <v xml:space="preserve">Summer Orange </v>
      </c>
      <c r="T87" s="19" t="str">
        <f t="shared" si="47"/>
        <v xml:space="preserve"> 1</v>
      </c>
      <c r="U87" s="19">
        <f t="shared" si="48"/>
        <v>1</v>
      </c>
      <c r="V87" s="20" t="e">
        <f t="shared" si="49"/>
        <v>#VALUE!</v>
      </c>
      <c r="W87" s="18" t="e">
        <f t="shared" si="50"/>
        <v>#VALUE!</v>
      </c>
      <c r="X87" s="18" t="e">
        <f t="shared" si="51"/>
        <v>#VALUE!</v>
      </c>
      <c r="Y87" s="18" t="e">
        <f t="shared" si="52"/>
        <v>#VALUE!</v>
      </c>
      <c r="Z87" s="16" t="str">
        <f t="shared" si="53"/>
        <v xml:space="preserve"> </v>
      </c>
      <c r="AA87" s="16" t="str">
        <f t="shared" si="54"/>
        <v xml:space="preserve"> </v>
      </c>
      <c r="AB87" s="19" t="str">
        <f t="shared" si="55"/>
        <v>0</v>
      </c>
      <c r="AC87" s="19">
        <f t="shared" si="56"/>
        <v>0</v>
      </c>
      <c r="AD87" s="19">
        <f t="shared" si="57"/>
        <v>5</v>
      </c>
      <c r="AE87" s="31">
        <f>_xlfn.XLOOKUP(C87,Product!$E$3:$E$29,Product!$F$3:$F$29)</f>
        <v>395000</v>
      </c>
      <c r="AF87" s="31">
        <f>_xlfn.XLOOKUP(C87,Product!$E$3:$E$29,Product!$G$3:$G$29)</f>
        <v>172000</v>
      </c>
      <c r="AG87" s="21" t="s">
        <v>10</v>
      </c>
      <c r="AH87" s="22">
        <f>_xlfn.XLOOKUP(AG87,Diskon!$C$3:$C$9,Diskon!$D$3:$D$9)</f>
        <v>0.1</v>
      </c>
      <c r="AI87" s="17" t="s">
        <v>90</v>
      </c>
      <c r="AJ87" s="16" t="s">
        <v>11</v>
      </c>
      <c r="AK87" s="16" t="s">
        <v>55</v>
      </c>
      <c r="AL87" s="23">
        <f t="shared" si="58"/>
        <v>1975000</v>
      </c>
      <c r="AM87" s="23">
        <f t="shared" si="59"/>
        <v>197500</v>
      </c>
      <c r="AN87" s="23">
        <f t="shared" si="60"/>
        <v>1777500</v>
      </c>
      <c r="AO87" s="23">
        <f t="shared" si="61"/>
        <v>860000</v>
      </c>
      <c r="AP87" s="23">
        <f t="shared" si="62"/>
        <v>917500</v>
      </c>
      <c r="AQ87" s="24">
        <v>45017</v>
      </c>
      <c r="AR87" s="27" t="str">
        <f t="shared" si="63"/>
        <v>01/04/23</v>
      </c>
      <c r="AS87" s="16">
        <v>2</v>
      </c>
      <c r="AT87" s="66">
        <f>AP87/'pivot general'!$A$8</f>
        <v>1.376343556953284E-3</v>
      </c>
    </row>
    <row r="88" spans="1:46" ht="14.4" x14ac:dyDescent="0.3">
      <c r="A88" s="16">
        <v>87</v>
      </c>
      <c r="B88" s="16" t="str">
        <f t="shared" si="32"/>
        <v>ORD-PP-87-30/04/23</v>
      </c>
      <c r="C88" s="17" t="s">
        <v>43</v>
      </c>
      <c r="D88" s="16" t="str">
        <f>_xlfn.XLOOKUP($C88,Product!$E$3:$E$29,Product!$D$3:$D$29)</f>
        <v>PP</v>
      </c>
      <c r="E88" s="18" t="s">
        <v>174</v>
      </c>
      <c r="F88" s="18">
        <f t="shared" si="33"/>
        <v>10</v>
      </c>
      <c r="G88" s="18">
        <f t="shared" si="34"/>
        <v>18</v>
      </c>
      <c r="H88" s="18">
        <f t="shared" si="35"/>
        <v>29</v>
      </c>
      <c r="I88" s="18">
        <f t="shared" si="36"/>
        <v>8</v>
      </c>
      <c r="J88" s="16" t="str">
        <f t="shared" si="37"/>
        <v>Ash Grey</v>
      </c>
      <c r="K88" s="16" t="str">
        <f t="shared" si="38"/>
        <v>Ash Grey</v>
      </c>
      <c r="L88" s="25" t="str">
        <f t="shared" si="39"/>
        <v xml:space="preserve"> 5</v>
      </c>
      <c r="M88" s="19">
        <f t="shared" si="40"/>
        <v>5</v>
      </c>
      <c r="N88" s="18">
        <f t="shared" si="41"/>
        <v>42</v>
      </c>
      <c r="O88" s="18">
        <f t="shared" si="42"/>
        <v>47</v>
      </c>
      <c r="P88" s="18">
        <f t="shared" si="43"/>
        <v>58</v>
      </c>
      <c r="Q88" s="18">
        <f t="shared" si="44"/>
        <v>5</v>
      </c>
      <c r="R88" s="27" t="str">
        <f t="shared" si="45"/>
        <v xml:space="preserve">Gold </v>
      </c>
      <c r="S88" s="19" t="str">
        <f t="shared" si="46"/>
        <v xml:space="preserve">Gold </v>
      </c>
      <c r="T88" s="19" t="str">
        <f t="shared" si="47"/>
        <v xml:space="preserve"> 1</v>
      </c>
      <c r="U88" s="19">
        <f t="shared" si="48"/>
        <v>1</v>
      </c>
      <c r="V88" s="20">
        <f t="shared" si="49"/>
        <v>71</v>
      </c>
      <c r="W88" s="18">
        <f t="shared" si="50"/>
        <v>86</v>
      </c>
      <c r="X88" s="18">
        <f t="shared" si="51"/>
        <v>97</v>
      </c>
      <c r="Y88" s="18">
        <f t="shared" si="52"/>
        <v>15</v>
      </c>
      <c r="Z88" s="16" t="str">
        <f t="shared" si="53"/>
        <v xml:space="preserve">Midnight Black </v>
      </c>
      <c r="AA88" s="16" t="str">
        <f t="shared" si="54"/>
        <v xml:space="preserve">Midnight Black </v>
      </c>
      <c r="AB88" s="19" t="str">
        <f t="shared" si="55"/>
        <v xml:space="preserve"> 1</v>
      </c>
      <c r="AC88" s="19">
        <f t="shared" si="56"/>
        <v>1</v>
      </c>
      <c r="AD88" s="19">
        <f t="shared" si="57"/>
        <v>7</v>
      </c>
      <c r="AE88" s="31">
        <f>_xlfn.XLOOKUP(C88,Product!$E$3:$E$29,Product!$F$3:$F$29)</f>
        <v>395000</v>
      </c>
      <c r="AF88" s="31">
        <f>_xlfn.XLOOKUP(C88,Product!$E$3:$E$29,Product!$G$3:$G$29)</f>
        <v>172000</v>
      </c>
      <c r="AG88" s="21" t="s">
        <v>100</v>
      </c>
      <c r="AH88" s="22">
        <f>_xlfn.XLOOKUP(AG88,Diskon!$C$3:$C$9,Diskon!$D$3:$D$9)</f>
        <v>0.15</v>
      </c>
      <c r="AI88" s="17" t="s">
        <v>13</v>
      </c>
      <c r="AJ88" s="16" t="s">
        <v>17</v>
      </c>
      <c r="AK88" s="16" t="s">
        <v>62</v>
      </c>
      <c r="AL88" s="23">
        <f t="shared" si="58"/>
        <v>2765000</v>
      </c>
      <c r="AM88" s="23">
        <f t="shared" si="59"/>
        <v>414750</v>
      </c>
      <c r="AN88" s="23">
        <f t="shared" si="60"/>
        <v>2350250</v>
      </c>
      <c r="AO88" s="23">
        <f t="shared" si="61"/>
        <v>1204000</v>
      </c>
      <c r="AP88" s="23">
        <f t="shared" si="62"/>
        <v>1146250</v>
      </c>
      <c r="AQ88" s="24">
        <v>45046</v>
      </c>
      <c r="AR88" s="27" t="str">
        <f t="shared" si="63"/>
        <v>30/04/23</v>
      </c>
      <c r="AS88" s="16">
        <v>2</v>
      </c>
      <c r="AT88" s="66">
        <f>AP88/'pivot general'!$A$8</f>
        <v>1.7194918824607103E-3</v>
      </c>
    </row>
    <row r="89" spans="1:46" ht="14.4" x14ac:dyDescent="0.3">
      <c r="A89" s="16">
        <v>88</v>
      </c>
      <c r="B89" s="16" t="str">
        <f t="shared" si="32"/>
        <v>ORD-PW-88-16/04/23</v>
      </c>
      <c r="C89" s="17" t="s">
        <v>22</v>
      </c>
      <c r="D89" s="16" t="str">
        <f>_xlfn.XLOOKUP($C89,Product!$E$3:$E$29,Product!$D$3:$D$29)</f>
        <v>PW</v>
      </c>
      <c r="E89" s="18" t="s">
        <v>175</v>
      </c>
      <c r="F89" s="18">
        <f t="shared" si="33"/>
        <v>10</v>
      </c>
      <c r="G89" s="18">
        <f t="shared" si="34"/>
        <v>17</v>
      </c>
      <c r="H89" s="18">
        <f t="shared" si="35"/>
        <v>28</v>
      </c>
      <c r="I89" s="18">
        <f t="shared" si="36"/>
        <v>7</v>
      </c>
      <c r="J89" s="16" t="str">
        <f t="shared" si="37"/>
        <v>Magenta</v>
      </c>
      <c r="K89" s="16" t="str">
        <f t="shared" si="38"/>
        <v>Magenta</v>
      </c>
      <c r="L89" s="25" t="str">
        <f t="shared" si="39"/>
        <v xml:space="preserve"> 2</v>
      </c>
      <c r="M89" s="19">
        <f t="shared" si="40"/>
        <v>2</v>
      </c>
      <c r="N89" s="18">
        <f t="shared" si="41"/>
        <v>41</v>
      </c>
      <c r="O89" s="18">
        <f t="shared" si="42"/>
        <v>55</v>
      </c>
      <c r="P89" s="18">
        <f t="shared" si="43"/>
        <v>66</v>
      </c>
      <c r="Q89" s="18">
        <f t="shared" si="44"/>
        <v>14</v>
      </c>
      <c r="R89" s="27" t="str">
        <f t="shared" si="45"/>
        <v xml:space="preserve">Summer Orange </v>
      </c>
      <c r="S89" s="19" t="str">
        <f t="shared" si="46"/>
        <v xml:space="preserve">Summer Orange </v>
      </c>
      <c r="T89" s="19" t="str">
        <f t="shared" si="47"/>
        <v xml:space="preserve"> 3</v>
      </c>
      <c r="U89" s="19">
        <f t="shared" si="48"/>
        <v>3</v>
      </c>
      <c r="V89" s="20" t="e">
        <f t="shared" si="49"/>
        <v>#VALUE!</v>
      </c>
      <c r="W89" s="18" t="e">
        <f t="shared" si="50"/>
        <v>#VALUE!</v>
      </c>
      <c r="X89" s="18" t="e">
        <f t="shared" si="51"/>
        <v>#VALUE!</v>
      </c>
      <c r="Y89" s="18" t="e">
        <f t="shared" si="52"/>
        <v>#VALUE!</v>
      </c>
      <c r="Z89" s="16" t="str">
        <f t="shared" si="53"/>
        <v xml:space="preserve"> </v>
      </c>
      <c r="AA89" s="16" t="str">
        <f t="shared" si="54"/>
        <v xml:space="preserve"> </v>
      </c>
      <c r="AB89" s="19" t="str">
        <f t="shared" si="55"/>
        <v>0</v>
      </c>
      <c r="AC89" s="19">
        <f t="shared" si="56"/>
        <v>0</v>
      </c>
      <c r="AD89" s="19">
        <f t="shared" si="57"/>
        <v>5</v>
      </c>
      <c r="AE89" s="31">
        <f>_xlfn.XLOOKUP(C89,Product!$E$3:$E$29,Product!$F$3:$F$29)</f>
        <v>90000</v>
      </c>
      <c r="AF89" s="31">
        <f>_xlfn.XLOOKUP(C89,Product!$E$3:$E$29,Product!$G$3:$G$29)</f>
        <v>37000</v>
      </c>
      <c r="AG89" s="21" t="s">
        <v>100</v>
      </c>
      <c r="AH89" s="22">
        <f>_xlfn.XLOOKUP(AG89,Diskon!$C$3:$C$9,Diskon!$D$3:$D$9)</f>
        <v>0.15</v>
      </c>
      <c r="AI89" s="17" t="s">
        <v>13</v>
      </c>
      <c r="AJ89" s="16" t="s">
        <v>17</v>
      </c>
      <c r="AK89" s="16" t="s">
        <v>42</v>
      </c>
      <c r="AL89" s="23">
        <f t="shared" si="58"/>
        <v>450000</v>
      </c>
      <c r="AM89" s="23">
        <f t="shared" si="59"/>
        <v>67500</v>
      </c>
      <c r="AN89" s="23">
        <f t="shared" si="60"/>
        <v>382500</v>
      </c>
      <c r="AO89" s="23">
        <f t="shared" si="61"/>
        <v>185000</v>
      </c>
      <c r="AP89" s="23">
        <f t="shared" si="62"/>
        <v>197500</v>
      </c>
      <c r="AQ89" s="24">
        <v>45032</v>
      </c>
      <c r="AR89" s="27" t="str">
        <f t="shared" si="63"/>
        <v>16/04/23</v>
      </c>
      <c r="AS89" s="16">
        <v>1</v>
      </c>
      <c r="AT89" s="66">
        <f>AP89/'pivot general'!$A$8</f>
        <v>2.9627013896269601E-4</v>
      </c>
    </row>
    <row r="90" spans="1:46" ht="14.4" x14ac:dyDescent="0.3">
      <c r="A90" s="16">
        <v>89</v>
      </c>
      <c r="B90" s="16" t="str">
        <f t="shared" si="32"/>
        <v>ORD-SP-89-05/04/23</v>
      </c>
      <c r="C90" s="17" t="s">
        <v>61</v>
      </c>
      <c r="D90" s="16" t="str">
        <f>_xlfn.XLOOKUP($C90,Product!$E$3:$E$29,Product!$D$3:$D$29)</f>
        <v>SP</v>
      </c>
      <c r="E90" s="18" t="s">
        <v>176</v>
      </c>
      <c r="F90" s="18">
        <f t="shared" si="33"/>
        <v>10</v>
      </c>
      <c r="G90" s="18">
        <f t="shared" si="34"/>
        <v>19</v>
      </c>
      <c r="H90" s="18">
        <f t="shared" si="35"/>
        <v>30</v>
      </c>
      <c r="I90" s="18">
        <f t="shared" si="36"/>
        <v>9</v>
      </c>
      <c r="J90" s="16" t="str">
        <f t="shared" si="37"/>
        <v>Rose Gold</v>
      </c>
      <c r="K90" s="16" t="str">
        <f t="shared" si="38"/>
        <v>Rose Gold</v>
      </c>
      <c r="L90" s="25" t="str">
        <f t="shared" si="39"/>
        <v xml:space="preserve"> 1</v>
      </c>
      <c r="M90" s="19">
        <f t="shared" si="40"/>
        <v>1</v>
      </c>
      <c r="N90" s="18">
        <f t="shared" si="41"/>
        <v>43</v>
      </c>
      <c r="O90" s="18">
        <f t="shared" si="42"/>
        <v>52</v>
      </c>
      <c r="P90" s="18">
        <f t="shared" si="43"/>
        <v>63</v>
      </c>
      <c r="Q90" s="18">
        <f t="shared" si="44"/>
        <v>9</v>
      </c>
      <c r="R90" s="27" t="str">
        <f t="shared" si="45"/>
        <v xml:space="preserve">Ash Grey </v>
      </c>
      <c r="S90" s="19" t="str">
        <f t="shared" si="46"/>
        <v xml:space="preserve">Ash Grey </v>
      </c>
      <c r="T90" s="19" t="str">
        <f t="shared" si="47"/>
        <v xml:space="preserve"> 1</v>
      </c>
      <c r="U90" s="19">
        <f t="shared" si="48"/>
        <v>1</v>
      </c>
      <c r="V90" s="20" t="e">
        <f t="shared" si="49"/>
        <v>#VALUE!</v>
      </c>
      <c r="W90" s="18" t="e">
        <f t="shared" si="50"/>
        <v>#VALUE!</v>
      </c>
      <c r="X90" s="18" t="e">
        <f t="shared" si="51"/>
        <v>#VALUE!</v>
      </c>
      <c r="Y90" s="18" t="e">
        <f t="shared" si="52"/>
        <v>#VALUE!</v>
      </c>
      <c r="Z90" s="16" t="str">
        <f t="shared" si="53"/>
        <v xml:space="preserve"> </v>
      </c>
      <c r="AA90" s="16" t="str">
        <f t="shared" si="54"/>
        <v xml:space="preserve"> </v>
      </c>
      <c r="AB90" s="19" t="str">
        <f t="shared" si="55"/>
        <v>0</v>
      </c>
      <c r="AC90" s="19">
        <f t="shared" si="56"/>
        <v>0</v>
      </c>
      <c r="AD90" s="19">
        <f t="shared" si="57"/>
        <v>2</v>
      </c>
      <c r="AE90" s="31">
        <f>_xlfn.XLOOKUP(C90,Product!$E$3:$E$29,Product!$F$3:$F$29)</f>
        <v>278000</v>
      </c>
      <c r="AF90" s="31">
        <f>_xlfn.XLOOKUP(C90,Product!$E$3:$E$29,Product!$G$3:$G$29)</f>
        <v>122000</v>
      </c>
      <c r="AG90" s="21" t="s">
        <v>10</v>
      </c>
      <c r="AH90" s="22">
        <f>_xlfn.XLOOKUP(AG90,Diskon!$C$3:$C$9,Diskon!$D$3:$D$9)</f>
        <v>0.1</v>
      </c>
      <c r="AI90" s="17" t="s">
        <v>90</v>
      </c>
      <c r="AJ90" s="16" t="s">
        <v>11</v>
      </c>
      <c r="AK90" s="16" t="s">
        <v>76</v>
      </c>
      <c r="AL90" s="23">
        <f t="shared" si="58"/>
        <v>556000</v>
      </c>
      <c r="AM90" s="23">
        <f t="shared" si="59"/>
        <v>55600</v>
      </c>
      <c r="AN90" s="23">
        <f t="shared" si="60"/>
        <v>500400</v>
      </c>
      <c r="AO90" s="23">
        <f t="shared" si="61"/>
        <v>244000</v>
      </c>
      <c r="AP90" s="23">
        <f t="shared" si="62"/>
        <v>256400</v>
      </c>
      <c r="AQ90" s="24">
        <v>45021</v>
      </c>
      <c r="AR90" s="27" t="str">
        <f t="shared" si="63"/>
        <v>05/04/23</v>
      </c>
      <c r="AS90" s="16">
        <v>3</v>
      </c>
      <c r="AT90" s="66">
        <f>AP90/'pivot general'!$A$8</f>
        <v>3.8462614496220381E-4</v>
      </c>
    </row>
    <row r="91" spans="1:46" ht="14.4" x14ac:dyDescent="0.3">
      <c r="A91" s="16">
        <v>90</v>
      </c>
      <c r="B91" s="16" t="str">
        <f t="shared" si="32"/>
        <v>ORD-PW-90-01/04/23</v>
      </c>
      <c r="C91" s="17" t="s">
        <v>59</v>
      </c>
      <c r="D91" s="16" t="str">
        <f>_xlfn.XLOOKUP($C91,Product!$E$3:$E$29,Product!$D$3:$D$29)</f>
        <v>PW</v>
      </c>
      <c r="E91" s="18" t="s">
        <v>177</v>
      </c>
      <c r="F91" s="18">
        <f t="shared" si="33"/>
        <v>10</v>
      </c>
      <c r="G91" s="18">
        <f t="shared" si="34"/>
        <v>20</v>
      </c>
      <c r="H91" s="18">
        <f t="shared" si="35"/>
        <v>31</v>
      </c>
      <c r="I91" s="18">
        <f t="shared" si="36"/>
        <v>10</v>
      </c>
      <c r="J91" s="16" t="str">
        <f t="shared" si="37"/>
        <v>Ocean Blue</v>
      </c>
      <c r="K91" s="16" t="str">
        <f t="shared" si="38"/>
        <v>Ocean Blue</v>
      </c>
      <c r="L91" s="25" t="str">
        <f t="shared" si="39"/>
        <v xml:space="preserve"> 1</v>
      </c>
      <c r="M91" s="19">
        <f t="shared" si="40"/>
        <v>1</v>
      </c>
      <c r="N91" s="18" t="e">
        <f t="shared" si="41"/>
        <v>#VALUE!</v>
      </c>
      <c r="O91" s="18" t="e">
        <f t="shared" si="42"/>
        <v>#VALUE!</v>
      </c>
      <c r="P91" s="18" t="e">
        <f t="shared" si="43"/>
        <v>#VALUE!</v>
      </c>
      <c r="Q91" s="18" t="e">
        <f t="shared" si="44"/>
        <v>#VALUE!</v>
      </c>
      <c r="R91" s="27" t="str">
        <f t="shared" si="45"/>
        <v xml:space="preserve"> </v>
      </c>
      <c r="S91" s="19" t="str">
        <f t="shared" si="46"/>
        <v xml:space="preserve"> </v>
      </c>
      <c r="T91" s="19" t="str">
        <f t="shared" si="47"/>
        <v>0</v>
      </c>
      <c r="U91" s="19">
        <f t="shared" si="48"/>
        <v>0</v>
      </c>
      <c r="V91" s="20" t="e">
        <f t="shared" si="49"/>
        <v>#VALUE!</v>
      </c>
      <c r="W91" s="18" t="e">
        <f t="shared" si="50"/>
        <v>#VALUE!</v>
      </c>
      <c r="X91" s="18" t="e">
        <f t="shared" si="51"/>
        <v>#VALUE!</v>
      </c>
      <c r="Y91" s="18" t="e">
        <f t="shared" si="52"/>
        <v>#VALUE!</v>
      </c>
      <c r="Z91" s="16" t="str">
        <f t="shared" si="53"/>
        <v xml:space="preserve"> </v>
      </c>
      <c r="AA91" s="16" t="str">
        <f t="shared" si="54"/>
        <v xml:space="preserve"> </v>
      </c>
      <c r="AB91" s="19" t="str">
        <f t="shared" si="55"/>
        <v>0</v>
      </c>
      <c r="AC91" s="19">
        <f t="shared" si="56"/>
        <v>0</v>
      </c>
      <c r="AD91" s="19">
        <f t="shared" si="57"/>
        <v>1</v>
      </c>
      <c r="AE91" s="31">
        <f>_xlfn.XLOOKUP(C91,Product!$E$3:$E$29,Product!$F$3:$F$29)</f>
        <v>110000</v>
      </c>
      <c r="AF91" s="31">
        <f>_xlfn.XLOOKUP(C91,Product!$E$3:$E$29,Product!$G$3:$G$29)</f>
        <v>40000</v>
      </c>
      <c r="AG91" s="21" t="s">
        <v>92</v>
      </c>
      <c r="AH91" s="22">
        <f>_xlfn.XLOOKUP(AG91,Diskon!$C$3:$C$9,Diskon!$D$3:$D$9)</f>
        <v>0.1</v>
      </c>
      <c r="AI91" s="17" t="s">
        <v>90</v>
      </c>
      <c r="AJ91" s="16" t="s">
        <v>14</v>
      </c>
      <c r="AK91" s="16" t="s">
        <v>74</v>
      </c>
      <c r="AL91" s="23">
        <f t="shared" si="58"/>
        <v>110000</v>
      </c>
      <c r="AM91" s="23">
        <f t="shared" si="59"/>
        <v>11000</v>
      </c>
      <c r="AN91" s="23">
        <f t="shared" si="60"/>
        <v>99000</v>
      </c>
      <c r="AO91" s="23">
        <f t="shared" si="61"/>
        <v>40000</v>
      </c>
      <c r="AP91" s="23">
        <f t="shared" si="62"/>
        <v>59000</v>
      </c>
      <c r="AQ91" s="24">
        <v>45017</v>
      </c>
      <c r="AR91" s="27" t="str">
        <f t="shared" si="63"/>
        <v>01/04/23</v>
      </c>
      <c r="AS91" s="16">
        <v>5</v>
      </c>
      <c r="AT91" s="66">
        <f>AP91/'pivot general'!$A$8</f>
        <v>8.8506016196450955E-5</v>
      </c>
    </row>
    <row r="92" spans="1:46" ht="14.4" x14ac:dyDescent="0.3">
      <c r="A92" s="16">
        <v>91</v>
      </c>
      <c r="B92" s="16" t="str">
        <f t="shared" si="32"/>
        <v>ORD-PW-91-28/04/23</v>
      </c>
      <c r="C92" s="17" t="s">
        <v>47</v>
      </c>
      <c r="D92" s="16" t="str">
        <f>_xlfn.XLOOKUP($C92,Product!$E$3:$E$29,Product!$D$3:$D$29)</f>
        <v>PW</v>
      </c>
      <c r="E92" s="18" t="s">
        <v>133</v>
      </c>
      <c r="F92" s="18">
        <f t="shared" si="33"/>
        <v>10</v>
      </c>
      <c r="G92" s="18">
        <f t="shared" si="34"/>
        <v>20</v>
      </c>
      <c r="H92" s="18">
        <f t="shared" si="35"/>
        <v>31</v>
      </c>
      <c r="I92" s="18">
        <f t="shared" si="36"/>
        <v>10</v>
      </c>
      <c r="J92" s="16" t="str">
        <f t="shared" si="37"/>
        <v>Snow White</v>
      </c>
      <c r="K92" s="16" t="str">
        <f t="shared" si="38"/>
        <v>Snow White</v>
      </c>
      <c r="L92" s="25" t="str">
        <f t="shared" si="39"/>
        <v xml:space="preserve"> 1</v>
      </c>
      <c r="M92" s="19">
        <f t="shared" si="40"/>
        <v>1</v>
      </c>
      <c r="N92" s="18" t="e">
        <f t="shared" si="41"/>
        <v>#VALUE!</v>
      </c>
      <c r="O92" s="18" t="e">
        <f t="shared" si="42"/>
        <v>#VALUE!</v>
      </c>
      <c r="P92" s="18" t="e">
        <f t="shared" si="43"/>
        <v>#VALUE!</v>
      </c>
      <c r="Q92" s="18" t="e">
        <f t="shared" si="44"/>
        <v>#VALUE!</v>
      </c>
      <c r="R92" s="27" t="str">
        <f t="shared" si="45"/>
        <v xml:space="preserve"> </v>
      </c>
      <c r="S92" s="19" t="str">
        <f t="shared" si="46"/>
        <v xml:space="preserve"> </v>
      </c>
      <c r="T92" s="19" t="str">
        <f t="shared" si="47"/>
        <v>0</v>
      </c>
      <c r="U92" s="19">
        <f t="shared" si="48"/>
        <v>0</v>
      </c>
      <c r="V92" s="20" t="e">
        <f t="shared" si="49"/>
        <v>#VALUE!</v>
      </c>
      <c r="W92" s="18" t="e">
        <f t="shared" si="50"/>
        <v>#VALUE!</v>
      </c>
      <c r="X92" s="18" t="e">
        <f t="shared" si="51"/>
        <v>#VALUE!</v>
      </c>
      <c r="Y92" s="18" t="e">
        <f t="shared" si="52"/>
        <v>#VALUE!</v>
      </c>
      <c r="Z92" s="16" t="str">
        <f t="shared" si="53"/>
        <v xml:space="preserve"> </v>
      </c>
      <c r="AA92" s="16" t="str">
        <f t="shared" si="54"/>
        <v xml:space="preserve"> </v>
      </c>
      <c r="AB92" s="19" t="str">
        <f t="shared" si="55"/>
        <v>0</v>
      </c>
      <c r="AC92" s="19">
        <f t="shared" si="56"/>
        <v>0</v>
      </c>
      <c r="AD92" s="19">
        <f t="shared" si="57"/>
        <v>1</v>
      </c>
      <c r="AE92" s="31">
        <f>_xlfn.XLOOKUP(C92,Product!$E$3:$E$29,Product!$F$3:$F$29)</f>
        <v>200000</v>
      </c>
      <c r="AF92" s="31">
        <f>_xlfn.XLOOKUP(C92,Product!$E$3:$E$29,Product!$G$3:$G$29)</f>
        <v>55000</v>
      </c>
      <c r="AG92" s="21" t="s">
        <v>96</v>
      </c>
      <c r="AH92" s="22">
        <f>_xlfn.XLOOKUP(AG92,Diskon!$C$3:$C$9,Diskon!$D$3:$D$9)</f>
        <v>0.1</v>
      </c>
      <c r="AI92" s="17" t="s">
        <v>13</v>
      </c>
      <c r="AJ92" s="16" t="s">
        <v>14</v>
      </c>
      <c r="AK92" s="16" t="s">
        <v>60</v>
      </c>
      <c r="AL92" s="23">
        <f t="shared" si="58"/>
        <v>200000</v>
      </c>
      <c r="AM92" s="23">
        <f t="shared" si="59"/>
        <v>20000</v>
      </c>
      <c r="AN92" s="23">
        <f t="shared" si="60"/>
        <v>180000</v>
      </c>
      <c r="AO92" s="23">
        <f t="shared" si="61"/>
        <v>55000</v>
      </c>
      <c r="AP92" s="23">
        <f t="shared" si="62"/>
        <v>125000</v>
      </c>
      <c r="AQ92" s="24">
        <v>45044</v>
      </c>
      <c r="AR92" s="27" t="str">
        <f t="shared" si="63"/>
        <v>28/04/23</v>
      </c>
      <c r="AS92" s="16">
        <v>5</v>
      </c>
      <c r="AT92" s="66">
        <f>AP92/'pivot general'!$A$8</f>
        <v>1.8751274617892152E-4</v>
      </c>
    </row>
    <row r="93" spans="1:46" ht="14.4" x14ac:dyDescent="0.3">
      <c r="A93" s="16">
        <v>92</v>
      </c>
      <c r="B93" s="16" t="str">
        <f t="shared" si="32"/>
        <v>ORD-PU-92-13/04/23</v>
      </c>
      <c r="C93" s="17" t="s">
        <v>39</v>
      </c>
      <c r="D93" s="16" t="str">
        <f>_xlfn.XLOOKUP($C93,Product!$E$3:$E$29,Product!$D$3:$D$29)</f>
        <v>PU</v>
      </c>
      <c r="E93" s="18" t="s">
        <v>178</v>
      </c>
      <c r="F93" s="18">
        <f t="shared" si="33"/>
        <v>10</v>
      </c>
      <c r="G93" s="18">
        <f t="shared" si="34"/>
        <v>14</v>
      </c>
      <c r="H93" s="18">
        <f t="shared" si="35"/>
        <v>25</v>
      </c>
      <c r="I93" s="18">
        <f t="shared" si="36"/>
        <v>4</v>
      </c>
      <c r="J93" s="16" t="str">
        <f t="shared" si="37"/>
        <v>Dusk</v>
      </c>
      <c r="K93" s="16" t="str">
        <f t="shared" si="38"/>
        <v>Dusk</v>
      </c>
      <c r="L93" s="25" t="str">
        <f t="shared" si="39"/>
        <v xml:space="preserve"> 3</v>
      </c>
      <c r="M93" s="19">
        <f t="shared" si="40"/>
        <v>3</v>
      </c>
      <c r="N93" s="18">
        <f t="shared" si="41"/>
        <v>38</v>
      </c>
      <c r="O93" s="18">
        <f t="shared" si="42"/>
        <v>48</v>
      </c>
      <c r="P93" s="18">
        <f t="shared" si="43"/>
        <v>59</v>
      </c>
      <c r="Q93" s="18">
        <f t="shared" si="44"/>
        <v>10</v>
      </c>
      <c r="R93" s="27" t="str">
        <f t="shared" si="45"/>
        <v xml:space="preserve">Rose Gold </v>
      </c>
      <c r="S93" s="19" t="str">
        <f t="shared" si="46"/>
        <v xml:space="preserve">Rose Gold </v>
      </c>
      <c r="T93" s="19" t="str">
        <f t="shared" si="47"/>
        <v xml:space="preserve"> 1</v>
      </c>
      <c r="U93" s="19">
        <f t="shared" si="48"/>
        <v>1</v>
      </c>
      <c r="V93" s="20" t="e">
        <f t="shared" si="49"/>
        <v>#VALUE!</v>
      </c>
      <c r="W93" s="18" t="e">
        <f t="shared" si="50"/>
        <v>#VALUE!</v>
      </c>
      <c r="X93" s="18" t="e">
        <f t="shared" si="51"/>
        <v>#VALUE!</v>
      </c>
      <c r="Y93" s="18" t="e">
        <f t="shared" si="52"/>
        <v>#VALUE!</v>
      </c>
      <c r="Z93" s="16" t="str">
        <f t="shared" si="53"/>
        <v xml:space="preserve"> </v>
      </c>
      <c r="AA93" s="16" t="str">
        <f t="shared" si="54"/>
        <v xml:space="preserve"> </v>
      </c>
      <c r="AB93" s="19" t="str">
        <f t="shared" si="55"/>
        <v>0</v>
      </c>
      <c r="AC93" s="19">
        <f t="shared" si="56"/>
        <v>0</v>
      </c>
      <c r="AD93" s="19">
        <f t="shared" si="57"/>
        <v>4</v>
      </c>
      <c r="AE93" s="31">
        <f>_xlfn.XLOOKUP(C93,Product!$E$3:$E$29,Product!$F$3:$F$29)</f>
        <v>235000</v>
      </c>
      <c r="AF93" s="31">
        <f>_xlfn.XLOOKUP(C93,Product!$E$3:$E$29,Product!$G$3:$G$29)</f>
        <v>89000</v>
      </c>
      <c r="AG93" s="21" t="s">
        <v>16</v>
      </c>
      <c r="AH93" s="22" t="e">
        <f>_xlfn.XLOOKUP(AG93,Diskon!$C$3:$C$9,Diskon!$D$3:$D$9)</f>
        <v>#N/A</v>
      </c>
      <c r="AI93" s="17" t="s">
        <v>16</v>
      </c>
      <c r="AJ93" s="16" t="s">
        <v>14</v>
      </c>
      <c r="AK93" s="16" t="s">
        <v>36</v>
      </c>
      <c r="AL93" s="23">
        <f t="shared" si="58"/>
        <v>940000</v>
      </c>
      <c r="AM93" s="23" t="str">
        <f t="shared" si="59"/>
        <v>0</v>
      </c>
      <c r="AN93" s="23">
        <f t="shared" si="60"/>
        <v>940000</v>
      </c>
      <c r="AO93" s="23">
        <f t="shared" si="61"/>
        <v>356000</v>
      </c>
      <c r="AP93" s="23">
        <f t="shared" si="62"/>
        <v>584000</v>
      </c>
      <c r="AQ93" s="24">
        <v>45029</v>
      </c>
      <c r="AR93" s="27" t="str">
        <f t="shared" si="63"/>
        <v>13/04/23</v>
      </c>
      <c r="AS93" s="16">
        <v>3</v>
      </c>
      <c r="AT93" s="66">
        <f>AP93/'pivot general'!$A$8</f>
        <v>8.7605955014792136E-4</v>
      </c>
    </row>
    <row r="94" spans="1:46" ht="14.4" x14ac:dyDescent="0.3">
      <c r="A94" s="16">
        <v>93</v>
      </c>
      <c r="B94" s="16" t="str">
        <f t="shared" si="32"/>
        <v>ORD-PP-93-05/04/23</v>
      </c>
      <c r="C94" s="17" t="s">
        <v>52</v>
      </c>
      <c r="D94" s="16" t="str">
        <f>_xlfn.XLOOKUP($C94,Product!$E$3:$E$29,Product!$D$3:$D$29)</f>
        <v>PP</v>
      </c>
      <c r="E94" s="18" t="s">
        <v>179</v>
      </c>
      <c r="F94" s="18">
        <f t="shared" si="33"/>
        <v>10</v>
      </c>
      <c r="G94" s="18">
        <f t="shared" si="34"/>
        <v>19</v>
      </c>
      <c r="H94" s="18">
        <f t="shared" si="35"/>
        <v>30</v>
      </c>
      <c r="I94" s="18">
        <f t="shared" si="36"/>
        <v>9</v>
      </c>
      <c r="J94" s="16" t="str">
        <f t="shared" si="37"/>
        <v>Rose Gold</v>
      </c>
      <c r="K94" s="16" t="str">
        <f t="shared" si="38"/>
        <v>Rose Gold</v>
      </c>
      <c r="L94" s="25" t="str">
        <f t="shared" si="39"/>
        <v xml:space="preserve"> 3</v>
      </c>
      <c r="M94" s="19">
        <f t="shared" si="40"/>
        <v>3</v>
      </c>
      <c r="N94" s="18" t="e">
        <f t="shared" si="41"/>
        <v>#VALUE!</v>
      </c>
      <c r="O94" s="18" t="e">
        <f t="shared" si="42"/>
        <v>#VALUE!</v>
      </c>
      <c r="P94" s="18" t="e">
        <f t="shared" si="43"/>
        <v>#VALUE!</v>
      </c>
      <c r="Q94" s="18" t="e">
        <f t="shared" si="44"/>
        <v>#VALUE!</v>
      </c>
      <c r="R94" s="27" t="str">
        <f t="shared" si="45"/>
        <v xml:space="preserve"> </v>
      </c>
      <c r="S94" s="19" t="str">
        <f t="shared" si="46"/>
        <v xml:space="preserve"> </v>
      </c>
      <c r="T94" s="19" t="str">
        <f t="shared" si="47"/>
        <v>0</v>
      </c>
      <c r="U94" s="19">
        <f t="shared" si="48"/>
        <v>0</v>
      </c>
      <c r="V94" s="20" t="e">
        <f t="shared" si="49"/>
        <v>#VALUE!</v>
      </c>
      <c r="W94" s="18" t="e">
        <f t="shared" si="50"/>
        <v>#VALUE!</v>
      </c>
      <c r="X94" s="18" t="e">
        <f t="shared" si="51"/>
        <v>#VALUE!</v>
      </c>
      <c r="Y94" s="18" t="e">
        <f t="shared" si="52"/>
        <v>#VALUE!</v>
      </c>
      <c r="Z94" s="16" t="str">
        <f t="shared" si="53"/>
        <v xml:space="preserve"> </v>
      </c>
      <c r="AA94" s="16" t="str">
        <f t="shared" si="54"/>
        <v xml:space="preserve"> </v>
      </c>
      <c r="AB94" s="19" t="str">
        <f t="shared" si="55"/>
        <v>0</v>
      </c>
      <c r="AC94" s="19">
        <f t="shared" si="56"/>
        <v>0</v>
      </c>
      <c r="AD94" s="19">
        <f t="shared" si="57"/>
        <v>3</v>
      </c>
      <c r="AE94" s="31">
        <f>_xlfn.XLOOKUP(C94,Product!$E$3:$E$29,Product!$F$3:$F$29)</f>
        <v>100000</v>
      </c>
      <c r="AF94" s="31">
        <f>_xlfn.XLOOKUP(C94,Product!$E$3:$E$29,Product!$G$3:$G$29)</f>
        <v>31000</v>
      </c>
      <c r="AG94" s="21" t="s">
        <v>89</v>
      </c>
      <c r="AH94" s="22">
        <f>_xlfn.XLOOKUP(AG94,Diskon!$C$3:$C$9,Diskon!$D$3:$D$9)</f>
        <v>0.15</v>
      </c>
      <c r="AI94" s="17" t="s">
        <v>90</v>
      </c>
      <c r="AJ94" s="16" t="s">
        <v>23</v>
      </c>
      <c r="AK94" s="16" t="s">
        <v>28</v>
      </c>
      <c r="AL94" s="23">
        <f t="shared" si="58"/>
        <v>300000</v>
      </c>
      <c r="AM94" s="23">
        <f t="shared" si="59"/>
        <v>45000</v>
      </c>
      <c r="AN94" s="23">
        <f t="shared" si="60"/>
        <v>255000</v>
      </c>
      <c r="AO94" s="23">
        <f t="shared" si="61"/>
        <v>93000</v>
      </c>
      <c r="AP94" s="23">
        <f t="shared" si="62"/>
        <v>162000</v>
      </c>
      <c r="AQ94" s="24">
        <v>45021</v>
      </c>
      <c r="AR94" s="27" t="str">
        <f t="shared" si="63"/>
        <v>05/04/23</v>
      </c>
      <c r="AS94" s="16">
        <v>2</v>
      </c>
      <c r="AT94" s="66">
        <f>AP94/'pivot general'!$A$8</f>
        <v>2.4301651904788229E-4</v>
      </c>
    </row>
    <row r="95" spans="1:46" ht="14.4" x14ac:dyDescent="0.3">
      <c r="A95" s="16">
        <v>94</v>
      </c>
      <c r="B95" s="16" t="str">
        <f t="shared" si="32"/>
        <v>ORD-SP-94-26/04/23</v>
      </c>
      <c r="C95" s="17" t="s">
        <v>67</v>
      </c>
      <c r="D95" s="16" t="str">
        <f>_xlfn.XLOOKUP($C95,Product!$E$3:$E$29,Product!$D$3:$D$29)</f>
        <v>SP</v>
      </c>
      <c r="E95" s="18" t="s">
        <v>180</v>
      </c>
      <c r="F95" s="18">
        <f t="shared" si="33"/>
        <v>10</v>
      </c>
      <c r="G95" s="18">
        <f t="shared" si="34"/>
        <v>20</v>
      </c>
      <c r="H95" s="18">
        <f t="shared" si="35"/>
        <v>31</v>
      </c>
      <c r="I95" s="18">
        <f t="shared" si="36"/>
        <v>10</v>
      </c>
      <c r="J95" s="16" t="str">
        <f t="shared" si="37"/>
        <v>Ocean Blue</v>
      </c>
      <c r="K95" s="16" t="str">
        <f t="shared" si="38"/>
        <v>Ocean Blue</v>
      </c>
      <c r="L95" s="25" t="str">
        <f t="shared" si="39"/>
        <v xml:space="preserve"> 1</v>
      </c>
      <c r="M95" s="19">
        <f t="shared" si="40"/>
        <v>1</v>
      </c>
      <c r="N95" s="18">
        <f t="shared" si="41"/>
        <v>44</v>
      </c>
      <c r="O95" s="18">
        <f t="shared" si="42"/>
        <v>53</v>
      </c>
      <c r="P95" s="18">
        <f t="shared" si="43"/>
        <v>64</v>
      </c>
      <c r="Q95" s="18">
        <f t="shared" si="44"/>
        <v>9</v>
      </c>
      <c r="R95" s="27" t="str">
        <f t="shared" si="45"/>
        <v xml:space="preserve">Ash Grey </v>
      </c>
      <c r="S95" s="19" t="str">
        <f t="shared" si="46"/>
        <v xml:space="preserve">Ash Grey </v>
      </c>
      <c r="T95" s="19" t="str">
        <f t="shared" si="47"/>
        <v xml:space="preserve"> 1</v>
      </c>
      <c r="U95" s="19">
        <f t="shared" si="48"/>
        <v>1</v>
      </c>
      <c r="V95" s="20">
        <f t="shared" si="49"/>
        <v>77</v>
      </c>
      <c r="W95" s="18">
        <f t="shared" si="50"/>
        <v>88</v>
      </c>
      <c r="X95" s="18">
        <f t="shared" si="51"/>
        <v>99</v>
      </c>
      <c r="Y95" s="18">
        <f t="shared" si="52"/>
        <v>11</v>
      </c>
      <c r="Z95" s="16" t="str">
        <f t="shared" si="53"/>
        <v xml:space="preserve">Snow White </v>
      </c>
      <c r="AA95" s="16" t="str">
        <f t="shared" si="54"/>
        <v xml:space="preserve">Snow White </v>
      </c>
      <c r="AB95" s="19" t="str">
        <f t="shared" si="55"/>
        <v xml:space="preserve"> 3</v>
      </c>
      <c r="AC95" s="19">
        <f t="shared" si="56"/>
        <v>3</v>
      </c>
      <c r="AD95" s="19">
        <f t="shared" si="57"/>
        <v>5</v>
      </c>
      <c r="AE95" s="31">
        <f>_xlfn.XLOOKUP(C95,Product!$E$3:$E$29,Product!$F$3:$F$29)</f>
        <v>370000</v>
      </c>
      <c r="AF95" s="31">
        <f>_xlfn.XLOOKUP(C95,Product!$E$3:$E$29,Product!$G$3:$G$29)</f>
        <v>108000</v>
      </c>
      <c r="AG95" s="21" t="s">
        <v>96</v>
      </c>
      <c r="AH95" s="22">
        <f>_xlfn.XLOOKUP(AG95,Diskon!$C$3:$C$9,Diskon!$D$3:$D$9)</f>
        <v>0.1</v>
      </c>
      <c r="AI95" s="17" t="s">
        <v>13</v>
      </c>
      <c r="AJ95" s="16" t="s">
        <v>14</v>
      </c>
      <c r="AK95" s="16" t="s">
        <v>25</v>
      </c>
      <c r="AL95" s="23">
        <f t="shared" si="58"/>
        <v>1850000</v>
      </c>
      <c r="AM95" s="23">
        <f t="shared" si="59"/>
        <v>185000</v>
      </c>
      <c r="AN95" s="23">
        <f t="shared" si="60"/>
        <v>1665000</v>
      </c>
      <c r="AO95" s="23">
        <f t="shared" si="61"/>
        <v>540000</v>
      </c>
      <c r="AP95" s="23">
        <f t="shared" si="62"/>
        <v>1125000</v>
      </c>
      <c r="AQ95" s="24">
        <v>45042</v>
      </c>
      <c r="AR95" s="27" t="str">
        <f t="shared" si="63"/>
        <v>26/04/23</v>
      </c>
      <c r="AS95" s="16">
        <v>3</v>
      </c>
      <c r="AT95" s="66">
        <f>AP95/'pivot general'!$A$8</f>
        <v>1.6876147156102935E-3</v>
      </c>
    </row>
    <row r="96" spans="1:46" ht="14.4" x14ac:dyDescent="0.3">
      <c r="A96" s="16">
        <v>95</v>
      </c>
      <c r="B96" s="16" t="str">
        <f t="shared" si="32"/>
        <v>ORD-AK-95-01/04/23</v>
      </c>
      <c r="C96" s="17" t="s">
        <v>37</v>
      </c>
      <c r="D96" s="16" t="str">
        <f>_xlfn.XLOOKUP($C96,Product!$E$3:$E$29,Product!$D$3:$D$29)</f>
        <v>AK</v>
      </c>
      <c r="E96" s="18" t="s">
        <v>181</v>
      </c>
      <c r="F96" s="18">
        <f t="shared" si="33"/>
        <v>10</v>
      </c>
      <c r="G96" s="18">
        <f t="shared" si="34"/>
        <v>23</v>
      </c>
      <c r="H96" s="18">
        <f t="shared" si="35"/>
        <v>34</v>
      </c>
      <c r="I96" s="18">
        <f t="shared" si="36"/>
        <v>13</v>
      </c>
      <c r="J96" s="16" t="str">
        <f t="shared" si="37"/>
        <v>Summer Orange</v>
      </c>
      <c r="K96" s="16" t="str">
        <f t="shared" si="38"/>
        <v>Summer Orange</v>
      </c>
      <c r="L96" s="25" t="str">
        <f t="shared" si="39"/>
        <v xml:space="preserve"> 5</v>
      </c>
      <c r="M96" s="19">
        <f t="shared" si="40"/>
        <v>5</v>
      </c>
      <c r="N96" s="18" t="e">
        <f t="shared" si="41"/>
        <v>#VALUE!</v>
      </c>
      <c r="O96" s="18" t="e">
        <f t="shared" si="42"/>
        <v>#VALUE!</v>
      </c>
      <c r="P96" s="18" t="e">
        <f t="shared" si="43"/>
        <v>#VALUE!</v>
      </c>
      <c r="Q96" s="18" t="e">
        <f t="shared" si="44"/>
        <v>#VALUE!</v>
      </c>
      <c r="R96" s="27" t="str">
        <f t="shared" si="45"/>
        <v xml:space="preserve"> </v>
      </c>
      <c r="S96" s="19" t="str">
        <f t="shared" si="46"/>
        <v xml:space="preserve"> </v>
      </c>
      <c r="T96" s="19" t="str">
        <f t="shared" si="47"/>
        <v>0</v>
      </c>
      <c r="U96" s="19">
        <f t="shared" si="48"/>
        <v>0</v>
      </c>
      <c r="V96" s="20" t="e">
        <f t="shared" si="49"/>
        <v>#VALUE!</v>
      </c>
      <c r="W96" s="18" t="e">
        <f t="shared" si="50"/>
        <v>#VALUE!</v>
      </c>
      <c r="X96" s="18" t="e">
        <f t="shared" si="51"/>
        <v>#VALUE!</v>
      </c>
      <c r="Y96" s="18" t="e">
        <f t="shared" si="52"/>
        <v>#VALUE!</v>
      </c>
      <c r="Z96" s="16" t="str">
        <f t="shared" si="53"/>
        <v xml:space="preserve"> </v>
      </c>
      <c r="AA96" s="16" t="str">
        <f t="shared" si="54"/>
        <v xml:space="preserve"> </v>
      </c>
      <c r="AB96" s="19" t="str">
        <f t="shared" si="55"/>
        <v>0</v>
      </c>
      <c r="AC96" s="19">
        <f t="shared" si="56"/>
        <v>0</v>
      </c>
      <c r="AD96" s="19">
        <f t="shared" si="57"/>
        <v>5</v>
      </c>
      <c r="AE96" s="31">
        <f>_xlfn.XLOOKUP(C96,Product!$E$3:$E$29,Product!$F$3:$F$29)</f>
        <v>48000</v>
      </c>
      <c r="AF96" s="31">
        <f>_xlfn.XLOOKUP(C96,Product!$E$3:$E$29,Product!$G$3:$G$29)</f>
        <v>20000</v>
      </c>
      <c r="AG96" s="21" t="s">
        <v>89</v>
      </c>
      <c r="AH96" s="22">
        <f>_xlfn.XLOOKUP(AG96,Diskon!$C$3:$C$9,Diskon!$D$3:$D$9)</f>
        <v>0.15</v>
      </c>
      <c r="AI96" s="17" t="s">
        <v>90</v>
      </c>
      <c r="AJ96" s="16" t="s">
        <v>23</v>
      </c>
      <c r="AK96" s="16" t="s">
        <v>66</v>
      </c>
      <c r="AL96" s="23">
        <f t="shared" si="58"/>
        <v>240000</v>
      </c>
      <c r="AM96" s="23">
        <f t="shared" si="59"/>
        <v>36000</v>
      </c>
      <c r="AN96" s="23">
        <f t="shared" si="60"/>
        <v>204000</v>
      </c>
      <c r="AO96" s="23">
        <f t="shared" si="61"/>
        <v>100000</v>
      </c>
      <c r="AP96" s="23">
        <f t="shared" si="62"/>
        <v>104000</v>
      </c>
      <c r="AQ96" s="24">
        <v>45017</v>
      </c>
      <c r="AR96" s="27" t="str">
        <f t="shared" si="63"/>
        <v>01/04/23</v>
      </c>
      <c r="AS96" s="16">
        <v>3</v>
      </c>
      <c r="AT96" s="66">
        <f>AP96/'pivot general'!$A$8</f>
        <v>1.5601060482086271E-4</v>
      </c>
    </row>
    <row r="97" spans="1:46" ht="14.4" x14ac:dyDescent="0.3">
      <c r="A97" s="16">
        <v>96</v>
      </c>
      <c r="B97" s="16" t="str">
        <f t="shared" si="32"/>
        <v>ORD-PU-96-17/04/23</v>
      </c>
      <c r="C97" s="17" t="s">
        <v>41</v>
      </c>
      <c r="D97" s="16" t="str">
        <f>_xlfn.XLOOKUP($C97,Product!$E$3:$E$29,Product!$D$3:$D$29)</f>
        <v>PU</v>
      </c>
      <c r="E97" s="18" t="s">
        <v>182</v>
      </c>
      <c r="F97" s="18">
        <f t="shared" si="33"/>
        <v>10</v>
      </c>
      <c r="G97" s="18">
        <f t="shared" si="34"/>
        <v>19</v>
      </c>
      <c r="H97" s="18">
        <f t="shared" si="35"/>
        <v>30</v>
      </c>
      <c r="I97" s="18">
        <f t="shared" si="36"/>
        <v>9</v>
      </c>
      <c r="J97" s="16" t="str">
        <f t="shared" si="37"/>
        <v>Rose Gold</v>
      </c>
      <c r="K97" s="16" t="str">
        <f t="shared" si="38"/>
        <v>Rose Gold</v>
      </c>
      <c r="L97" s="25" t="str">
        <f t="shared" si="39"/>
        <v xml:space="preserve"> 4</v>
      </c>
      <c r="M97" s="19">
        <f t="shared" si="40"/>
        <v>4</v>
      </c>
      <c r="N97" s="18" t="e">
        <f t="shared" si="41"/>
        <v>#VALUE!</v>
      </c>
      <c r="O97" s="18" t="e">
        <f t="shared" si="42"/>
        <v>#VALUE!</v>
      </c>
      <c r="P97" s="18" t="e">
        <f t="shared" si="43"/>
        <v>#VALUE!</v>
      </c>
      <c r="Q97" s="18" t="e">
        <f t="shared" si="44"/>
        <v>#VALUE!</v>
      </c>
      <c r="R97" s="27" t="str">
        <f t="shared" si="45"/>
        <v xml:space="preserve"> </v>
      </c>
      <c r="S97" s="19" t="str">
        <f t="shared" si="46"/>
        <v xml:space="preserve"> </v>
      </c>
      <c r="T97" s="19" t="str">
        <f t="shared" si="47"/>
        <v>0</v>
      </c>
      <c r="U97" s="19">
        <f t="shared" si="48"/>
        <v>0</v>
      </c>
      <c r="V97" s="20" t="e">
        <f t="shared" si="49"/>
        <v>#VALUE!</v>
      </c>
      <c r="W97" s="18" t="e">
        <f t="shared" si="50"/>
        <v>#VALUE!</v>
      </c>
      <c r="X97" s="18" t="e">
        <f t="shared" si="51"/>
        <v>#VALUE!</v>
      </c>
      <c r="Y97" s="18" t="e">
        <f t="shared" si="52"/>
        <v>#VALUE!</v>
      </c>
      <c r="Z97" s="16" t="str">
        <f t="shared" si="53"/>
        <v xml:space="preserve"> </v>
      </c>
      <c r="AA97" s="16" t="str">
        <f t="shared" si="54"/>
        <v xml:space="preserve"> </v>
      </c>
      <c r="AB97" s="19" t="str">
        <f t="shared" si="55"/>
        <v>0</v>
      </c>
      <c r="AC97" s="19">
        <f t="shared" si="56"/>
        <v>0</v>
      </c>
      <c r="AD97" s="19">
        <f t="shared" si="57"/>
        <v>4</v>
      </c>
      <c r="AE97" s="31">
        <f>_xlfn.XLOOKUP(C97,Product!$E$3:$E$29,Product!$F$3:$F$29)</f>
        <v>220000</v>
      </c>
      <c r="AF97" s="31">
        <f>_xlfn.XLOOKUP(C97,Product!$E$3:$E$29,Product!$G$3:$G$29)</f>
        <v>76000</v>
      </c>
      <c r="AG97" s="21" t="s">
        <v>96</v>
      </c>
      <c r="AH97" s="22">
        <f>_xlfn.XLOOKUP(AG97,Diskon!$C$3:$C$9,Diskon!$D$3:$D$9)</f>
        <v>0.1</v>
      </c>
      <c r="AI97" s="17" t="s">
        <v>13</v>
      </c>
      <c r="AJ97" s="16" t="s">
        <v>14</v>
      </c>
      <c r="AK97" s="16" t="s">
        <v>68</v>
      </c>
      <c r="AL97" s="23">
        <f t="shared" si="58"/>
        <v>880000</v>
      </c>
      <c r="AM97" s="23">
        <f t="shared" si="59"/>
        <v>88000</v>
      </c>
      <c r="AN97" s="23">
        <f t="shared" si="60"/>
        <v>792000</v>
      </c>
      <c r="AO97" s="23">
        <f t="shared" si="61"/>
        <v>304000</v>
      </c>
      <c r="AP97" s="23">
        <f t="shared" si="62"/>
        <v>488000</v>
      </c>
      <c r="AQ97" s="24">
        <v>45033</v>
      </c>
      <c r="AR97" s="27" t="str">
        <f t="shared" si="63"/>
        <v>17/04/23</v>
      </c>
      <c r="AS97" s="16">
        <v>4</v>
      </c>
      <c r="AT97" s="66">
        <f>AP97/'pivot general'!$A$8</f>
        <v>7.3204976108250954E-4</v>
      </c>
    </row>
    <row r="98" spans="1:46" ht="14.4" x14ac:dyDescent="0.3">
      <c r="A98" s="16">
        <v>97</v>
      </c>
      <c r="B98" s="16" t="str">
        <f t="shared" si="32"/>
        <v>ORD-AK-97-06/04/23</v>
      </c>
      <c r="C98" s="17" t="s">
        <v>45</v>
      </c>
      <c r="D98" s="16" t="str">
        <f>_xlfn.XLOOKUP($C98,Product!$E$3:$E$29,Product!$D$3:$D$29)</f>
        <v>AK</v>
      </c>
      <c r="E98" s="18" t="s">
        <v>183</v>
      </c>
      <c r="F98" s="18">
        <f t="shared" si="33"/>
        <v>10</v>
      </c>
      <c r="G98" s="18">
        <f t="shared" si="34"/>
        <v>23</v>
      </c>
      <c r="H98" s="18">
        <f t="shared" si="35"/>
        <v>34</v>
      </c>
      <c r="I98" s="18">
        <f t="shared" si="36"/>
        <v>13</v>
      </c>
      <c r="J98" s="16" t="str">
        <f t="shared" si="37"/>
        <v>Summer Orange</v>
      </c>
      <c r="K98" s="16" t="str">
        <f t="shared" si="38"/>
        <v>Summer Orange</v>
      </c>
      <c r="L98" s="25" t="str">
        <f t="shared" si="39"/>
        <v xml:space="preserve"> 1</v>
      </c>
      <c r="M98" s="19">
        <f t="shared" si="40"/>
        <v>1</v>
      </c>
      <c r="N98" s="18">
        <f t="shared" si="41"/>
        <v>47</v>
      </c>
      <c r="O98" s="18">
        <f t="shared" si="42"/>
        <v>59</v>
      </c>
      <c r="P98" s="18">
        <f t="shared" si="43"/>
        <v>70</v>
      </c>
      <c r="Q98" s="18">
        <f t="shared" si="44"/>
        <v>12</v>
      </c>
      <c r="R98" s="27" t="str">
        <f t="shared" si="45"/>
        <v xml:space="preserve">Carmine Red </v>
      </c>
      <c r="S98" s="19" t="str">
        <f t="shared" si="46"/>
        <v xml:space="preserve">Carmine Red </v>
      </c>
      <c r="T98" s="19" t="str">
        <f t="shared" si="47"/>
        <v xml:space="preserve"> 1</v>
      </c>
      <c r="U98" s="19">
        <f t="shared" si="48"/>
        <v>1</v>
      </c>
      <c r="V98" s="20" t="e">
        <f t="shared" si="49"/>
        <v>#VALUE!</v>
      </c>
      <c r="W98" s="18" t="e">
        <f t="shared" si="50"/>
        <v>#VALUE!</v>
      </c>
      <c r="X98" s="18" t="e">
        <f t="shared" si="51"/>
        <v>#VALUE!</v>
      </c>
      <c r="Y98" s="18" t="e">
        <f t="shared" si="52"/>
        <v>#VALUE!</v>
      </c>
      <c r="Z98" s="16" t="str">
        <f t="shared" si="53"/>
        <v xml:space="preserve"> </v>
      </c>
      <c r="AA98" s="16" t="str">
        <f t="shared" si="54"/>
        <v xml:space="preserve"> </v>
      </c>
      <c r="AB98" s="19" t="str">
        <f t="shared" si="55"/>
        <v>0</v>
      </c>
      <c r="AC98" s="19">
        <f t="shared" si="56"/>
        <v>0</v>
      </c>
      <c r="AD98" s="19">
        <f t="shared" si="57"/>
        <v>2</v>
      </c>
      <c r="AE98" s="31">
        <f>_xlfn.XLOOKUP(C98,Product!$E$3:$E$29,Product!$F$3:$F$29)</f>
        <v>400000</v>
      </c>
      <c r="AF98" s="31">
        <f>_xlfn.XLOOKUP(C98,Product!$E$3:$E$29,Product!$G$3:$G$29)</f>
        <v>250000</v>
      </c>
      <c r="AG98" s="21" t="s">
        <v>10</v>
      </c>
      <c r="AH98" s="22">
        <f>_xlfn.XLOOKUP(AG98,Diskon!$C$3:$C$9,Diskon!$D$3:$D$9)</f>
        <v>0.1</v>
      </c>
      <c r="AI98" s="17" t="s">
        <v>90</v>
      </c>
      <c r="AJ98" s="16" t="s">
        <v>11</v>
      </c>
      <c r="AK98" s="16" t="s">
        <v>49</v>
      </c>
      <c r="AL98" s="23">
        <f t="shared" si="58"/>
        <v>800000</v>
      </c>
      <c r="AM98" s="23">
        <f t="shared" si="59"/>
        <v>80000</v>
      </c>
      <c r="AN98" s="23">
        <f t="shared" si="60"/>
        <v>720000</v>
      </c>
      <c r="AO98" s="23">
        <f t="shared" si="61"/>
        <v>500000</v>
      </c>
      <c r="AP98" s="23">
        <f t="shared" si="62"/>
        <v>220000</v>
      </c>
      <c r="AQ98" s="24">
        <v>45022</v>
      </c>
      <c r="AR98" s="27" t="str">
        <f t="shared" si="63"/>
        <v>06/04/23</v>
      </c>
      <c r="AS98" s="16">
        <v>1</v>
      </c>
      <c r="AT98" s="66">
        <f>AP98/'pivot general'!$A$8</f>
        <v>3.3002243327490187E-4</v>
      </c>
    </row>
    <row r="99" spans="1:46" ht="14.4" x14ac:dyDescent="0.3">
      <c r="A99" s="16">
        <v>98</v>
      </c>
      <c r="B99" s="16" t="str">
        <f t="shared" si="32"/>
        <v>ORD-SP-98-20/04/23</v>
      </c>
      <c r="C99" s="17" t="s">
        <v>63</v>
      </c>
      <c r="D99" s="16" t="str">
        <f>_xlfn.XLOOKUP($C99,Product!$E$3:$E$29,Product!$D$3:$D$29)</f>
        <v>SP</v>
      </c>
      <c r="E99" s="18" t="s">
        <v>184</v>
      </c>
      <c r="F99" s="18">
        <f t="shared" si="33"/>
        <v>10</v>
      </c>
      <c r="G99" s="18">
        <f t="shared" si="34"/>
        <v>21</v>
      </c>
      <c r="H99" s="18">
        <f t="shared" si="35"/>
        <v>32</v>
      </c>
      <c r="I99" s="18">
        <f t="shared" si="36"/>
        <v>11</v>
      </c>
      <c r="J99" s="16" t="str">
        <f t="shared" si="37"/>
        <v>Carmine Red</v>
      </c>
      <c r="K99" s="16" t="str">
        <f t="shared" si="38"/>
        <v>Carmine Red</v>
      </c>
      <c r="L99" s="25" t="str">
        <f t="shared" si="39"/>
        <v xml:space="preserve"> 1</v>
      </c>
      <c r="M99" s="19">
        <f t="shared" si="40"/>
        <v>1</v>
      </c>
      <c r="N99" s="18">
        <f t="shared" si="41"/>
        <v>45</v>
      </c>
      <c r="O99" s="18">
        <f t="shared" si="42"/>
        <v>56</v>
      </c>
      <c r="P99" s="18">
        <f t="shared" si="43"/>
        <v>67</v>
      </c>
      <c r="Q99" s="18">
        <f t="shared" si="44"/>
        <v>11</v>
      </c>
      <c r="R99" s="27" t="str">
        <f t="shared" si="45"/>
        <v xml:space="preserve">Ocean Blue </v>
      </c>
      <c r="S99" s="19" t="str">
        <f t="shared" si="46"/>
        <v xml:space="preserve">Ocean Blue </v>
      </c>
      <c r="T99" s="19" t="str">
        <f t="shared" si="47"/>
        <v xml:space="preserve"> 2</v>
      </c>
      <c r="U99" s="19">
        <f t="shared" si="48"/>
        <v>2</v>
      </c>
      <c r="V99" s="20">
        <f t="shared" si="49"/>
        <v>80</v>
      </c>
      <c r="W99" s="18">
        <f t="shared" si="50"/>
        <v>94</v>
      </c>
      <c r="X99" s="18">
        <f t="shared" si="51"/>
        <v>105</v>
      </c>
      <c r="Y99" s="18">
        <f t="shared" si="52"/>
        <v>14</v>
      </c>
      <c r="Z99" s="16" t="str">
        <f t="shared" si="53"/>
        <v xml:space="preserve">Summer Orange </v>
      </c>
      <c r="AA99" s="16" t="str">
        <f t="shared" si="54"/>
        <v xml:space="preserve">Summer Orange </v>
      </c>
      <c r="AB99" s="19" t="str">
        <f t="shared" si="55"/>
        <v xml:space="preserve"> 1</v>
      </c>
      <c r="AC99" s="19">
        <f t="shared" si="56"/>
        <v>1</v>
      </c>
      <c r="AD99" s="19">
        <f t="shared" si="57"/>
        <v>4</v>
      </c>
      <c r="AE99" s="31">
        <f>_xlfn.XLOOKUP(C99,Product!$E$3:$E$29,Product!$F$3:$F$29)</f>
        <v>125000</v>
      </c>
      <c r="AF99" s="31">
        <f>_xlfn.XLOOKUP(C99,Product!$E$3:$E$29,Product!$G$3:$G$29)</f>
        <v>23000</v>
      </c>
      <c r="AG99" s="21" t="s">
        <v>12</v>
      </c>
      <c r="AH99" s="22">
        <f>_xlfn.XLOOKUP(AG99,Diskon!$C$3:$C$9,Diskon!$D$3:$D$9)</f>
        <v>0.2</v>
      </c>
      <c r="AI99" s="17" t="s">
        <v>13</v>
      </c>
      <c r="AJ99" s="16" t="s">
        <v>11</v>
      </c>
      <c r="AK99" s="16" t="s">
        <v>55</v>
      </c>
      <c r="AL99" s="23">
        <f t="shared" si="58"/>
        <v>500000</v>
      </c>
      <c r="AM99" s="23">
        <f t="shared" si="59"/>
        <v>100000</v>
      </c>
      <c r="AN99" s="23">
        <f t="shared" si="60"/>
        <v>400000</v>
      </c>
      <c r="AO99" s="23">
        <f t="shared" si="61"/>
        <v>92000</v>
      </c>
      <c r="AP99" s="23">
        <f t="shared" si="62"/>
        <v>308000</v>
      </c>
      <c r="AQ99" s="24">
        <v>45036</v>
      </c>
      <c r="AR99" s="27" t="str">
        <f t="shared" si="63"/>
        <v>20/04/23</v>
      </c>
      <c r="AS99" s="16">
        <v>2</v>
      </c>
      <c r="AT99" s="66">
        <f>AP99/'pivot general'!$A$8</f>
        <v>4.6203140658486263E-4</v>
      </c>
    </row>
    <row r="100" spans="1:46" ht="14.4" x14ac:dyDescent="0.3">
      <c r="A100" s="16">
        <v>99</v>
      </c>
      <c r="B100" s="16" t="str">
        <f t="shared" si="32"/>
        <v>ORD-AK-99-06/04/23</v>
      </c>
      <c r="C100" s="17" t="s">
        <v>35</v>
      </c>
      <c r="D100" s="16" t="str">
        <f>_xlfn.XLOOKUP($C100,Product!$E$3:$E$29,Product!$D$3:$D$29)</f>
        <v>AK</v>
      </c>
      <c r="E100" s="18" t="s">
        <v>185</v>
      </c>
      <c r="F100" s="18">
        <f t="shared" si="33"/>
        <v>10</v>
      </c>
      <c r="G100" s="18">
        <f t="shared" si="34"/>
        <v>18</v>
      </c>
      <c r="H100" s="18">
        <f t="shared" si="35"/>
        <v>29</v>
      </c>
      <c r="I100" s="18">
        <f t="shared" si="36"/>
        <v>8</v>
      </c>
      <c r="J100" s="16" t="str">
        <f t="shared" si="37"/>
        <v>Ash Grey</v>
      </c>
      <c r="K100" s="16" t="str">
        <f t="shared" si="38"/>
        <v>Ash Grey</v>
      </c>
      <c r="L100" s="25" t="str">
        <f t="shared" si="39"/>
        <v xml:space="preserve"> 3</v>
      </c>
      <c r="M100" s="19">
        <f t="shared" si="40"/>
        <v>3</v>
      </c>
      <c r="N100" s="18">
        <f t="shared" si="41"/>
        <v>42</v>
      </c>
      <c r="O100" s="18">
        <f t="shared" si="42"/>
        <v>57</v>
      </c>
      <c r="P100" s="18">
        <f t="shared" si="43"/>
        <v>68</v>
      </c>
      <c r="Q100" s="18">
        <f t="shared" si="44"/>
        <v>15</v>
      </c>
      <c r="R100" s="27" t="str">
        <f t="shared" si="45"/>
        <v xml:space="preserve">Midnight Black </v>
      </c>
      <c r="S100" s="19" t="str">
        <f t="shared" si="46"/>
        <v xml:space="preserve">Midnight Black </v>
      </c>
      <c r="T100" s="19" t="str">
        <f t="shared" si="47"/>
        <v xml:space="preserve"> 1</v>
      </c>
      <c r="U100" s="19">
        <f t="shared" si="48"/>
        <v>1</v>
      </c>
      <c r="V100" s="20">
        <f t="shared" si="49"/>
        <v>81</v>
      </c>
      <c r="W100" s="18">
        <f t="shared" si="50"/>
        <v>90</v>
      </c>
      <c r="X100" s="18">
        <f t="shared" si="51"/>
        <v>101</v>
      </c>
      <c r="Y100" s="18">
        <f t="shared" si="52"/>
        <v>9</v>
      </c>
      <c r="Z100" s="16" t="str">
        <f t="shared" si="53"/>
        <v xml:space="preserve">Ash Grey </v>
      </c>
      <c r="AA100" s="16" t="str">
        <f t="shared" si="54"/>
        <v xml:space="preserve">Ash Grey </v>
      </c>
      <c r="AB100" s="19" t="str">
        <f t="shared" si="55"/>
        <v xml:space="preserve"> 1</v>
      </c>
      <c r="AC100" s="19">
        <f t="shared" si="56"/>
        <v>1</v>
      </c>
      <c r="AD100" s="19">
        <f t="shared" si="57"/>
        <v>5</v>
      </c>
      <c r="AE100" s="31">
        <f>_xlfn.XLOOKUP(C100,Product!$E$3:$E$29,Product!$F$3:$F$29)</f>
        <v>90000</v>
      </c>
      <c r="AF100" s="31">
        <f>_xlfn.XLOOKUP(C100,Product!$E$3:$E$29,Product!$G$3:$G$29)</f>
        <v>47000</v>
      </c>
      <c r="AG100" s="21" t="s">
        <v>92</v>
      </c>
      <c r="AH100" s="22">
        <f>_xlfn.XLOOKUP(AG100,Diskon!$C$3:$C$9,Diskon!$D$3:$D$9)</f>
        <v>0.1</v>
      </c>
      <c r="AI100" s="17" t="s">
        <v>90</v>
      </c>
      <c r="AJ100" s="16" t="s">
        <v>14</v>
      </c>
      <c r="AK100" s="16" t="s">
        <v>55</v>
      </c>
      <c r="AL100" s="23">
        <f t="shared" si="58"/>
        <v>450000</v>
      </c>
      <c r="AM100" s="23">
        <f t="shared" si="59"/>
        <v>45000</v>
      </c>
      <c r="AN100" s="23">
        <f t="shared" si="60"/>
        <v>405000</v>
      </c>
      <c r="AO100" s="23">
        <f t="shared" si="61"/>
        <v>235000</v>
      </c>
      <c r="AP100" s="23">
        <f t="shared" si="62"/>
        <v>170000</v>
      </c>
      <c r="AQ100" s="24">
        <v>45022</v>
      </c>
      <c r="AR100" s="27" t="str">
        <f t="shared" si="63"/>
        <v>06/04/23</v>
      </c>
      <c r="AS100" s="16">
        <v>4</v>
      </c>
      <c r="AT100" s="66">
        <f>AP100/'pivot general'!$A$8</f>
        <v>2.5501733480333324E-4</v>
      </c>
    </row>
    <row r="101" spans="1:46" ht="14.4" x14ac:dyDescent="0.3">
      <c r="A101" s="16">
        <v>100</v>
      </c>
      <c r="B101" s="16" t="str">
        <f t="shared" si="32"/>
        <v>ORD-PW-100-04/04/23</v>
      </c>
      <c r="C101" s="17" t="s">
        <v>59</v>
      </c>
      <c r="D101" s="16" t="str">
        <f>_xlfn.XLOOKUP($C101,Product!$E$3:$E$29,Product!$D$3:$D$29)</f>
        <v>PW</v>
      </c>
      <c r="E101" s="18" t="s">
        <v>186</v>
      </c>
      <c r="F101" s="18">
        <f t="shared" si="33"/>
        <v>10</v>
      </c>
      <c r="G101" s="18">
        <f t="shared" si="34"/>
        <v>17</v>
      </c>
      <c r="H101" s="18">
        <f t="shared" si="35"/>
        <v>28</v>
      </c>
      <c r="I101" s="18">
        <f t="shared" si="36"/>
        <v>7</v>
      </c>
      <c r="J101" s="16" t="str">
        <f t="shared" si="37"/>
        <v>Magenta</v>
      </c>
      <c r="K101" s="16" t="str">
        <f t="shared" si="38"/>
        <v>Magenta</v>
      </c>
      <c r="L101" s="25" t="str">
        <f t="shared" si="39"/>
        <v xml:space="preserve"> 1</v>
      </c>
      <c r="M101" s="19">
        <f t="shared" si="40"/>
        <v>1</v>
      </c>
      <c r="N101" s="18">
        <f t="shared" si="41"/>
        <v>41</v>
      </c>
      <c r="O101" s="18">
        <f t="shared" si="42"/>
        <v>46</v>
      </c>
      <c r="P101" s="18">
        <f t="shared" si="43"/>
        <v>57</v>
      </c>
      <c r="Q101" s="18">
        <f t="shared" si="44"/>
        <v>5</v>
      </c>
      <c r="R101" s="27" t="str">
        <f t="shared" si="45"/>
        <v xml:space="preserve">Gold </v>
      </c>
      <c r="S101" s="19" t="str">
        <f t="shared" si="46"/>
        <v xml:space="preserve">Gold </v>
      </c>
      <c r="T101" s="19" t="str">
        <f t="shared" si="47"/>
        <v xml:space="preserve"> 1</v>
      </c>
      <c r="U101" s="19">
        <f t="shared" si="48"/>
        <v>1</v>
      </c>
      <c r="V101" s="20">
        <f t="shared" si="49"/>
        <v>70</v>
      </c>
      <c r="W101" s="18">
        <f t="shared" si="50"/>
        <v>78</v>
      </c>
      <c r="X101" s="18">
        <f t="shared" si="51"/>
        <v>89</v>
      </c>
      <c r="Y101" s="18">
        <f t="shared" si="52"/>
        <v>8</v>
      </c>
      <c r="Z101" s="16" t="str">
        <f t="shared" si="53"/>
        <v xml:space="preserve">Magenta </v>
      </c>
      <c r="AA101" s="16" t="str">
        <f t="shared" si="54"/>
        <v xml:space="preserve">Magenta </v>
      </c>
      <c r="AB101" s="19" t="str">
        <f t="shared" si="55"/>
        <v xml:space="preserve"> 1</v>
      </c>
      <c r="AC101" s="19">
        <f t="shared" si="56"/>
        <v>1</v>
      </c>
      <c r="AD101" s="19">
        <f t="shared" si="57"/>
        <v>3</v>
      </c>
      <c r="AE101" s="31">
        <f>_xlfn.XLOOKUP(C101,Product!$E$3:$E$29,Product!$F$3:$F$29)</f>
        <v>110000</v>
      </c>
      <c r="AF101" s="31">
        <f>_xlfn.XLOOKUP(C101,Product!$E$3:$E$29,Product!$G$3:$G$29)</f>
        <v>40000</v>
      </c>
      <c r="AG101" s="21" t="s">
        <v>92</v>
      </c>
      <c r="AH101" s="22">
        <f>_xlfn.XLOOKUP(AG101,Diskon!$C$3:$C$9,Diskon!$D$3:$D$9)</f>
        <v>0.1</v>
      </c>
      <c r="AI101" s="17" t="s">
        <v>90</v>
      </c>
      <c r="AJ101" s="16" t="s">
        <v>14</v>
      </c>
      <c r="AK101" s="16" t="s">
        <v>72</v>
      </c>
      <c r="AL101" s="23">
        <f t="shared" si="58"/>
        <v>330000</v>
      </c>
      <c r="AM101" s="23">
        <f t="shared" si="59"/>
        <v>33000</v>
      </c>
      <c r="AN101" s="23">
        <f t="shared" si="60"/>
        <v>297000</v>
      </c>
      <c r="AO101" s="23">
        <f t="shared" si="61"/>
        <v>120000</v>
      </c>
      <c r="AP101" s="23">
        <f t="shared" si="62"/>
        <v>177000</v>
      </c>
      <c r="AQ101" s="24">
        <v>45020</v>
      </c>
      <c r="AR101" s="27" t="str">
        <f t="shared" si="63"/>
        <v>04/04/23</v>
      </c>
      <c r="AS101" s="16">
        <v>5</v>
      </c>
      <c r="AT101" s="66">
        <f>AP101/'pivot general'!$A$8</f>
        <v>2.6551804858935288E-4</v>
      </c>
    </row>
    <row r="102" spans="1:46" ht="14.4" x14ac:dyDescent="0.3">
      <c r="A102" s="16">
        <v>101</v>
      </c>
      <c r="B102" s="16" t="str">
        <f t="shared" si="32"/>
        <v>ORD-AK-101-09/04/23</v>
      </c>
      <c r="C102" s="17" t="s">
        <v>69</v>
      </c>
      <c r="D102" s="16" t="str">
        <f>_xlfn.XLOOKUP($C102,Product!$E$3:$E$29,Product!$D$3:$D$29)</f>
        <v>AK</v>
      </c>
      <c r="E102" s="18" t="s">
        <v>187</v>
      </c>
      <c r="F102" s="18">
        <f t="shared" si="33"/>
        <v>10</v>
      </c>
      <c r="G102" s="18">
        <f t="shared" si="34"/>
        <v>14</v>
      </c>
      <c r="H102" s="18">
        <f t="shared" si="35"/>
        <v>25</v>
      </c>
      <c r="I102" s="18">
        <f t="shared" si="36"/>
        <v>4</v>
      </c>
      <c r="J102" s="16" t="str">
        <f t="shared" si="37"/>
        <v>Gold</v>
      </c>
      <c r="K102" s="16" t="str">
        <f t="shared" si="38"/>
        <v>Gold</v>
      </c>
      <c r="L102" s="25" t="str">
        <f t="shared" si="39"/>
        <v xml:space="preserve"> 4</v>
      </c>
      <c r="M102" s="19">
        <f t="shared" si="40"/>
        <v>4</v>
      </c>
      <c r="N102" s="18">
        <f t="shared" si="41"/>
        <v>38</v>
      </c>
      <c r="O102" s="18">
        <f t="shared" si="42"/>
        <v>49</v>
      </c>
      <c r="P102" s="18">
        <f t="shared" si="43"/>
        <v>60</v>
      </c>
      <c r="Q102" s="18">
        <f t="shared" si="44"/>
        <v>11</v>
      </c>
      <c r="R102" s="27" t="str">
        <f t="shared" si="45"/>
        <v xml:space="preserve">Snow White </v>
      </c>
      <c r="S102" s="19" t="str">
        <f t="shared" si="46"/>
        <v xml:space="preserve">Snow White </v>
      </c>
      <c r="T102" s="19" t="str">
        <f t="shared" si="47"/>
        <v xml:space="preserve"> 1</v>
      </c>
      <c r="U102" s="19">
        <f t="shared" si="48"/>
        <v>1</v>
      </c>
      <c r="V102" s="20" t="e">
        <f t="shared" si="49"/>
        <v>#VALUE!</v>
      </c>
      <c r="W102" s="18" t="e">
        <f t="shared" si="50"/>
        <v>#VALUE!</v>
      </c>
      <c r="X102" s="18" t="e">
        <f t="shared" si="51"/>
        <v>#VALUE!</v>
      </c>
      <c r="Y102" s="18" t="e">
        <f t="shared" si="52"/>
        <v>#VALUE!</v>
      </c>
      <c r="Z102" s="16" t="str">
        <f t="shared" si="53"/>
        <v xml:space="preserve"> </v>
      </c>
      <c r="AA102" s="16" t="str">
        <f t="shared" si="54"/>
        <v xml:space="preserve"> </v>
      </c>
      <c r="AB102" s="19" t="str">
        <f t="shared" si="55"/>
        <v>0</v>
      </c>
      <c r="AC102" s="19">
        <f t="shared" si="56"/>
        <v>0</v>
      </c>
      <c r="AD102" s="19">
        <f t="shared" si="57"/>
        <v>5</v>
      </c>
      <c r="AE102" s="31">
        <f>_xlfn.XLOOKUP(C102,Product!$E$3:$E$29,Product!$F$3:$F$29)</f>
        <v>9000</v>
      </c>
      <c r="AF102" s="31">
        <f>_xlfn.XLOOKUP(C102,Product!$E$3:$E$29,Product!$G$3:$G$29)</f>
        <v>2000</v>
      </c>
      <c r="AG102" s="21" t="s">
        <v>16</v>
      </c>
      <c r="AH102" s="22" t="e">
        <f>_xlfn.XLOOKUP(AG102,Diskon!$C$3:$C$9,Diskon!$D$3:$D$9)</f>
        <v>#N/A</v>
      </c>
      <c r="AI102" s="17" t="s">
        <v>16</v>
      </c>
      <c r="AJ102" s="16" t="s">
        <v>11</v>
      </c>
      <c r="AK102" s="16" t="s">
        <v>44</v>
      </c>
      <c r="AL102" s="23">
        <f t="shared" si="58"/>
        <v>45000</v>
      </c>
      <c r="AM102" s="23" t="str">
        <f t="shared" si="59"/>
        <v>0</v>
      </c>
      <c r="AN102" s="23">
        <f t="shared" si="60"/>
        <v>45000</v>
      </c>
      <c r="AO102" s="23">
        <f t="shared" si="61"/>
        <v>10000</v>
      </c>
      <c r="AP102" s="23">
        <f t="shared" si="62"/>
        <v>35000</v>
      </c>
      <c r="AQ102" s="24">
        <v>45025</v>
      </c>
      <c r="AR102" s="27" t="str">
        <f t="shared" si="63"/>
        <v>09/04/23</v>
      </c>
      <c r="AS102" s="16">
        <v>2</v>
      </c>
      <c r="AT102" s="66">
        <f>AP102/'pivot general'!$A$8</f>
        <v>5.2503568930098022E-5</v>
      </c>
    </row>
    <row r="103" spans="1:46" ht="14.4" x14ac:dyDescent="0.3">
      <c r="A103" s="16">
        <v>102</v>
      </c>
      <c r="B103" s="16" t="str">
        <f t="shared" si="32"/>
        <v>ORD-SP-102-04/04/23</v>
      </c>
      <c r="C103" s="17" t="s">
        <v>65</v>
      </c>
      <c r="D103" s="16" t="str">
        <f>_xlfn.XLOOKUP($C103,Product!$E$3:$E$29,Product!$D$3:$D$29)</f>
        <v>SP</v>
      </c>
      <c r="E103" s="18" t="s">
        <v>188</v>
      </c>
      <c r="F103" s="18">
        <f t="shared" si="33"/>
        <v>10</v>
      </c>
      <c r="G103" s="18">
        <f t="shared" si="34"/>
        <v>20</v>
      </c>
      <c r="H103" s="18">
        <f t="shared" si="35"/>
        <v>31</v>
      </c>
      <c r="I103" s="18">
        <f t="shared" si="36"/>
        <v>10</v>
      </c>
      <c r="J103" s="16" t="str">
        <f t="shared" si="37"/>
        <v>Snow White</v>
      </c>
      <c r="K103" s="16" t="str">
        <f t="shared" si="38"/>
        <v>Snow White</v>
      </c>
      <c r="L103" s="25" t="str">
        <f t="shared" si="39"/>
        <v xml:space="preserve"> 3</v>
      </c>
      <c r="M103" s="19">
        <f t="shared" si="40"/>
        <v>3</v>
      </c>
      <c r="N103" s="18">
        <f t="shared" si="41"/>
        <v>44</v>
      </c>
      <c r="O103" s="18">
        <f t="shared" si="42"/>
        <v>52</v>
      </c>
      <c r="P103" s="18">
        <f t="shared" si="43"/>
        <v>63</v>
      </c>
      <c r="Q103" s="18">
        <f t="shared" si="44"/>
        <v>8</v>
      </c>
      <c r="R103" s="27" t="str">
        <f t="shared" si="45"/>
        <v xml:space="preserve">Magenta </v>
      </c>
      <c r="S103" s="19" t="str">
        <f t="shared" si="46"/>
        <v xml:space="preserve">Magenta </v>
      </c>
      <c r="T103" s="19" t="str">
        <f t="shared" si="47"/>
        <v xml:space="preserve"> 1</v>
      </c>
      <c r="U103" s="19">
        <f t="shared" si="48"/>
        <v>1</v>
      </c>
      <c r="V103" s="20">
        <f t="shared" si="49"/>
        <v>76</v>
      </c>
      <c r="W103" s="18">
        <f t="shared" si="50"/>
        <v>81</v>
      </c>
      <c r="X103" s="18">
        <f t="shared" si="51"/>
        <v>92</v>
      </c>
      <c r="Y103" s="18">
        <f t="shared" si="52"/>
        <v>5</v>
      </c>
      <c r="Z103" s="16" t="str">
        <f t="shared" si="53"/>
        <v xml:space="preserve">Gold </v>
      </c>
      <c r="AA103" s="16" t="str">
        <f t="shared" si="54"/>
        <v xml:space="preserve">Gold </v>
      </c>
      <c r="AB103" s="19" t="str">
        <f t="shared" si="55"/>
        <v xml:space="preserve"> 1</v>
      </c>
      <c r="AC103" s="19">
        <f t="shared" si="56"/>
        <v>1</v>
      </c>
      <c r="AD103" s="19">
        <f t="shared" si="57"/>
        <v>5</v>
      </c>
      <c r="AE103" s="31">
        <f>_xlfn.XLOOKUP(C103,Product!$E$3:$E$29,Product!$F$3:$F$29)</f>
        <v>360000</v>
      </c>
      <c r="AF103" s="31">
        <f>_xlfn.XLOOKUP(C103,Product!$E$3:$E$29,Product!$G$3:$G$29)</f>
        <v>108000</v>
      </c>
      <c r="AG103" s="21" t="s">
        <v>92</v>
      </c>
      <c r="AH103" s="22">
        <f>_xlfn.XLOOKUP(AG103,Diskon!$C$3:$C$9,Diskon!$D$3:$D$9)</f>
        <v>0.1</v>
      </c>
      <c r="AI103" s="17" t="s">
        <v>90</v>
      </c>
      <c r="AJ103" s="16" t="s">
        <v>14</v>
      </c>
      <c r="AK103" s="16" t="s">
        <v>75</v>
      </c>
      <c r="AL103" s="23">
        <f t="shared" si="58"/>
        <v>1800000</v>
      </c>
      <c r="AM103" s="23">
        <f t="shared" si="59"/>
        <v>180000</v>
      </c>
      <c r="AN103" s="23">
        <f t="shared" si="60"/>
        <v>1620000</v>
      </c>
      <c r="AO103" s="23">
        <f t="shared" si="61"/>
        <v>540000</v>
      </c>
      <c r="AP103" s="23">
        <f t="shared" si="62"/>
        <v>1080000</v>
      </c>
      <c r="AQ103" s="24">
        <v>45020</v>
      </c>
      <c r="AR103" s="27" t="str">
        <f t="shared" si="63"/>
        <v>04/04/23</v>
      </c>
      <c r="AS103" s="16">
        <v>3</v>
      </c>
      <c r="AT103" s="66">
        <f>AP103/'pivot general'!$A$8</f>
        <v>1.6201101269858818E-3</v>
      </c>
    </row>
    <row r="104" spans="1:46" ht="14.4" x14ac:dyDescent="0.3">
      <c r="A104" s="16">
        <v>103</v>
      </c>
      <c r="B104" s="16" t="str">
        <f t="shared" si="32"/>
        <v>ORD-SP-103-17/04/23</v>
      </c>
      <c r="C104" s="17" t="s">
        <v>65</v>
      </c>
      <c r="D104" s="16" t="str">
        <f>_xlfn.XLOOKUP($C104,Product!$E$3:$E$29,Product!$D$3:$D$29)</f>
        <v>SP</v>
      </c>
      <c r="E104" s="18" t="s">
        <v>189</v>
      </c>
      <c r="F104" s="18">
        <f t="shared" si="33"/>
        <v>10</v>
      </c>
      <c r="G104" s="18">
        <f t="shared" si="34"/>
        <v>21</v>
      </c>
      <c r="H104" s="18">
        <f t="shared" si="35"/>
        <v>32</v>
      </c>
      <c r="I104" s="18">
        <f t="shared" si="36"/>
        <v>11</v>
      </c>
      <c r="J104" s="16" t="str">
        <f t="shared" si="37"/>
        <v>Carmine Red</v>
      </c>
      <c r="K104" s="16" t="str">
        <f t="shared" si="38"/>
        <v>Carmine Red</v>
      </c>
      <c r="L104" s="25" t="str">
        <f t="shared" si="39"/>
        <v xml:space="preserve"> 1</v>
      </c>
      <c r="M104" s="19">
        <f t="shared" si="40"/>
        <v>1</v>
      </c>
      <c r="N104" s="18">
        <f t="shared" si="41"/>
        <v>45</v>
      </c>
      <c r="O104" s="18">
        <f t="shared" si="42"/>
        <v>53</v>
      </c>
      <c r="P104" s="18">
        <f t="shared" si="43"/>
        <v>64</v>
      </c>
      <c r="Q104" s="18">
        <f t="shared" si="44"/>
        <v>8</v>
      </c>
      <c r="R104" s="27" t="str">
        <f t="shared" si="45"/>
        <v xml:space="preserve">Magenta </v>
      </c>
      <c r="S104" s="19" t="str">
        <f t="shared" si="46"/>
        <v xml:space="preserve">Magenta </v>
      </c>
      <c r="T104" s="19" t="str">
        <f t="shared" si="47"/>
        <v xml:space="preserve"> 1</v>
      </c>
      <c r="U104" s="19">
        <f t="shared" si="48"/>
        <v>1</v>
      </c>
      <c r="V104" s="20" t="e">
        <f t="shared" si="49"/>
        <v>#VALUE!</v>
      </c>
      <c r="W104" s="18" t="e">
        <f t="shared" si="50"/>
        <v>#VALUE!</v>
      </c>
      <c r="X104" s="18" t="e">
        <f t="shared" si="51"/>
        <v>#VALUE!</v>
      </c>
      <c r="Y104" s="18" t="e">
        <f t="shared" si="52"/>
        <v>#VALUE!</v>
      </c>
      <c r="Z104" s="16" t="str">
        <f t="shared" si="53"/>
        <v xml:space="preserve"> </v>
      </c>
      <c r="AA104" s="16" t="str">
        <f t="shared" si="54"/>
        <v xml:space="preserve"> </v>
      </c>
      <c r="AB104" s="19" t="str">
        <f t="shared" si="55"/>
        <v>0</v>
      </c>
      <c r="AC104" s="19">
        <f t="shared" si="56"/>
        <v>0</v>
      </c>
      <c r="AD104" s="19">
        <f t="shared" si="57"/>
        <v>2</v>
      </c>
      <c r="AE104" s="31">
        <f>_xlfn.XLOOKUP(C104,Product!$E$3:$E$29,Product!$F$3:$F$29)</f>
        <v>360000</v>
      </c>
      <c r="AF104" s="31">
        <f>_xlfn.XLOOKUP(C104,Product!$E$3:$E$29,Product!$G$3:$G$29)</f>
        <v>108000</v>
      </c>
      <c r="AG104" s="21" t="s">
        <v>96</v>
      </c>
      <c r="AH104" s="22">
        <f>_xlfn.XLOOKUP(AG104,Diskon!$C$3:$C$9,Diskon!$D$3:$D$9)</f>
        <v>0.1</v>
      </c>
      <c r="AI104" s="17" t="s">
        <v>13</v>
      </c>
      <c r="AJ104" s="16" t="s">
        <v>14</v>
      </c>
      <c r="AK104" s="16" t="s">
        <v>32</v>
      </c>
      <c r="AL104" s="23">
        <f t="shared" si="58"/>
        <v>720000</v>
      </c>
      <c r="AM104" s="23">
        <f t="shared" si="59"/>
        <v>72000</v>
      </c>
      <c r="AN104" s="23">
        <f t="shared" si="60"/>
        <v>648000</v>
      </c>
      <c r="AO104" s="23">
        <f t="shared" si="61"/>
        <v>216000</v>
      </c>
      <c r="AP104" s="23">
        <f t="shared" si="62"/>
        <v>432000</v>
      </c>
      <c r="AQ104" s="24">
        <v>45033</v>
      </c>
      <c r="AR104" s="27" t="str">
        <f t="shared" si="63"/>
        <v>17/04/23</v>
      </c>
      <c r="AS104" s="16">
        <v>1</v>
      </c>
      <c r="AT104" s="66">
        <f>AP104/'pivot general'!$A$8</f>
        <v>6.4804405079435274E-4</v>
      </c>
    </row>
    <row r="105" spans="1:46" ht="14.4" x14ac:dyDescent="0.3">
      <c r="A105" s="16">
        <v>104</v>
      </c>
      <c r="B105" s="16" t="str">
        <f t="shared" si="32"/>
        <v>ORD-AK-104-06/04/23</v>
      </c>
      <c r="C105" s="17" t="s">
        <v>45</v>
      </c>
      <c r="D105" s="16" t="str">
        <f>_xlfn.XLOOKUP($C105,Product!$E$3:$E$29,Product!$D$3:$D$29)</f>
        <v>AK</v>
      </c>
      <c r="E105" s="18" t="s">
        <v>190</v>
      </c>
      <c r="F105" s="18">
        <f t="shared" si="33"/>
        <v>10</v>
      </c>
      <c r="G105" s="18">
        <f t="shared" si="34"/>
        <v>23</v>
      </c>
      <c r="H105" s="18">
        <f t="shared" si="35"/>
        <v>34</v>
      </c>
      <c r="I105" s="18">
        <f t="shared" si="36"/>
        <v>13</v>
      </c>
      <c r="J105" s="16" t="str">
        <f t="shared" si="37"/>
        <v>Summer Orange</v>
      </c>
      <c r="K105" s="16" t="str">
        <f t="shared" si="38"/>
        <v>Summer Orange</v>
      </c>
      <c r="L105" s="25" t="str">
        <f t="shared" si="39"/>
        <v xml:space="preserve"> 2</v>
      </c>
      <c r="M105" s="19">
        <f t="shared" si="40"/>
        <v>2</v>
      </c>
      <c r="N105" s="18">
        <f t="shared" si="41"/>
        <v>47</v>
      </c>
      <c r="O105" s="18">
        <f t="shared" si="42"/>
        <v>57</v>
      </c>
      <c r="P105" s="18">
        <f t="shared" si="43"/>
        <v>68</v>
      </c>
      <c r="Q105" s="18">
        <f t="shared" si="44"/>
        <v>10</v>
      </c>
      <c r="R105" s="27" t="str">
        <f t="shared" si="45"/>
        <v xml:space="preserve">Rose Gold </v>
      </c>
      <c r="S105" s="19" t="str">
        <f t="shared" si="46"/>
        <v xml:space="preserve">Rose Gold </v>
      </c>
      <c r="T105" s="19" t="str">
        <f t="shared" si="47"/>
        <v xml:space="preserve"> 1</v>
      </c>
      <c r="U105" s="19">
        <f t="shared" si="48"/>
        <v>1</v>
      </c>
      <c r="V105" s="20" t="e">
        <f t="shared" si="49"/>
        <v>#VALUE!</v>
      </c>
      <c r="W105" s="18" t="e">
        <f t="shared" si="50"/>
        <v>#VALUE!</v>
      </c>
      <c r="X105" s="18" t="e">
        <f t="shared" si="51"/>
        <v>#VALUE!</v>
      </c>
      <c r="Y105" s="18" t="e">
        <f t="shared" si="52"/>
        <v>#VALUE!</v>
      </c>
      <c r="Z105" s="16" t="str">
        <f t="shared" si="53"/>
        <v xml:space="preserve"> </v>
      </c>
      <c r="AA105" s="16" t="str">
        <f t="shared" si="54"/>
        <v xml:space="preserve"> </v>
      </c>
      <c r="AB105" s="19" t="str">
        <f t="shared" si="55"/>
        <v>0</v>
      </c>
      <c r="AC105" s="19">
        <f t="shared" si="56"/>
        <v>0</v>
      </c>
      <c r="AD105" s="19">
        <f t="shared" si="57"/>
        <v>3</v>
      </c>
      <c r="AE105" s="31">
        <f>_xlfn.XLOOKUP(C105,Product!$E$3:$E$29,Product!$F$3:$F$29)</f>
        <v>400000</v>
      </c>
      <c r="AF105" s="31">
        <f>_xlfn.XLOOKUP(C105,Product!$E$3:$E$29,Product!$G$3:$G$29)</f>
        <v>250000</v>
      </c>
      <c r="AG105" s="21" t="s">
        <v>19</v>
      </c>
      <c r="AH105" s="22">
        <f>_xlfn.XLOOKUP(AG105,Diskon!$C$3:$C$9,Diskon!$D$3:$D$9)</f>
        <v>0.15</v>
      </c>
      <c r="AI105" s="17" t="s">
        <v>90</v>
      </c>
      <c r="AJ105" s="16" t="s">
        <v>11</v>
      </c>
      <c r="AK105" s="16" t="s">
        <v>25</v>
      </c>
      <c r="AL105" s="23">
        <f t="shared" si="58"/>
        <v>1200000</v>
      </c>
      <c r="AM105" s="23">
        <f t="shared" si="59"/>
        <v>180000</v>
      </c>
      <c r="AN105" s="23">
        <f t="shared" si="60"/>
        <v>1020000</v>
      </c>
      <c r="AO105" s="23">
        <f t="shared" si="61"/>
        <v>750000</v>
      </c>
      <c r="AP105" s="23">
        <f t="shared" si="62"/>
        <v>270000</v>
      </c>
      <c r="AQ105" s="24">
        <v>45022</v>
      </c>
      <c r="AR105" s="27" t="str">
        <f t="shared" si="63"/>
        <v>06/04/23</v>
      </c>
      <c r="AS105" s="16">
        <v>1</v>
      </c>
      <c r="AT105" s="66">
        <f>AP105/'pivot general'!$A$8</f>
        <v>4.0502753174647045E-4</v>
      </c>
    </row>
    <row r="106" spans="1:46" ht="14.4" x14ac:dyDescent="0.3">
      <c r="A106" s="16">
        <v>105</v>
      </c>
      <c r="B106" s="16" t="str">
        <f t="shared" si="32"/>
        <v>ORD-SW-105-14/04/23</v>
      </c>
      <c r="C106" s="17" t="s">
        <v>33</v>
      </c>
      <c r="D106" s="16" t="str">
        <f>_xlfn.XLOOKUP($C106,Product!$E$3:$E$29,Product!$D$3:$D$29)</f>
        <v>SW</v>
      </c>
      <c r="E106" s="18" t="s">
        <v>191</v>
      </c>
      <c r="F106" s="18">
        <f t="shared" si="33"/>
        <v>10</v>
      </c>
      <c r="G106" s="18">
        <f t="shared" si="34"/>
        <v>14</v>
      </c>
      <c r="H106" s="18">
        <f t="shared" si="35"/>
        <v>25</v>
      </c>
      <c r="I106" s="18">
        <f t="shared" si="36"/>
        <v>4</v>
      </c>
      <c r="J106" s="16" t="str">
        <f t="shared" si="37"/>
        <v>Gold</v>
      </c>
      <c r="K106" s="16" t="str">
        <f t="shared" si="38"/>
        <v>Gold</v>
      </c>
      <c r="L106" s="25" t="str">
        <f t="shared" si="39"/>
        <v xml:space="preserve"> 3</v>
      </c>
      <c r="M106" s="19">
        <f t="shared" si="40"/>
        <v>3</v>
      </c>
      <c r="N106" s="18" t="e">
        <f t="shared" si="41"/>
        <v>#VALUE!</v>
      </c>
      <c r="O106" s="18" t="e">
        <f t="shared" si="42"/>
        <v>#VALUE!</v>
      </c>
      <c r="P106" s="18" t="e">
        <f t="shared" si="43"/>
        <v>#VALUE!</v>
      </c>
      <c r="Q106" s="18" t="e">
        <f t="shared" si="44"/>
        <v>#VALUE!</v>
      </c>
      <c r="R106" s="27" t="str">
        <f t="shared" si="45"/>
        <v xml:space="preserve"> </v>
      </c>
      <c r="S106" s="19" t="str">
        <f t="shared" si="46"/>
        <v xml:space="preserve"> </v>
      </c>
      <c r="T106" s="19" t="str">
        <f t="shared" si="47"/>
        <v>0</v>
      </c>
      <c r="U106" s="19">
        <f t="shared" si="48"/>
        <v>0</v>
      </c>
      <c r="V106" s="20" t="e">
        <f t="shared" si="49"/>
        <v>#VALUE!</v>
      </c>
      <c r="W106" s="18" t="e">
        <f t="shared" si="50"/>
        <v>#VALUE!</v>
      </c>
      <c r="X106" s="18" t="e">
        <f t="shared" si="51"/>
        <v>#VALUE!</v>
      </c>
      <c r="Y106" s="18" t="e">
        <f t="shared" si="52"/>
        <v>#VALUE!</v>
      </c>
      <c r="Z106" s="16" t="str">
        <f t="shared" si="53"/>
        <v xml:space="preserve"> </v>
      </c>
      <c r="AA106" s="16" t="str">
        <f t="shared" si="54"/>
        <v xml:space="preserve"> </v>
      </c>
      <c r="AB106" s="19" t="str">
        <f t="shared" si="55"/>
        <v>0</v>
      </c>
      <c r="AC106" s="19">
        <f t="shared" si="56"/>
        <v>0</v>
      </c>
      <c r="AD106" s="19">
        <f t="shared" si="57"/>
        <v>3</v>
      </c>
      <c r="AE106" s="31">
        <f>_xlfn.XLOOKUP(C106,Product!$E$3:$E$29,Product!$F$3:$F$29)</f>
        <v>189000</v>
      </c>
      <c r="AF106" s="31">
        <f>_xlfn.XLOOKUP(C106,Product!$E$3:$E$29,Product!$G$3:$G$29)</f>
        <v>93000</v>
      </c>
      <c r="AG106" s="21" t="s">
        <v>16</v>
      </c>
      <c r="AH106" s="22" t="e">
        <f>_xlfn.XLOOKUP(AG106,Diskon!$C$3:$C$9,Diskon!$D$3:$D$9)</f>
        <v>#N/A</v>
      </c>
      <c r="AI106" s="17" t="s">
        <v>16</v>
      </c>
      <c r="AJ106" s="16" t="s">
        <v>11</v>
      </c>
      <c r="AK106" s="16" t="s">
        <v>25</v>
      </c>
      <c r="AL106" s="23">
        <f t="shared" si="58"/>
        <v>567000</v>
      </c>
      <c r="AM106" s="23" t="str">
        <f t="shared" si="59"/>
        <v>0</v>
      </c>
      <c r="AN106" s="23">
        <f t="shared" si="60"/>
        <v>567000</v>
      </c>
      <c r="AO106" s="23">
        <f t="shared" si="61"/>
        <v>279000</v>
      </c>
      <c r="AP106" s="23">
        <f t="shared" si="62"/>
        <v>288000</v>
      </c>
      <c r="AQ106" s="24">
        <v>45030</v>
      </c>
      <c r="AR106" s="27" t="str">
        <f t="shared" si="63"/>
        <v>14/04/23</v>
      </c>
      <c r="AS106" s="16">
        <v>4</v>
      </c>
      <c r="AT106" s="66">
        <f>AP106/'pivot general'!$A$8</f>
        <v>4.3202936719623518E-4</v>
      </c>
    </row>
    <row r="107" spans="1:46" ht="14.4" x14ac:dyDescent="0.3">
      <c r="A107" s="16">
        <v>106</v>
      </c>
      <c r="B107" s="16" t="str">
        <f t="shared" si="32"/>
        <v>ORD-SW-106-21/04/23</v>
      </c>
      <c r="C107" s="17" t="s">
        <v>33</v>
      </c>
      <c r="D107" s="16" t="str">
        <f>_xlfn.XLOOKUP($C107,Product!$E$3:$E$29,Product!$D$3:$D$29)</f>
        <v>SW</v>
      </c>
      <c r="E107" s="18" t="s">
        <v>192</v>
      </c>
      <c r="F107" s="18">
        <f t="shared" si="33"/>
        <v>10</v>
      </c>
      <c r="G107" s="18">
        <f t="shared" si="34"/>
        <v>19</v>
      </c>
      <c r="H107" s="18">
        <f t="shared" si="35"/>
        <v>30</v>
      </c>
      <c r="I107" s="18">
        <f t="shared" si="36"/>
        <v>9</v>
      </c>
      <c r="J107" s="16" t="str">
        <f t="shared" si="37"/>
        <v>Rose Gold</v>
      </c>
      <c r="K107" s="16" t="str">
        <f t="shared" si="38"/>
        <v>Rose Gold</v>
      </c>
      <c r="L107" s="25" t="str">
        <f t="shared" si="39"/>
        <v xml:space="preserve"> 5</v>
      </c>
      <c r="M107" s="19">
        <f t="shared" si="40"/>
        <v>5</v>
      </c>
      <c r="N107" s="18" t="e">
        <f t="shared" si="41"/>
        <v>#VALUE!</v>
      </c>
      <c r="O107" s="18" t="e">
        <f t="shared" si="42"/>
        <v>#VALUE!</v>
      </c>
      <c r="P107" s="18" t="e">
        <f t="shared" si="43"/>
        <v>#VALUE!</v>
      </c>
      <c r="Q107" s="18" t="e">
        <f t="shared" si="44"/>
        <v>#VALUE!</v>
      </c>
      <c r="R107" s="27" t="str">
        <f t="shared" si="45"/>
        <v xml:space="preserve"> </v>
      </c>
      <c r="S107" s="19" t="str">
        <f t="shared" si="46"/>
        <v xml:space="preserve"> </v>
      </c>
      <c r="T107" s="19" t="str">
        <f t="shared" si="47"/>
        <v>0</v>
      </c>
      <c r="U107" s="19">
        <f t="shared" si="48"/>
        <v>0</v>
      </c>
      <c r="V107" s="20" t="e">
        <f t="shared" si="49"/>
        <v>#VALUE!</v>
      </c>
      <c r="W107" s="18" t="e">
        <f t="shared" si="50"/>
        <v>#VALUE!</v>
      </c>
      <c r="X107" s="18" t="e">
        <f t="shared" si="51"/>
        <v>#VALUE!</v>
      </c>
      <c r="Y107" s="18" t="e">
        <f t="shared" si="52"/>
        <v>#VALUE!</v>
      </c>
      <c r="Z107" s="16" t="str">
        <f t="shared" si="53"/>
        <v xml:space="preserve"> </v>
      </c>
      <c r="AA107" s="16" t="str">
        <f t="shared" si="54"/>
        <v xml:space="preserve"> </v>
      </c>
      <c r="AB107" s="19" t="str">
        <f t="shared" si="55"/>
        <v>0</v>
      </c>
      <c r="AC107" s="19">
        <f t="shared" si="56"/>
        <v>0</v>
      </c>
      <c r="AD107" s="19">
        <f t="shared" si="57"/>
        <v>5</v>
      </c>
      <c r="AE107" s="31">
        <f>_xlfn.XLOOKUP(C107,Product!$E$3:$E$29,Product!$F$3:$F$29)</f>
        <v>189000</v>
      </c>
      <c r="AF107" s="31">
        <f>_xlfn.XLOOKUP(C107,Product!$E$3:$E$29,Product!$G$3:$G$29)</f>
        <v>93000</v>
      </c>
      <c r="AG107" s="21" t="s">
        <v>96</v>
      </c>
      <c r="AH107" s="22">
        <f>_xlfn.XLOOKUP(AG107,Diskon!$C$3:$C$9,Diskon!$D$3:$D$9)</f>
        <v>0.1</v>
      </c>
      <c r="AI107" s="17" t="s">
        <v>13</v>
      </c>
      <c r="AJ107" s="16" t="s">
        <v>14</v>
      </c>
      <c r="AK107" s="16" t="s">
        <v>74</v>
      </c>
      <c r="AL107" s="23">
        <f t="shared" si="58"/>
        <v>945000</v>
      </c>
      <c r="AM107" s="23">
        <f t="shared" si="59"/>
        <v>94500</v>
      </c>
      <c r="AN107" s="23">
        <f t="shared" si="60"/>
        <v>850500</v>
      </c>
      <c r="AO107" s="23">
        <f t="shared" si="61"/>
        <v>465000</v>
      </c>
      <c r="AP107" s="23">
        <f t="shared" si="62"/>
        <v>385500</v>
      </c>
      <c r="AQ107" s="24">
        <v>45037</v>
      </c>
      <c r="AR107" s="27" t="str">
        <f t="shared" si="63"/>
        <v>21/04/23</v>
      </c>
      <c r="AS107" s="16">
        <v>1</v>
      </c>
      <c r="AT107" s="66">
        <f>AP107/'pivot general'!$A$8</f>
        <v>5.7828930921579398E-4</v>
      </c>
    </row>
    <row r="108" spans="1:46" ht="14.4" x14ac:dyDescent="0.3">
      <c r="A108" s="16">
        <v>107</v>
      </c>
      <c r="B108" s="16" t="str">
        <f t="shared" si="32"/>
        <v>ORD-PU-107-24/04/23</v>
      </c>
      <c r="C108" s="17" t="s">
        <v>41</v>
      </c>
      <c r="D108" s="16" t="str">
        <f>_xlfn.XLOOKUP($C108,Product!$E$3:$E$29,Product!$D$3:$D$29)</f>
        <v>PU</v>
      </c>
      <c r="E108" s="18" t="s">
        <v>183</v>
      </c>
      <c r="F108" s="18">
        <f t="shared" si="33"/>
        <v>10</v>
      </c>
      <c r="G108" s="18">
        <f t="shared" si="34"/>
        <v>23</v>
      </c>
      <c r="H108" s="18">
        <f t="shared" si="35"/>
        <v>34</v>
      </c>
      <c r="I108" s="18">
        <f t="shared" si="36"/>
        <v>13</v>
      </c>
      <c r="J108" s="16" t="str">
        <f t="shared" si="37"/>
        <v>Summer Orange</v>
      </c>
      <c r="K108" s="16" t="str">
        <f t="shared" si="38"/>
        <v>Summer Orange</v>
      </c>
      <c r="L108" s="25" t="str">
        <f t="shared" si="39"/>
        <v xml:space="preserve"> 1</v>
      </c>
      <c r="M108" s="19">
        <f t="shared" si="40"/>
        <v>1</v>
      </c>
      <c r="N108" s="18">
        <f t="shared" si="41"/>
        <v>47</v>
      </c>
      <c r="O108" s="18">
        <f t="shared" si="42"/>
        <v>59</v>
      </c>
      <c r="P108" s="18">
        <f t="shared" si="43"/>
        <v>70</v>
      </c>
      <c r="Q108" s="18">
        <f t="shared" si="44"/>
        <v>12</v>
      </c>
      <c r="R108" s="27" t="str">
        <f t="shared" si="45"/>
        <v xml:space="preserve">Carmine Red </v>
      </c>
      <c r="S108" s="19" t="str">
        <f t="shared" si="46"/>
        <v xml:space="preserve">Carmine Red </v>
      </c>
      <c r="T108" s="19" t="str">
        <f t="shared" si="47"/>
        <v xml:space="preserve"> 1</v>
      </c>
      <c r="U108" s="19">
        <f t="shared" si="48"/>
        <v>1</v>
      </c>
      <c r="V108" s="20" t="e">
        <f t="shared" si="49"/>
        <v>#VALUE!</v>
      </c>
      <c r="W108" s="18" t="e">
        <f t="shared" si="50"/>
        <v>#VALUE!</v>
      </c>
      <c r="X108" s="18" t="e">
        <f t="shared" si="51"/>
        <v>#VALUE!</v>
      </c>
      <c r="Y108" s="18" t="e">
        <f t="shared" si="52"/>
        <v>#VALUE!</v>
      </c>
      <c r="Z108" s="16" t="str">
        <f t="shared" si="53"/>
        <v xml:space="preserve"> </v>
      </c>
      <c r="AA108" s="16" t="str">
        <f t="shared" si="54"/>
        <v xml:space="preserve"> </v>
      </c>
      <c r="AB108" s="19" t="str">
        <f t="shared" si="55"/>
        <v>0</v>
      </c>
      <c r="AC108" s="19">
        <f t="shared" si="56"/>
        <v>0</v>
      </c>
      <c r="AD108" s="19">
        <f t="shared" si="57"/>
        <v>2</v>
      </c>
      <c r="AE108" s="31">
        <f>_xlfn.XLOOKUP(C108,Product!$E$3:$E$29,Product!$F$3:$F$29)</f>
        <v>220000</v>
      </c>
      <c r="AF108" s="31">
        <f>_xlfn.XLOOKUP(C108,Product!$E$3:$E$29,Product!$G$3:$G$29)</f>
        <v>76000</v>
      </c>
      <c r="AG108" s="21" t="s">
        <v>100</v>
      </c>
      <c r="AH108" s="22">
        <f>_xlfn.XLOOKUP(AG108,Diskon!$C$3:$C$9,Diskon!$D$3:$D$9)</f>
        <v>0.15</v>
      </c>
      <c r="AI108" s="17" t="s">
        <v>13</v>
      </c>
      <c r="AJ108" s="16" t="s">
        <v>17</v>
      </c>
      <c r="AK108" s="16" t="s">
        <v>34</v>
      </c>
      <c r="AL108" s="23">
        <f t="shared" si="58"/>
        <v>440000</v>
      </c>
      <c r="AM108" s="23">
        <f t="shared" si="59"/>
        <v>66000</v>
      </c>
      <c r="AN108" s="23">
        <f t="shared" si="60"/>
        <v>374000</v>
      </c>
      <c r="AO108" s="23">
        <f t="shared" si="61"/>
        <v>152000</v>
      </c>
      <c r="AP108" s="23">
        <f t="shared" si="62"/>
        <v>222000</v>
      </c>
      <c r="AQ108" s="24">
        <v>45040</v>
      </c>
      <c r="AR108" s="27" t="str">
        <f t="shared" si="63"/>
        <v>24/04/23</v>
      </c>
      <c r="AS108" s="16">
        <v>3</v>
      </c>
      <c r="AT108" s="66">
        <f>AP108/'pivot general'!$A$8</f>
        <v>3.3302263721376459E-4</v>
      </c>
    </row>
    <row r="109" spans="1:46" ht="14.4" x14ac:dyDescent="0.3">
      <c r="A109" s="16">
        <v>108</v>
      </c>
      <c r="B109" s="16" t="str">
        <f t="shared" si="32"/>
        <v>ORD-PP-108-05/04/23</v>
      </c>
      <c r="C109" s="17" t="s">
        <v>54</v>
      </c>
      <c r="D109" s="16" t="str">
        <f>_xlfn.XLOOKUP($C109,Product!$E$3:$E$29,Product!$D$3:$D$29)</f>
        <v>PP</v>
      </c>
      <c r="E109" s="18" t="s">
        <v>129</v>
      </c>
      <c r="F109" s="18">
        <f t="shared" si="33"/>
        <v>10</v>
      </c>
      <c r="G109" s="18">
        <f t="shared" si="34"/>
        <v>21</v>
      </c>
      <c r="H109" s="18">
        <f t="shared" si="35"/>
        <v>32</v>
      </c>
      <c r="I109" s="18">
        <f t="shared" si="36"/>
        <v>11</v>
      </c>
      <c r="J109" s="16" t="str">
        <f t="shared" si="37"/>
        <v>Carmine Red</v>
      </c>
      <c r="K109" s="16" t="str">
        <f t="shared" si="38"/>
        <v>Carmine Red</v>
      </c>
      <c r="L109" s="25" t="str">
        <f t="shared" si="39"/>
        <v xml:space="preserve"> 7</v>
      </c>
      <c r="M109" s="19">
        <f t="shared" si="40"/>
        <v>7</v>
      </c>
      <c r="N109" s="18" t="e">
        <f t="shared" si="41"/>
        <v>#VALUE!</v>
      </c>
      <c r="O109" s="18" t="e">
        <f t="shared" si="42"/>
        <v>#VALUE!</v>
      </c>
      <c r="P109" s="18" t="e">
        <f t="shared" si="43"/>
        <v>#VALUE!</v>
      </c>
      <c r="Q109" s="18" t="e">
        <f t="shared" si="44"/>
        <v>#VALUE!</v>
      </c>
      <c r="R109" s="27" t="str">
        <f t="shared" si="45"/>
        <v xml:space="preserve"> </v>
      </c>
      <c r="S109" s="19" t="str">
        <f t="shared" si="46"/>
        <v xml:space="preserve"> </v>
      </c>
      <c r="T109" s="19" t="str">
        <f t="shared" si="47"/>
        <v>0</v>
      </c>
      <c r="U109" s="19">
        <f t="shared" si="48"/>
        <v>0</v>
      </c>
      <c r="V109" s="20" t="e">
        <f t="shared" si="49"/>
        <v>#VALUE!</v>
      </c>
      <c r="W109" s="18" t="e">
        <f t="shared" si="50"/>
        <v>#VALUE!</v>
      </c>
      <c r="X109" s="18" t="e">
        <f t="shared" si="51"/>
        <v>#VALUE!</v>
      </c>
      <c r="Y109" s="18" t="e">
        <f t="shared" si="52"/>
        <v>#VALUE!</v>
      </c>
      <c r="Z109" s="16" t="str">
        <f t="shared" si="53"/>
        <v xml:space="preserve"> </v>
      </c>
      <c r="AA109" s="16" t="str">
        <f t="shared" si="54"/>
        <v xml:space="preserve"> </v>
      </c>
      <c r="AB109" s="19" t="str">
        <f t="shared" si="55"/>
        <v>0</v>
      </c>
      <c r="AC109" s="19">
        <f t="shared" si="56"/>
        <v>0</v>
      </c>
      <c r="AD109" s="19">
        <f t="shared" si="57"/>
        <v>7</v>
      </c>
      <c r="AE109" s="31">
        <f>_xlfn.XLOOKUP(C109,Product!$E$3:$E$29,Product!$F$3:$F$29)</f>
        <v>85000</v>
      </c>
      <c r="AF109" s="31">
        <f>_xlfn.XLOOKUP(C109,Product!$E$3:$E$29,Product!$G$3:$G$29)</f>
        <v>28000</v>
      </c>
      <c r="AG109" s="21" t="s">
        <v>89</v>
      </c>
      <c r="AH109" s="22">
        <f>_xlfn.XLOOKUP(AG109,Diskon!$C$3:$C$9,Diskon!$D$3:$D$9)</f>
        <v>0.15</v>
      </c>
      <c r="AI109" s="17" t="s">
        <v>90</v>
      </c>
      <c r="AJ109" s="16" t="s">
        <v>23</v>
      </c>
      <c r="AK109" s="16" t="s">
        <v>46</v>
      </c>
      <c r="AL109" s="23">
        <f t="shared" si="58"/>
        <v>595000</v>
      </c>
      <c r="AM109" s="23">
        <f t="shared" si="59"/>
        <v>89250</v>
      </c>
      <c r="AN109" s="23">
        <f t="shared" si="60"/>
        <v>505750</v>
      </c>
      <c r="AO109" s="23">
        <f t="shared" si="61"/>
        <v>196000</v>
      </c>
      <c r="AP109" s="23">
        <f t="shared" si="62"/>
        <v>309750</v>
      </c>
      <c r="AQ109" s="24">
        <v>45021</v>
      </c>
      <c r="AR109" s="27" t="str">
        <f t="shared" si="63"/>
        <v>05/04/23</v>
      </c>
      <c r="AS109" s="16">
        <v>4</v>
      </c>
      <c r="AT109" s="66">
        <f>AP109/'pivot general'!$A$8</f>
        <v>4.6465658503136751E-4</v>
      </c>
    </row>
    <row r="110" spans="1:46" ht="14.4" x14ac:dyDescent="0.3">
      <c r="A110" s="16">
        <v>109</v>
      </c>
      <c r="B110" s="16" t="str">
        <f t="shared" si="32"/>
        <v>ORD-PP-109-17/04/23</v>
      </c>
      <c r="C110" s="17" t="s">
        <v>52</v>
      </c>
      <c r="D110" s="16" t="str">
        <f>_xlfn.XLOOKUP($C110,Product!$E$3:$E$29,Product!$D$3:$D$29)</f>
        <v>PP</v>
      </c>
      <c r="E110" s="18" t="s">
        <v>193</v>
      </c>
      <c r="F110" s="18">
        <f t="shared" si="33"/>
        <v>10</v>
      </c>
      <c r="G110" s="18">
        <f t="shared" si="34"/>
        <v>17</v>
      </c>
      <c r="H110" s="18">
        <f t="shared" si="35"/>
        <v>28</v>
      </c>
      <c r="I110" s="18">
        <f t="shared" si="36"/>
        <v>7</v>
      </c>
      <c r="J110" s="16" t="str">
        <f t="shared" si="37"/>
        <v>Magenta</v>
      </c>
      <c r="K110" s="16" t="str">
        <f t="shared" si="38"/>
        <v>Magenta</v>
      </c>
      <c r="L110" s="25" t="str">
        <f t="shared" si="39"/>
        <v xml:space="preserve"> 1</v>
      </c>
      <c r="M110" s="19">
        <f t="shared" si="40"/>
        <v>1</v>
      </c>
      <c r="N110" s="18">
        <f t="shared" si="41"/>
        <v>41</v>
      </c>
      <c r="O110" s="18">
        <f t="shared" si="42"/>
        <v>50</v>
      </c>
      <c r="P110" s="18">
        <f t="shared" si="43"/>
        <v>61</v>
      </c>
      <c r="Q110" s="18">
        <f t="shared" si="44"/>
        <v>9</v>
      </c>
      <c r="R110" s="27" t="str">
        <f t="shared" si="45"/>
        <v xml:space="preserve">Ash Grey </v>
      </c>
      <c r="S110" s="19" t="str">
        <f t="shared" si="46"/>
        <v xml:space="preserve">Ash Grey </v>
      </c>
      <c r="T110" s="19" t="str">
        <f t="shared" si="47"/>
        <v xml:space="preserve"> 1</v>
      </c>
      <c r="U110" s="19">
        <f t="shared" si="48"/>
        <v>1</v>
      </c>
      <c r="V110" s="20" t="e">
        <f t="shared" si="49"/>
        <v>#VALUE!</v>
      </c>
      <c r="W110" s="18" t="e">
        <f t="shared" si="50"/>
        <v>#VALUE!</v>
      </c>
      <c r="X110" s="18" t="e">
        <f t="shared" si="51"/>
        <v>#VALUE!</v>
      </c>
      <c r="Y110" s="18" t="e">
        <f t="shared" si="52"/>
        <v>#VALUE!</v>
      </c>
      <c r="Z110" s="16" t="str">
        <f t="shared" si="53"/>
        <v xml:space="preserve"> </v>
      </c>
      <c r="AA110" s="16" t="str">
        <f t="shared" si="54"/>
        <v xml:space="preserve"> </v>
      </c>
      <c r="AB110" s="19" t="str">
        <f t="shared" si="55"/>
        <v>0</v>
      </c>
      <c r="AC110" s="19">
        <f t="shared" si="56"/>
        <v>0</v>
      </c>
      <c r="AD110" s="19">
        <f t="shared" si="57"/>
        <v>2</v>
      </c>
      <c r="AE110" s="31">
        <f>_xlfn.XLOOKUP(C110,Product!$E$3:$E$29,Product!$F$3:$F$29)</f>
        <v>100000</v>
      </c>
      <c r="AF110" s="31">
        <f>_xlfn.XLOOKUP(C110,Product!$E$3:$E$29,Product!$G$3:$G$29)</f>
        <v>31000</v>
      </c>
      <c r="AG110" s="21" t="s">
        <v>12</v>
      </c>
      <c r="AH110" s="22">
        <f>_xlfn.XLOOKUP(AG110,Diskon!$C$3:$C$9,Diskon!$D$3:$D$9)</f>
        <v>0.2</v>
      </c>
      <c r="AI110" s="17" t="s">
        <v>13</v>
      </c>
      <c r="AJ110" s="16" t="s">
        <v>11</v>
      </c>
      <c r="AK110" s="16" t="s">
        <v>58</v>
      </c>
      <c r="AL110" s="23">
        <f t="shared" si="58"/>
        <v>200000</v>
      </c>
      <c r="AM110" s="23">
        <f t="shared" si="59"/>
        <v>40000</v>
      </c>
      <c r="AN110" s="23">
        <f t="shared" si="60"/>
        <v>160000</v>
      </c>
      <c r="AO110" s="23">
        <f t="shared" si="61"/>
        <v>62000</v>
      </c>
      <c r="AP110" s="23">
        <f t="shared" si="62"/>
        <v>98000</v>
      </c>
      <c r="AQ110" s="24">
        <v>45033</v>
      </c>
      <c r="AR110" s="27" t="str">
        <f t="shared" si="63"/>
        <v>17/04/23</v>
      </c>
      <c r="AS110" s="16">
        <v>4</v>
      </c>
      <c r="AT110" s="66">
        <f>AP110/'pivot general'!$A$8</f>
        <v>1.4700999300427446E-4</v>
      </c>
    </row>
    <row r="111" spans="1:46" ht="14.4" x14ac:dyDescent="0.3">
      <c r="A111" s="16">
        <v>110</v>
      </c>
      <c r="B111" s="16" t="str">
        <f t="shared" si="32"/>
        <v>ORD-AK-110-06/04/23</v>
      </c>
      <c r="C111" s="17" t="s">
        <v>31</v>
      </c>
      <c r="D111" s="16" t="str">
        <f>_xlfn.XLOOKUP($C111,Product!$E$3:$E$29,Product!$D$3:$D$29)</f>
        <v>AK</v>
      </c>
      <c r="E111" s="18" t="s">
        <v>124</v>
      </c>
      <c r="F111" s="18">
        <f t="shared" si="33"/>
        <v>10</v>
      </c>
      <c r="G111" s="18">
        <f t="shared" si="34"/>
        <v>23</v>
      </c>
      <c r="H111" s="18">
        <f t="shared" si="35"/>
        <v>34</v>
      </c>
      <c r="I111" s="18">
        <f t="shared" si="36"/>
        <v>13</v>
      </c>
      <c r="J111" s="16" t="str">
        <f t="shared" si="37"/>
        <v>Summer Orange</v>
      </c>
      <c r="K111" s="16" t="str">
        <f t="shared" si="38"/>
        <v>Summer Orange</v>
      </c>
      <c r="L111" s="25" t="str">
        <f t="shared" si="39"/>
        <v xml:space="preserve"> 4</v>
      </c>
      <c r="M111" s="19">
        <f t="shared" si="40"/>
        <v>4</v>
      </c>
      <c r="N111" s="18" t="e">
        <f t="shared" si="41"/>
        <v>#VALUE!</v>
      </c>
      <c r="O111" s="18" t="e">
        <f t="shared" si="42"/>
        <v>#VALUE!</v>
      </c>
      <c r="P111" s="18" t="e">
        <f t="shared" si="43"/>
        <v>#VALUE!</v>
      </c>
      <c r="Q111" s="18" t="e">
        <f t="shared" si="44"/>
        <v>#VALUE!</v>
      </c>
      <c r="R111" s="27" t="str">
        <f t="shared" si="45"/>
        <v xml:space="preserve"> </v>
      </c>
      <c r="S111" s="19" t="str">
        <f t="shared" si="46"/>
        <v xml:space="preserve"> </v>
      </c>
      <c r="T111" s="19" t="str">
        <f t="shared" si="47"/>
        <v>0</v>
      </c>
      <c r="U111" s="19">
        <f t="shared" si="48"/>
        <v>0</v>
      </c>
      <c r="V111" s="20" t="e">
        <f t="shared" si="49"/>
        <v>#VALUE!</v>
      </c>
      <c r="W111" s="18" t="e">
        <f t="shared" si="50"/>
        <v>#VALUE!</v>
      </c>
      <c r="X111" s="18" t="e">
        <f t="shared" si="51"/>
        <v>#VALUE!</v>
      </c>
      <c r="Y111" s="18" t="e">
        <f t="shared" si="52"/>
        <v>#VALUE!</v>
      </c>
      <c r="Z111" s="16" t="str">
        <f t="shared" si="53"/>
        <v xml:space="preserve"> </v>
      </c>
      <c r="AA111" s="16" t="str">
        <f t="shared" si="54"/>
        <v xml:space="preserve"> </v>
      </c>
      <c r="AB111" s="19" t="str">
        <f t="shared" si="55"/>
        <v>0</v>
      </c>
      <c r="AC111" s="19">
        <f t="shared" si="56"/>
        <v>0</v>
      </c>
      <c r="AD111" s="19">
        <f t="shared" si="57"/>
        <v>4</v>
      </c>
      <c r="AE111" s="31">
        <f>_xlfn.XLOOKUP(C111,Product!$E$3:$E$29,Product!$F$3:$F$29)</f>
        <v>65000</v>
      </c>
      <c r="AF111" s="31">
        <f>_xlfn.XLOOKUP(C111,Product!$E$3:$E$29,Product!$G$3:$G$29)</f>
        <v>11000</v>
      </c>
      <c r="AG111" s="21" t="s">
        <v>10</v>
      </c>
      <c r="AH111" s="22">
        <f>_xlfn.XLOOKUP(AG111,Diskon!$C$3:$C$9,Diskon!$D$3:$D$9)</f>
        <v>0.1</v>
      </c>
      <c r="AI111" s="17" t="s">
        <v>90</v>
      </c>
      <c r="AJ111" s="16" t="s">
        <v>11</v>
      </c>
      <c r="AK111" s="16" t="s">
        <v>53</v>
      </c>
      <c r="AL111" s="23">
        <f t="shared" si="58"/>
        <v>260000</v>
      </c>
      <c r="AM111" s="23">
        <f t="shared" si="59"/>
        <v>26000</v>
      </c>
      <c r="AN111" s="23">
        <f t="shared" si="60"/>
        <v>234000</v>
      </c>
      <c r="AO111" s="23">
        <f t="shared" si="61"/>
        <v>44000</v>
      </c>
      <c r="AP111" s="23">
        <f t="shared" si="62"/>
        <v>190000</v>
      </c>
      <c r="AQ111" s="24">
        <v>45022</v>
      </c>
      <c r="AR111" s="27" t="str">
        <f t="shared" si="63"/>
        <v>06/04/23</v>
      </c>
      <c r="AS111" s="16">
        <v>3</v>
      </c>
      <c r="AT111" s="66">
        <f>AP111/'pivot general'!$A$8</f>
        <v>2.8501937419196069E-4</v>
      </c>
    </row>
    <row r="112" spans="1:46" ht="14.4" x14ac:dyDescent="0.3">
      <c r="A112" s="16">
        <v>111</v>
      </c>
      <c r="B112" s="16" t="str">
        <f t="shared" si="32"/>
        <v>ORD-PW-111-10/04/23</v>
      </c>
      <c r="C112" s="17" t="s">
        <v>59</v>
      </c>
      <c r="D112" s="16" t="str">
        <f>_xlfn.XLOOKUP($C112,Product!$E$3:$E$29,Product!$D$3:$D$29)</f>
        <v>PW</v>
      </c>
      <c r="E112" s="18" t="s">
        <v>194</v>
      </c>
      <c r="F112" s="18">
        <f t="shared" si="33"/>
        <v>10</v>
      </c>
      <c r="G112" s="18">
        <f t="shared" si="34"/>
        <v>20</v>
      </c>
      <c r="H112" s="18">
        <f t="shared" si="35"/>
        <v>31</v>
      </c>
      <c r="I112" s="18">
        <f t="shared" si="36"/>
        <v>10</v>
      </c>
      <c r="J112" s="16" t="str">
        <f t="shared" si="37"/>
        <v>Snow White</v>
      </c>
      <c r="K112" s="16" t="str">
        <f t="shared" si="38"/>
        <v>Snow White</v>
      </c>
      <c r="L112" s="25" t="str">
        <f t="shared" si="39"/>
        <v xml:space="preserve"> 3</v>
      </c>
      <c r="M112" s="19">
        <f t="shared" si="40"/>
        <v>3</v>
      </c>
      <c r="N112" s="18">
        <f t="shared" si="41"/>
        <v>44</v>
      </c>
      <c r="O112" s="18">
        <f t="shared" si="42"/>
        <v>49</v>
      </c>
      <c r="P112" s="18">
        <f t="shared" si="43"/>
        <v>60</v>
      </c>
      <c r="Q112" s="18">
        <f t="shared" si="44"/>
        <v>5</v>
      </c>
      <c r="R112" s="27" t="str">
        <f t="shared" si="45"/>
        <v xml:space="preserve">Dusk </v>
      </c>
      <c r="S112" s="19" t="str">
        <f t="shared" si="46"/>
        <v xml:space="preserve">Dusk </v>
      </c>
      <c r="T112" s="19" t="str">
        <f t="shared" si="47"/>
        <v xml:space="preserve"> 2</v>
      </c>
      <c r="U112" s="19">
        <f t="shared" si="48"/>
        <v>2</v>
      </c>
      <c r="V112" s="20">
        <f t="shared" si="49"/>
        <v>73</v>
      </c>
      <c r="W112" s="18">
        <f t="shared" si="50"/>
        <v>78</v>
      </c>
      <c r="X112" s="18">
        <f t="shared" si="51"/>
        <v>89</v>
      </c>
      <c r="Y112" s="18">
        <f t="shared" si="52"/>
        <v>5</v>
      </c>
      <c r="Z112" s="16" t="str">
        <f t="shared" si="53"/>
        <v xml:space="preserve">Gold </v>
      </c>
      <c r="AA112" s="16" t="str">
        <f t="shared" si="54"/>
        <v xml:space="preserve">Gold </v>
      </c>
      <c r="AB112" s="19" t="str">
        <f t="shared" si="55"/>
        <v xml:space="preserve"> 1</v>
      </c>
      <c r="AC112" s="19">
        <f t="shared" si="56"/>
        <v>1</v>
      </c>
      <c r="AD112" s="19">
        <f t="shared" si="57"/>
        <v>6</v>
      </c>
      <c r="AE112" s="31">
        <f>_xlfn.XLOOKUP(C112,Product!$E$3:$E$29,Product!$F$3:$F$29)</f>
        <v>110000</v>
      </c>
      <c r="AF112" s="31">
        <f>_xlfn.XLOOKUP(C112,Product!$E$3:$E$29,Product!$G$3:$G$29)</f>
        <v>40000</v>
      </c>
      <c r="AG112" s="21" t="s">
        <v>16</v>
      </c>
      <c r="AH112" s="22" t="e">
        <f>_xlfn.XLOOKUP(AG112,Diskon!$C$3:$C$9,Diskon!$D$3:$D$9)</f>
        <v>#N/A</v>
      </c>
      <c r="AI112" s="17" t="s">
        <v>16</v>
      </c>
      <c r="AJ112" s="16" t="s">
        <v>17</v>
      </c>
      <c r="AK112" s="16" t="s">
        <v>66</v>
      </c>
      <c r="AL112" s="23">
        <f t="shared" si="58"/>
        <v>660000</v>
      </c>
      <c r="AM112" s="23" t="str">
        <f t="shared" si="59"/>
        <v>0</v>
      </c>
      <c r="AN112" s="23">
        <f t="shared" si="60"/>
        <v>660000</v>
      </c>
      <c r="AO112" s="23">
        <f t="shared" si="61"/>
        <v>240000</v>
      </c>
      <c r="AP112" s="23">
        <f t="shared" si="62"/>
        <v>420000</v>
      </c>
      <c r="AQ112" s="24">
        <v>45026</v>
      </c>
      <c r="AR112" s="27" t="str">
        <f t="shared" si="63"/>
        <v>10/04/23</v>
      </c>
      <c r="AS112" s="16">
        <v>5</v>
      </c>
      <c r="AT112" s="66">
        <f>AP112/'pivot general'!$A$8</f>
        <v>6.3004282716117629E-4</v>
      </c>
    </row>
    <row r="113" spans="1:46" ht="14.4" x14ac:dyDescent="0.3">
      <c r="A113" s="16">
        <v>112</v>
      </c>
      <c r="B113" s="16" t="str">
        <f t="shared" si="32"/>
        <v>ORD-PU-112-18/04/23</v>
      </c>
      <c r="C113" s="17" t="s">
        <v>39</v>
      </c>
      <c r="D113" s="16" t="str">
        <f>_xlfn.XLOOKUP($C113,Product!$E$3:$E$29,Product!$D$3:$D$29)</f>
        <v>PU</v>
      </c>
      <c r="E113" s="18" t="s">
        <v>195</v>
      </c>
      <c r="F113" s="18">
        <f t="shared" si="33"/>
        <v>10</v>
      </c>
      <c r="G113" s="18">
        <f t="shared" si="34"/>
        <v>17</v>
      </c>
      <c r="H113" s="18">
        <f t="shared" si="35"/>
        <v>28</v>
      </c>
      <c r="I113" s="18">
        <f t="shared" si="36"/>
        <v>7</v>
      </c>
      <c r="J113" s="16" t="str">
        <f t="shared" si="37"/>
        <v>Magenta</v>
      </c>
      <c r="K113" s="16" t="str">
        <f t="shared" si="38"/>
        <v>Magenta</v>
      </c>
      <c r="L113" s="25" t="str">
        <f t="shared" si="39"/>
        <v xml:space="preserve"> 1</v>
      </c>
      <c r="M113" s="19">
        <f t="shared" si="40"/>
        <v>1</v>
      </c>
      <c r="N113" s="18">
        <f t="shared" si="41"/>
        <v>41</v>
      </c>
      <c r="O113" s="18">
        <f t="shared" si="42"/>
        <v>46</v>
      </c>
      <c r="P113" s="18">
        <f t="shared" si="43"/>
        <v>57</v>
      </c>
      <c r="Q113" s="18">
        <f t="shared" si="44"/>
        <v>5</v>
      </c>
      <c r="R113" s="27" t="str">
        <f t="shared" si="45"/>
        <v xml:space="preserve">Gold </v>
      </c>
      <c r="S113" s="19" t="str">
        <f t="shared" si="46"/>
        <v xml:space="preserve">Gold </v>
      </c>
      <c r="T113" s="19" t="str">
        <f t="shared" si="47"/>
        <v xml:space="preserve"> 1</v>
      </c>
      <c r="U113" s="19">
        <f t="shared" si="48"/>
        <v>1</v>
      </c>
      <c r="V113" s="20">
        <f t="shared" si="49"/>
        <v>70</v>
      </c>
      <c r="W113" s="18">
        <f t="shared" si="50"/>
        <v>78</v>
      </c>
      <c r="X113" s="18">
        <f t="shared" si="51"/>
        <v>89</v>
      </c>
      <c r="Y113" s="18">
        <f t="shared" si="52"/>
        <v>8</v>
      </c>
      <c r="Z113" s="16" t="str">
        <f t="shared" si="53"/>
        <v xml:space="preserve">Magenta </v>
      </c>
      <c r="AA113" s="16" t="str">
        <f t="shared" si="54"/>
        <v xml:space="preserve">Magenta </v>
      </c>
      <c r="AB113" s="19" t="str">
        <f t="shared" si="55"/>
        <v xml:space="preserve"> 2</v>
      </c>
      <c r="AC113" s="19">
        <f t="shared" si="56"/>
        <v>2</v>
      </c>
      <c r="AD113" s="19">
        <f t="shared" si="57"/>
        <v>4</v>
      </c>
      <c r="AE113" s="31">
        <f>_xlfn.XLOOKUP(C113,Product!$E$3:$E$29,Product!$F$3:$F$29)</f>
        <v>235000</v>
      </c>
      <c r="AF113" s="31">
        <f>_xlfn.XLOOKUP(C113,Product!$E$3:$E$29,Product!$G$3:$G$29)</f>
        <v>89000</v>
      </c>
      <c r="AG113" s="21" t="s">
        <v>96</v>
      </c>
      <c r="AH113" s="22">
        <f>_xlfn.XLOOKUP(AG113,Diskon!$C$3:$C$9,Diskon!$D$3:$D$9)</f>
        <v>0.1</v>
      </c>
      <c r="AI113" s="17" t="s">
        <v>13</v>
      </c>
      <c r="AJ113" s="16" t="s">
        <v>14</v>
      </c>
      <c r="AK113" s="16" t="s">
        <v>62</v>
      </c>
      <c r="AL113" s="23">
        <f t="shared" si="58"/>
        <v>940000</v>
      </c>
      <c r="AM113" s="23">
        <f t="shared" si="59"/>
        <v>94000</v>
      </c>
      <c r="AN113" s="23">
        <f t="shared" si="60"/>
        <v>846000</v>
      </c>
      <c r="AO113" s="23">
        <f t="shared" si="61"/>
        <v>356000</v>
      </c>
      <c r="AP113" s="23">
        <f t="shared" si="62"/>
        <v>490000</v>
      </c>
      <c r="AQ113" s="24">
        <v>45034</v>
      </c>
      <c r="AR113" s="27" t="str">
        <f t="shared" si="63"/>
        <v>18/04/23</v>
      </c>
      <c r="AS113" s="16">
        <v>1</v>
      </c>
      <c r="AT113" s="66">
        <f>AP113/'pivot general'!$A$8</f>
        <v>7.3504996502137237E-4</v>
      </c>
    </row>
    <row r="114" spans="1:46" ht="14.4" x14ac:dyDescent="0.3">
      <c r="A114" s="16">
        <v>113</v>
      </c>
      <c r="B114" s="16" t="str">
        <f t="shared" si="32"/>
        <v>ORD-PW-113-14/04/23</v>
      </c>
      <c r="C114" s="17" t="s">
        <v>9</v>
      </c>
      <c r="D114" s="16" t="str">
        <f>_xlfn.XLOOKUP($C114,Product!$E$3:$E$29,Product!$D$3:$D$29)</f>
        <v>PW</v>
      </c>
      <c r="E114" s="18" t="s">
        <v>196</v>
      </c>
      <c r="F114" s="18">
        <f t="shared" si="33"/>
        <v>10</v>
      </c>
      <c r="G114" s="18">
        <f t="shared" si="34"/>
        <v>14</v>
      </c>
      <c r="H114" s="18">
        <f t="shared" si="35"/>
        <v>25</v>
      </c>
      <c r="I114" s="18">
        <f t="shared" si="36"/>
        <v>4</v>
      </c>
      <c r="J114" s="16" t="str">
        <f t="shared" si="37"/>
        <v>Gold</v>
      </c>
      <c r="K114" s="16" t="str">
        <f t="shared" si="38"/>
        <v>Gold</v>
      </c>
      <c r="L114" s="25" t="str">
        <f t="shared" si="39"/>
        <v xml:space="preserve"> 3</v>
      </c>
      <c r="M114" s="19">
        <f t="shared" si="40"/>
        <v>3</v>
      </c>
      <c r="N114" s="18">
        <f t="shared" si="41"/>
        <v>38</v>
      </c>
      <c r="O114" s="18">
        <f t="shared" si="42"/>
        <v>48</v>
      </c>
      <c r="P114" s="18">
        <f t="shared" si="43"/>
        <v>59</v>
      </c>
      <c r="Q114" s="18">
        <f t="shared" si="44"/>
        <v>10</v>
      </c>
      <c r="R114" s="27" t="str">
        <f t="shared" si="45"/>
        <v xml:space="preserve">Rose Gold </v>
      </c>
      <c r="S114" s="19" t="str">
        <f t="shared" si="46"/>
        <v xml:space="preserve">Rose Gold </v>
      </c>
      <c r="T114" s="19" t="str">
        <f t="shared" si="47"/>
        <v xml:space="preserve"> 1</v>
      </c>
      <c r="U114" s="19">
        <f t="shared" si="48"/>
        <v>1</v>
      </c>
      <c r="V114" s="20" t="e">
        <f t="shared" si="49"/>
        <v>#VALUE!</v>
      </c>
      <c r="W114" s="18" t="e">
        <f t="shared" si="50"/>
        <v>#VALUE!</v>
      </c>
      <c r="X114" s="18" t="e">
        <f t="shared" si="51"/>
        <v>#VALUE!</v>
      </c>
      <c r="Y114" s="18" t="e">
        <f t="shared" si="52"/>
        <v>#VALUE!</v>
      </c>
      <c r="Z114" s="16" t="str">
        <f t="shared" si="53"/>
        <v xml:space="preserve"> </v>
      </c>
      <c r="AA114" s="16" t="str">
        <f t="shared" si="54"/>
        <v xml:space="preserve"> </v>
      </c>
      <c r="AB114" s="19" t="str">
        <f t="shared" si="55"/>
        <v>0</v>
      </c>
      <c r="AC114" s="19">
        <f t="shared" si="56"/>
        <v>0</v>
      </c>
      <c r="AD114" s="19">
        <f t="shared" si="57"/>
        <v>4</v>
      </c>
      <c r="AE114" s="31">
        <f>_xlfn.XLOOKUP(C114,Product!$E$3:$E$29,Product!$F$3:$F$29)</f>
        <v>120000</v>
      </c>
      <c r="AF114" s="31">
        <f>_xlfn.XLOOKUP(C114,Product!$E$3:$E$29,Product!$G$3:$G$29)</f>
        <v>39000</v>
      </c>
      <c r="AG114" s="21" t="s">
        <v>16</v>
      </c>
      <c r="AH114" s="22" t="e">
        <f>_xlfn.XLOOKUP(AG114,Diskon!$C$3:$C$9,Diskon!$D$3:$D$9)</f>
        <v>#N/A</v>
      </c>
      <c r="AI114" s="17" t="s">
        <v>16</v>
      </c>
      <c r="AJ114" s="16" t="s">
        <v>23</v>
      </c>
      <c r="AK114" s="16" t="s">
        <v>40</v>
      </c>
      <c r="AL114" s="23">
        <f t="shared" si="58"/>
        <v>480000</v>
      </c>
      <c r="AM114" s="23" t="str">
        <f t="shared" si="59"/>
        <v>0</v>
      </c>
      <c r="AN114" s="23">
        <f t="shared" si="60"/>
        <v>480000</v>
      </c>
      <c r="AO114" s="23">
        <f t="shared" si="61"/>
        <v>156000</v>
      </c>
      <c r="AP114" s="23">
        <f t="shared" si="62"/>
        <v>324000</v>
      </c>
      <c r="AQ114" s="24">
        <v>45030</v>
      </c>
      <c r="AR114" s="27" t="str">
        <f t="shared" si="63"/>
        <v>14/04/23</v>
      </c>
      <c r="AS114" s="16">
        <v>1</v>
      </c>
      <c r="AT114" s="66">
        <f>AP114/'pivot general'!$A$8</f>
        <v>4.8603303809576458E-4</v>
      </c>
    </row>
    <row r="115" spans="1:46" ht="14.4" x14ac:dyDescent="0.3">
      <c r="A115" s="16">
        <v>114</v>
      </c>
      <c r="B115" s="16" t="str">
        <f t="shared" si="32"/>
        <v>ORD-AK-114-04/04/23</v>
      </c>
      <c r="C115" s="17" t="s">
        <v>69</v>
      </c>
      <c r="D115" s="16" t="str">
        <f>_xlfn.XLOOKUP($C115,Product!$E$3:$E$29,Product!$D$3:$D$29)</f>
        <v>AK</v>
      </c>
      <c r="E115" s="18" t="s">
        <v>197</v>
      </c>
      <c r="F115" s="18">
        <f t="shared" si="33"/>
        <v>10</v>
      </c>
      <c r="G115" s="18">
        <f t="shared" si="34"/>
        <v>21</v>
      </c>
      <c r="H115" s="18">
        <f t="shared" si="35"/>
        <v>32</v>
      </c>
      <c r="I115" s="18">
        <f t="shared" si="36"/>
        <v>11</v>
      </c>
      <c r="J115" s="16" t="str">
        <f t="shared" si="37"/>
        <v>Carmine Red</v>
      </c>
      <c r="K115" s="16" t="str">
        <f t="shared" si="38"/>
        <v>Carmine Red</v>
      </c>
      <c r="L115" s="25" t="str">
        <f t="shared" si="39"/>
        <v xml:space="preserve"> 2</v>
      </c>
      <c r="M115" s="19">
        <f t="shared" si="40"/>
        <v>2</v>
      </c>
      <c r="N115" s="18" t="e">
        <f t="shared" si="41"/>
        <v>#VALUE!</v>
      </c>
      <c r="O115" s="18" t="e">
        <f t="shared" si="42"/>
        <v>#VALUE!</v>
      </c>
      <c r="P115" s="18" t="e">
        <f t="shared" si="43"/>
        <v>#VALUE!</v>
      </c>
      <c r="Q115" s="18" t="e">
        <f t="shared" si="44"/>
        <v>#VALUE!</v>
      </c>
      <c r="R115" s="27" t="str">
        <f t="shared" si="45"/>
        <v xml:space="preserve"> </v>
      </c>
      <c r="S115" s="19" t="str">
        <f t="shared" si="46"/>
        <v xml:space="preserve"> </v>
      </c>
      <c r="T115" s="19" t="str">
        <f t="shared" si="47"/>
        <v>0</v>
      </c>
      <c r="U115" s="19">
        <f t="shared" si="48"/>
        <v>0</v>
      </c>
      <c r="V115" s="20" t="e">
        <f t="shared" si="49"/>
        <v>#VALUE!</v>
      </c>
      <c r="W115" s="18" t="e">
        <f t="shared" si="50"/>
        <v>#VALUE!</v>
      </c>
      <c r="X115" s="18" t="e">
        <f t="shared" si="51"/>
        <v>#VALUE!</v>
      </c>
      <c r="Y115" s="18" t="e">
        <f t="shared" si="52"/>
        <v>#VALUE!</v>
      </c>
      <c r="Z115" s="16" t="str">
        <f t="shared" si="53"/>
        <v xml:space="preserve"> </v>
      </c>
      <c r="AA115" s="16" t="str">
        <f t="shared" si="54"/>
        <v xml:space="preserve"> </v>
      </c>
      <c r="AB115" s="19" t="str">
        <f t="shared" si="55"/>
        <v>0</v>
      </c>
      <c r="AC115" s="19">
        <f t="shared" si="56"/>
        <v>0</v>
      </c>
      <c r="AD115" s="19">
        <f t="shared" si="57"/>
        <v>2</v>
      </c>
      <c r="AE115" s="31">
        <f>_xlfn.XLOOKUP(C115,Product!$E$3:$E$29,Product!$F$3:$F$29)</f>
        <v>9000</v>
      </c>
      <c r="AF115" s="31">
        <f>_xlfn.XLOOKUP(C115,Product!$E$3:$E$29,Product!$G$3:$G$29)</f>
        <v>2000</v>
      </c>
      <c r="AG115" s="21" t="s">
        <v>92</v>
      </c>
      <c r="AH115" s="22">
        <f>_xlfn.XLOOKUP(AG115,Diskon!$C$3:$C$9,Diskon!$D$3:$D$9)</f>
        <v>0.1</v>
      </c>
      <c r="AI115" s="17" t="s">
        <v>90</v>
      </c>
      <c r="AJ115" s="16" t="s">
        <v>14</v>
      </c>
      <c r="AK115" s="16" t="s">
        <v>72</v>
      </c>
      <c r="AL115" s="23">
        <f t="shared" si="58"/>
        <v>18000</v>
      </c>
      <c r="AM115" s="23">
        <f t="shared" si="59"/>
        <v>1800</v>
      </c>
      <c r="AN115" s="23">
        <f t="shared" si="60"/>
        <v>16200</v>
      </c>
      <c r="AO115" s="23">
        <f t="shared" si="61"/>
        <v>4000</v>
      </c>
      <c r="AP115" s="23">
        <f t="shared" si="62"/>
        <v>12200</v>
      </c>
      <c r="AQ115" s="24">
        <v>45020</v>
      </c>
      <c r="AR115" s="27" t="str">
        <f t="shared" si="63"/>
        <v>04/04/23</v>
      </c>
      <c r="AS115" s="16">
        <v>2</v>
      </c>
      <c r="AT115" s="66">
        <f>AP115/'pivot general'!$A$8</f>
        <v>1.8301244027062741E-5</v>
      </c>
    </row>
    <row r="116" spans="1:46" ht="14.4" x14ac:dyDescent="0.3">
      <c r="A116" s="16">
        <v>115</v>
      </c>
      <c r="B116" s="16" t="str">
        <f t="shared" si="32"/>
        <v>ORD-PU-115-01/04/23</v>
      </c>
      <c r="C116" s="17" t="s">
        <v>71</v>
      </c>
      <c r="D116" s="16" t="str">
        <f>_xlfn.XLOOKUP($C116,Product!$E$3:$E$29,Product!$D$3:$D$29)</f>
        <v>PU</v>
      </c>
      <c r="E116" s="18" t="s">
        <v>198</v>
      </c>
      <c r="F116" s="18">
        <f t="shared" si="33"/>
        <v>10</v>
      </c>
      <c r="G116" s="18">
        <f t="shared" si="34"/>
        <v>18</v>
      </c>
      <c r="H116" s="18">
        <f t="shared" si="35"/>
        <v>29</v>
      </c>
      <c r="I116" s="18">
        <f t="shared" si="36"/>
        <v>8</v>
      </c>
      <c r="J116" s="16" t="str">
        <f t="shared" si="37"/>
        <v>Ash Grey</v>
      </c>
      <c r="K116" s="16" t="str">
        <f t="shared" si="38"/>
        <v>Ash Grey</v>
      </c>
      <c r="L116" s="25" t="str">
        <f t="shared" si="39"/>
        <v xml:space="preserve"> 2</v>
      </c>
      <c r="M116" s="19">
        <f t="shared" si="40"/>
        <v>2</v>
      </c>
      <c r="N116" s="18">
        <f t="shared" si="41"/>
        <v>42</v>
      </c>
      <c r="O116" s="18">
        <f t="shared" si="42"/>
        <v>52</v>
      </c>
      <c r="P116" s="18">
        <f t="shared" si="43"/>
        <v>63</v>
      </c>
      <c r="Q116" s="18">
        <f t="shared" si="44"/>
        <v>10</v>
      </c>
      <c r="R116" s="27" t="str">
        <f t="shared" si="45"/>
        <v xml:space="preserve">Rose Gold </v>
      </c>
      <c r="S116" s="19" t="str">
        <f t="shared" si="46"/>
        <v xml:space="preserve">Rose Gold </v>
      </c>
      <c r="T116" s="19" t="str">
        <f t="shared" si="47"/>
        <v xml:space="preserve"> 1</v>
      </c>
      <c r="U116" s="19">
        <f t="shared" si="48"/>
        <v>1</v>
      </c>
      <c r="V116" s="20" t="e">
        <f t="shared" si="49"/>
        <v>#VALUE!</v>
      </c>
      <c r="W116" s="18" t="e">
        <f t="shared" si="50"/>
        <v>#VALUE!</v>
      </c>
      <c r="X116" s="18" t="e">
        <f t="shared" si="51"/>
        <v>#VALUE!</v>
      </c>
      <c r="Y116" s="18" t="e">
        <f t="shared" si="52"/>
        <v>#VALUE!</v>
      </c>
      <c r="Z116" s="16" t="str">
        <f t="shared" si="53"/>
        <v xml:space="preserve"> </v>
      </c>
      <c r="AA116" s="16" t="str">
        <f t="shared" si="54"/>
        <v xml:space="preserve"> </v>
      </c>
      <c r="AB116" s="19" t="str">
        <f t="shared" si="55"/>
        <v>0</v>
      </c>
      <c r="AC116" s="19">
        <f t="shared" si="56"/>
        <v>0</v>
      </c>
      <c r="AD116" s="19">
        <f t="shared" si="57"/>
        <v>3</v>
      </c>
      <c r="AE116" s="31">
        <f>_xlfn.XLOOKUP(C116,Product!$E$3:$E$29,Product!$F$3:$F$29)</f>
        <v>200000</v>
      </c>
      <c r="AF116" s="31">
        <f>_xlfn.XLOOKUP(C116,Product!$E$3:$E$29,Product!$G$3:$G$29)</f>
        <v>64000</v>
      </c>
      <c r="AG116" s="21" t="s">
        <v>92</v>
      </c>
      <c r="AH116" s="22">
        <f>_xlfn.XLOOKUP(AG116,Diskon!$C$3:$C$9,Diskon!$D$3:$D$9)</f>
        <v>0.1</v>
      </c>
      <c r="AI116" s="17" t="s">
        <v>90</v>
      </c>
      <c r="AJ116" s="16" t="s">
        <v>14</v>
      </c>
      <c r="AK116" s="16" t="s">
        <v>53</v>
      </c>
      <c r="AL116" s="23">
        <f t="shared" si="58"/>
        <v>600000</v>
      </c>
      <c r="AM116" s="23">
        <f t="shared" si="59"/>
        <v>60000</v>
      </c>
      <c r="AN116" s="23">
        <f t="shared" si="60"/>
        <v>540000</v>
      </c>
      <c r="AO116" s="23">
        <f t="shared" si="61"/>
        <v>192000</v>
      </c>
      <c r="AP116" s="23">
        <f t="shared" si="62"/>
        <v>348000</v>
      </c>
      <c r="AQ116" s="24">
        <v>45017</v>
      </c>
      <c r="AR116" s="27" t="str">
        <f t="shared" si="63"/>
        <v>01/04/23</v>
      </c>
      <c r="AS116" s="16">
        <v>3</v>
      </c>
      <c r="AT116" s="66">
        <f>AP116/'pivot general'!$A$8</f>
        <v>5.2203548536211748E-4</v>
      </c>
    </row>
    <row r="117" spans="1:46" ht="14.4" x14ac:dyDescent="0.3">
      <c r="A117" s="16">
        <v>116</v>
      </c>
      <c r="B117" s="16" t="str">
        <f t="shared" si="32"/>
        <v>ORD-PP-116-01/04/23</v>
      </c>
      <c r="C117" s="17" t="s">
        <v>43</v>
      </c>
      <c r="D117" s="16" t="str">
        <f>_xlfn.XLOOKUP($C117,Product!$E$3:$E$29,Product!$D$3:$D$29)</f>
        <v>PP</v>
      </c>
      <c r="E117" s="18" t="s">
        <v>120</v>
      </c>
      <c r="F117" s="18">
        <f t="shared" si="33"/>
        <v>10</v>
      </c>
      <c r="G117" s="18">
        <f t="shared" si="34"/>
        <v>19</v>
      </c>
      <c r="H117" s="18">
        <f t="shared" si="35"/>
        <v>30</v>
      </c>
      <c r="I117" s="18">
        <f t="shared" si="36"/>
        <v>9</v>
      </c>
      <c r="J117" s="16" t="str">
        <f t="shared" si="37"/>
        <v>Rose Gold</v>
      </c>
      <c r="K117" s="16" t="str">
        <f t="shared" si="38"/>
        <v>Rose Gold</v>
      </c>
      <c r="L117" s="25" t="str">
        <f t="shared" si="39"/>
        <v xml:space="preserve"> 1</v>
      </c>
      <c r="M117" s="19">
        <f t="shared" si="40"/>
        <v>1</v>
      </c>
      <c r="N117" s="18" t="e">
        <f t="shared" si="41"/>
        <v>#VALUE!</v>
      </c>
      <c r="O117" s="18" t="e">
        <f t="shared" si="42"/>
        <v>#VALUE!</v>
      </c>
      <c r="P117" s="18" t="e">
        <f t="shared" si="43"/>
        <v>#VALUE!</v>
      </c>
      <c r="Q117" s="18" t="e">
        <f t="shared" si="44"/>
        <v>#VALUE!</v>
      </c>
      <c r="R117" s="27" t="str">
        <f t="shared" si="45"/>
        <v xml:space="preserve"> </v>
      </c>
      <c r="S117" s="19" t="str">
        <f t="shared" si="46"/>
        <v xml:space="preserve"> </v>
      </c>
      <c r="T117" s="19" t="str">
        <f t="shared" si="47"/>
        <v>0</v>
      </c>
      <c r="U117" s="19">
        <f t="shared" si="48"/>
        <v>0</v>
      </c>
      <c r="V117" s="20" t="e">
        <f t="shared" si="49"/>
        <v>#VALUE!</v>
      </c>
      <c r="W117" s="18" t="e">
        <f t="shared" si="50"/>
        <v>#VALUE!</v>
      </c>
      <c r="X117" s="18" t="e">
        <f t="shared" si="51"/>
        <v>#VALUE!</v>
      </c>
      <c r="Y117" s="18" t="e">
        <f t="shared" si="52"/>
        <v>#VALUE!</v>
      </c>
      <c r="Z117" s="16" t="str">
        <f t="shared" si="53"/>
        <v xml:space="preserve"> </v>
      </c>
      <c r="AA117" s="16" t="str">
        <f t="shared" si="54"/>
        <v xml:space="preserve"> </v>
      </c>
      <c r="AB117" s="19" t="str">
        <f t="shared" si="55"/>
        <v>0</v>
      </c>
      <c r="AC117" s="19">
        <f t="shared" si="56"/>
        <v>0</v>
      </c>
      <c r="AD117" s="19">
        <f t="shared" si="57"/>
        <v>1</v>
      </c>
      <c r="AE117" s="31">
        <f>_xlfn.XLOOKUP(C117,Product!$E$3:$E$29,Product!$F$3:$F$29)</f>
        <v>395000</v>
      </c>
      <c r="AF117" s="31">
        <f>_xlfn.XLOOKUP(C117,Product!$E$3:$E$29,Product!$G$3:$G$29)</f>
        <v>172000</v>
      </c>
      <c r="AG117" s="21" t="s">
        <v>89</v>
      </c>
      <c r="AH117" s="22">
        <f>_xlfn.XLOOKUP(AG117,Diskon!$C$3:$C$9,Diskon!$D$3:$D$9)</f>
        <v>0.15</v>
      </c>
      <c r="AI117" s="17" t="s">
        <v>90</v>
      </c>
      <c r="AJ117" s="16" t="s">
        <v>23</v>
      </c>
      <c r="AK117" s="16" t="s">
        <v>32</v>
      </c>
      <c r="AL117" s="23">
        <f t="shared" si="58"/>
        <v>395000</v>
      </c>
      <c r="AM117" s="23">
        <f t="shared" si="59"/>
        <v>59250</v>
      </c>
      <c r="AN117" s="23">
        <f t="shared" si="60"/>
        <v>335750</v>
      </c>
      <c r="AO117" s="23">
        <f t="shared" si="61"/>
        <v>172000</v>
      </c>
      <c r="AP117" s="23">
        <f t="shared" si="62"/>
        <v>163750</v>
      </c>
      <c r="AQ117" s="24">
        <v>45017</v>
      </c>
      <c r="AR117" s="27" t="str">
        <f t="shared" si="63"/>
        <v>01/04/23</v>
      </c>
      <c r="AS117" s="16">
        <v>1</v>
      </c>
      <c r="AT117" s="66">
        <f>AP117/'pivot general'!$A$8</f>
        <v>2.4564169749438717E-4</v>
      </c>
    </row>
    <row r="118" spans="1:46" ht="14.4" x14ac:dyDescent="0.3">
      <c r="A118" s="16">
        <v>117</v>
      </c>
      <c r="B118" s="16" t="str">
        <f t="shared" si="32"/>
        <v>ORD-SW-117-02/04/23</v>
      </c>
      <c r="C118" s="17" t="s">
        <v>29</v>
      </c>
      <c r="D118" s="16" t="str">
        <f>_xlfn.XLOOKUP($C118,Product!$E$3:$E$29,Product!$D$3:$D$29)</f>
        <v>SW</v>
      </c>
      <c r="E118" s="18" t="s">
        <v>199</v>
      </c>
      <c r="F118" s="18">
        <f t="shared" si="33"/>
        <v>10</v>
      </c>
      <c r="G118" s="18">
        <f t="shared" si="34"/>
        <v>17</v>
      </c>
      <c r="H118" s="18">
        <f t="shared" si="35"/>
        <v>28</v>
      </c>
      <c r="I118" s="18">
        <f t="shared" si="36"/>
        <v>7</v>
      </c>
      <c r="J118" s="16" t="str">
        <f t="shared" si="37"/>
        <v>Magenta</v>
      </c>
      <c r="K118" s="16" t="str">
        <f t="shared" si="38"/>
        <v>Magenta</v>
      </c>
      <c r="L118" s="25" t="str">
        <f t="shared" si="39"/>
        <v xml:space="preserve"> 4</v>
      </c>
      <c r="M118" s="19">
        <f t="shared" si="40"/>
        <v>4</v>
      </c>
      <c r="N118" s="18" t="e">
        <f t="shared" si="41"/>
        <v>#VALUE!</v>
      </c>
      <c r="O118" s="18" t="e">
        <f t="shared" si="42"/>
        <v>#VALUE!</v>
      </c>
      <c r="P118" s="18" t="e">
        <f t="shared" si="43"/>
        <v>#VALUE!</v>
      </c>
      <c r="Q118" s="18" t="e">
        <f t="shared" si="44"/>
        <v>#VALUE!</v>
      </c>
      <c r="R118" s="27" t="str">
        <f t="shared" si="45"/>
        <v xml:space="preserve"> </v>
      </c>
      <c r="S118" s="19" t="str">
        <f t="shared" si="46"/>
        <v xml:space="preserve"> </v>
      </c>
      <c r="T118" s="19" t="str">
        <f t="shared" si="47"/>
        <v>0</v>
      </c>
      <c r="U118" s="19">
        <f t="shared" si="48"/>
        <v>0</v>
      </c>
      <c r="V118" s="20" t="e">
        <f t="shared" si="49"/>
        <v>#VALUE!</v>
      </c>
      <c r="W118" s="18" t="e">
        <f t="shared" si="50"/>
        <v>#VALUE!</v>
      </c>
      <c r="X118" s="18" t="e">
        <f t="shared" si="51"/>
        <v>#VALUE!</v>
      </c>
      <c r="Y118" s="18" t="e">
        <f t="shared" si="52"/>
        <v>#VALUE!</v>
      </c>
      <c r="Z118" s="16" t="str">
        <f t="shared" si="53"/>
        <v xml:space="preserve"> </v>
      </c>
      <c r="AA118" s="16" t="str">
        <f t="shared" si="54"/>
        <v xml:space="preserve"> </v>
      </c>
      <c r="AB118" s="19" t="str">
        <f t="shared" si="55"/>
        <v>0</v>
      </c>
      <c r="AC118" s="19">
        <f t="shared" si="56"/>
        <v>0</v>
      </c>
      <c r="AD118" s="19">
        <f t="shared" si="57"/>
        <v>4</v>
      </c>
      <c r="AE118" s="31">
        <f>_xlfn.XLOOKUP(C118,Product!$E$3:$E$29,Product!$F$3:$F$29)</f>
        <v>165000</v>
      </c>
      <c r="AF118" s="31">
        <f>_xlfn.XLOOKUP(C118,Product!$E$3:$E$29,Product!$G$3:$G$29)</f>
        <v>69000</v>
      </c>
      <c r="AG118" s="21" t="s">
        <v>92</v>
      </c>
      <c r="AH118" s="22">
        <f>_xlfn.XLOOKUP(AG118,Diskon!$C$3:$C$9,Diskon!$D$3:$D$9)</f>
        <v>0.1</v>
      </c>
      <c r="AI118" s="17" t="s">
        <v>90</v>
      </c>
      <c r="AJ118" s="16" t="s">
        <v>14</v>
      </c>
      <c r="AK118" s="16" t="s">
        <v>36</v>
      </c>
      <c r="AL118" s="23">
        <f t="shared" si="58"/>
        <v>660000</v>
      </c>
      <c r="AM118" s="23">
        <f t="shared" si="59"/>
        <v>66000</v>
      </c>
      <c r="AN118" s="23">
        <f t="shared" si="60"/>
        <v>594000</v>
      </c>
      <c r="AO118" s="23">
        <f t="shared" si="61"/>
        <v>276000</v>
      </c>
      <c r="AP118" s="23">
        <f t="shared" si="62"/>
        <v>318000</v>
      </c>
      <c r="AQ118" s="24">
        <v>45018</v>
      </c>
      <c r="AR118" s="27" t="str">
        <f t="shared" si="63"/>
        <v>02/04/23</v>
      </c>
      <c r="AS118" s="16">
        <v>4</v>
      </c>
      <c r="AT118" s="66">
        <f>AP118/'pivot general'!$A$8</f>
        <v>4.770324262791763E-4</v>
      </c>
    </row>
    <row r="119" spans="1:46" ht="14.4" x14ac:dyDescent="0.3">
      <c r="A119" s="16">
        <v>118</v>
      </c>
      <c r="B119" s="16" t="str">
        <f t="shared" si="32"/>
        <v>ORD-AK-118-23/04/23</v>
      </c>
      <c r="C119" s="17" t="s">
        <v>45</v>
      </c>
      <c r="D119" s="16" t="str">
        <f>_xlfn.XLOOKUP($C119,Product!$E$3:$E$29,Product!$D$3:$D$29)</f>
        <v>AK</v>
      </c>
      <c r="E119" s="18" t="s">
        <v>200</v>
      </c>
      <c r="F119" s="18">
        <f t="shared" si="33"/>
        <v>10</v>
      </c>
      <c r="G119" s="18">
        <f t="shared" si="34"/>
        <v>17</v>
      </c>
      <c r="H119" s="18">
        <f t="shared" si="35"/>
        <v>28</v>
      </c>
      <c r="I119" s="18">
        <f t="shared" si="36"/>
        <v>7</v>
      </c>
      <c r="J119" s="16" t="str">
        <f t="shared" si="37"/>
        <v>Magenta</v>
      </c>
      <c r="K119" s="16" t="str">
        <f t="shared" si="38"/>
        <v>Magenta</v>
      </c>
      <c r="L119" s="25" t="str">
        <f t="shared" si="39"/>
        <v xml:space="preserve"> 1</v>
      </c>
      <c r="M119" s="19">
        <f t="shared" si="40"/>
        <v>1</v>
      </c>
      <c r="N119" s="18">
        <f t="shared" si="41"/>
        <v>41</v>
      </c>
      <c r="O119" s="18">
        <f t="shared" si="42"/>
        <v>51</v>
      </c>
      <c r="P119" s="18">
        <f t="shared" si="43"/>
        <v>62</v>
      </c>
      <c r="Q119" s="18">
        <f t="shared" si="44"/>
        <v>10</v>
      </c>
      <c r="R119" s="27" t="str">
        <f t="shared" si="45"/>
        <v xml:space="preserve">Rose Gold </v>
      </c>
      <c r="S119" s="19" t="str">
        <f t="shared" si="46"/>
        <v xml:space="preserve">Rose Gold </v>
      </c>
      <c r="T119" s="19" t="str">
        <f t="shared" si="47"/>
        <v xml:space="preserve"> 1</v>
      </c>
      <c r="U119" s="19">
        <f t="shared" si="48"/>
        <v>1</v>
      </c>
      <c r="V119" s="20" t="e">
        <f t="shared" si="49"/>
        <v>#VALUE!</v>
      </c>
      <c r="W119" s="18" t="e">
        <f t="shared" si="50"/>
        <v>#VALUE!</v>
      </c>
      <c r="X119" s="18" t="e">
        <f t="shared" si="51"/>
        <v>#VALUE!</v>
      </c>
      <c r="Y119" s="18" t="e">
        <f t="shared" si="52"/>
        <v>#VALUE!</v>
      </c>
      <c r="Z119" s="16" t="str">
        <f t="shared" si="53"/>
        <v xml:space="preserve"> </v>
      </c>
      <c r="AA119" s="16" t="str">
        <f t="shared" si="54"/>
        <v xml:space="preserve"> </v>
      </c>
      <c r="AB119" s="19" t="str">
        <f t="shared" si="55"/>
        <v>0</v>
      </c>
      <c r="AC119" s="19">
        <f t="shared" si="56"/>
        <v>0</v>
      </c>
      <c r="AD119" s="19">
        <f t="shared" si="57"/>
        <v>2</v>
      </c>
      <c r="AE119" s="31">
        <f>_xlfn.XLOOKUP(C119,Product!$E$3:$E$29,Product!$F$3:$F$29)</f>
        <v>400000</v>
      </c>
      <c r="AF119" s="31">
        <f>_xlfn.XLOOKUP(C119,Product!$E$3:$E$29,Product!$G$3:$G$29)</f>
        <v>250000</v>
      </c>
      <c r="AG119" s="21" t="s">
        <v>96</v>
      </c>
      <c r="AH119" s="22">
        <f>_xlfn.XLOOKUP(AG119,Diskon!$C$3:$C$9,Diskon!$D$3:$D$9)</f>
        <v>0.1</v>
      </c>
      <c r="AI119" s="17" t="s">
        <v>13</v>
      </c>
      <c r="AJ119" s="16" t="s">
        <v>14</v>
      </c>
      <c r="AK119" s="16" t="s">
        <v>55</v>
      </c>
      <c r="AL119" s="23">
        <f t="shared" si="58"/>
        <v>800000</v>
      </c>
      <c r="AM119" s="23">
        <f t="shared" si="59"/>
        <v>80000</v>
      </c>
      <c r="AN119" s="23">
        <f t="shared" si="60"/>
        <v>720000</v>
      </c>
      <c r="AO119" s="23">
        <f t="shared" si="61"/>
        <v>500000</v>
      </c>
      <c r="AP119" s="23">
        <f t="shared" si="62"/>
        <v>220000</v>
      </c>
      <c r="AQ119" s="24">
        <v>45039</v>
      </c>
      <c r="AR119" s="27" t="str">
        <f t="shared" si="63"/>
        <v>23/04/23</v>
      </c>
      <c r="AS119" s="16">
        <v>3</v>
      </c>
      <c r="AT119" s="66">
        <f>AP119/'pivot general'!$A$8</f>
        <v>3.3002243327490187E-4</v>
      </c>
    </row>
    <row r="120" spans="1:46" ht="14.4" x14ac:dyDescent="0.3">
      <c r="A120" s="16">
        <v>119</v>
      </c>
      <c r="B120" s="16" t="str">
        <f t="shared" si="32"/>
        <v>ORD-PP-119-02/04/23</v>
      </c>
      <c r="C120" s="17" t="s">
        <v>54</v>
      </c>
      <c r="D120" s="16" t="str">
        <f>_xlfn.XLOOKUP($C120,Product!$E$3:$E$29,Product!$D$3:$D$29)</f>
        <v>PP</v>
      </c>
      <c r="E120" s="18" t="s">
        <v>181</v>
      </c>
      <c r="F120" s="18">
        <f t="shared" si="33"/>
        <v>10</v>
      </c>
      <c r="G120" s="18">
        <f t="shared" si="34"/>
        <v>23</v>
      </c>
      <c r="H120" s="18">
        <f t="shared" si="35"/>
        <v>34</v>
      </c>
      <c r="I120" s="18">
        <f t="shared" si="36"/>
        <v>13</v>
      </c>
      <c r="J120" s="16" t="str">
        <f t="shared" si="37"/>
        <v>Summer Orange</v>
      </c>
      <c r="K120" s="16" t="str">
        <f t="shared" si="38"/>
        <v>Summer Orange</v>
      </c>
      <c r="L120" s="25" t="str">
        <f t="shared" si="39"/>
        <v xml:space="preserve"> 5</v>
      </c>
      <c r="M120" s="19">
        <f t="shared" si="40"/>
        <v>5</v>
      </c>
      <c r="N120" s="18" t="e">
        <f t="shared" si="41"/>
        <v>#VALUE!</v>
      </c>
      <c r="O120" s="18" t="e">
        <f t="shared" si="42"/>
        <v>#VALUE!</v>
      </c>
      <c r="P120" s="18" t="e">
        <f t="shared" si="43"/>
        <v>#VALUE!</v>
      </c>
      <c r="Q120" s="18" t="e">
        <f t="shared" si="44"/>
        <v>#VALUE!</v>
      </c>
      <c r="R120" s="27" t="str">
        <f t="shared" si="45"/>
        <v xml:space="preserve"> </v>
      </c>
      <c r="S120" s="19" t="str">
        <f t="shared" si="46"/>
        <v xml:space="preserve"> </v>
      </c>
      <c r="T120" s="19" t="str">
        <f t="shared" si="47"/>
        <v>0</v>
      </c>
      <c r="U120" s="19">
        <f t="shared" si="48"/>
        <v>0</v>
      </c>
      <c r="V120" s="20" t="e">
        <f t="shared" si="49"/>
        <v>#VALUE!</v>
      </c>
      <c r="W120" s="18" t="e">
        <f t="shared" si="50"/>
        <v>#VALUE!</v>
      </c>
      <c r="X120" s="18" t="e">
        <f t="shared" si="51"/>
        <v>#VALUE!</v>
      </c>
      <c r="Y120" s="18" t="e">
        <f t="shared" si="52"/>
        <v>#VALUE!</v>
      </c>
      <c r="Z120" s="16" t="str">
        <f t="shared" si="53"/>
        <v xml:space="preserve"> </v>
      </c>
      <c r="AA120" s="16" t="str">
        <f t="shared" si="54"/>
        <v xml:space="preserve"> </v>
      </c>
      <c r="AB120" s="19" t="str">
        <f t="shared" si="55"/>
        <v>0</v>
      </c>
      <c r="AC120" s="19">
        <f t="shared" si="56"/>
        <v>0</v>
      </c>
      <c r="AD120" s="19">
        <f t="shared" si="57"/>
        <v>5</v>
      </c>
      <c r="AE120" s="31">
        <f>_xlfn.XLOOKUP(C120,Product!$E$3:$E$29,Product!$F$3:$F$29)</f>
        <v>85000</v>
      </c>
      <c r="AF120" s="31">
        <f>_xlfn.XLOOKUP(C120,Product!$E$3:$E$29,Product!$G$3:$G$29)</f>
        <v>28000</v>
      </c>
      <c r="AG120" s="21" t="s">
        <v>19</v>
      </c>
      <c r="AH120" s="22">
        <f>_xlfn.XLOOKUP(AG120,Diskon!$C$3:$C$9,Diskon!$D$3:$D$9)</f>
        <v>0.15</v>
      </c>
      <c r="AI120" s="17" t="s">
        <v>90</v>
      </c>
      <c r="AJ120" s="16" t="s">
        <v>11</v>
      </c>
      <c r="AK120" s="16" t="s">
        <v>62</v>
      </c>
      <c r="AL120" s="23">
        <f t="shared" si="58"/>
        <v>425000</v>
      </c>
      <c r="AM120" s="23">
        <f t="shared" si="59"/>
        <v>63750</v>
      </c>
      <c r="AN120" s="23">
        <f t="shared" si="60"/>
        <v>361250</v>
      </c>
      <c r="AO120" s="23">
        <f t="shared" si="61"/>
        <v>140000</v>
      </c>
      <c r="AP120" s="23">
        <f t="shared" si="62"/>
        <v>221250</v>
      </c>
      <c r="AQ120" s="24">
        <v>45018</v>
      </c>
      <c r="AR120" s="27" t="str">
        <f t="shared" si="63"/>
        <v>02/04/23</v>
      </c>
      <c r="AS120" s="16">
        <v>5</v>
      </c>
      <c r="AT120" s="66">
        <f>AP120/'pivot general'!$A$8</f>
        <v>3.3189756073669107E-4</v>
      </c>
    </row>
    <row r="121" spans="1:46" ht="14.4" x14ac:dyDescent="0.3">
      <c r="A121" s="16">
        <v>120</v>
      </c>
      <c r="B121" s="16" t="str">
        <f t="shared" si="32"/>
        <v>ORD-PW-120-21/04/23</v>
      </c>
      <c r="C121" s="17" t="s">
        <v>47</v>
      </c>
      <c r="D121" s="16" t="str">
        <f>_xlfn.XLOOKUP($C121,Product!$E$3:$E$29,Product!$D$3:$D$29)</f>
        <v>PW</v>
      </c>
      <c r="E121" s="18" t="s">
        <v>201</v>
      </c>
      <c r="F121" s="18">
        <f t="shared" si="33"/>
        <v>10</v>
      </c>
      <c r="G121" s="18">
        <f t="shared" si="34"/>
        <v>21</v>
      </c>
      <c r="H121" s="18">
        <f t="shared" si="35"/>
        <v>32</v>
      </c>
      <c r="I121" s="18">
        <f t="shared" si="36"/>
        <v>11</v>
      </c>
      <c r="J121" s="16" t="str">
        <f t="shared" si="37"/>
        <v>Carmine Red</v>
      </c>
      <c r="K121" s="16" t="str">
        <f t="shared" si="38"/>
        <v>Carmine Red</v>
      </c>
      <c r="L121" s="25" t="str">
        <f t="shared" si="39"/>
        <v xml:space="preserve"> 2</v>
      </c>
      <c r="M121" s="19">
        <f t="shared" si="40"/>
        <v>2</v>
      </c>
      <c r="N121" s="18">
        <f t="shared" si="41"/>
        <v>45</v>
      </c>
      <c r="O121" s="18">
        <f t="shared" si="42"/>
        <v>59</v>
      </c>
      <c r="P121" s="18">
        <f t="shared" si="43"/>
        <v>70</v>
      </c>
      <c r="Q121" s="18">
        <f t="shared" si="44"/>
        <v>14</v>
      </c>
      <c r="R121" s="27" t="str">
        <f t="shared" si="45"/>
        <v xml:space="preserve">Summer Orange </v>
      </c>
      <c r="S121" s="19" t="str">
        <f t="shared" si="46"/>
        <v xml:space="preserve">Summer Orange </v>
      </c>
      <c r="T121" s="19" t="str">
        <f t="shared" si="47"/>
        <v xml:space="preserve"> 2</v>
      </c>
      <c r="U121" s="19">
        <f t="shared" si="48"/>
        <v>2</v>
      </c>
      <c r="V121" s="20">
        <f t="shared" si="49"/>
        <v>83</v>
      </c>
      <c r="W121" s="18">
        <f t="shared" si="50"/>
        <v>94</v>
      </c>
      <c r="X121" s="18">
        <f t="shared" si="51"/>
        <v>105</v>
      </c>
      <c r="Y121" s="18">
        <f t="shared" si="52"/>
        <v>11</v>
      </c>
      <c r="Z121" s="16" t="str">
        <f t="shared" si="53"/>
        <v xml:space="preserve">Ocean Blue </v>
      </c>
      <c r="AA121" s="16" t="str">
        <f t="shared" si="54"/>
        <v xml:space="preserve">Ocean Blue </v>
      </c>
      <c r="AB121" s="19" t="str">
        <f t="shared" si="55"/>
        <v xml:space="preserve"> 3</v>
      </c>
      <c r="AC121" s="19">
        <f t="shared" si="56"/>
        <v>3</v>
      </c>
      <c r="AD121" s="19">
        <f t="shared" si="57"/>
        <v>7</v>
      </c>
      <c r="AE121" s="31">
        <f>_xlfn.XLOOKUP(C121,Product!$E$3:$E$29,Product!$F$3:$F$29)</f>
        <v>200000</v>
      </c>
      <c r="AF121" s="31">
        <f>_xlfn.XLOOKUP(C121,Product!$E$3:$E$29,Product!$G$3:$G$29)</f>
        <v>55000</v>
      </c>
      <c r="AG121" s="21" t="s">
        <v>100</v>
      </c>
      <c r="AH121" s="22">
        <f>_xlfn.XLOOKUP(AG121,Diskon!$C$3:$C$9,Diskon!$D$3:$D$9)</f>
        <v>0.15</v>
      </c>
      <c r="AI121" s="17" t="s">
        <v>13</v>
      </c>
      <c r="AJ121" s="16" t="s">
        <v>17</v>
      </c>
      <c r="AK121" s="16" t="s">
        <v>64</v>
      </c>
      <c r="AL121" s="23">
        <f t="shared" si="58"/>
        <v>1400000</v>
      </c>
      <c r="AM121" s="23">
        <f t="shared" si="59"/>
        <v>210000</v>
      </c>
      <c r="AN121" s="23">
        <f t="shared" si="60"/>
        <v>1190000</v>
      </c>
      <c r="AO121" s="23">
        <f t="shared" si="61"/>
        <v>385000</v>
      </c>
      <c r="AP121" s="23">
        <f t="shared" si="62"/>
        <v>805000</v>
      </c>
      <c r="AQ121" s="24">
        <v>45037</v>
      </c>
      <c r="AR121" s="27" t="str">
        <f t="shared" si="63"/>
        <v>21/04/23</v>
      </c>
      <c r="AS121" s="16">
        <v>2</v>
      </c>
      <c r="AT121" s="66">
        <f>AP121/'pivot general'!$A$8</f>
        <v>1.2075820853922545E-3</v>
      </c>
    </row>
    <row r="122" spans="1:46" ht="14.4" x14ac:dyDescent="0.3">
      <c r="A122" s="16">
        <v>121</v>
      </c>
      <c r="B122" s="16" t="str">
        <f t="shared" si="32"/>
        <v>ORD-PW-121-16/04/23</v>
      </c>
      <c r="C122" s="17" t="s">
        <v>59</v>
      </c>
      <c r="D122" s="16" t="str">
        <f>_xlfn.XLOOKUP($C122,Product!$E$3:$E$29,Product!$D$3:$D$29)</f>
        <v>PW</v>
      </c>
      <c r="E122" s="18" t="s">
        <v>202</v>
      </c>
      <c r="F122" s="18">
        <f t="shared" si="33"/>
        <v>10</v>
      </c>
      <c r="G122" s="18">
        <f t="shared" si="34"/>
        <v>14</v>
      </c>
      <c r="H122" s="18">
        <f t="shared" si="35"/>
        <v>25</v>
      </c>
      <c r="I122" s="18">
        <f t="shared" si="36"/>
        <v>4</v>
      </c>
      <c r="J122" s="16" t="str">
        <f t="shared" si="37"/>
        <v>Gold</v>
      </c>
      <c r="K122" s="16" t="str">
        <f t="shared" si="38"/>
        <v>Gold</v>
      </c>
      <c r="L122" s="25" t="str">
        <f t="shared" si="39"/>
        <v xml:space="preserve"> 2</v>
      </c>
      <c r="M122" s="19">
        <f t="shared" si="40"/>
        <v>2</v>
      </c>
      <c r="N122" s="18">
        <f t="shared" si="41"/>
        <v>38</v>
      </c>
      <c r="O122" s="18">
        <f t="shared" si="42"/>
        <v>46</v>
      </c>
      <c r="P122" s="18">
        <f t="shared" si="43"/>
        <v>57</v>
      </c>
      <c r="Q122" s="18">
        <f t="shared" si="44"/>
        <v>8</v>
      </c>
      <c r="R122" s="27" t="str">
        <f t="shared" si="45"/>
        <v xml:space="preserve">Magenta </v>
      </c>
      <c r="S122" s="19" t="str">
        <f t="shared" si="46"/>
        <v xml:space="preserve">Magenta </v>
      </c>
      <c r="T122" s="19" t="str">
        <f t="shared" si="47"/>
        <v xml:space="preserve"> 1</v>
      </c>
      <c r="U122" s="19">
        <f t="shared" si="48"/>
        <v>1</v>
      </c>
      <c r="V122" s="20" t="e">
        <f t="shared" si="49"/>
        <v>#VALUE!</v>
      </c>
      <c r="W122" s="18" t="e">
        <f t="shared" si="50"/>
        <v>#VALUE!</v>
      </c>
      <c r="X122" s="18" t="e">
        <f t="shared" si="51"/>
        <v>#VALUE!</v>
      </c>
      <c r="Y122" s="18" t="e">
        <f t="shared" si="52"/>
        <v>#VALUE!</v>
      </c>
      <c r="Z122" s="16" t="str">
        <f t="shared" si="53"/>
        <v xml:space="preserve"> </v>
      </c>
      <c r="AA122" s="16" t="str">
        <f t="shared" si="54"/>
        <v xml:space="preserve"> </v>
      </c>
      <c r="AB122" s="19" t="str">
        <f t="shared" si="55"/>
        <v>0</v>
      </c>
      <c r="AC122" s="19">
        <f t="shared" si="56"/>
        <v>0</v>
      </c>
      <c r="AD122" s="19">
        <f t="shared" si="57"/>
        <v>3</v>
      </c>
      <c r="AE122" s="31">
        <f>_xlfn.XLOOKUP(C122,Product!$E$3:$E$29,Product!$F$3:$F$29)</f>
        <v>110000</v>
      </c>
      <c r="AF122" s="31">
        <f>_xlfn.XLOOKUP(C122,Product!$E$3:$E$29,Product!$G$3:$G$29)</f>
        <v>40000</v>
      </c>
      <c r="AG122" s="21" t="s">
        <v>96</v>
      </c>
      <c r="AH122" s="22">
        <f>_xlfn.XLOOKUP(AG122,Diskon!$C$3:$C$9,Diskon!$D$3:$D$9)</f>
        <v>0.1</v>
      </c>
      <c r="AI122" s="17" t="s">
        <v>13</v>
      </c>
      <c r="AJ122" s="16" t="s">
        <v>14</v>
      </c>
      <c r="AK122" s="16" t="s">
        <v>49</v>
      </c>
      <c r="AL122" s="23">
        <f t="shared" si="58"/>
        <v>330000</v>
      </c>
      <c r="AM122" s="23">
        <f t="shared" si="59"/>
        <v>33000</v>
      </c>
      <c r="AN122" s="23">
        <f t="shared" si="60"/>
        <v>297000</v>
      </c>
      <c r="AO122" s="23">
        <f t="shared" si="61"/>
        <v>120000</v>
      </c>
      <c r="AP122" s="23">
        <f t="shared" si="62"/>
        <v>177000</v>
      </c>
      <c r="AQ122" s="24">
        <v>45032</v>
      </c>
      <c r="AR122" s="27" t="str">
        <f t="shared" si="63"/>
        <v>16/04/23</v>
      </c>
      <c r="AS122" s="16">
        <v>2</v>
      </c>
      <c r="AT122" s="66">
        <f>AP122/'pivot general'!$A$8</f>
        <v>2.6551804858935288E-4</v>
      </c>
    </row>
    <row r="123" spans="1:46" ht="14.4" x14ac:dyDescent="0.3">
      <c r="A123" s="16">
        <v>122</v>
      </c>
      <c r="B123" s="16" t="str">
        <f t="shared" si="32"/>
        <v>ORD-AK-122-28/04/23</v>
      </c>
      <c r="C123" s="17" t="s">
        <v>35</v>
      </c>
      <c r="D123" s="16" t="str">
        <f>_xlfn.XLOOKUP($C123,Product!$E$3:$E$29,Product!$D$3:$D$29)</f>
        <v>AK</v>
      </c>
      <c r="E123" s="18" t="s">
        <v>149</v>
      </c>
      <c r="F123" s="18">
        <f t="shared" si="33"/>
        <v>10</v>
      </c>
      <c r="G123" s="18">
        <f t="shared" si="34"/>
        <v>23</v>
      </c>
      <c r="H123" s="18">
        <f t="shared" si="35"/>
        <v>34</v>
      </c>
      <c r="I123" s="18">
        <f t="shared" si="36"/>
        <v>13</v>
      </c>
      <c r="J123" s="16" t="str">
        <f t="shared" si="37"/>
        <v>Summer Orange</v>
      </c>
      <c r="K123" s="16" t="str">
        <f t="shared" si="38"/>
        <v>Summer Orange</v>
      </c>
      <c r="L123" s="25" t="str">
        <f t="shared" si="39"/>
        <v xml:space="preserve"> 2</v>
      </c>
      <c r="M123" s="19">
        <f t="shared" si="40"/>
        <v>2</v>
      </c>
      <c r="N123" s="18" t="e">
        <f t="shared" si="41"/>
        <v>#VALUE!</v>
      </c>
      <c r="O123" s="18" t="e">
        <f t="shared" si="42"/>
        <v>#VALUE!</v>
      </c>
      <c r="P123" s="18" t="e">
        <f t="shared" si="43"/>
        <v>#VALUE!</v>
      </c>
      <c r="Q123" s="18" t="e">
        <f t="shared" si="44"/>
        <v>#VALUE!</v>
      </c>
      <c r="R123" s="27" t="str">
        <f t="shared" si="45"/>
        <v xml:space="preserve"> </v>
      </c>
      <c r="S123" s="19" t="str">
        <f t="shared" si="46"/>
        <v xml:space="preserve"> </v>
      </c>
      <c r="T123" s="19" t="str">
        <f t="shared" si="47"/>
        <v>0</v>
      </c>
      <c r="U123" s="19">
        <f t="shared" si="48"/>
        <v>0</v>
      </c>
      <c r="V123" s="20" t="e">
        <f t="shared" si="49"/>
        <v>#VALUE!</v>
      </c>
      <c r="W123" s="18" t="e">
        <f t="shared" si="50"/>
        <v>#VALUE!</v>
      </c>
      <c r="X123" s="18" t="e">
        <f t="shared" si="51"/>
        <v>#VALUE!</v>
      </c>
      <c r="Y123" s="18" t="e">
        <f t="shared" si="52"/>
        <v>#VALUE!</v>
      </c>
      <c r="Z123" s="16" t="str">
        <f t="shared" si="53"/>
        <v xml:space="preserve"> </v>
      </c>
      <c r="AA123" s="16" t="str">
        <f t="shared" si="54"/>
        <v xml:space="preserve"> </v>
      </c>
      <c r="AB123" s="19" t="str">
        <f t="shared" si="55"/>
        <v>0</v>
      </c>
      <c r="AC123" s="19">
        <f t="shared" si="56"/>
        <v>0</v>
      </c>
      <c r="AD123" s="19">
        <f t="shared" si="57"/>
        <v>2</v>
      </c>
      <c r="AE123" s="31">
        <f>_xlfn.XLOOKUP(C123,Product!$E$3:$E$29,Product!$F$3:$F$29)</f>
        <v>90000</v>
      </c>
      <c r="AF123" s="31">
        <f>_xlfn.XLOOKUP(C123,Product!$E$3:$E$29,Product!$G$3:$G$29)</f>
        <v>47000</v>
      </c>
      <c r="AG123" s="21" t="s">
        <v>96</v>
      </c>
      <c r="AH123" s="22">
        <f>_xlfn.XLOOKUP(AG123,Diskon!$C$3:$C$9,Diskon!$D$3:$D$9)</f>
        <v>0.1</v>
      </c>
      <c r="AI123" s="17" t="s">
        <v>13</v>
      </c>
      <c r="AJ123" s="16" t="s">
        <v>14</v>
      </c>
      <c r="AK123" s="16" t="s">
        <v>44</v>
      </c>
      <c r="AL123" s="23">
        <f t="shared" si="58"/>
        <v>180000</v>
      </c>
      <c r="AM123" s="23">
        <f t="shared" si="59"/>
        <v>18000</v>
      </c>
      <c r="AN123" s="23">
        <f t="shared" si="60"/>
        <v>162000</v>
      </c>
      <c r="AO123" s="23">
        <f t="shared" si="61"/>
        <v>94000</v>
      </c>
      <c r="AP123" s="23">
        <f t="shared" si="62"/>
        <v>68000</v>
      </c>
      <c r="AQ123" s="24">
        <v>45044</v>
      </c>
      <c r="AR123" s="27" t="str">
        <f t="shared" si="63"/>
        <v>28/04/23</v>
      </c>
      <c r="AS123" s="16">
        <v>4</v>
      </c>
      <c r="AT123" s="66">
        <f>AP123/'pivot general'!$A$8</f>
        <v>1.0200693392133331E-4</v>
      </c>
    </row>
    <row r="124" spans="1:46" ht="14.4" x14ac:dyDescent="0.3">
      <c r="A124" s="16">
        <v>123</v>
      </c>
      <c r="B124" s="16" t="str">
        <f t="shared" si="32"/>
        <v>ORD-SP-123-04/04/23</v>
      </c>
      <c r="C124" s="17" t="s">
        <v>67</v>
      </c>
      <c r="D124" s="16" t="str">
        <f>_xlfn.XLOOKUP($C124,Product!$E$3:$E$29,Product!$D$3:$D$29)</f>
        <v>SP</v>
      </c>
      <c r="E124" s="18" t="s">
        <v>203</v>
      </c>
      <c r="F124" s="18">
        <f t="shared" si="33"/>
        <v>10</v>
      </c>
      <c r="G124" s="18">
        <f t="shared" si="34"/>
        <v>20</v>
      </c>
      <c r="H124" s="18">
        <f t="shared" si="35"/>
        <v>31</v>
      </c>
      <c r="I124" s="18">
        <f t="shared" si="36"/>
        <v>10</v>
      </c>
      <c r="J124" s="16" t="str">
        <f t="shared" si="37"/>
        <v>Snow White</v>
      </c>
      <c r="K124" s="16" t="str">
        <f t="shared" si="38"/>
        <v>Snow White</v>
      </c>
      <c r="L124" s="25" t="str">
        <f t="shared" si="39"/>
        <v xml:space="preserve"> 3</v>
      </c>
      <c r="M124" s="19">
        <f t="shared" si="40"/>
        <v>3</v>
      </c>
      <c r="N124" s="18">
        <f t="shared" si="41"/>
        <v>44</v>
      </c>
      <c r="O124" s="18">
        <f t="shared" si="42"/>
        <v>49</v>
      </c>
      <c r="P124" s="18">
        <f t="shared" si="43"/>
        <v>60</v>
      </c>
      <c r="Q124" s="18">
        <f t="shared" si="44"/>
        <v>5</v>
      </c>
      <c r="R124" s="27" t="str">
        <f t="shared" si="45"/>
        <v xml:space="preserve">Gold </v>
      </c>
      <c r="S124" s="19" t="str">
        <f t="shared" si="46"/>
        <v xml:space="preserve">Gold </v>
      </c>
      <c r="T124" s="19" t="str">
        <f t="shared" si="47"/>
        <v xml:space="preserve"> 1</v>
      </c>
      <c r="U124" s="19">
        <f t="shared" si="48"/>
        <v>1</v>
      </c>
      <c r="V124" s="20" t="e">
        <f t="shared" si="49"/>
        <v>#VALUE!</v>
      </c>
      <c r="W124" s="18" t="e">
        <f t="shared" si="50"/>
        <v>#VALUE!</v>
      </c>
      <c r="X124" s="18" t="e">
        <f t="shared" si="51"/>
        <v>#VALUE!</v>
      </c>
      <c r="Y124" s="18" t="e">
        <f t="shared" si="52"/>
        <v>#VALUE!</v>
      </c>
      <c r="Z124" s="16" t="str">
        <f t="shared" si="53"/>
        <v xml:space="preserve"> </v>
      </c>
      <c r="AA124" s="16" t="str">
        <f t="shared" si="54"/>
        <v xml:space="preserve"> </v>
      </c>
      <c r="AB124" s="19" t="str">
        <f t="shared" si="55"/>
        <v>0</v>
      </c>
      <c r="AC124" s="19">
        <f t="shared" si="56"/>
        <v>0</v>
      </c>
      <c r="AD124" s="19">
        <f t="shared" si="57"/>
        <v>4</v>
      </c>
      <c r="AE124" s="31">
        <f>_xlfn.XLOOKUP(C124,Product!$E$3:$E$29,Product!$F$3:$F$29)</f>
        <v>370000</v>
      </c>
      <c r="AF124" s="31">
        <f>_xlfn.XLOOKUP(C124,Product!$E$3:$E$29,Product!$G$3:$G$29)</f>
        <v>108000</v>
      </c>
      <c r="AG124" s="21" t="s">
        <v>10</v>
      </c>
      <c r="AH124" s="22">
        <f>_xlfn.XLOOKUP(AG124,Diskon!$C$3:$C$9,Diskon!$D$3:$D$9)</f>
        <v>0.1</v>
      </c>
      <c r="AI124" s="17" t="s">
        <v>90</v>
      </c>
      <c r="AJ124" s="16" t="s">
        <v>11</v>
      </c>
      <c r="AK124" s="16" t="s">
        <v>64</v>
      </c>
      <c r="AL124" s="23">
        <f t="shared" si="58"/>
        <v>1480000</v>
      </c>
      <c r="AM124" s="23">
        <f t="shared" si="59"/>
        <v>148000</v>
      </c>
      <c r="AN124" s="23">
        <f t="shared" si="60"/>
        <v>1332000</v>
      </c>
      <c r="AO124" s="23">
        <f t="shared" si="61"/>
        <v>432000</v>
      </c>
      <c r="AP124" s="23">
        <f t="shared" si="62"/>
        <v>900000</v>
      </c>
      <c r="AQ124" s="24">
        <v>45020</v>
      </c>
      <c r="AR124" s="27" t="str">
        <f t="shared" si="63"/>
        <v>04/04/23</v>
      </c>
      <c r="AS124" s="16">
        <v>4</v>
      </c>
      <c r="AT124" s="66">
        <f>AP124/'pivot general'!$A$8</f>
        <v>1.3500917724882349E-3</v>
      </c>
    </row>
    <row r="125" spans="1:46" ht="14.4" x14ac:dyDescent="0.3">
      <c r="A125" s="16">
        <v>124</v>
      </c>
      <c r="B125" s="16" t="str">
        <f t="shared" si="32"/>
        <v>ORD-AK-124-04/04/23</v>
      </c>
      <c r="C125" s="17" t="s">
        <v>50</v>
      </c>
      <c r="D125" s="16" t="str">
        <f>_xlfn.XLOOKUP($C125,Product!$E$3:$E$29,Product!$D$3:$D$29)</f>
        <v>AK</v>
      </c>
      <c r="E125" s="18" t="s">
        <v>204</v>
      </c>
      <c r="F125" s="18">
        <f t="shared" si="33"/>
        <v>10</v>
      </c>
      <c r="G125" s="18">
        <f t="shared" si="34"/>
        <v>19</v>
      </c>
      <c r="H125" s="18">
        <f t="shared" si="35"/>
        <v>30</v>
      </c>
      <c r="I125" s="18">
        <f t="shared" si="36"/>
        <v>9</v>
      </c>
      <c r="J125" s="16" t="str">
        <f t="shared" si="37"/>
        <v>Rose Gold</v>
      </c>
      <c r="K125" s="16" t="str">
        <f t="shared" si="38"/>
        <v>Rose Gold</v>
      </c>
      <c r="L125" s="25" t="str">
        <f t="shared" si="39"/>
        <v xml:space="preserve"> 2</v>
      </c>
      <c r="M125" s="19">
        <f t="shared" si="40"/>
        <v>2</v>
      </c>
      <c r="N125" s="18">
        <f t="shared" si="41"/>
        <v>43</v>
      </c>
      <c r="O125" s="18">
        <f t="shared" si="42"/>
        <v>54</v>
      </c>
      <c r="P125" s="18">
        <f t="shared" si="43"/>
        <v>65</v>
      </c>
      <c r="Q125" s="18">
        <f t="shared" si="44"/>
        <v>11</v>
      </c>
      <c r="R125" s="27" t="str">
        <f t="shared" si="45"/>
        <v xml:space="preserve">Snow White </v>
      </c>
      <c r="S125" s="19" t="str">
        <f t="shared" si="46"/>
        <v xml:space="preserve">Snow White </v>
      </c>
      <c r="T125" s="19" t="str">
        <f t="shared" si="47"/>
        <v xml:space="preserve"> 2</v>
      </c>
      <c r="U125" s="19">
        <f t="shared" si="48"/>
        <v>2</v>
      </c>
      <c r="V125" s="20" t="e">
        <f t="shared" si="49"/>
        <v>#VALUE!</v>
      </c>
      <c r="W125" s="18" t="e">
        <f t="shared" si="50"/>
        <v>#VALUE!</v>
      </c>
      <c r="X125" s="18" t="e">
        <f t="shared" si="51"/>
        <v>#VALUE!</v>
      </c>
      <c r="Y125" s="18" t="e">
        <f t="shared" si="52"/>
        <v>#VALUE!</v>
      </c>
      <c r="Z125" s="16" t="str">
        <f t="shared" si="53"/>
        <v xml:space="preserve"> </v>
      </c>
      <c r="AA125" s="16" t="str">
        <f t="shared" si="54"/>
        <v xml:space="preserve"> </v>
      </c>
      <c r="AB125" s="19" t="str">
        <f t="shared" si="55"/>
        <v>0</v>
      </c>
      <c r="AC125" s="19">
        <f t="shared" si="56"/>
        <v>0</v>
      </c>
      <c r="AD125" s="19">
        <f t="shared" si="57"/>
        <v>4</v>
      </c>
      <c r="AE125" s="31">
        <f>_xlfn.XLOOKUP(C125,Product!$E$3:$E$29,Product!$F$3:$F$29)</f>
        <v>290000</v>
      </c>
      <c r="AF125" s="31">
        <f>_xlfn.XLOOKUP(C125,Product!$E$3:$E$29,Product!$G$3:$G$29)</f>
        <v>115000</v>
      </c>
      <c r="AG125" s="21" t="s">
        <v>19</v>
      </c>
      <c r="AH125" s="22">
        <f>_xlfn.XLOOKUP(AG125,Diskon!$C$3:$C$9,Diskon!$D$3:$D$9)</f>
        <v>0.15</v>
      </c>
      <c r="AI125" s="17" t="s">
        <v>90</v>
      </c>
      <c r="AJ125" s="16" t="s">
        <v>11</v>
      </c>
      <c r="AK125" s="16" t="s">
        <v>76</v>
      </c>
      <c r="AL125" s="23">
        <f t="shared" si="58"/>
        <v>1160000</v>
      </c>
      <c r="AM125" s="23">
        <f t="shared" si="59"/>
        <v>174000</v>
      </c>
      <c r="AN125" s="23">
        <f t="shared" si="60"/>
        <v>986000</v>
      </c>
      <c r="AO125" s="23">
        <f t="shared" si="61"/>
        <v>460000</v>
      </c>
      <c r="AP125" s="23">
        <f t="shared" si="62"/>
        <v>526000</v>
      </c>
      <c r="AQ125" s="24">
        <v>45020</v>
      </c>
      <c r="AR125" s="27" t="str">
        <f t="shared" si="63"/>
        <v>04/04/23</v>
      </c>
      <c r="AS125" s="16">
        <v>4</v>
      </c>
      <c r="AT125" s="66">
        <f>AP125/'pivot general'!$A$8</f>
        <v>7.8905363592090172E-4</v>
      </c>
    </row>
    <row r="126" spans="1:46" ht="14.4" x14ac:dyDescent="0.3">
      <c r="A126" s="16">
        <v>125</v>
      </c>
      <c r="B126" s="16" t="str">
        <f t="shared" si="32"/>
        <v>ORD-PP-125-06/04/23</v>
      </c>
      <c r="C126" s="17" t="s">
        <v>43</v>
      </c>
      <c r="D126" s="16" t="str">
        <f>_xlfn.XLOOKUP($C126,Product!$E$3:$E$29,Product!$D$3:$D$29)</f>
        <v>PP</v>
      </c>
      <c r="E126" s="18" t="s">
        <v>205</v>
      </c>
      <c r="F126" s="18">
        <f t="shared" si="33"/>
        <v>10</v>
      </c>
      <c r="G126" s="18">
        <f t="shared" si="34"/>
        <v>14</v>
      </c>
      <c r="H126" s="18">
        <f t="shared" si="35"/>
        <v>25</v>
      </c>
      <c r="I126" s="18">
        <f t="shared" si="36"/>
        <v>4</v>
      </c>
      <c r="J126" s="16" t="str">
        <f t="shared" si="37"/>
        <v>Gold</v>
      </c>
      <c r="K126" s="16" t="str">
        <f t="shared" si="38"/>
        <v>Gold</v>
      </c>
      <c r="L126" s="25" t="str">
        <f t="shared" si="39"/>
        <v xml:space="preserve"> 1</v>
      </c>
      <c r="M126" s="19">
        <f t="shared" si="40"/>
        <v>1</v>
      </c>
      <c r="N126" s="18">
        <f t="shared" si="41"/>
        <v>38</v>
      </c>
      <c r="O126" s="18">
        <f t="shared" si="42"/>
        <v>46</v>
      </c>
      <c r="P126" s="18">
        <f t="shared" si="43"/>
        <v>57</v>
      </c>
      <c r="Q126" s="18">
        <f t="shared" si="44"/>
        <v>8</v>
      </c>
      <c r="R126" s="27" t="str">
        <f t="shared" si="45"/>
        <v xml:space="preserve">Magenta </v>
      </c>
      <c r="S126" s="19" t="str">
        <f t="shared" si="46"/>
        <v xml:space="preserve">Magenta </v>
      </c>
      <c r="T126" s="19" t="str">
        <f t="shared" si="47"/>
        <v xml:space="preserve"> 1</v>
      </c>
      <c r="U126" s="19">
        <f t="shared" si="48"/>
        <v>1</v>
      </c>
      <c r="V126" s="20" t="e">
        <f t="shared" si="49"/>
        <v>#VALUE!</v>
      </c>
      <c r="W126" s="18" t="e">
        <f t="shared" si="50"/>
        <v>#VALUE!</v>
      </c>
      <c r="X126" s="18" t="e">
        <f t="shared" si="51"/>
        <v>#VALUE!</v>
      </c>
      <c r="Y126" s="18" t="e">
        <f t="shared" si="52"/>
        <v>#VALUE!</v>
      </c>
      <c r="Z126" s="16" t="str">
        <f t="shared" si="53"/>
        <v xml:space="preserve"> </v>
      </c>
      <c r="AA126" s="16" t="str">
        <f t="shared" si="54"/>
        <v xml:space="preserve"> </v>
      </c>
      <c r="AB126" s="19" t="str">
        <f t="shared" si="55"/>
        <v>0</v>
      </c>
      <c r="AC126" s="19">
        <f t="shared" si="56"/>
        <v>0</v>
      </c>
      <c r="AD126" s="19">
        <f t="shared" si="57"/>
        <v>2</v>
      </c>
      <c r="AE126" s="31">
        <f>_xlfn.XLOOKUP(C126,Product!$E$3:$E$29,Product!$F$3:$F$29)</f>
        <v>395000</v>
      </c>
      <c r="AF126" s="31">
        <f>_xlfn.XLOOKUP(C126,Product!$E$3:$E$29,Product!$G$3:$G$29)</f>
        <v>172000</v>
      </c>
      <c r="AG126" s="21" t="s">
        <v>10</v>
      </c>
      <c r="AH126" s="22">
        <f>_xlfn.XLOOKUP(AG126,Diskon!$C$3:$C$9,Diskon!$D$3:$D$9)</f>
        <v>0.1</v>
      </c>
      <c r="AI126" s="17" t="s">
        <v>90</v>
      </c>
      <c r="AJ126" s="16" t="s">
        <v>11</v>
      </c>
      <c r="AK126" s="16" t="s">
        <v>36</v>
      </c>
      <c r="AL126" s="23">
        <f t="shared" si="58"/>
        <v>790000</v>
      </c>
      <c r="AM126" s="23">
        <f t="shared" si="59"/>
        <v>79000</v>
      </c>
      <c r="AN126" s="23">
        <f t="shared" si="60"/>
        <v>711000</v>
      </c>
      <c r="AO126" s="23">
        <f t="shared" si="61"/>
        <v>344000</v>
      </c>
      <c r="AP126" s="23">
        <f t="shared" si="62"/>
        <v>367000</v>
      </c>
      <c r="AQ126" s="24">
        <v>45022</v>
      </c>
      <c r="AR126" s="27" t="str">
        <f t="shared" si="63"/>
        <v>06/04/23</v>
      </c>
      <c r="AS126" s="16">
        <v>2</v>
      </c>
      <c r="AT126" s="66">
        <f>AP126/'pivot general'!$A$8</f>
        <v>5.5053742278131357E-4</v>
      </c>
    </row>
    <row r="127" spans="1:46" ht="14.4" x14ac:dyDescent="0.3">
      <c r="A127" s="16">
        <v>126</v>
      </c>
      <c r="B127" s="16" t="str">
        <f t="shared" si="32"/>
        <v>ORD-PP-126-17/04/23</v>
      </c>
      <c r="C127" s="17" t="s">
        <v>54</v>
      </c>
      <c r="D127" s="16" t="str">
        <f>_xlfn.XLOOKUP($C127,Product!$E$3:$E$29,Product!$D$3:$D$29)</f>
        <v>PP</v>
      </c>
      <c r="E127" s="18" t="s">
        <v>206</v>
      </c>
      <c r="F127" s="18">
        <f t="shared" si="33"/>
        <v>10</v>
      </c>
      <c r="G127" s="18">
        <f t="shared" si="34"/>
        <v>19</v>
      </c>
      <c r="H127" s="18">
        <f t="shared" si="35"/>
        <v>30</v>
      </c>
      <c r="I127" s="18">
        <f t="shared" si="36"/>
        <v>9</v>
      </c>
      <c r="J127" s="16" t="str">
        <f t="shared" si="37"/>
        <v>Rose Gold</v>
      </c>
      <c r="K127" s="16" t="str">
        <f t="shared" si="38"/>
        <v>Rose Gold</v>
      </c>
      <c r="L127" s="25" t="str">
        <f t="shared" si="39"/>
        <v xml:space="preserve"> 4</v>
      </c>
      <c r="M127" s="19">
        <f t="shared" si="40"/>
        <v>4</v>
      </c>
      <c r="N127" s="18">
        <f t="shared" si="41"/>
        <v>43</v>
      </c>
      <c r="O127" s="18">
        <f t="shared" si="42"/>
        <v>51</v>
      </c>
      <c r="P127" s="18">
        <f t="shared" si="43"/>
        <v>62</v>
      </c>
      <c r="Q127" s="18">
        <f t="shared" si="44"/>
        <v>8</v>
      </c>
      <c r="R127" s="27" t="str">
        <f t="shared" si="45"/>
        <v xml:space="preserve">Magenta </v>
      </c>
      <c r="S127" s="19" t="str">
        <f t="shared" si="46"/>
        <v xml:space="preserve">Magenta </v>
      </c>
      <c r="T127" s="19" t="str">
        <f t="shared" si="47"/>
        <v xml:space="preserve"> 1</v>
      </c>
      <c r="U127" s="19">
        <f t="shared" si="48"/>
        <v>1</v>
      </c>
      <c r="V127" s="20">
        <f t="shared" si="49"/>
        <v>75</v>
      </c>
      <c r="W127" s="18">
        <f t="shared" si="50"/>
        <v>90</v>
      </c>
      <c r="X127" s="18">
        <f t="shared" si="51"/>
        <v>101</v>
      </c>
      <c r="Y127" s="18">
        <f t="shared" si="52"/>
        <v>15</v>
      </c>
      <c r="Z127" s="16" t="str">
        <f t="shared" si="53"/>
        <v xml:space="preserve">Midnight Black </v>
      </c>
      <c r="AA127" s="16" t="str">
        <f t="shared" si="54"/>
        <v xml:space="preserve">Midnight Black </v>
      </c>
      <c r="AB127" s="19" t="str">
        <f t="shared" si="55"/>
        <v xml:space="preserve"> 2</v>
      </c>
      <c r="AC127" s="19">
        <f t="shared" si="56"/>
        <v>2</v>
      </c>
      <c r="AD127" s="19">
        <f t="shared" si="57"/>
        <v>7</v>
      </c>
      <c r="AE127" s="31">
        <f>_xlfn.XLOOKUP(C127,Product!$E$3:$E$29,Product!$F$3:$F$29)</f>
        <v>85000</v>
      </c>
      <c r="AF127" s="31">
        <f>_xlfn.XLOOKUP(C127,Product!$E$3:$E$29,Product!$G$3:$G$29)</f>
        <v>28000</v>
      </c>
      <c r="AG127" s="21" t="s">
        <v>96</v>
      </c>
      <c r="AH127" s="22">
        <f>_xlfn.XLOOKUP(AG127,Diskon!$C$3:$C$9,Diskon!$D$3:$D$9)</f>
        <v>0.1</v>
      </c>
      <c r="AI127" s="17" t="s">
        <v>13</v>
      </c>
      <c r="AJ127" s="16" t="s">
        <v>14</v>
      </c>
      <c r="AK127" s="16" t="s">
        <v>34</v>
      </c>
      <c r="AL127" s="23">
        <f t="shared" si="58"/>
        <v>595000</v>
      </c>
      <c r="AM127" s="23">
        <f t="shared" si="59"/>
        <v>59500</v>
      </c>
      <c r="AN127" s="23">
        <f t="shared" si="60"/>
        <v>535500</v>
      </c>
      <c r="AO127" s="23">
        <f t="shared" si="61"/>
        <v>196000</v>
      </c>
      <c r="AP127" s="23">
        <f t="shared" si="62"/>
        <v>339500</v>
      </c>
      <c r="AQ127" s="24">
        <v>45033</v>
      </c>
      <c r="AR127" s="27" t="str">
        <f t="shared" si="63"/>
        <v>17/04/23</v>
      </c>
      <c r="AS127" s="16">
        <v>2</v>
      </c>
      <c r="AT127" s="66">
        <f>AP127/'pivot general'!$A$8</f>
        <v>5.092846186219508E-4</v>
      </c>
    </row>
    <row r="128" spans="1:46" ht="14.4" x14ac:dyDescent="0.3">
      <c r="A128" s="16">
        <v>127</v>
      </c>
      <c r="B128" s="16" t="str">
        <f t="shared" si="32"/>
        <v>ORD-SP-127-02/04/23</v>
      </c>
      <c r="C128" s="17" t="s">
        <v>67</v>
      </c>
      <c r="D128" s="16" t="str">
        <f>_xlfn.XLOOKUP($C128,Product!$E$3:$E$29,Product!$D$3:$D$29)</f>
        <v>SP</v>
      </c>
      <c r="E128" s="18" t="s">
        <v>207</v>
      </c>
      <c r="F128" s="18">
        <f t="shared" si="33"/>
        <v>10</v>
      </c>
      <c r="G128" s="18">
        <f t="shared" si="34"/>
        <v>24</v>
      </c>
      <c r="H128" s="18">
        <f t="shared" si="35"/>
        <v>35</v>
      </c>
      <c r="I128" s="18">
        <f t="shared" si="36"/>
        <v>14</v>
      </c>
      <c r="J128" s="16" t="str">
        <f t="shared" si="37"/>
        <v>Midnight Black</v>
      </c>
      <c r="K128" s="16" t="str">
        <f t="shared" si="38"/>
        <v>Midnight Black</v>
      </c>
      <c r="L128" s="25" t="str">
        <f t="shared" si="39"/>
        <v xml:space="preserve"> 3</v>
      </c>
      <c r="M128" s="19">
        <f t="shared" si="40"/>
        <v>3</v>
      </c>
      <c r="N128" s="18">
        <f t="shared" si="41"/>
        <v>48</v>
      </c>
      <c r="O128" s="18">
        <f t="shared" si="42"/>
        <v>56</v>
      </c>
      <c r="P128" s="18">
        <f t="shared" si="43"/>
        <v>67</v>
      </c>
      <c r="Q128" s="18">
        <f t="shared" si="44"/>
        <v>8</v>
      </c>
      <c r="R128" s="27" t="str">
        <f t="shared" si="45"/>
        <v xml:space="preserve">Magenta </v>
      </c>
      <c r="S128" s="19" t="str">
        <f t="shared" si="46"/>
        <v xml:space="preserve">Magenta </v>
      </c>
      <c r="T128" s="19" t="str">
        <f t="shared" si="47"/>
        <v xml:space="preserve"> 2</v>
      </c>
      <c r="U128" s="19">
        <f t="shared" si="48"/>
        <v>2</v>
      </c>
      <c r="V128" s="20">
        <f t="shared" si="49"/>
        <v>80</v>
      </c>
      <c r="W128" s="18">
        <f t="shared" si="50"/>
        <v>92</v>
      </c>
      <c r="X128" s="18">
        <f t="shared" si="51"/>
        <v>103</v>
      </c>
      <c r="Y128" s="18">
        <f t="shared" si="52"/>
        <v>12</v>
      </c>
      <c r="Z128" s="16" t="str">
        <f t="shared" si="53"/>
        <v xml:space="preserve">Carmine Red </v>
      </c>
      <c r="AA128" s="16" t="str">
        <f t="shared" si="54"/>
        <v xml:space="preserve">Carmine Red </v>
      </c>
      <c r="AB128" s="19" t="str">
        <f t="shared" si="55"/>
        <v xml:space="preserve"> 1</v>
      </c>
      <c r="AC128" s="19">
        <f t="shared" si="56"/>
        <v>1</v>
      </c>
      <c r="AD128" s="19">
        <f t="shared" si="57"/>
        <v>6</v>
      </c>
      <c r="AE128" s="31">
        <f>_xlfn.XLOOKUP(C128,Product!$E$3:$E$29,Product!$F$3:$F$29)</f>
        <v>370000</v>
      </c>
      <c r="AF128" s="31">
        <f>_xlfn.XLOOKUP(C128,Product!$E$3:$E$29,Product!$G$3:$G$29)</f>
        <v>108000</v>
      </c>
      <c r="AG128" s="21" t="s">
        <v>89</v>
      </c>
      <c r="AH128" s="22">
        <f>_xlfn.XLOOKUP(AG128,Diskon!$C$3:$C$9,Diskon!$D$3:$D$9)</f>
        <v>0.15</v>
      </c>
      <c r="AI128" s="17" t="s">
        <v>90</v>
      </c>
      <c r="AJ128" s="16" t="s">
        <v>23</v>
      </c>
      <c r="AK128" s="16" t="s">
        <v>72</v>
      </c>
      <c r="AL128" s="23">
        <f t="shared" si="58"/>
        <v>2220000</v>
      </c>
      <c r="AM128" s="23">
        <f t="shared" si="59"/>
        <v>333000</v>
      </c>
      <c r="AN128" s="23">
        <f t="shared" si="60"/>
        <v>1887000</v>
      </c>
      <c r="AO128" s="23">
        <f t="shared" si="61"/>
        <v>648000</v>
      </c>
      <c r="AP128" s="23">
        <f t="shared" si="62"/>
        <v>1239000</v>
      </c>
      <c r="AQ128" s="24">
        <v>45018</v>
      </c>
      <c r="AR128" s="27" t="str">
        <f t="shared" si="63"/>
        <v>02/04/23</v>
      </c>
      <c r="AS128" s="16">
        <v>1</v>
      </c>
      <c r="AT128" s="66">
        <f>AP128/'pivot general'!$A$8</f>
        <v>1.85862634012547E-3</v>
      </c>
    </row>
    <row r="129" spans="1:46" ht="14.4" x14ac:dyDescent="0.3">
      <c r="A129" s="16">
        <v>128</v>
      </c>
      <c r="B129" s="16" t="str">
        <f t="shared" si="32"/>
        <v>ORD-PW-128-28/04/23</v>
      </c>
      <c r="C129" s="17" t="s">
        <v>73</v>
      </c>
      <c r="D129" s="16" t="str">
        <f>_xlfn.XLOOKUP($C129,Product!$E$3:$E$29,Product!$D$3:$D$29)</f>
        <v>PW</v>
      </c>
      <c r="E129" s="18" t="s">
        <v>129</v>
      </c>
      <c r="F129" s="18">
        <f t="shared" si="33"/>
        <v>10</v>
      </c>
      <c r="G129" s="18">
        <f t="shared" si="34"/>
        <v>21</v>
      </c>
      <c r="H129" s="18">
        <f t="shared" si="35"/>
        <v>32</v>
      </c>
      <c r="I129" s="18">
        <f t="shared" si="36"/>
        <v>11</v>
      </c>
      <c r="J129" s="16" t="str">
        <f t="shared" si="37"/>
        <v>Carmine Red</v>
      </c>
      <c r="K129" s="16" t="str">
        <f t="shared" si="38"/>
        <v>Carmine Red</v>
      </c>
      <c r="L129" s="25" t="str">
        <f t="shared" si="39"/>
        <v xml:space="preserve"> 7</v>
      </c>
      <c r="M129" s="19">
        <f t="shared" si="40"/>
        <v>7</v>
      </c>
      <c r="N129" s="18" t="e">
        <f t="shared" si="41"/>
        <v>#VALUE!</v>
      </c>
      <c r="O129" s="18" t="e">
        <f t="shared" si="42"/>
        <v>#VALUE!</v>
      </c>
      <c r="P129" s="18" t="e">
        <f t="shared" si="43"/>
        <v>#VALUE!</v>
      </c>
      <c r="Q129" s="18" t="e">
        <f t="shared" si="44"/>
        <v>#VALUE!</v>
      </c>
      <c r="R129" s="27" t="str">
        <f t="shared" si="45"/>
        <v xml:space="preserve"> </v>
      </c>
      <c r="S129" s="19" t="str">
        <f t="shared" si="46"/>
        <v xml:space="preserve"> </v>
      </c>
      <c r="T129" s="19" t="str">
        <f t="shared" si="47"/>
        <v>0</v>
      </c>
      <c r="U129" s="19">
        <f t="shared" si="48"/>
        <v>0</v>
      </c>
      <c r="V129" s="20" t="e">
        <f t="shared" si="49"/>
        <v>#VALUE!</v>
      </c>
      <c r="W129" s="18" t="e">
        <f t="shared" si="50"/>
        <v>#VALUE!</v>
      </c>
      <c r="X129" s="18" t="e">
        <f t="shared" si="51"/>
        <v>#VALUE!</v>
      </c>
      <c r="Y129" s="18" t="e">
        <f t="shared" si="52"/>
        <v>#VALUE!</v>
      </c>
      <c r="Z129" s="16" t="str">
        <f t="shared" si="53"/>
        <v xml:space="preserve"> </v>
      </c>
      <c r="AA129" s="16" t="str">
        <f t="shared" si="54"/>
        <v xml:space="preserve"> </v>
      </c>
      <c r="AB129" s="19" t="str">
        <f t="shared" si="55"/>
        <v>0</v>
      </c>
      <c r="AC129" s="19">
        <f t="shared" si="56"/>
        <v>0</v>
      </c>
      <c r="AD129" s="19">
        <f t="shared" si="57"/>
        <v>7</v>
      </c>
      <c r="AE129" s="31">
        <f>_xlfn.XLOOKUP(C129,Product!$E$3:$E$29,Product!$F$3:$F$29)</f>
        <v>185000</v>
      </c>
      <c r="AF129" s="31">
        <f>_xlfn.XLOOKUP(C129,Product!$E$3:$E$29,Product!$G$3:$G$29)</f>
        <v>60000</v>
      </c>
      <c r="AG129" s="21" t="s">
        <v>100</v>
      </c>
      <c r="AH129" s="22">
        <f>_xlfn.XLOOKUP(AG129,Diskon!$C$3:$C$9,Diskon!$D$3:$D$9)</f>
        <v>0.15</v>
      </c>
      <c r="AI129" s="17" t="s">
        <v>13</v>
      </c>
      <c r="AJ129" s="16" t="s">
        <v>17</v>
      </c>
      <c r="AK129" s="16" t="s">
        <v>51</v>
      </c>
      <c r="AL129" s="23">
        <f t="shared" si="58"/>
        <v>1295000</v>
      </c>
      <c r="AM129" s="23">
        <f t="shared" si="59"/>
        <v>194250</v>
      </c>
      <c r="AN129" s="23">
        <f t="shared" si="60"/>
        <v>1100750</v>
      </c>
      <c r="AO129" s="23">
        <f t="shared" si="61"/>
        <v>420000</v>
      </c>
      <c r="AP129" s="23">
        <f t="shared" si="62"/>
        <v>680750</v>
      </c>
      <c r="AQ129" s="24">
        <v>45044</v>
      </c>
      <c r="AR129" s="27" t="str">
        <f t="shared" si="63"/>
        <v>28/04/23</v>
      </c>
      <c r="AS129" s="16">
        <v>2</v>
      </c>
      <c r="AT129" s="66">
        <f>AP129/'pivot general'!$A$8</f>
        <v>1.0211944156904066E-3</v>
      </c>
    </row>
    <row r="130" spans="1:46" ht="14.4" x14ac:dyDescent="0.3">
      <c r="A130" s="16">
        <v>129</v>
      </c>
      <c r="B130" s="16" t="str">
        <f t="shared" si="32"/>
        <v>ORD-AK-129-06/04/23</v>
      </c>
      <c r="C130" s="17" t="s">
        <v>45</v>
      </c>
      <c r="D130" s="16" t="str">
        <f>_xlfn.XLOOKUP($C130,Product!$E$3:$E$29,Product!$D$3:$D$29)</f>
        <v>AK</v>
      </c>
      <c r="E130" s="18" t="s">
        <v>208</v>
      </c>
      <c r="F130" s="18">
        <f t="shared" si="33"/>
        <v>10</v>
      </c>
      <c r="G130" s="18">
        <f t="shared" si="34"/>
        <v>14</v>
      </c>
      <c r="H130" s="18">
        <f t="shared" si="35"/>
        <v>25</v>
      </c>
      <c r="I130" s="18">
        <f t="shared" si="36"/>
        <v>4</v>
      </c>
      <c r="J130" s="16" t="str">
        <f t="shared" si="37"/>
        <v>Dusk</v>
      </c>
      <c r="K130" s="16" t="str">
        <f t="shared" si="38"/>
        <v>Dusk</v>
      </c>
      <c r="L130" s="25" t="str">
        <f t="shared" si="39"/>
        <v xml:space="preserve"> 3</v>
      </c>
      <c r="M130" s="19">
        <f t="shared" si="40"/>
        <v>3</v>
      </c>
      <c r="N130" s="18" t="e">
        <f t="shared" si="41"/>
        <v>#VALUE!</v>
      </c>
      <c r="O130" s="18" t="e">
        <f t="shared" si="42"/>
        <v>#VALUE!</v>
      </c>
      <c r="P130" s="18" t="e">
        <f t="shared" si="43"/>
        <v>#VALUE!</v>
      </c>
      <c r="Q130" s="18" t="e">
        <f t="shared" si="44"/>
        <v>#VALUE!</v>
      </c>
      <c r="R130" s="27" t="str">
        <f t="shared" si="45"/>
        <v xml:space="preserve"> </v>
      </c>
      <c r="S130" s="19" t="str">
        <f t="shared" si="46"/>
        <v xml:space="preserve"> </v>
      </c>
      <c r="T130" s="19" t="str">
        <f t="shared" si="47"/>
        <v>0</v>
      </c>
      <c r="U130" s="19">
        <f t="shared" si="48"/>
        <v>0</v>
      </c>
      <c r="V130" s="20" t="e">
        <f t="shared" si="49"/>
        <v>#VALUE!</v>
      </c>
      <c r="W130" s="18" t="e">
        <f t="shared" si="50"/>
        <v>#VALUE!</v>
      </c>
      <c r="X130" s="18" t="e">
        <f t="shared" si="51"/>
        <v>#VALUE!</v>
      </c>
      <c r="Y130" s="18" t="e">
        <f t="shared" si="52"/>
        <v>#VALUE!</v>
      </c>
      <c r="Z130" s="16" t="str">
        <f t="shared" si="53"/>
        <v xml:space="preserve"> </v>
      </c>
      <c r="AA130" s="16" t="str">
        <f t="shared" si="54"/>
        <v xml:space="preserve"> </v>
      </c>
      <c r="AB130" s="19" t="str">
        <f t="shared" si="55"/>
        <v>0</v>
      </c>
      <c r="AC130" s="19">
        <f t="shared" si="56"/>
        <v>0</v>
      </c>
      <c r="AD130" s="19">
        <f t="shared" si="57"/>
        <v>3</v>
      </c>
      <c r="AE130" s="31">
        <f>_xlfn.XLOOKUP(C130,Product!$E$3:$E$29,Product!$F$3:$F$29)</f>
        <v>400000</v>
      </c>
      <c r="AF130" s="31">
        <f>_xlfn.XLOOKUP(C130,Product!$E$3:$E$29,Product!$G$3:$G$29)</f>
        <v>250000</v>
      </c>
      <c r="AG130" s="21" t="s">
        <v>89</v>
      </c>
      <c r="AH130" s="22">
        <f>_xlfn.XLOOKUP(AG130,Diskon!$C$3:$C$9,Diskon!$D$3:$D$9)</f>
        <v>0.15</v>
      </c>
      <c r="AI130" s="17" t="s">
        <v>90</v>
      </c>
      <c r="AJ130" s="16" t="s">
        <v>23</v>
      </c>
      <c r="AK130" s="16" t="s">
        <v>28</v>
      </c>
      <c r="AL130" s="23">
        <f t="shared" si="58"/>
        <v>1200000</v>
      </c>
      <c r="AM130" s="23">
        <f t="shared" si="59"/>
        <v>180000</v>
      </c>
      <c r="AN130" s="23">
        <f t="shared" si="60"/>
        <v>1020000</v>
      </c>
      <c r="AO130" s="23">
        <f t="shared" si="61"/>
        <v>750000</v>
      </c>
      <c r="AP130" s="23">
        <f t="shared" si="62"/>
        <v>270000</v>
      </c>
      <c r="AQ130" s="24">
        <v>45022</v>
      </c>
      <c r="AR130" s="27" t="str">
        <f t="shared" si="63"/>
        <v>06/04/23</v>
      </c>
      <c r="AS130" s="16">
        <v>4</v>
      </c>
      <c r="AT130" s="66">
        <f>AP130/'pivot general'!$A$8</f>
        <v>4.0502753174647045E-4</v>
      </c>
    </row>
    <row r="131" spans="1:46" ht="14.4" x14ac:dyDescent="0.3">
      <c r="A131" s="16">
        <v>130</v>
      </c>
      <c r="B131" s="16" t="str">
        <f t="shared" ref="B131:B194" si="64">_xlfn.CONCAT("ORD","-",D131,"-",A131,"-",AR131)</f>
        <v>ORD-PU-130-05/04/23</v>
      </c>
      <c r="C131" s="17" t="s">
        <v>71</v>
      </c>
      <c r="D131" s="16" t="str">
        <f>_xlfn.XLOOKUP($C131,Product!$E$3:$E$29,Product!$D$3:$D$29)</f>
        <v>PU</v>
      </c>
      <c r="E131" s="18" t="s">
        <v>132</v>
      </c>
      <c r="F131" s="18">
        <f t="shared" ref="F131:F194" si="65">FIND(": ",E131,2)+2</f>
        <v>10</v>
      </c>
      <c r="G131" s="18">
        <f t="shared" ref="G131:G194" si="66">FIND(",",E131)</f>
        <v>20</v>
      </c>
      <c r="H131" s="18">
        <f t="shared" ref="H131:H194" si="67">FIND("}",E131,1)-2</f>
        <v>31</v>
      </c>
      <c r="I131" s="18">
        <f t="shared" ref="I131:I194" si="68">(G131-F131)</f>
        <v>10</v>
      </c>
      <c r="J131" s="16" t="str">
        <f t="shared" ref="J131:J194" si="69">MID(E131,F131,I131)</f>
        <v>Ocean Blue</v>
      </c>
      <c r="K131" s="16" t="str">
        <f t="shared" ref="K131:K194" si="70">TEXT(J131," ")</f>
        <v>Ocean Blue</v>
      </c>
      <c r="L131" s="25" t="str">
        <f t="shared" ref="L131:L194" si="71">MID(E131,H131,2)</f>
        <v xml:space="preserve"> 2</v>
      </c>
      <c r="M131" s="19">
        <f t="shared" ref="M131:M194" si="72">VALUE(L131)</f>
        <v>2</v>
      </c>
      <c r="N131" s="18" t="e">
        <f t="shared" ref="N131:N194" si="73">FIND(":",E131,H131)+2</f>
        <v>#VALUE!</v>
      </c>
      <c r="O131" s="18" t="e">
        <f t="shared" ref="O131:O194" si="74">FIND(",",E131,N131)</f>
        <v>#VALUE!</v>
      </c>
      <c r="P131" s="18" t="e">
        <f t="shared" ref="P131:P194" si="75">FIND("}",E131,N131)-2</f>
        <v>#VALUE!</v>
      </c>
      <c r="Q131" s="18" t="e">
        <f t="shared" ref="Q131:Q194" si="76">(O131-N131)</f>
        <v>#VALUE!</v>
      </c>
      <c r="R131" s="27" t="str">
        <f t="shared" ref="R131:R194" si="77">IFERROR(MID(E131,N131,Q131)," ")</f>
        <v xml:space="preserve"> </v>
      </c>
      <c r="S131" s="19" t="str">
        <f t="shared" ref="S131:S194" si="78">TEXT(R131," ")</f>
        <v xml:space="preserve"> </v>
      </c>
      <c r="T131" s="19" t="str">
        <f t="shared" ref="T131:T194" si="79">IFERROR(MID(E131,P131,2),"0")</f>
        <v>0</v>
      </c>
      <c r="U131" s="19">
        <f t="shared" ref="U131:U194" si="80">VALUE(T131)</f>
        <v>0</v>
      </c>
      <c r="V131" s="20" t="e">
        <f t="shared" ref="V131:V194" si="81">FIND(":",E131,P131)+2</f>
        <v>#VALUE!</v>
      </c>
      <c r="W131" s="18" t="e">
        <f t="shared" ref="W131:W194" si="82">FIND(",",E131,V131)</f>
        <v>#VALUE!</v>
      </c>
      <c r="X131" s="18" t="e">
        <f t="shared" ref="X131:X194" si="83">FIND("}",E131,V131)-2</f>
        <v>#VALUE!</v>
      </c>
      <c r="Y131" s="18" t="e">
        <f t="shared" ref="Y131:Y194" si="84">W131-V131</f>
        <v>#VALUE!</v>
      </c>
      <c r="Z131" s="16" t="str">
        <f t="shared" ref="Z131:Z194" si="85">IFERROR(MID(E131,V131,Y131)," ")</f>
        <v xml:space="preserve"> </v>
      </c>
      <c r="AA131" s="16" t="str">
        <f t="shared" ref="AA131:AA194" si="86">TEXT(Z131," ")</f>
        <v xml:space="preserve"> </v>
      </c>
      <c r="AB131" s="19" t="str">
        <f t="shared" ref="AB131:AB194" si="87">IFERROR(MID(E131,X131,2),"0")</f>
        <v>0</v>
      </c>
      <c r="AC131" s="19">
        <f t="shared" ref="AC131:AC194" si="88">VALUE(AB131)</f>
        <v>0</v>
      </c>
      <c r="AD131" s="19">
        <f t="shared" ref="AD131:AD194" si="89">AC131+U131+M131</f>
        <v>2</v>
      </c>
      <c r="AE131" s="31">
        <f>_xlfn.XLOOKUP(C131,Product!$E$3:$E$29,Product!$F$3:$F$29)</f>
        <v>200000</v>
      </c>
      <c r="AF131" s="31">
        <f>_xlfn.XLOOKUP(C131,Product!$E$3:$E$29,Product!$G$3:$G$29)</f>
        <v>64000</v>
      </c>
      <c r="AG131" s="21" t="s">
        <v>92</v>
      </c>
      <c r="AH131" s="22">
        <f>_xlfn.XLOOKUP(AG131,Diskon!$C$3:$C$9,Diskon!$D$3:$D$9)</f>
        <v>0.1</v>
      </c>
      <c r="AI131" s="17" t="s">
        <v>90</v>
      </c>
      <c r="AJ131" s="16" t="s">
        <v>14</v>
      </c>
      <c r="AK131" s="16" t="s">
        <v>36</v>
      </c>
      <c r="AL131" s="23">
        <f t="shared" ref="AL131:AL194" si="90">IFERROR(AE131*AD131,"0")</f>
        <v>400000</v>
      </c>
      <c r="AM131" s="23">
        <f t="shared" ref="AM131:AM194" si="91">IFERROR(AL131*AH131,"0")</f>
        <v>40000</v>
      </c>
      <c r="AN131" s="23">
        <f t="shared" ref="AN131:AN194" si="92">IFERROR(AL131-AM131,"0")</f>
        <v>360000</v>
      </c>
      <c r="AO131" s="23">
        <f t="shared" ref="AO131:AO194" si="93">IFERROR(AF131*AD131,"0")</f>
        <v>128000</v>
      </c>
      <c r="AP131" s="23">
        <f t="shared" ref="AP131:AP194" si="94">IFERROR(AN131-AO131,"0")</f>
        <v>232000</v>
      </c>
      <c r="AQ131" s="24">
        <v>45021</v>
      </c>
      <c r="AR131" s="27" t="str">
        <f t="shared" ref="AR131:AR194" si="95">TEXT(AQ131,"DD/MM/YY")</f>
        <v>05/04/23</v>
      </c>
      <c r="AS131" s="16">
        <v>5</v>
      </c>
      <c r="AT131" s="66">
        <f>AP131/'pivot general'!$A$8</f>
        <v>3.4802365690807832E-4</v>
      </c>
    </row>
    <row r="132" spans="1:46" ht="14.4" x14ac:dyDescent="0.3">
      <c r="A132" s="16">
        <v>131</v>
      </c>
      <c r="B132" s="16" t="str">
        <f t="shared" si="64"/>
        <v>ORD-PU-131-08/04/23</v>
      </c>
      <c r="C132" s="17" t="s">
        <v>41</v>
      </c>
      <c r="D132" s="16" t="str">
        <f>_xlfn.XLOOKUP($C132,Product!$E$3:$E$29,Product!$D$3:$D$29)</f>
        <v>PU</v>
      </c>
      <c r="E132" s="18" t="s">
        <v>209</v>
      </c>
      <c r="F132" s="18">
        <f t="shared" si="65"/>
        <v>10</v>
      </c>
      <c r="G132" s="18">
        <f t="shared" si="66"/>
        <v>14</v>
      </c>
      <c r="H132" s="18">
        <f t="shared" si="67"/>
        <v>25</v>
      </c>
      <c r="I132" s="18">
        <f t="shared" si="68"/>
        <v>4</v>
      </c>
      <c r="J132" s="16" t="str">
        <f t="shared" si="69"/>
        <v>Dusk</v>
      </c>
      <c r="K132" s="16" t="str">
        <f t="shared" si="70"/>
        <v>Dusk</v>
      </c>
      <c r="L132" s="25" t="str">
        <f t="shared" si="71"/>
        <v xml:space="preserve"> 1</v>
      </c>
      <c r="M132" s="19">
        <f t="shared" si="72"/>
        <v>1</v>
      </c>
      <c r="N132" s="18">
        <f t="shared" si="73"/>
        <v>38</v>
      </c>
      <c r="O132" s="18">
        <f t="shared" si="74"/>
        <v>46</v>
      </c>
      <c r="P132" s="18">
        <f t="shared" si="75"/>
        <v>57</v>
      </c>
      <c r="Q132" s="18">
        <f t="shared" si="76"/>
        <v>8</v>
      </c>
      <c r="R132" s="27" t="str">
        <f t="shared" si="77"/>
        <v xml:space="preserve">Magenta </v>
      </c>
      <c r="S132" s="19" t="str">
        <f t="shared" si="78"/>
        <v xml:space="preserve">Magenta </v>
      </c>
      <c r="T132" s="19" t="str">
        <f t="shared" si="79"/>
        <v xml:space="preserve"> 1</v>
      </c>
      <c r="U132" s="19">
        <f t="shared" si="80"/>
        <v>1</v>
      </c>
      <c r="V132" s="20" t="e">
        <f t="shared" si="81"/>
        <v>#VALUE!</v>
      </c>
      <c r="W132" s="18" t="e">
        <f t="shared" si="82"/>
        <v>#VALUE!</v>
      </c>
      <c r="X132" s="18" t="e">
        <f t="shared" si="83"/>
        <v>#VALUE!</v>
      </c>
      <c r="Y132" s="18" t="e">
        <f t="shared" si="84"/>
        <v>#VALUE!</v>
      </c>
      <c r="Z132" s="16" t="str">
        <f t="shared" si="85"/>
        <v xml:space="preserve"> </v>
      </c>
      <c r="AA132" s="16" t="str">
        <f t="shared" si="86"/>
        <v xml:space="preserve"> </v>
      </c>
      <c r="AB132" s="19" t="str">
        <f t="shared" si="87"/>
        <v>0</v>
      </c>
      <c r="AC132" s="19">
        <f t="shared" si="88"/>
        <v>0</v>
      </c>
      <c r="AD132" s="19">
        <f t="shared" si="89"/>
        <v>2</v>
      </c>
      <c r="AE132" s="31">
        <f>_xlfn.XLOOKUP(C132,Product!$E$3:$E$29,Product!$F$3:$F$29)</f>
        <v>220000</v>
      </c>
      <c r="AF132" s="31">
        <f>_xlfn.XLOOKUP(C132,Product!$E$3:$E$29,Product!$G$3:$G$29)</f>
        <v>76000</v>
      </c>
      <c r="AG132" s="21" t="s">
        <v>16</v>
      </c>
      <c r="AH132" s="22" t="e">
        <f>_xlfn.XLOOKUP(AG132,Diskon!$C$3:$C$9,Diskon!$D$3:$D$9)</f>
        <v>#N/A</v>
      </c>
      <c r="AI132" s="17" t="s">
        <v>16</v>
      </c>
      <c r="AJ132" s="16" t="s">
        <v>23</v>
      </c>
      <c r="AK132" s="16" t="s">
        <v>25</v>
      </c>
      <c r="AL132" s="23">
        <f t="shared" si="90"/>
        <v>440000</v>
      </c>
      <c r="AM132" s="23" t="str">
        <f t="shared" si="91"/>
        <v>0</v>
      </c>
      <c r="AN132" s="23">
        <f t="shared" si="92"/>
        <v>440000</v>
      </c>
      <c r="AO132" s="23">
        <f t="shared" si="93"/>
        <v>152000</v>
      </c>
      <c r="AP132" s="23">
        <f t="shared" si="94"/>
        <v>288000</v>
      </c>
      <c r="AQ132" s="24">
        <v>45024</v>
      </c>
      <c r="AR132" s="27" t="str">
        <f t="shared" si="95"/>
        <v>08/04/23</v>
      </c>
      <c r="AS132" s="16">
        <v>3</v>
      </c>
      <c r="AT132" s="66">
        <f>AP132/'pivot general'!$A$8</f>
        <v>4.3202936719623518E-4</v>
      </c>
    </row>
    <row r="133" spans="1:46" ht="14.4" x14ac:dyDescent="0.3">
      <c r="A133" s="16">
        <v>132</v>
      </c>
      <c r="B133" s="16" t="str">
        <f t="shared" si="64"/>
        <v>ORD-PW-132-30/04/23</v>
      </c>
      <c r="C133" s="17" t="s">
        <v>21</v>
      </c>
      <c r="D133" s="16" t="str">
        <f>_xlfn.XLOOKUP($C133,Product!$E$3:$E$29,Product!$D$3:$D$29)</f>
        <v>PW</v>
      </c>
      <c r="E133" s="18" t="s">
        <v>210</v>
      </c>
      <c r="F133" s="18">
        <f t="shared" si="65"/>
        <v>10</v>
      </c>
      <c r="G133" s="18">
        <f t="shared" si="66"/>
        <v>20</v>
      </c>
      <c r="H133" s="18">
        <f t="shared" si="67"/>
        <v>31</v>
      </c>
      <c r="I133" s="18">
        <f t="shared" si="68"/>
        <v>10</v>
      </c>
      <c r="J133" s="16" t="str">
        <f t="shared" si="69"/>
        <v>Snow White</v>
      </c>
      <c r="K133" s="16" t="str">
        <f t="shared" si="70"/>
        <v>Snow White</v>
      </c>
      <c r="L133" s="25" t="str">
        <f t="shared" si="71"/>
        <v xml:space="preserve"> 5</v>
      </c>
      <c r="M133" s="19">
        <f t="shared" si="72"/>
        <v>5</v>
      </c>
      <c r="N133" s="18">
        <f t="shared" si="73"/>
        <v>44</v>
      </c>
      <c r="O133" s="18">
        <f t="shared" si="74"/>
        <v>59</v>
      </c>
      <c r="P133" s="18">
        <f t="shared" si="75"/>
        <v>70</v>
      </c>
      <c r="Q133" s="18">
        <f t="shared" si="76"/>
        <v>15</v>
      </c>
      <c r="R133" s="27" t="str">
        <f t="shared" si="77"/>
        <v xml:space="preserve">Midnight Black </v>
      </c>
      <c r="S133" s="19" t="str">
        <f t="shared" si="78"/>
        <v xml:space="preserve">Midnight Black </v>
      </c>
      <c r="T133" s="19" t="str">
        <f t="shared" si="79"/>
        <v xml:space="preserve"> 1</v>
      </c>
      <c r="U133" s="19">
        <f t="shared" si="80"/>
        <v>1</v>
      </c>
      <c r="V133" s="20" t="e">
        <f t="shared" si="81"/>
        <v>#VALUE!</v>
      </c>
      <c r="W133" s="18" t="e">
        <f t="shared" si="82"/>
        <v>#VALUE!</v>
      </c>
      <c r="X133" s="18" t="e">
        <f t="shared" si="83"/>
        <v>#VALUE!</v>
      </c>
      <c r="Y133" s="18" t="e">
        <f t="shared" si="84"/>
        <v>#VALUE!</v>
      </c>
      <c r="Z133" s="16" t="str">
        <f t="shared" si="85"/>
        <v xml:space="preserve"> </v>
      </c>
      <c r="AA133" s="16" t="str">
        <f t="shared" si="86"/>
        <v xml:space="preserve"> </v>
      </c>
      <c r="AB133" s="19" t="str">
        <f t="shared" si="87"/>
        <v>0</v>
      </c>
      <c r="AC133" s="19">
        <f t="shared" si="88"/>
        <v>0</v>
      </c>
      <c r="AD133" s="19">
        <f t="shared" si="89"/>
        <v>6</v>
      </c>
      <c r="AE133" s="31">
        <f>_xlfn.XLOOKUP(C133,Product!$E$3:$E$29,Product!$F$3:$F$29)</f>
        <v>90000</v>
      </c>
      <c r="AF133" s="31">
        <f>_xlfn.XLOOKUP(C133,Product!$E$3:$E$29,Product!$G$3:$G$29)</f>
        <v>36000</v>
      </c>
      <c r="AG133" s="21" t="s">
        <v>12</v>
      </c>
      <c r="AH133" s="22">
        <f>_xlfn.XLOOKUP(AG133,Diskon!$C$3:$C$9,Diskon!$D$3:$D$9)</f>
        <v>0.2</v>
      </c>
      <c r="AI133" s="17" t="s">
        <v>13</v>
      </c>
      <c r="AJ133" s="16" t="s">
        <v>11</v>
      </c>
      <c r="AK133" s="16" t="s">
        <v>44</v>
      </c>
      <c r="AL133" s="23">
        <f t="shared" si="90"/>
        <v>540000</v>
      </c>
      <c r="AM133" s="23">
        <f t="shared" si="91"/>
        <v>108000</v>
      </c>
      <c r="AN133" s="23">
        <f t="shared" si="92"/>
        <v>432000</v>
      </c>
      <c r="AO133" s="23">
        <f t="shared" si="93"/>
        <v>216000</v>
      </c>
      <c r="AP133" s="23">
        <f t="shared" si="94"/>
        <v>216000</v>
      </c>
      <c r="AQ133" s="24">
        <v>45046</v>
      </c>
      <c r="AR133" s="27" t="str">
        <f t="shared" si="95"/>
        <v>30/04/23</v>
      </c>
      <c r="AS133" s="16">
        <v>5</v>
      </c>
      <c r="AT133" s="66">
        <f>AP133/'pivot general'!$A$8</f>
        <v>3.2402202539717637E-4</v>
      </c>
    </row>
    <row r="134" spans="1:46" ht="14.4" x14ac:dyDescent="0.3">
      <c r="A134" s="16">
        <v>133</v>
      </c>
      <c r="B134" s="16" t="str">
        <f t="shared" si="64"/>
        <v>ORD-AK-133-05/04/23</v>
      </c>
      <c r="C134" s="17" t="s">
        <v>35</v>
      </c>
      <c r="D134" s="16" t="str">
        <f>_xlfn.XLOOKUP($C134,Product!$E$3:$E$29,Product!$D$3:$D$29)</f>
        <v>AK</v>
      </c>
      <c r="E134" s="18" t="s">
        <v>211</v>
      </c>
      <c r="F134" s="18">
        <f t="shared" si="65"/>
        <v>10</v>
      </c>
      <c r="G134" s="18">
        <f t="shared" si="66"/>
        <v>24</v>
      </c>
      <c r="H134" s="18">
        <f t="shared" si="67"/>
        <v>35</v>
      </c>
      <c r="I134" s="18">
        <f t="shared" si="68"/>
        <v>14</v>
      </c>
      <c r="J134" s="16" t="str">
        <f t="shared" si="69"/>
        <v>Midnight Black</v>
      </c>
      <c r="K134" s="16" t="str">
        <f t="shared" si="70"/>
        <v>Midnight Black</v>
      </c>
      <c r="L134" s="25" t="str">
        <f t="shared" si="71"/>
        <v xml:space="preserve"> 1</v>
      </c>
      <c r="M134" s="19">
        <f t="shared" si="72"/>
        <v>1</v>
      </c>
      <c r="N134" s="18">
        <f t="shared" si="73"/>
        <v>48</v>
      </c>
      <c r="O134" s="18">
        <f t="shared" si="74"/>
        <v>53</v>
      </c>
      <c r="P134" s="18">
        <f t="shared" si="75"/>
        <v>64</v>
      </c>
      <c r="Q134" s="18">
        <f t="shared" si="76"/>
        <v>5</v>
      </c>
      <c r="R134" s="27" t="str">
        <f t="shared" si="77"/>
        <v xml:space="preserve">Dusk </v>
      </c>
      <c r="S134" s="19" t="str">
        <f t="shared" si="78"/>
        <v xml:space="preserve">Dusk </v>
      </c>
      <c r="T134" s="19" t="str">
        <f t="shared" si="79"/>
        <v xml:space="preserve"> 1</v>
      </c>
      <c r="U134" s="19">
        <f t="shared" si="80"/>
        <v>1</v>
      </c>
      <c r="V134" s="20">
        <f t="shared" si="81"/>
        <v>77</v>
      </c>
      <c r="W134" s="18">
        <f t="shared" si="82"/>
        <v>85</v>
      </c>
      <c r="X134" s="18">
        <f t="shared" si="83"/>
        <v>96</v>
      </c>
      <c r="Y134" s="18">
        <f t="shared" si="84"/>
        <v>8</v>
      </c>
      <c r="Z134" s="16" t="str">
        <f t="shared" si="85"/>
        <v xml:space="preserve">Magenta </v>
      </c>
      <c r="AA134" s="16" t="str">
        <f t="shared" si="86"/>
        <v xml:space="preserve">Magenta </v>
      </c>
      <c r="AB134" s="19" t="str">
        <f t="shared" si="87"/>
        <v xml:space="preserve"> 5</v>
      </c>
      <c r="AC134" s="19">
        <f t="shared" si="88"/>
        <v>5</v>
      </c>
      <c r="AD134" s="19">
        <f t="shared" si="89"/>
        <v>7</v>
      </c>
      <c r="AE134" s="31">
        <f>_xlfn.XLOOKUP(C134,Product!$E$3:$E$29,Product!$F$3:$F$29)</f>
        <v>90000</v>
      </c>
      <c r="AF134" s="31">
        <f>_xlfn.XLOOKUP(C134,Product!$E$3:$E$29,Product!$G$3:$G$29)</f>
        <v>47000</v>
      </c>
      <c r="AG134" s="21" t="s">
        <v>19</v>
      </c>
      <c r="AH134" s="22">
        <f>_xlfn.XLOOKUP(AG134,Diskon!$C$3:$C$9,Diskon!$D$3:$D$9)</f>
        <v>0.15</v>
      </c>
      <c r="AI134" s="17" t="s">
        <v>90</v>
      </c>
      <c r="AJ134" s="16" t="s">
        <v>11</v>
      </c>
      <c r="AK134" s="16" t="s">
        <v>25</v>
      </c>
      <c r="AL134" s="23">
        <f t="shared" si="90"/>
        <v>630000</v>
      </c>
      <c r="AM134" s="23">
        <f t="shared" si="91"/>
        <v>94500</v>
      </c>
      <c r="AN134" s="23">
        <f t="shared" si="92"/>
        <v>535500</v>
      </c>
      <c r="AO134" s="23">
        <f t="shared" si="93"/>
        <v>329000</v>
      </c>
      <c r="AP134" s="23">
        <f t="shared" si="94"/>
        <v>206500</v>
      </c>
      <c r="AQ134" s="24">
        <v>45021</v>
      </c>
      <c r="AR134" s="27" t="str">
        <f t="shared" si="95"/>
        <v>05/04/23</v>
      </c>
      <c r="AS134" s="16">
        <v>1</v>
      </c>
      <c r="AT134" s="66">
        <f>AP134/'pivot general'!$A$8</f>
        <v>3.0977105668757832E-4</v>
      </c>
    </row>
    <row r="135" spans="1:46" ht="14.4" x14ac:dyDescent="0.3">
      <c r="A135" s="16">
        <v>134</v>
      </c>
      <c r="B135" s="16" t="str">
        <f t="shared" si="64"/>
        <v>ORD-PW-134-06/04/23</v>
      </c>
      <c r="C135" s="17" t="s">
        <v>9</v>
      </c>
      <c r="D135" s="16" t="str">
        <f>_xlfn.XLOOKUP($C135,Product!$E$3:$E$29,Product!$D$3:$D$29)</f>
        <v>PW</v>
      </c>
      <c r="E135" s="18" t="s">
        <v>212</v>
      </c>
      <c r="F135" s="18">
        <f t="shared" si="65"/>
        <v>10</v>
      </c>
      <c r="G135" s="18">
        <f t="shared" si="66"/>
        <v>24</v>
      </c>
      <c r="H135" s="18">
        <f t="shared" si="67"/>
        <v>35</v>
      </c>
      <c r="I135" s="18">
        <f t="shared" si="68"/>
        <v>14</v>
      </c>
      <c r="J135" s="16" t="str">
        <f t="shared" si="69"/>
        <v>Midnight Black</v>
      </c>
      <c r="K135" s="16" t="str">
        <f t="shared" si="70"/>
        <v>Midnight Black</v>
      </c>
      <c r="L135" s="25" t="str">
        <f t="shared" si="71"/>
        <v xml:space="preserve"> 5</v>
      </c>
      <c r="M135" s="19">
        <f t="shared" si="72"/>
        <v>5</v>
      </c>
      <c r="N135" s="18">
        <f t="shared" si="73"/>
        <v>48</v>
      </c>
      <c r="O135" s="18">
        <f t="shared" si="74"/>
        <v>59</v>
      </c>
      <c r="P135" s="18">
        <f t="shared" si="75"/>
        <v>70</v>
      </c>
      <c r="Q135" s="18">
        <f t="shared" si="76"/>
        <v>11</v>
      </c>
      <c r="R135" s="27" t="str">
        <f t="shared" si="77"/>
        <v xml:space="preserve">Snow White </v>
      </c>
      <c r="S135" s="19" t="str">
        <f t="shared" si="78"/>
        <v xml:space="preserve">Snow White </v>
      </c>
      <c r="T135" s="19" t="str">
        <f t="shared" si="79"/>
        <v xml:space="preserve"> 1</v>
      </c>
      <c r="U135" s="19">
        <f t="shared" si="80"/>
        <v>1</v>
      </c>
      <c r="V135" s="20">
        <f t="shared" si="81"/>
        <v>83</v>
      </c>
      <c r="W135" s="18">
        <f t="shared" si="82"/>
        <v>88</v>
      </c>
      <c r="X135" s="18">
        <f t="shared" si="83"/>
        <v>99</v>
      </c>
      <c r="Y135" s="18">
        <f t="shared" si="84"/>
        <v>5</v>
      </c>
      <c r="Z135" s="16" t="str">
        <f t="shared" si="85"/>
        <v xml:space="preserve">Dusk </v>
      </c>
      <c r="AA135" s="16" t="str">
        <f t="shared" si="86"/>
        <v xml:space="preserve">Dusk </v>
      </c>
      <c r="AB135" s="19" t="str">
        <f t="shared" si="87"/>
        <v xml:space="preserve"> 1</v>
      </c>
      <c r="AC135" s="19">
        <f t="shared" si="88"/>
        <v>1</v>
      </c>
      <c r="AD135" s="19">
        <f t="shared" si="89"/>
        <v>7</v>
      </c>
      <c r="AE135" s="31">
        <f>_xlfn.XLOOKUP(C135,Product!$E$3:$E$29,Product!$F$3:$F$29)</f>
        <v>120000</v>
      </c>
      <c r="AF135" s="31">
        <f>_xlfn.XLOOKUP(C135,Product!$E$3:$E$29,Product!$G$3:$G$29)</f>
        <v>39000</v>
      </c>
      <c r="AG135" s="21" t="s">
        <v>92</v>
      </c>
      <c r="AH135" s="22">
        <f>_xlfn.XLOOKUP(AG135,Diskon!$C$3:$C$9,Diskon!$D$3:$D$9)</f>
        <v>0.1</v>
      </c>
      <c r="AI135" s="17" t="s">
        <v>90</v>
      </c>
      <c r="AJ135" s="16" t="s">
        <v>14</v>
      </c>
      <c r="AK135" s="16" t="s">
        <v>30</v>
      </c>
      <c r="AL135" s="23">
        <f t="shared" si="90"/>
        <v>840000</v>
      </c>
      <c r="AM135" s="23">
        <f t="shared" si="91"/>
        <v>84000</v>
      </c>
      <c r="AN135" s="23">
        <f t="shared" si="92"/>
        <v>756000</v>
      </c>
      <c r="AO135" s="23">
        <f t="shared" si="93"/>
        <v>273000</v>
      </c>
      <c r="AP135" s="23">
        <f t="shared" si="94"/>
        <v>483000</v>
      </c>
      <c r="AQ135" s="24">
        <v>45022</v>
      </c>
      <c r="AR135" s="27" t="str">
        <f t="shared" si="95"/>
        <v>06/04/23</v>
      </c>
      <c r="AS135" s="16">
        <v>5</v>
      </c>
      <c r="AT135" s="66">
        <f>AP135/'pivot general'!$A$8</f>
        <v>7.2454925123535273E-4</v>
      </c>
    </row>
    <row r="136" spans="1:46" ht="14.4" x14ac:dyDescent="0.3">
      <c r="A136" s="16">
        <v>135</v>
      </c>
      <c r="B136" s="16" t="str">
        <f t="shared" si="64"/>
        <v>ORD-SW-135-09/04/23</v>
      </c>
      <c r="C136" s="17" t="s">
        <v>29</v>
      </c>
      <c r="D136" s="16" t="str">
        <f>_xlfn.XLOOKUP($C136,Product!$E$3:$E$29,Product!$D$3:$D$29)</f>
        <v>SW</v>
      </c>
      <c r="E136" s="18" t="s">
        <v>213</v>
      </c>
      <c r="F136" s="18">
        <f t="shared" si="65"/>
        <v>10</v>
      </c>
      <c r="G136" s="18">
        <f t="shared" si="66"/>
        <v>18</v>
      </c>
      <c r="H136" s="18">
        <f t="shared" si="67"/>
        <v>29</v>
      </c>
      <c r="I136" s="18">
        <f t="shared" si="68"/>
        <v>8</v>
      </c>
      <c r="J136" s="16" t="str">
        <f t="shared" si="69"/>
        <v>Ash Grey</v>
      </c>
      <c r="K136" s="16" t="str">
        <f t="shared" si="70"/>
        <v>Ash Grey</v>
      </c>
      <c r="L136" s="25" t="str">
        <f t="shared" si="71"/>
        <v xml:space="preserve"> 2</v>
      </c>
      <c r="M136" s="19">
        <f t="shared" si="72"/>
        <v>2</v>
      </c>
      <c r="N136" s="18">
        <f t="shared" si="73"/>
        <v>42</v>
      </c>
      <c r="O136" s="18">
        <f t="shared" si="74"/>
        <v>54</v>
      </c>
      <c r="P136" s="18">
        <f t="shared" si="75"/>
        <v>65</v>
      </c>
      <c r="Q136" s="18">
        <f t="shared" si="76"/>
        <v>12</v>
      </c>
      <c r="R136" s="27" t="str">
        <f t="shared" si="77"/>
        <v xml:space="preserve">Carmine Red </v>
      </c>
      <c r="S136" s="19" t="str">
        <f t="shared" si="78"/>
        <v xml:space="preserve">Carmine Red </v>
      </c>
      <c r="T136" s="19" t="str">
        <f t="shared" si="79"/>
        <v xml:space="preserve"> 2</v>
      </c>
      <c r="U136" s="19">
        <f t="shared" si="80"/>
        <v>2</v>
      </c>
      <c r="V136" s="20">
        <f t="shared" si="81"/>
        <v>78</v>
      </c>
      <c r="W136" s="18">
        <f t="shared" si="82"/>
        <v>83</v>
      </c>
      <c r="X136" s="18">
        <f t="shared" si="83"/>
        <v>94</v>
      </c>
      <c r="Y136" s="18">
        <f t="shared" si="84"/>
        <v>5</v>
      </c>
      <c r="Z136" s="16" t="str">
        <f t="shared" si="85"/>
        <v xml:space="preserve">Gold </v>
      </c>
      <c r="AA136" s="16" t="str">
        <f t="shared" si="86"/>
        <v xml:space="preserve">Gold </v>
      </c>
      <c r="AB136" s="19" t="str">
        <f t="shared" si="87"/>
        <v xml:space="preserve"> 1</v>
      </c>
      <c r="AC136" s="19">
        <f t="shared" si="88"/>
        <v>1</v>
      </c>
      <c r="AD136" s="19">
        <f t="shared" si="89"/>
        <v>5</v>
      </c>
      <c r="AE136" s="31">
        <f>_xlfn.XLOOKUP(C136,Product!$E$3:$E$29,Product!$F$3:$F$29)</f>
        <v>165000</v>
      </c>
      <c r="AF136" s="31">
        <f>_xlfn.XLOOKUP(C136,Product!$E$3:$E$29,Product!$G$3:$G$29)</f>
        <v>69000</v>
      </c>
      <c r="AG136" s="21" t="s">
        <v>16</v>
      </c>
      <c r="AH136" s="22" t="e">
        <f>_xlfn.XLOOKUP(AG136,Diskon!$C$3:$C$9,Diskon!$D$3:$D$9)</f>
        <v>#N/A</v>
      </c>
      <c r="AI136" s="17" t="s">
        <v>16</v>
      </c>
      <c r="AJ136" s="16" t="s">
        <v>17</v>
      </c>
      <c r="AK136" s="16" t="s">
        <v>74</v>
      </c>
      <c r="AL136" s="23">
        <f t="shared" si="90"/>
        <v>825000</v>
      </c>
      <c r="AM136" s="23" t="str">
        <f t="shared" si="91"/>
        <v>0</v>
      </c>
      <c r="AN136" s="23">
        <f t="shared" si="92"/>
        <v>825000</v>
      </c>
      <c r="AO136" s="23">
        <f t="shared" si="93"/>
        <v>345000</v>
      </c>
      <c r="AP136" s="23">
        <f t="shared" si="94"/>
        <v>480000</v>
      </c>
      <c r="AQ136" s="24">
        <v>45025</v>
      </c>
      <c r="AR136" s="27" t="str">
        <f t="shared" si="95"/>
        <v>09/04/23</v>
      </c>
      <c r="AS136" s="16">
        <v>1</v>
      </c>
      <c r="AT136" s="66">
        <f>AP136/'pivot general'!$A$8</f>
        <v>7.2004894532705865E-4</v>
      </c>
    </row>
    <row r="137" spans="1:46" ht="14.4" x14ac:dyDescent="0.3">
      <c r="A137" s="16">
        <v>136</v>
      </c>
      <c r="B137" s="16" t="str">
        <f t="shared" si="64"/>
        <v>ORD-AK-136-24/04/23</v>
      </c>
      <c r="C137" s="17" t="s">
        <v>31</v>
      </c>
      <c r="D137" s="16" t="str">
        <f>_xlfn.XLOOKUP($C137,Product!$E$3:$E$29,Product!$D$3:$D$29)</f>
        <v>AK</v>
      </c>
      <c r="E137" s="18" t="s">
        <v>214</v>
      </c>
      <c r="F137" s="18">
        <f t="shared" si="65"/>
        <v>10</v>
      </c>
      <c r="G137" s="18">
        <f t="shared" si="66"/>
        <v>17</v>
      </c>
      <c r="H137" s="18">
        <f t="shared" si="67"/>
        <v>28</v>
      </c>
      <c r="I137" s="18">
        <f t="shared" si="68"/>
        <v>7</v>
      </c>
      <c r="J137" s="16" t="str">
        <f t="shared" si="69"/>
        <v>Magenta</v>
      </c>
      <c r="K137" s="16" t="str">
        <f t="shared" si="70"/>
        <v>Magenta</v>
      </c>
      <c r="L137" s="25" t="str">
        <f t="shared" si="71"/>
        <v xml:space="preserve"> 3</v>
      </c>
      <c r="M137" s="19">
        <f t="shared" si="72"/>
        <v>3</v>
      </c>
      <c r="N137" s="18">
        <f t="shared" si="73"/>
        <v>41</v>
      </c>
      <c r="O137" s="18">
        <f t="shared" si="74"/>
        <v>55</v>
      </c>
      <c r="P137" s="18">
        <f t="shared" si="75"/>
        <v>66</v>
      </c>
      <c r="Q137" s="18">
        <f t="shared" si="76"/>
        <v>14</v>
      </c>
      <c r="R137" s="27" t="str">
        <f t="shared" si="77"/>
        <v xml:space="preserve">Summer Orange </v>
      </c>
      <c r="S137" s="19" t="str">
        <f t="shared" si="78"/>
        <v xml:space="preserve">Summer Orange </v>
      </c>
      <c r="T137" s="19" t="str">
        <f t="shared" si="79"/>
        <v xml:space="preserve"> 1</v>
      </c>
      <c r="U137" s="19">
        <f t="shared" si="80"/>
        <v>1</v>
      </c>
      <c r="V137" s="20" t="e">
        <f t="shared" si="81"/>
        <v>#VALUE!</v>
      </c>
      <c r="W137" s="18" t="e">
        <f t="shared" si="82"/>
        <v>#VALUE!</v>
      </c>
      <c r="X137" s="18" t="e">
        <f t="shared" si="83"/>
        <v>#VALUE!</v>
      </c>
      <c r="Y137" s="18" t="e">
        <f t="shared" si="84"/>
        <v>#VALUE!</v>
      </c>
      <c r="Z137" s="16" t="str">
        <f t="shared" si="85"/>
        <v xml:space="preserve"> </v>
      </c>
      <c r="AA137" s="16" t="str">
        <f t="shared" si="86"/>
        <v xml:space="preserve"> </v>
      </c>
      <c r="AB137" s="19" t="str">
        <f t="shared" si="87"/>
        <v>0</v>
      </c>
      <c r="AC137" s="19">
        <f t="shared" si="88"/>
        <v>0</v>
      </c>
      <c r="AD137" s="19">
        <f t="shared" si="89"/>
        <v>4</v>
      </c>
      <c r="AE137" s="31">
        <f>_xlfn.XLOOKUP(C137,Product!$E$3:$E$29,Product!$F$3:$F$29)</f>
        <v>65000</v>
      </c>
      <c r="AF137" s="31">
        <f>_xlfn.XLOOKUP(C137,Product!$E$3:$E$29,Product!$G$3:$G$29)</f>
        <v>11000</v>
      </c>
      <c r="AG137" s="21" t="s">
        <v>12</v>
      </c>
      <c r="AH137" s="22">
        <f>_xlfn.XLOOKUP(AG137,Diskon!$C$3:$C$9,Diskon!$D$3:$D$9)</f>
        <v>0.2</v>
      </c>
      <c r="AI137" s="17" t="s">
        <v>13</v>
      </c>
      <c r="AJ137" s="16" t="s">
        <v>11</v>
      </c>
      <c r="AK137" s="16" t="s">
        <v>36</v>
      </c>
      <c r="AL137" s="23">
        <f t="shared" si="90"/>
        <v>260000</v>
      </c>
      <c r="AM137" s="23">
        <f t="shared" si="91"/>
        <v>52000</v>
      </c>
      <c r="AN137" s="23">
        <f t="shared" si="92"/>
        <v>208000</v>
      </c>
      <c r="AO137" s="23">
        <f t="shared" si="93"/>
        <v>44000</v>
      </c>
      <c r="AP137" s="23">
        <f t="shared" si="94"/>
        <v>164000</v>
      </c>
      <c r="AQ137" s="24">
        <v>45040</v>
      </c>
      <c r="AR137" s="27" t="str">
        <f t="shared" si="95"/>
        <v>24/04/23</v>
      </c>
      <c r="AS137" s="16">
        <v>2</v>
      </c>
      <c r="AT137" s="66">
        <f>AP137/'pivot general'!$A$8</f>
        <v>2.4601672298674501E-4</v>
      </c>
    </row>
    <row r="138" spans="1:46" ht="14.4" x14ac:dyDescent="0.3">
      <c r="A138" s="16">
        <v>137</v>
      </c>
      <c r="B138" s="16" t="str">
        <f t="shared" si="64"/>
        <v>ORD-PU-137-25/04/23</v>
      </c>
      <c r="C138" s="17" t="s">
        <v>39</v>
      </c>
      <c r="D138" s="16" t="str">
        <f>_xlfn.XLOOKUP($C138,Product!$E$3:$E$29,Product!$D$3:$D$29)</f>
        <v>PU</v>
      </c>
      <c r="E138" s="18" t="s">
        <v>133</v>
      </c>
      <c r="F138" s="18">
        <f t="shared" si="65"/>
        <v>10</v>
      </c>
      <c r="G138" s="18">
        <f t="shared" si="66"/>
        <v>20</v>
      </c>
      <c r="H138" s="18">
        <f t="shared" si="67"/>
        <v>31</v>
      </c>
      <c r="I138" s="18">
        <f t="shared" si="68"/>
        <v>10</v>
      </c>
      <c r="J138" s="16" t="str">
        <f t="shared" si="69"/>
        <v>Snow White</v>
      </c>
      <c r="K138" s="16" t="str">
        <f t="shared" si="70"/>
        <v>Snow White</v>
      </c>
      <c r="L138" s="25" t="str">
        <f t="shared" si="71"/>
        <v xml:space="preserve"> 1</v>
      </c>
      <c r="M138" s="19">
        <f t="shared" si="72"/>
        <v>1</v>
      </c>
      <c r="N138" s="18" t="e">
        <f t="shared" si="73"/>
        <v>#VALUE!</v>
      </c>
      <c r="O138" s="18" t="e">
        <f t="shared" si="74"/>
        <v>#VALUE!</v>
      </c>
      <c r="P138" s="18" t="e">
        <f t="shared" si="75"/>
        <v>#VALUE!</v>
      </c>
      <c r="Q138" s="18" t="e">
        <f t="shared" si="76"/>
        <v>#VALUE!</v>
      </c>
      <c r="R138" s="27" t="str">
        <f t="shared" si="77"/>
        <v xml:space="preserve"> </v>
      </c>
      <c r="S138" s="19" t="str">
        <f t="shared" si="78"/>
        <v xml:space="preserve"> </v>
      </c>
      <c r="T138" s="19" t="str">
        <f t="shared" si="79"/>
        <v>0</v>
      </c>
      <c r="U138" s="19">
        <f t="shared" si="80"/>
        <v>0</v>
      </c>
      <c r="V138" s="20" t="e">
        <f t="shared" si="81"/>
        <v>#VALUE!</v>
      </c>
      <c r="W138" s="18" t="e">
        <f t="shared" si="82"/>
        <v>#VALUE!</v>
      </c>
      <c r="X138" s="18" t="e">
        <f t="shared" si="83"/>
        <v>#VALUE!</v>
      </c>
      <c r="Y138" s="18" t="e">
        <f t="shared" si="84"/>
        <v>#VALUE!</v>
      </c>
      <c r="Z138" s="16" t="str">
        <f t="shared" si="85"/>
        <v xml:space="preserve"> </v>
      </c>
      <c r="AA138" s="16" t="str">
        <f t="shared" si="86"/>
        <v xml:space="preserve"> </v>
      </c>
      <c r="AB138" s="19" t="str">
        <f t="shared" si="87"/>
        <v>0</v>
      </c>
      <c r="AC138" s="19">
        <f t="shared" si="88"/>
        <v>0</v>
      </c>
      <c r="AD138" s="19">
        <f t="shared" si="89"/>
        <v>1</v>
      </c>
      <c r="AE138" s="31">
        <f>_xlfn.XLOOKUP(C138,Product!$E$3:$E$29,Product!$F$3:$F$29)</f>
        <v>235000</v>
      </c>
      <c r="AF138" s="31">
        <f>_xlfn.XLOOKUP(C138,Product!$E$3:$E$29,Product!$G$3:$G$29)</f>
        <v>89000</v>
      </c>
      <c r="AG138" s="21" t="s">
        <v>100</v>
      </c>
      <c r="AH138" s="22">
        <f>_xlfn.XLOOKUP(AG138,Diskon!$C$3:$C$9,Diskon!$D$3:$D$9)</f>
        <v>0.15</v>
      </c>
      <c r="AI138" s="17" t="s">
        <v>13</v>
      </c>
      <c r="AJ138" s="16" t="s">
        <v>17</v>
      </c>
      <c r="AK138" s="16" t="s">
        <v>76</v>
      </c>
      <c r="AL138" s="23">
        <f t="shared" si="90"/>
        <v>235000</v>
      </c>
      <c r="AM138" s="23">
        <f t="shared" si="91"/>
        <v>35250</v>
      </c>
      <c r="AN138" s="23">
        <f t="shared" si="92"/>
        <v>199750</v>
      </c>
      <c r="AO138" s="23">
        <f t="shared" si="93"/>
        <v>89000</v>
      </c>
      <c r="AP138" s="23">
        <f t="shared" si="94"/>
        <v>110750</v>
      </c>
      <c r="AQ138" s="24">
        <v>45041</v>
      </c>
      <c r="AR138" s="27" t="str">
        <f t="shared" si="95"/>
        <v>25/04/23</v>
      </c>
      <c r="AS138" s="16">
        <v>4</v>
      </c>
      <c r="AT138" s="66">
        <f>AP138/'pivot general'!$A$8</f>
        <v>1.6613629311452446E-4</v>
      </c>
    </row>
    <row r="139" spans="1:46" ht="14.4" x14ac:dyDescent="0.3">
      <c r="A139" s="16">
        <v>138</v>
      </c>
      <c r="B139" s="16" t="str">
        <f t="shared" si="64"/>
        <v>ORD-PW-138-23/04/23</v>
      </c>
      <c r="C139" s="17" t="s">
        <v>47</v>
      </c>
      <c r="D139" s="16" t="str">
        <f>_xlfn.XLOOKUP($C139,Product!$E$3:$E$29,Product!$D$3:$D$29)</f>
        <v>PW</v>
      </c>
      <c r="E139" s="18" t="s">
        <v>215</v>
      </c>
      <c r="F139" s="18">
        <f t="shared" si="65"/>
        <v>10</v>
      </c>
      <c r="G139" s="18">
        <f t="shared" si="66"/>
        <v>17</v>
      </c>
      <c r="H139" s="18">
        <f t="shared" si="67"/>
        <v>28</v>
      </c>
      <c r="I139" s="18">
        <f t="shared" si="68"/>
        <v>7</v>
      </c>
      <c r="J139" s="16" t="str">
        <f t="shared" si="69"/>
        <v>Magenta</v>
      </c>
      <c r="K139" s="16" t="str">
        <f t="shared" si="70"/>
        <v>Magenta</v>
      </c>
      <c r="L139" s="25" t="str">
        <f t="shared" si="71"/>
        <v xml:space="preserve"> 1</v>
      </c>
      <c r="M139" s="19">
        <f t="shared" si="72"/>
        <v>1</v>
      </c>
      <c r="N139" s="18">
        <f t="shared" si="73"/>
        <v>41</v>
      </c>
      <c r="O139" s="18">
        <f t="shared" si="74"/>
        <v>53</v>
      </c>
      <c r="P139" s="18">
        <f t="shared" si="75"/>
        <v>64</v>
      </c>
      <c r="Q139" s="18">
        <f t="shared" si="76"/>
        <v>12</v>
      </c>
      <c r="R139" s="27" t="str">
        <f t="shared" si="77"/>
        <v xml:space="preserve">Carmine Red </v>
      </c>
      <c r="S139" s="19" t="str">
        <f t="shared" si="78"/>
        <v xml:space="preserve">Carmine Red </v>
      </c>
      <c r="T139" s="19" t="str">
        <f t="shared" si="79"/>
        <v xml:space="preserve"> 1</v>
      </c>
      <c r="U139" s="19">
        <f t="shared" si="80"/>
        <v>1</v>
      </c>
      <c r="V139" s="20">
        <f t="shared" si="81"/>
        <v>77</v>
      </c>
      <c r="W139" s="18">
        <f t="shared" si="82"/>
        <v>91</v>
      </c>
      <c r="X139" s="18">
        <f t="shared" si="83"/>
        <v>102</v>
      </c>
      <c r="Y139" s="18">
        <f t="shared" si="84"/>
        <v>14</v>
      </c>
      <c r="Z139" s="16" t="str">
        <f t="shared" si="85"/>
        <v xml:space="preserve">Summer Orange </v>
      </c>
      <c r="AA139" s="16" t="str">
        <f t="shared" si="86"/>
        <v xml:space="preserve">Summer Orange </v>
      </c>
      <c r="AB139" s="19" t="str">
        <f t="shared" si="87"/>
        <v xml:space="preserve"> 3</v>
      </c>
      <c r="AC139" s="19">
        <f t="shared" si="88"/>
        <v>3</v>
      </c>
      <c r="AD139" s="19">
        <f t="shared" si="89"/>
        <v>5</v>
      </c>
      <c r="AE139" s="31">
        <f>_xlfn.XLOOKUP(C139,Product!$E$3:$E$29,Product!$F$3:$F$29)</f>
        <v>200000</v>
      </c>
      <c r="AF139" s="31">
        <f>_xlfn.XLOOKUP(C139,Product!$E$3:$E$29,Product!$G$3:$G$29)</f>
        <v>55000</v>
      </c>
      <c r="AG139" s="21" t="s">
        <v>96</v>
      </c>
      <c r="AH139" s="22">
        <f>_xlfn.XLOOKUP(AG139,Diskon!$C$3:$C$9,Diskon!$D$3:$D$9)</f>
        <v>0.1</v>
      </c>
      <c r="AI139" s="17" t="s">
        <v>13</v>
      </c>
      <c r="AJ139" s="16" t="s">
        <v>14</v>
      </c>
      <c r="AK139" s="16" t="s">
        <v>53</v>
      </c>
      <c r="AL139" s="23">
        <f t="shared" si="90"/>
        <v>1000000</v>
      </c>
      <c r="AM139" s="23">
        <f t="shared" si="91"/>
        <v>100000</v>
      </c>
      <c r="AN139" s="23">
        <f t="shared" si="92"/>
        <v>900000</v>
      </c>
      <c r="AO139" s="23">
        <f t="shared" si="93"/>
        <v>275000</v>
      </c>
      <c r="AP139" s="23">
        <f t="shared" si="94"/>
        <v>625000</v>
      </c>
      <c r="AQ139" s="24">
        <v>45039</v>
      </c>
      <c r="AR139" s="27" t="str">
        <f t="shared" si="95"/>
        <v>23/04/23</v>
      </c>
      <c r="AS139" s="16">
        <v>3</v>
      </c>
      <c r="AT139" s="66">
        <f>AP139/'pivot general'!$A$8</f>
        <v>9.3756373089460751E-4</v>
      </c>
    </row>
    <row r="140" spans="1:46" ht="14.4" x14ac:dyDescent="0.3">
      <c r="A140" s="16">
        <v>139</v>
      </c>
      <c r="B140" s="16" t="str">
        <f t="shared" si="64"/>
        <v>ORD-PP-139-23/04/23</v>
      </c>
      <c r="C140" s="17" t="s">
        <v>54</v>
      </c>
      <c r="D140" s="16" t="str">
        <f>_xlfn.XLOOKUP($C140,Product!$E$3:$E$29,Product!$D$3:$D$29)</f>
        <v>PP</v>
      </c>
      <c r="E140" s="18" t="s">
        <v>216</v>
      </c>
      <c r="F140" s="18">
        <f t="shared" si="65"/>
        <v>10</v>
      </c>
      <c r="G140" s="18">
        <f t="shared" si="66"/>
        <v>24</v>
      </c>
      <c r="H140" s="18">
        <f t="shared" si="67"/>
        <v>35</v>
      </c>
      <c r="I140" s="18">
        <f t="shared" si="68"/>
        <v>14</v>
      </c>
      <c r="J140" s="16" t="str">
        <f t="shared" si="69"/>
        <v>Midnight Black</v>
      </c>
      <c r="K140" s="16" t="str">
        <f t="shared" si="70"/>
        <v>Midnight Black</v>
      </c>
      <c r="L140" s="25" t="str">
        <f t="shared" si="71"/>
        <v xml:space="preserve"> 4</v>
      </c>
      <c r="M140" s="19">
        <f t="shared" si="72"/>
        <v>4</v>
      </c>
      <c r="N140" s="18" t="e">
        <f t="shared" si="73"/>
        <v>#VALUE!</v>
      </c>
      <c r="O140" s="18" t="e">
        <f t="shared" si="74"/>
        <v>#VALUE!</v>
      </c>
      <c r="P140" s="18" t="e">
        <f t="shared" si="75"/>
        <v>#VALUE!</v>
      </c>
      <c r="Q140" s="18" t="e">
        <f t="shared" si="76"/>
        <v>#VALUE!</v>
      </c>
      <c r="R140" s="27" t="str">
        <f t="shared" si="77"/>
        <v xml:space="preserve"> </v>
      </c>
      <c r="S140" s="19" t="str">
        <f t="shared" si="78"/>
        <v xml:space="preserve"> </v>
      </c>
      <c r="T140" s="19" t="str">
        <f t="shared" si="79"/>
        <v>0</v>
      </c>
      <c r="U140" s="19">
        <f t="shared" si="80"/>
        <v>0</v>
      </c>
      <c r="V140" s="20" t="e">
        <f t="shared" si="81"/>
        <v>#VALUE!</v>
      </c>
      <c r="W140" s="18" t="e">
        <f t="shared" si="82"/>
        <v>#VALUE!</v>
      </c>
      <c r="X140" s="18" t="e">
        <f t="shared" si="83"/>
        <v>#VALUE!</v>
      </c>
      <c r="Y140" s="18" t="e">
        <f t="shared" si="84"/>
        <v>#VALUE!</v>
      </c>
      <c r="Z140" s="16" t="str">
        <f t="shared" si="85"/>
        <v xml:space="preserve"> </v>
      </c>
      <c r="AA140" s="16" t="str">
        <f t="shared" si="86"/>
        <v xml:space="preserve"> </v>
      </c>
      <c r="AB140" s="19" t="str">
        <f t="shared" si="87"/>
        <v>0</v>
      </c>
      <c r="AC140" s="19">
        <f t="shared" si="88"/>
        <v>0</v>
      </c>
      <c r="AD140" s="19">
        <f t="shared" si="89"/>
        <v>4</v>
      </c>
      <c r="AE140" s="31">
        <f>_xlfn.XLOOKUP(C140,Product!$E$3:$E$29,Product!$F$3:$F$29)</f>
        <v>85000</v>
      </c>
      <c r="AF140" s="31">
        <f>_xlfn.XLOOKUP(C140,Product!$E$3:$E$29,Product!$G$3:$G$29)</f>
        <v>28000</v>
      </c>
      <c r="AG140" s="21" t="s">
        <v>12</v>
      </c>
      <c r="AH140" s="22">
        <f>_xlfn.XLOOKUP(AG140,Diskon!$C$3:$C$9,Diskon!$D$3:$D$9)</f>
        <v>0.2</v>
      </c>
      <c r="AI140" s="17" t="s">
        <v>13</v>
      </c>
      <c r="AJ140" s="16" t="s">
        <v>11</v>
      </c>
      <c r="AK140" s="16" t="s">
        <v>38</v>
      </c>
      <c r="AL140" s="23">
        <f t="shared" si="90"/>
        <v>340000</v>
      </c>
      <c r="AM140" s="23">
        <f t="shared" si="91"/>
        <v>68000</v>
      </c>
      <c r="AN140" s="23">
        <f t="shared" si="92"/>
        <v>272000</v>
      </c>
      <c r="AO140" s="23">
        <f t="shared" si="93"/>
        <v>112000</v>
      </c>
      <c r="AP140" s="23">
        <f t="shared" si="94"/>
        <v>160000</v>
      </c>
      <c r="AQ140" s="24">
        <v>45039</v>
      </c>
      <c r="AR140" s="27" t="str">
        <f t="shared" si="95"/>
        <v>23/04/23</v>
      </c>
      <c r="AS140" s="16">
        <v>2</v>
      </c>
      <c r="AT140" s="66">
        <f>AP140/'pivot general'!$A$8</f>
        <v>2.4001631510901954E-4</v>
      </c>
    </row>
    <row r="141" spans="1:46" ht="14.4" x14ac:dyDescent="0.3">
      <c r="A141" s="16">
        <v>140</v>
      </c>
      <c r="B141" s="16" t="str">
        <f t="shared" si="64"/>
        <v>ORD-AK-140-21/04/23</v>
      </c>
      <c r="C141" s="17" t="s">
        <v>31</v>
      </c>
      <c r="D141" s="16" t="str">
        <f>_xlfn.XLOOKUP($C141,Product!$E$3:$E$29,Product!$D$3:$D$29)</f>
        <v>AK</v>
      </c>
      <c r="E141" s="18" t="s">
        <v>217</v>
      </c>
      <c r="F141" s="18">
        <f t="shared" si="65"/>
        <v>10</v>
      </c>
      <c r="G141" s="18">
        <f t="shared" si="66"/>
        <v>20</v>
      </c>
      <c r="H141" s="18">
        <f t="shared" si="67"/>
        <v>31</v>
      </c>
      <c r="I141" s="18">
        <f t="shared" si="68"/>
        <v>10</v>
      </c>
      <c r="J141" s="16" t="str">
        <f t="shared" si="69"/>
        <v>Ocean Blue</v>
      </c>
      <c r="K141" s="16" t="str">
        <f t="shared" si="70"/>
        <v>Ocean Blue</v>
      </c>
      <c r="L141" s="25" t="str">
        <f t="shared" si="71"/>
        <v xml:space="preserve"> 3</v>
      </c>
      <c r="M141" s="19">
        <f t="shared" si="72"/>
        <v>3</v>
      </c>
      <c r="N141" s="18">
        <f t="shared" si="73"/>
        <v>44</v>
      </c>
      <c r="O141" s="18">
        <f t="shared" si="74"/>
        <v>58</v>
      </c>
      <c r="P141" s="18">
        <f t="shared" si="75"/>
        <v>69</v>
      </c>
      <c r="Q141" s="18">
        <f t="shared" si="76"/>
        <v>14</v>
      </c>
      <c r="R141" s="27" t="str">
        <f t="shared" si="77"/>
        <v xml:space="preserve">Summer Orange </v>
      </c>
      <c r="S141" s="19" t="str">
        <f t="shared" si="78"/>
        <v xml:space="preserve">Summer Orange </v>
      </c>
      <c r="T141" s="19" t="str">
        <f t="shared" si="79"/>
        <v xml:space="preserve"> 1</v>
      </c>
      <c r="U141" s="19">
        <f t="shared" si="80"/>
        <v>1</v>
      </c>
      <c r="V141" s="20">
        <f t="shared" si="81"/>
        <v>82</v>
      </c>
      <c r="W141" s="18">
        <f t="shared" si="82"/>
        <v>93</v>
      </c>
      <c r="X141" s="18">
        <f t="shared" si="83"/>
        <v>104</v>
      </c>
      <c r="Y141" s="18">
        <f t="shared" si="84"/>
        <v>11</v>
      </c>
      <c r="Z141" s="16" t="str">
        <f t="shared" si="85"/>
        <v xml:space="preserve">Ocean Blue </v>
      </c>
      <c r="AA141" s="16" t="str">
        <f t="shared" si="86"/>
        <v xml:space="preserve">Ocean Blue </v>
      </c>
      <c r="AB141" s="19" t="str">
        <f t="shared" si="87"/>
        <v xml:space="preserve"> 1</v>
      </c>
      <c r="AC141" s="19">
        <f t="shared" si="88"/>
        <v>1</v>
      </c>
      <c r="AD141" s="19">
        <f t="shared" si="89"/>
        <v>5</v>
      </c>
      <c r="AE141" s="31">
        <f>_xlfn.XLOOKUP(C141,Product!$E$3:$E$29,Product!$F$3:$F$29)</f>
        <v>65000</v>
      </c>
      <c r="AF141" s="31">
        <f>_xlfn.XLOOKUP(C141,Product!$E$3:$E$29,Product!$G$3:$G$29)</f>
        <v>11000</v>
      </c>
      <c r="AG141" s="21" t="s">
        <v>100</v>
      </c>
      <c r="AH141" s="22">
        <f>_xlfn.XLOOKUP(AG141,Diskon!$C$3:$C$9,Diskon!$D$3:$D$9)</f>
        <v>0.15</v>
      </c>
      <c r="AI141" s="17" t="s">
        <v>13</v>
      </c>
      <c r="AJ141" s="16" t="s">
        <v>17</v>
      </c>
      <c r="AK141" s="16" t="s">
        <v>53</v>
      </c>
      <c r="AL141" s="23">
        <f t="shared" si="90"/>
        <v>325000</v>
      </c>
      <c r="AM141" s="23">
        <f t="shared" si="91"/>
        <v>48750</v>
      </c>
      <c r="AN141" s="23">
        <f t="shared" si="92"/>
        <v>276250</v>
      </c>
      <c r="AO141" s="23">
        <f t="shared" si="93"/>
        <v>55000</v>
      </c>
      <c r="AP141" s="23">
        <f t="shared" si="94"/>
        <v>221250</v>
      </c>
      <c r="AQ141" s="24">
        <v>45037</v>
      </c>
      <c r="AR141" s="27" t="str">
        <f t="shared" si="95"/>
        <v>21/04/23</v>
      </c>
      <c r="AS141" s="16">
        <v>4</v>
      </c>
      <c r="AT141" s="66">
        <f>AP141/'pivot general'!$A$8</f>
        <v>3.3189756073669107E-4</v>
      </c>
    </row>
    <row r="142" spans="1:46" ht="14.4" x14ac:dyDescent="0.3">
      <c r="A142" s="16">
        <v>141</v>
      </c>
      <c r="B142" s="16" t="str">
        <f t="shared" si="64"/>
        <v>ORD-AK-141-06/04/23</v>
      </c>
      <c r="C142" s="17" t="s">
        <v>69</v>
      </c>
      <c r="D142" s="16" t="str">
        <f>_xlfn.XLOOKUP($C142,Product!$E$3:$E$29,Product!$D$3:$D$29)</f>
        <v>AK</v>
      </c>
      <c r="E142" s="18" t="s">
        <v>218</v>
      </c>
      <c r="F142" s="18">
        <f t="shared" si="65"/>
        <v>10</v>
      </c>
      <c r="G142" s="18">
        <f t="shared" si="66"/>
        <v>21</v>
      </c>
      <c r="H142" s="18">
        <f t="shared" si="67"/>
        <v>32</v>
      </c>
      <c r="I142" s="18">
        <f t="shared" si="68"/>
        <v>11</v>
      </c>
      <c r="J142" s="16" t="str">
        <f t="shared" si="69"/>
        <v>Carmine Red</v>
      </c>
      <c r="K142" s="16" t="str">
        <f t="shared" si="70"/>
        <v>Carmine Red</v>
      </c>
      <c r="L142" s="25" t="str">
        <f t="shared" si="71"/>
        <v xml:space="preserve"> 2</v>
      </c>
      <c r="M142" s="19">
        <f t="shared" si="72"/>
        <v>2</v>
      </c>
      <c r="N142" s="18">
        <f t="shared" si="73"/>
        <v>45</v>
      </c>
      <c r="O142" s="18">
        <f t="shared" si="74"/>
        <v>53</v>
      </c>
      <c r="P142" s="18">
        <f t="shared" si="75"/>
        <v>64</v>
      </c>
      <c r="Q142" s="18">
        <f t="shared" si="76"/>
        <v>8</v>
      </c>
      <c r="R142" s="27" t="str">
        <f t="shared" si="77"/>
        <v xml:space="preserve">Magenta </v>
      </c>
      <c r="S142" s="19" t="str">
        <f t="shared" si="78"/>
        <v xml:space="preserve">Magenta </v>
      </c>
      <c r="T142" s="19" t="str">
        <f t="shared" si="79"/>
        <v xml:space="preserve"> 1</v>
      </c>
      <c r="U142" s="19">
        <f t="shared" si="80"/>
        <v>1</v>
      </c>
      <c r="V142" s="20" t="e">
        <f t="shared" si="81"/>
        <v>#VALUE!</v>
      </c>
      <c r="W142" s="18" t="e">
        <f t="shared" si="82"/>
        <v>#VALUE!</v>
      </c>
      <c r="X142" s="18" t="e">
        <f t="shared" si="83"/>
        <v>#VALUE!</v>
      </c>
      <c r="Y142" s="18" t="e">
        <f t="shared" si="84"/>
        <v>#VALUE!</v>
      </c>
      <c r="Z142" s="16" t="str">
        <f t="shared" si="85"/>
        <v xml:space="preserve"> </v>
      </c>
      <c r="AA142" s="16" t="str">
        <f t="shared" si="86"/>
        <v xml:space="preserve"> </v>
      </c>
      <c r="AB142" s="19" t="str">
        <f t="shared" si="87"/>
        <v>0</v>
      </c>
      <c r="AC142" s="19">
        <f t="shared" si="88"/>
        <v>0</v>
      </c>
      <c r="AD142" s="19">
        <f t="shared" si="89"/>
        <v>3</v>
      </c>
      <c r="AE142" s="31">
        <f>_xlfn.XLOOKUP(C142,Product!$E$3:$E$29,Product!$F$3:$F$29)</f>
        <v>9000</v>
      </c>
      <c r="AF142" s="31">
        <f>_xlfn.XLOOKUP(C142,Product!$E$3:$E$29,Product!$G$3:$G$29)</f>
        <v>2000</v>
      </c>
      <c r="AG142" s="21" t="s">
        <v>89</v>
      </c>
      <c r="AH142" s="22">
        <f>_xlfn.XLOOKUP(AG142,Diskon!$C$3:$C$9,Diskon!$D$3:$D$9)</f>
        <v>0.15</v>
      </c>
      <c r="AI142" s="17" t="s">
        <v>90</v>
      </c>
      <c r="AJ142" s="16" t="s">
        <v>23</v>
      </c>
      <c r="AK142" s="16" t="s">
        <v>55</v>
      </c>
      <c r="AL142" s="23">
        <f t="shared" si="90"/>
        <v>27000</v>
      </c>
      <c r="AM142" s="23">
        <f t="shared" si="91"/>
        <v>4050</v>
      </c>
      <c r="AN142" s="23">
        <f t="shared" si="92"/>
        <v>22950</v>
      </c>
      <c r="AO142" s="23">
        <f t="shared" si="93"/>
        <v>6000</v>
      </c>
      <c r="AP142" s="23">
        <f t="shared" si="94"/>
        <v>16950</v>
      </c>
      <c r="AQ142" s="24">
        <v>45022</v>
      </c>
      <c r="AR142" s="27" t="str">
        <f t="shared" si="95"/>
        <v>06/04/23</v>
      </c>
      <c r="AS142" s="16">
        <v>1</v>
      </c>
      <c r="AT142" s="66">
        <f>AP142/'pivot general'!$A$8</f>
        <v>2.5426728381861756E-5</v>
      </c>
    </row>
    <row r="143" spans="1:46" ht="14.4" x14ac:dyDescent="0.3">
      <c r="A143" s="16">
        <v>142</v>
      </c>
      <c r="B143" s="16" t="str">
        <f t="shared" si="64"/>
        <v>ORD-SP-142-25/04/23</v>
      </c>
      <c r="C143" s="17" t="s">
        <v>65</v>
      </c>
      <c r="D143" s="16" t="str">
        <f>_xlfn.XLOOKUP($C143,Product!$E$3:$E$29,Product!$D$3:$D$29)</f>
        <v>SP</v>
      </c>
      <c r="E143" s="18" t="s">
        <v>219</v>
      </c>
      <c r="F143" s="18">
        <f t="shared" si="65"/>
        <v>10</v>
      </c>
      <c r="G143" s="18">
        <f t="shared" si="66"/>
        <v>17</v>
      </c>
      <c r="H143" s="18">
        <f t="shared" si="67"/>
        <v>28</v>
      </c>
      <c r="I143" s="18">
        <f t="shared" si="68"/>
        <v>7</v>
      </c>
      <c r="J143" s="16" t="str">
        <f t="shared" si="69"/>
        <v>Magenta</v>
      </c>
      <c r="K143" s="16" t="str">
        <f t="shared" si="70"/>
        <v>Magenta</v>
      </c>
      <c r="L143" s="25" t="str">
        <f t="shared" si="71"/>
        <v xml:space="preserve"> 2</v>
      </c>
      <c r="M143" s="19">
        <f t="shared" si="72"/>
        <v>2</v>
      </c>
      <c r="N143" s="18">
        <f t="shared" si="73"/>
        <v>41</v>
      </c>
      <c r="O143" s="18">
        <f t="shared" si="74"/>
        <v>53</v>
      </c>
      <c r="P143" s="18">
        <f t="shared" si="75"/>
        <v>64</v>
      </c>
      <c r="Q143" s="18">
        <f t="shared" si="76"/>
        <v>12</v>
      </c>
      <c r="R143" s="27" t="str">
        <f t="shared" si="77"/>
        <v xml:space="preserve">Carmine Red </v>
      </c>
      <c r="S143" s="19" t="str">
        <f t="shared" si="78"/>
        <v xml:space="preserve">Carmine Red </v>
      </c>
      <c r="T143" s="19" t="str">
        <f t="shared" si="79"/>
        <v xml:space="preserve"> 1</v>
      </c>
      <c r="U143" s="19">
        <f t="shared" si="80"/>
        <v>1</v>
      </c>
      <c r="V143" s="20">
        <f t="shared" si="81"/>
        <v>77</v>
      </c>
      <c r="W143" s="18">
        <f t="shared" si="82"/>
        <v>82</v>
      </c>
      <c r="X143" s="18">
        <f t="shared" si="83"/>
        <v>93</v>
      </c>
      <c r="Y143" s="18">
        <f t="shared" si="84"/>
        <v>5</v>
      </c>
      <c r="Z143" s="16" t="str">
        <f t="shared" si="85"/>
        <v xml:space="preserve">Gold </v>
      </c>
      <c r="AA143" s="16" t="str">
        <f t="shared" si="86"/>
        <v xml:space="preserve">Gold </v>
      </c>
      <c r="AB143" s="19" t="str">
        <f t="shared" si="87"/>
        <v xml:space="preserve"> 4</v>
      </c>
      <c r="AC143" s="19">
        <f t="shared" si="88"/>
        <v>4</v>
      </c>
      <c r="AD143" s="19">
        <f t="shared" si="89"/>
        <v>7</v>
      </c>
      <c r="AE143" s="31">
        <f>_xlfn.XLOOKUP(C143,Product!$E$3:$E$29,Product!$F$3:$F$29)</f>
        <v>360000</v>
      </c>
      <c r="AF143" s="31">
        <f>_xlfn.XLOOKUP(C143,Product!$E$3:$E$29,Product!$G$3:$G$29)</f>
        <v>108000</v>
      </c>
      <c r="AG143" s="21" t="s">
        <v>100</v>
      </c>
      <c r="AH143" s="22">
        <f>_xlfn.XLOOKUP(AG143,Diskon!$C$3:$C$9,Diskon!$D$3:$D$9)</f>
        <v>0.15</v>
      </c>
      <c r="AI143" s="17" t="s">
        <v>13</v>
      </c>
      <c r="AJ143" s="16" t="s">
        <v>17</v>
      </c>
      <c r="AK143" s="16" t="s">
        <v>74</v>
      </c>
      <c r="AL143" s="23">
        <f t="shared" si="90"/>
        <v>2520000</v>
      </c>
      <c r="AM143" s="23">
        <f t="shared" si="91"/>
        <v>378000</v>
      </c>
      <c r="AN143" s="23">
        <f t="shared" si="92"/>
        <v>2142000</v>
      </c>
      <c r="AO143" s="23">
        <f t="shared" si="93"/>
        <v>756000</v>
      </c>
      <c r="AP143" s="23">
        <f t="shared" si="94"/>
        <v>1386000</v>
      </c>
      <c r="AQ143" s="24">
        <v>45041</v>
      </c>
      <c r="AR143" s="27" t="str">
        <f t="shared" si="95"/>
        <v>25/04/23</v>
      </c>
      <c r="AS143" s="16">
        <v>4</v>
      </c>
      <c r="AT143" s="66">
        <f>AP143/'pivot general'!$A$8</f>
        <v>2.0791413296318817E-3</v>
      </c>
    </row>
    <row r="144" spans="1:46" ht="14.4" x14ac:dyDescent="0.3">
      <c r="A144" s="16">
        <v>143</v>
      </c>
      <c r="B144" s="16" t="str">
        <f t="shared" si="64"/>
        <v>ORD-SW-143-18/04/23</v>
      </c>
      <c r="C144" s="17" t="s">
        <v>33</v>
      </c>
      <c r="D144" s="16" t="str">
        <f>_xlfn.XLOOKUP($C144,Product!$E$3:$E$29,Product!$D$3:$D$29)</f>
        <v>SW</v>
      </c>
      <c r="E144" s="18" t="s">
        <v>220</v>
      </c>
      <c r="F144" s="18">
        <f t="shared" si="65"/>
        <v>10</v>
      </c>
      <c r="G144" s="18">
        <f t="shared" si="66"/>
        <v>20</v>
      </c>
      <c r="H144" s="18">
        <f t="shared" si="67"/>
        <v>31</v>
      </c>
      <c r="I144" s="18">
        <f t="shared" si="68"/>
        <v>10</v>
      </c>
      <c r="J144" s="16" t="str">
        <f t="shared" si="69"/>
        <v>Ocean Blue</v>
      </c>
      <c r="K144" s="16" t="str">
        <f t="shared" si="70"/>
        <v>Ocean Blue</v>
      </c>
      <c r="L144" s="25" t="str">
        <f t="shared" si="71"/>
        <v xml:space="preserve"> 2</v>
      </c>
      <c r="M144" s="19">
        <f t="shared" si="72"/>
        <v>2</v>
      </c>
      <c r="N144" s="18">
        <f t="shared" si="73"/>
        <v>44</v>
      </c>
      <c r="O144" s="18">
        <f t="shared" si="74"/>
        <v>53</v>
      </c>
      <c r="P144" s="18">
        <f t="shared" si="75"/>
        <v>64</v>
      </c>
      <c r="Q144" s="18">
        <f t="shared" si="76"/>
        <v>9</v>
      </c>
      <c r="R144" s="27" t="str">
        <f t="shared" si="77"/>
        <v xml:space="preserve">Ash Grey </v>
      </c>
      <c r="S144" s="19" t="str">
        <f t="shared" si="78"/>
        <v xml:space="preserve">Ash Grey </v>
      </c>
      <c r="T144" s="19" t="str">
        <f t="shared" si="79"/>
        <v xml:space="preserve"> 3</v>
      </c>
      <c r="U144" s="19">
        <f t="shared" si="80"/>
        <v>3</v>
      </c>
      <c r="V144" s="20" t="e">
        <f t="shared" si="81"/>
        <v>#VALUE!</v>
      </c>
      <c r="W144" s="18" t="e">
        <f t="shared" si="82"/>
        <v>#VALUE!</v>
      </c>
      <c r="X144" s="18" t="e">
        <f t="shared" si="83"/>
        <v>#VALUE!</v>
      </c>
      <c r="Y144" s="18" t="e">
        <f t="shared" si="84"/>
        <v>#VALUE!</v>
      </c>
      <c r="Z144" s="16" t="str">
        <f t="shared" si="85"/>
        <v xml:space="preserve"> </v>
      </c>
      <c r="AA144" s="16" t="str">
        <f t="shared" si="86"/>
        <v xml:space="preserve"> </v>
      </c>
      <c r="AB144" s="19" t="str">
        <f t="shared" si="87"/>
        <v>0</v>
      </c>
      <c r="AC144" s="19">
        <f t="shared" si="88"/>
        <v>0</v>
      </c>
      <c r="AD144" s="19">
        <f t="shared" si="89"/>
        <v>5</v>
      </c>
      <c r="AE144" s="31">
        <f>_xlfn.XLOOKUP(C144,Product!$E$3:$E$29,Product!$F$3:$F$29)</f>
        <v>189000</v>
      </c>
      <c r="AF144" s="31">
        <f>_xlfn.XLOOKUP(C144,Product!$E$3:$E$29,Product!$G$3:$G$29)</f>
        <v>93000</v>
      </c>
      <c r="AG144" s="21" t="s">
        <v>12</v>
      </c>
      <c r="AH144" s="22">
        <f>_xlfn.XLOOKUP(AG144,Diskon!$C$3:$C$9,Diskon!$D$3:$D$9)</f>
        <v>0.2</v>
      </c>
      <c r="AI144" s="17" t="s">
        <v>13</v>
      </c>
      <c r="AJ144" s="16" t="s">
        <v>11</v>
      </c>
      <c r="AK144" s="16" t="s">
        <v>44</v>
      </c>
      <c r="AL144" s="23">
        <f t="shared" si="90"/>
        <v>945000</v>
      </c>
      <c r="AM144" s="23">
        <f t="shared" si="91"/>
        <v>189000</v>
      </c>
      <c r="AN144" s="23">
        <f t="shared" si="92"/>
        <v>756000</v>
      </c>
      <c r="AO144" s="23">
        <f t="shared" si="93"/>
        <v>465000</v>
      </c>
      <c r="AP144" s="23">
        <f t="shared" si="94"/>
        <v>291000</v>
      </c>
      <c r="AQ144" s="24">
        <v>45034</v>
      </c>
      <c r="AR144" s="27" t="str">
        <f t="shared" si="95"/>
        <v>18/04/23</v>
      </c>
      <c r="AS144" s="16">
        <v>2</v>
      </c>
      <c r="AT144" s="66">
        <f>AP144/'pivot general'!$A$8</f>
        <v>4.3652967310452926E-4</v>
      </c>
    </row>
    <row r="145" spans="1:46" ht="14.4" x14ac:dyDescent="0.3">
      <c r="A145" s="16">
        <v>144</v>
      </c>
      <c r="B145" s="16" t="str">
        <f t="shared" si="64"/>
        <v>ORD-PP-144-23/04/23</v>
      </c>
      <c r="C145" s="17" t="s">
        <v>54</v>
      </c>
      <c r="D145" s="16" t="str">
        <f>_xlfn.XLOOKUP($C145,Product!$E$3:$E$29,Product!$D$3:$D$29)</f>
        <v>PP</v>
      </c>
      <c r="E145" s="18" t="s">
        <v>221</v>
      </c>
      <c r="F145" s="18">
        <f t="shared" si="65"/>
        <v>10</v>
      </c>
      <c r="G145" s="18">
        <f t="shared" si="66"/>
        <v>21</v>
      </c>
      <c r="H145" s="18">
        <f t="shared" si="67"/>
        <v>32</v>
      </c>
      <c r="I145" s="18">
        <f t="shared" si="68"/>
        <v>11</v>
      </c>
      <c r="J145" s="16" t="str">
        <f t="shared" si="69"/>
        <v>Carmine Red</v>
      </c>
      <c r="K145" s="16" t="str">
        <f t="shared" si="70"/>
        <v>Carmine Red</v>
      </c>
      <c r="L145" s="25" t="str">
        <f t="shared" si="71"/>
        <v xml:space="preserve"> 1</v>
      </c>
      <c r="M145" s="19">
        <f t="shared" si="72"/>
        <v>1</v>
      </c>
      <c r="N145" s="18" t="e">
        <f t="shared" si="73"/>
        <v>#VALUE!</v>
      </c>
      <c r="O145" s="18" t="e">
        <f t="shared" si="74"/>
        <v>#VALUE!</v>
      </c>
      <c r="P145" s="18" t="e">
        <f t="shared" si="75"/>
        <v>#VALUE!</v>
      </c>
      <c r="Q145" s="18" t="e">
        <f t="shared" si="76"/>
        <v>#VALUE!</v>
      </c>
      <c r="R145" s="27" t="str">
        <f t="shared" si="77"/>
        <v xml:space="preserve"> </v>
      </c>
      <c r="S145" s="19" t="str">
        <f t="shared" si="78"/>
        <v xml:space="preserve"> </v>
      </c>
      <c r="T145" s="19" t="str">
        <f t="shared" si="79"/>
        <v>0</v>
      </c>
      <c r="U145" s="19">
        <f t="shared" si="80"/>
        <v>0</v>
      </c>
      <c r="V145" s="20" t="e">
        <f t="shared" si="81"/>
        <v>#VALUE!</v>
      </c>
      <c r="W145" s="18" t="e">
        <f t="shared" si="82"/>
        <v>#VALUE!</v>
      </c>
      <c r="X145" s="18" t="e">
        <f t="shared" si="83"/>
        <v>#VALUE!</v>
      </c>
      <c r="Y145" s="18" t="e">
        <f t="shared" si="84"/>
        <v>#VALUE!</v>
      </c>
      <c r="Z145" s="16" t="str">
        <f t="shared" si="85"/>
        <v xml:space="preserve"> </v>
      </c>
      <c r="AA145" s="16" t="str">
        <f t="shared" si="86"/>
        <v xml:space="preserve"> </v>
      </c>
      <c r="AB145" s="19" t="str">
        <f t="shared" si="87"/>
        <v>0</v>
      </c>
      <c r="AC145" s="19">
        <f t="shared" si="88"/>
        <v>0</v>
      </c>
      <c r="AD145" s="19">
        <f t="shared" si="89"/>
        <v>1</v>
      </c>
      <c r="AE145" s="31">
        <f>_xlfn.XLOOKUP(C145,Product!$E$3:$E$29,Product!$F$3:$F$29)</f>
        <v>85000</v>
      </c>
      <c r="AF145" s="31">
        <f>_xlfn.XLOOKUP(C145,Product!$E$3:$E$29,Product!$G$3:$G$29)</f>
        <v>28000</v>
      </c>
      <c r="AG145" s="21" t="s">
        <v>100</v>
      </c>
      <c r="AH145" s="22">
        <f>_xlfn.XLOOKUP(AG145,Diskon!$C$3:$C$9,Diskon!$D$3:$D$9)</f>
        <v>0.15</v>
      </c>
      <c r="AI145" s="17" t="s">
        <v>13</v>
      </c>
      <c r="AJ145" s="16" t="s">
        <v>17</v>
      </c>
      <c r="AK145" s="16" t="s">
        <v>62</v>
      </c>
      <c r="AL145" s="23">
        <f t="shared" si="90"/>
        <v>85000</v>
      </c>
      <c r="AM145" s="23">
        <f t="shared" si="91"/>
        <v>12750</v>
      </c>
      <c r="AN145" s="23">
        <f t="shared" si="92"/>
        <v>72250</v>
      </c>
      <c r="AO145" s="23">
        <f t="shared" si="93"/>
        <v>28000</v>
      </c>
      <c r="AP145" s="23">
        <f t="shared" si="94"/>
        <v>44250</v>
      </c>
      <c r="AQ145" s="24">
        <v>45039</v>
      </c>
      <c r="AR145" s="27" t="str">
        <f t="shared" si="95"/>
        <v>23/04/23</v>
      </c>
      <c r="AS145" s="16">
        <v>2</v>
      </c>
      <c r="AT145" s="66">
        <f>AP145/'pivot general'!$A$8</f>
        <v>6.637951214733822E-5</v>
      </c>
    </row>
    <row r="146" spans="1:46" ht="14.4" x14ac:dyDescent="0.3">
      <c r="A146" s="16">
        <v>145</v>
      </c>
      <c r="B146" s="16" t="str">
        <f t="shared" si="64"/>
        <v>ORD-AK-145-04/04/23</v>
      </c>
      <c r="C146" s="17" t="s">
        <v>31</v>
      </c>
      <c r="D146" s="16" t="str">
        <f>_xlfn.XLOOKUP($C146,Product!$E$3:$E$29,Product!$D$3:$D$29)</f>
        <v>AK</v>
      </c>
      <c r="E146" s="18" t="s">
        <v>222</v>
      </c>
      <c r="F146" s="18">
        <f t="shared" si="65"/>
        <v>10</v>
      </c>
      <c r="G146" s="18">
        <f t="shared" si="66"/>
        <v>20</v>
      </c>
      <c r="H146" s="18">
        <f t="shared" si="67"/>
        <v>31</v>
      </c>
      <c r="I146" s="18">
        <f t="shared" si="68"/>
        <v>10</v>
      </c>
      <c r="J146" s="16" t="str">
        <f t="shared" si="69"/>
        <v>Ocean Blue</v>
      </c>
      <c r="K146" s="16" t="str">
        <f t="shared" si="70"/>
        <v>Ocean Blue</v>
      </c>
      <c r="L146" s="25" t="str">
        <f t="shared" si="71"/>
        <v xml:space="preserve"> 3</v>
      </c>
      <c r="M146" s="19">
        <f t="shared" si="72"/>
        <v>3</v>
      </c>
      <c r="N146" s="18">
        <f t="shared" si="73"/>
        <v>44</v>
      </c>
      <c r="O146" s="18">
        <f t="shared" si="74"/>
        <v>55</v>
      </c>
      <c r="P146" s="18">
        <f t="shared" si="75"/>
        <v>66</v>
      </c>
      <c r="Q146" s="18">
        <f t="shared" si="76"/>
        <v>11</v>
      </c>
      <c r="R146" s="27" t="str">
        <f t="shared" si="77"/>
        <v xml:space="preserve">Ocean Blue </v>
      </c>
      <c r="S146" s="19" t="str">
        <f t="shared" si="78"/>
        <v xml:space="preserve">Ocean Blue </v>
      </c>
      <c r="T146" s="19" t="str">
        <f t="shared" si="79"/>
        <v xml:space="preserve"> 3</v>
      </c>
      <c r="U146" s="19">
        <f t="shared" si="80"/>
        <v>3</v>
      </c>
      <c r="V146" s="20">
        <f t="shared" si="81"/>
        <v>79</v>
      </c>
      <c r="W146" s="18">
        <f t="shared" si="82"/>
        <v>94</v>
      </c>
      <c r="X146" s="18">
        <f t="shared" si="83"/>
        <v>105</v>
      </c>
      <c r="Y146" s="18">
        <f t="shared" si="84"/>
        <v>15</v>
      </c>
      <c r="Z146" s="16" t="str">
        <f t="shared" si="85"/>
        <v xml:space="preserve">Midnight Black </v>
      </c>
      <c r="AA146" s="16" t="str">
        <f t="shared" si="86"/>
        <v xml:space="preserve">Midnight Black </v>
      </c>
      <c r="AB146" s="19" t="str">
        <f t="shared" si="87"/>
        <v xml:space="preserve"> 1</v>
      </c>
      <c r="AC146" s="19">
        <f t="shared" si="88"/>
        <v>1</v>
      </c>
      <c r="AD146" s="19">
        <f t="shared" si="89"/>
        <v>7</v>
      </c>
      <c r="AE146" s="31">
        <f>_xlfn.XLOOKUP(C146,Product!$E$3:$E$29,Product!$F$3:$F$29)</f>
        <v>65000</v>
      </c>
      <c r="AF146" s="31">
        <f>_xlfn.XLOOKUP(C146,Product!$E$3:$E$29,Product!$G$3:$G$29)</f>
        <v>11000</v>
      </c>
      <c r="AG146" s="21" t="s">
        <v>10</v>
      </c>
      <c r="AH146" s="22">
        <f>_xlfn.XLOOKUP(AG146,Diskon!$C$3:$C$9,Diskon!$D$3:$D$9)</f>
        <v>0.1</v>
      </c>
      <c r="AI146" s="17" t="s">
        <v>90</v>
      </c>
      <c r="AJ146" s="16" t="s">
        <v>11</v>
      </c>
      <c r="AK146" s="16" t="s">
        <v>36</v>
      </c>
      <c r="AL146" s="23">
        <f t="shared" si="90"/>
        <v>455000</v>
      </c>
      <c r="AM146" s="23">
        <f t="shared" si="91"/>
        <v>45500</v>
      </c>
      <c r="AN146" s="23">
        <f t="shared" si="92"/>
        <v>409500</v>
      </c>
      <c r="AO146" s="23">
        <f t="shared" si="93"/>
        <v>77000</v>
      </c>
      <c r="AP146" s="23">
        <f t="shared" si="94"/>
        <v>332500</v>
      </c>
      <c r="AQ146" s="24">
        <v>45020</v>
      </c>
      <c r="AR146" s="27" t="str">
        <f t="shared" si="95"/>
        <v>04/04/23</v>
      </c>
      <c r="AS146" s="16">
        <v>1</v>
      </c>
      <c r="AT146" s="66">
        <f>AP146/'pivot general'!$A$8</f>
        <v>4.9878390483593126E-4</v>
      </c>
    </row>
    <row r="147" spans="1:46" ht="14.4" x14ac:dyDescent="0.3">
      <c r="A147" s="16">
        <v>146</v>
      </c>
      <c r="B147" s="16" t="str">
        <f t="shared" si="64"/>
        <v>ORD-PW-146-26/04/23</v>
      </c>
      <c r="C147" s="17" t="s">
        <v>22</v>
      </c>
      <c r="D147" s="16" t="str">
        <f>_xlfn.XLOOKUP($C147,Product!$E$3:$E$29,Product!$D$3:$D$29)</f>
        <v>PW</v>
      </c>
      <c r="E147" s="18" t="s">
        <v>223</v>
      </c>
      <c r="F147" s="18">
        <f t="shared" si="65"/>
        <v>10</v>
      </c>
      <c r="G147" s="18">
        <f t="shared" si="66"/>
        <v>24</v>
      </c>
      <c r="H147" s="18">
        <f t="shared" si="67"/>
        <v>35</v>
      </c>
      <c r="I147" s="18">
        <f t="shared" si="68"/>
        <v>14</v>
      </c>
      <c r="J147" s="16" t="str">
        <f t="shared" si="69"/>
        <v>Midnight Black</v>
      </c>
      <c r="K147" s="16" t="str">
        <f t="shared" si="70"/>
        <v>Midnight Black</v>
      </c>
      <c r="L147" s="25" t="str">
        <f t="shared" si="71"/>
        <v xml:space="preserve"> 6</v>
      </c>
      <c r="M147" s="19">
        <f t="shared" si="72"/>
        <v>6</v>
      </c>
      <c r="N147" s="18">
        <f t="shared" si="73"/>
        <v>48</v>
      </c>
      <c r="O147" s="18">
        <f t="shared" si="74"/>
        <v>58</v>
      </c>
      <c r="P147" s="18">
        <f t="shared" si="75"/>
        <v>69</v>
      </c>
      <c r="Q147" s="18">
        <f t="shared" si="76"/>
        <v>10</v>
      </c>
      <c r="R147" s="27" t="str">
        <f t="shared" si="77"/>
        <v xml:space="preserve">Rose Gold </v>
      </c>
      <c r="S147" s="19" t="str">
        <f t="shared" si="78"/>
        <v xml:space="preserve">Rose Gold </v>
      </c>
      <c r="T147" s="19" t="str">
        <f t="shared" si="79"/>
        <v xml:space="preserve"> 1</v>
      </c>
      <c r="U147" s="19">
        <f t="shared" si="80"/>
        <v>1</v>
      </c>
      <c r="V147" s="20" t="e">
        <f t="shared" si="81"/>
        <v>#VALUE!</v>
      </c>
      <c r="W147" s="18" t="e">
        <f t="shared" si="82"/>
        <v>#VALUE!</v>
      </c>
      <c r="X147" s="18" t="e">
        <f t="shared" si="83"/>
        <v>#VALUE!</v>
      </c>
      <c r="Y147" s="18" t="e">
        <f t="shared" si="84"/>
        <v>#VALUE!</v>
      </c>
      <c r="Z147" s="16" t="str">
        <f t="shared" si="85"/>
        <v xml:space="preserve"> </v>
      </c>
      <c r="AA147" s="16" t="str">
        <f t="shared" si="86"/>
        <v xml:space="preserve"> </v>
      </c>
      <c r="AB147" s="19" t="str">
        <f t="shared" si="87"/>
        <v>0</v>
      </c>
      <c r="AC147" s="19">
        <f t="shared" si="88"/>
        <v>0</v>
      </c>
      <c r="AD147" s="19">
        <f t="shared" si="89"/>
        <v>7</v>
      </c>
      <c r="AE147" s="31">
        <f>_xlfn.XLOOKUP(C147,Product!$E$3:$E$29,Product!$F$3:$F$29)</f>
        <v>90000</v>
      </c>
      <c r="AF147" s="31">
        <f>_xlfn.XLOOKUP(C147,Product!$E$3:$E$29,Product!$G$3:$G$29)</f>
        <v>37000</v>
      </c>
      <c r="AG147" s="21" t="s">
        <v>96</v>
      </c>
      <c r="AH147" s="22">
        <f>_xlfn.XLOOKUP(AG147,Diskon!$C$3:$C$9,Diskon!$D$3:$D$9)</f>
        <v>0.1</v>
      </c>
      <c r="AI147" s="17" t="s">
        <v>13</v>
      </c>
      <c r="AJ147" s="16" t="s">
        <v>14</v>
      </c>
      <c r="AK147" s="16" t="s">
        <v>30</v>
      </c>
      <c r="AL147" s="23">
        <f t="shared" si="90"/>
        <v>630000</v>
      </c>
      <c r="AM147" s="23">
        <f t="shared" si="91"/>
        <v>63000</v>
      </c>
      <c r="AN147" s="23">
        <f t="shared" si="92"/>
        <v>567000</v>
      </c>
      <c r="AO147" s="23">
        <f t="shared" si="93"/>
        <v>259000</v>
      </c>
      <c r="AP147" s="23">
        <f t="shared" si="94"/>
        <v>308000</v>
      </c>
      <c r="AQ147" s="24">
        <v>45042</v>
      </c>
      <c r="AR147" s="27" t="str">
        <f t="shared" si="95"/>
        <v>26/04/23</v>
      </c>
      <c r="AS147" s="16">
        <v>3</v>
      </c>
      <c r="AT147" s="66">
        <f>AP147/'pivot general'!$A$8</f>
        <v>4.6203140658486263E-4</v>
      </c>
    </row>
    <row r="148" spans="1:46" ht="14.4" x14ac:dyDescent="0.3">
      <c r="A148" s="16">
        <v>147</v>
      </c>
      <c r="B148" s="16" t="str">
        <f t="shared" si="64"/>
        <v>ORD-SP-147-06/04/23</v>
      </c>
      <c r="C148" s="17" t="s">
        <v>65</v>
      </c>
      <c r="D148" s="16" t="str">
        <f>_xlfn.XLOOKUP($C148,Product!$E$3:$E$29,Product!$D$3:$D$29)</f>
        <v>SP</v>
      </c>
      <c r="E148" s="18" t="s">
        <v>224</v>
      </c>
      <c r="F148" s="18">
        <f t="shared" si="65"/>
        <v>10</v>
      </c>
      <c r="G148" s="18">
        <f t="shared" si="66"/>
        <v>19</v>
      </c>
      <c r="H148" s="18">
        <f t="shared" si="67"/>
        <v>30</v>
      </c>
      <c r="I148" s="18">
        <f t="shared" si="68"/>
        <v>9</v>
      </c>
      <c r="J148" s="16" t="str">
        <f t="shared" si="69"/>
        <v>Rose Gold</v>
      </c>
      <c r="K148" s="16" t="str">
        <f t="shared" si="70"/>
        <v>Rose Gold</v>
      </c>
      <c r="L148" s="25" t="str">
        <f t="shared" si="71"/>
        <v xml:space="preserve"> 2</v>
      </c>
      <c r="M148" s="19">
        <f t="shared" si="72"/>
        <v>2</v>
      </c>
      <c r="N148" s="18" t="e">
        <f t="shared" si="73"/>
        <v>#VALUE!</v>
      </c>
      <c r="O148" s="18" t="e">
        <f t="shared" si="74"/>
        <v>#VALUE!</v>
      </c>
      <c r="P148" s="18" t="e">
        <f t="shared" si="75"/>
        <v>#VALUE!</v>
      </c>
      <c r="Q148" s="18" t="e">
        <f t="shared" si="76"/>
        <v>#VALUE!</v>
      </c>
      <c r="R148" s="27" t="str">
        <f t="shared" si="77"/>
        <v xml:space="preserve"> </v>
      </c>
      <c r="S148" s="19" t="str">
        <f t="shared" si="78"/>
        <v xml:space="preserve"> </v>
      </c>
      <c r="T148" s="19" t="str">
        <f t="shared" si="79"/>
        <v>0</v>
      </c>
      <c r="U148" s="19">
        <f t="shared" si="80"/>
        <v>0</v>
      </c>
      <c r="V148" s="20" t="e">
        <f t="shared" si="81"/>
        <v>#VALUE!</v>
      </c>
      <c r="W148" s="18" t="e">
        <f t="shared" si="82"/>
        <v>#VALUE!</v>
      </c>
      <c r="X148" s="18" t="e">
        <f t="shared" si="83"/>
        <v>#VALUE!</v>
      </c>
      <c r="Y148" s="18" t="e">
        <f t="shared" si="84"/>
        <v>#VALUE!</v>
      </c>
      <c r="Z148" s="16" t="str">
        <f t="shared" si="85"/>
        <v xml:space="preserve"> </v>
      </c>
      <c r="AA148" s="16" t="str">
        <f t="shared" si="86"/>
        <v xml:space="preserve"> </v>
      </c>
      <c r="AB148" s="19" t="str">
        <f t="shared" si="87"/>
        <v>0</v>
      </c>
      <c r="AC148" s="19">
        <f t="shared" si="88"/>
        <v>0</v>
      </c>
      <c r="AD148" s="19">
        <f t="shared" si="89"/>
        <v>2</v>
      </c>
      <c r="AE148" s="31">
        <f>_xlfn.XLOOKUP(C148,Product!$E$3:$E$29,Product!$F$3:$F$29)</f>
        <v>360000</v>
      </c>
      <c r="AF148" s="31">
        <f>_xlfn.XLOOKUP(C148,Product!$E$3:$E$29,Product!$G$3:$G$29)</f>
        <v>108000</v>
      </c>
      <c r="AG148" s="21" t="s">
        <v>10</v>
      </c>
      <c r="AH148" s="22">
        <f>_xlfn.XLOOKUP(AG148,Diskon!$C$3:$C$9,Diskon!$D$3:$D$9)</f>
        <v>0.1</v>
      </c>
      <c r="AI148" s="17" t="s">
        <v>90</v>
      </c>
      <c r="AJ148" s="16" t="s">
        <v>11</v>
      </c>
      <c r="AK148" s="16" t="s">
        <v>74</v>
      </c>
      <c r="AL148" s="23">
        <f t="shared" si="90"/>
        <v>720000</v>
      </c>
      <c r="AM148" s="23">
        <f t="shared" si="91"/>
        <v>72000</v>
      </c>
      <c r="AN148" s="23">
        <f t="shared" si="92"/>
        <v>648000</v>
      </c>
      <c r="AO148" s="23">
        <f t="shared" si="93"/>
        <v>216000</v>
      </c>
      <c r="AP148" s="23">
        <f t="shared" si="94"/>
        <v>432000</v>
      </c>
      <c r="AQ148" s="24">
        <v>45022</v>
      </c>
      <c r="AR148" s="27" t="str">
        <f t="shared" si="95"/>
        <v>06/04/23</v>
      </c>
      <c r="AS148" s="16">
        <v>1</v>
      </c>
      <c r="AT148" s="66">
        <f>AP148/'pivot general'!$A$8</f>
        <v>6.4804405079435274E-4</v>
      </c>
    </row>
    <row r="149" spans="1:46" ht="14.4" x14ac:dyDescent="0.3">
      <c r="A149" s="16">
        <v>148</v>
      </c>
      <c r="B149" s="16" t="str">
        <f t="shared" si="64"/>
        <v>ORD-PW-148-06/04/23</v>
      </c>
      <c r="C149" s="17" t="s">
        <v>22</v>
      </c>
      <c r="D149" s="16" t="str">
        <f>_xlfn.XLOOKUP($C149,Product!$E$3:$E$29,Product!$D$3:$D$29)</f>
        <v>PW</v>
      </c>
      <c r="E149" s="18" t="s">
        <v>148</v>
      </c>
      <c r="F149" s="18">
        <f t="shared" si="65"/>
        <v>10</v>
      </c>
      <c r="G149" s="18">
        <f t="shared" si="66"/>
        <v>17</v>
      </c>
      <c r="H149" s="18">
        <f t="shared" si="67"/>
        <v>28</v>
      </c>
      <c r="I149" s="18">
        <f t="shared" si="68"/>
        <v>7</v>
      </c>
      <c r="J149" s="16" t="str">
        <f t="shared" si="69"/>
        <v>Magenta</v>
      </c>
      <c r="K149" s="16" t="str">
        <f t="shared" si="70"/>
        <v>Magenta</v>
      </c>
      <c r="L149" s="25" t="str">
        <f t="shared" si="71"/>
        <v xml:space="preserve"> 2</v>
      </c>
      <c r="M149" s="19">
        <f t="shared" si="72"/>
        <v>2</v>
      </c>
      <c r="N149" s="18" t="e">
        <f t="shared" si="73"/>
        <v>#VALUE!</v>
      </c>
      <c r="O149" s="18" t="e">
        <f t="shared" si="74"/>
        <v>#VALUE!</v>
      </c>
      <c r="P149" s="18" t="e">
        <f t="shared" si="75"/>
        <v>#VALUE!</v>
      </c>
      <c r="Q149" s="18" t="e">
        <f t="shared" si="76"/>
        <v>#VALUE!</v>
      </c>
      <c r="R149" s="27" t="str">
        <f t="shared" si="77"/>
        <v xml:space="preserve"> </v>
      </c>
      <c r="S149" s="19" t="str">
        <f t="shared" si="78"/>
        <v xml:space="preserve"> </v>
      </c>
      <c r="T149" s="19" t="str">
        <f t="shared" si="79"/>
        <v>0</v>
      </c>
      <c r="U149" s="19">
        <f t="shared" si="80"/>
        <v>0</v>
      </c>
      <c r="V149" s="20" t="e">
        <f t="shared" si="81"/>
        <v>#VALUE!</v>
      </c>
      <c r="W149" s="18" t="e">
        <f t="shared" si="82"/>
        <v>#VALUE!</v>
      </c>
      <c r="X149" s="18" t="e">
        <f t="shared" si="83"/>
        <v>#VALUE!</v>
      </c>
      <c r="Y149" s="18" t="e">
        <f t="shared" si="84"/>
        <v>#VALUE!</v>
      </c>
      <c r="Z149" s="16" t="str">
        <f t="shared" si="85"/>
        <v xml:space="preserve"> </v>
      </c>
      <c r="AA149" s="16" t="str">
        <f t="shared" si="86"/>
        <v xml:space="preserve"> </v>
      </c>
      <c r="AB149" s="19" t="str">
        <f t="shared" si="87"/>
        <v>0</v>
      </c>
      <c r="AC149" s="19">
        <f t="shared" si="88"/>
        <v>0</v>
      </c>
      <c r="AD149" s="19">
        <f t="shared" si="89"/>
        <v>2</v>
      </c>
      <c r="AE149" s="31">
        <f>_xlfn.XLOOKUP(C149,Product!$E$3:$E$29,Product!$F$3:$F$29)</f>
        <v>90000</v>
      </c>
      <c r="AF149" s="31">
        <f>_xlfn.XLOOKUP(C149,Product!$E$3:$E$29,Product!$G$3:$G$29)</f>
        <v>37000</v>
      </c>
      <c r="AG149" s="21" t="s">
        <v>10</v>
      </c>
      <c r="AH149" s="22">
        <f>_xlfn.XLOOKUP(AG149,Diskon!$C$3:$C$9,Diskon!$D$3:$D$9)</f>
        <v>0.1</v>
      </c>
      <c r="AI149" s="17" t="s">
        <v>90</v>
      </c>
      <c r="AJ149" s="16" t="s">
        <v>11</v>
      </c>
      <c r="AK149" s="16" t="s">
        <v>55</v>
      </c>
      <c r="AL149" s="23">
        <f t="shared" si="90"/>
        <v>180000</v>
      </c>
      <c r="AM149" s="23">
        <f t="shared" si="91"/>
        <v>18000</v>
      </c>
      <c r="AN149" s="23">
        <f t="shared" si="92"/>
        <v>162000</v>
      </c>
      <c r="AO149" s="23">
        <f t="shared" si="93"/>
        <v>74000</v>
      </c>
      <c r="AP149" s="23">
        <f t="shared" si="94"/>
        <v>88000</v>
      </c>
      <c r="AQ149" s="24">
        <v>45022</v>
      </c>
      <c r="AR149" s="27" t="str">
        <f t="shared" si="95"/>
        <v>06/04/23</v>
      </c>
      <c r="AS149" s="16">
        <v>4</v>
      </c>
      <c r="AT149" s="66">
        <f>AP149/'pivot general'!$A$8</f>
        <v>1.3200897330996073E-4</v>
      </c>
    </row>
    <row r="150" spans="1:46" ht="14.4" x14ac:dyDescent="0.3">
      <c r="A150" s="16">
        <v>149</v>
      </c>
      <c r="B150" s="16" t="str">
        <f t="shared" si="64"/>
        <v>ORD-PW-149-18/04/23</v>
      </c>
      <c r="C150" s="17" t="s">
        <v>27</v>
      </c>
      <c r="D150" s="16" t="str">
        <f>_xlfn.XLOOKUP($C150,Product!$E$3:$E$29,Product!$D$3:$D$29)</f>
        <v>PW</v>
      </c>
      <c r="E150" s="18" t="s">
        <v>225</v>
      </c>
      <c r="F150" s="18">
        <f t="shared" si="65"/>
        <v>10</v>
      </c>
      <c r="G150" s="18">
        <f t="shared" si="66"/>
        <v>14</v>
      </c>
      <c r="H150" s="18">
        <f t="shared" si="67"/>
        <v>25</v>
      </c>
      <c r="I150" s="18">
        <f t="shared" si="68"/>
        <v>4</v>
      </c>
      <c r="J150" s="16" t="str">
        <f t="shared" si="69"/>
        <v>Dusk</v>
      </c>
      <c r="K150" s="16" t="str">
        <f t="shared" si="70"/>
        <v>Dusk</v>
      </c>
      <c r="L150" s="25" t="str">
        <f t="shared" si="71"/>
        <v xml:space="preserve"> 2</v>
      </c>
      <c r="M150" s="19">
        <f t="shared" si="72"/>
        <v>2</v>
      </c>
      <c r="N150" s="18">
        <f t="shared" si="73"/>
        <v>38</v>
      </c>
      <c r="O150" s="18">
        <f t="shared" si="74"/>
        <v>43</v>
      </c>
      <c r="P150" s="18">
        <f t="shared" si="75"/>
        <v>54</v>
      </c>
      <c r="Q150" s="18">
        <f t="shared" si="76"/>
        <v>5</v>
      </c>
      <c r="R150" s="27" t="str">
        <f t="shared" si="77"/>
        <v xml:space="preserve">Gold </v>
      </c>
      <c r="S150" s="19" t="str">
        <f t="shared" si="78"/>
        <v xml:space="preserve">Gold </v>
      </c>
      <c r="T150" s="19" t="str">
        <f t="shared" si="79"/>
        <v xml:space="preserve"> 1</v>
      </c>
      <c r="U150" s="19">
        <f t="shared" si="80"/>
        <v>1</v>
      </c>
      <c r="V150" s="20">
        <f t="shared" si="81"/>
        <v>67</v>
      </c>
      <c r="W150" s="18">
        <f t="shared" si="82"/>
        <v>82</v>
      </c>
      <c r="X150" s="18">
        <f t="shared" si="83"/>
        <v>93</v>
      </c>
      <c r="Y150" s="18">
        <f t="shared" si="84"/>
        <v>15</v>
      </c>
      <c r="Z150" s="16" t="str">
        <f t="shared" si="85"/>
        <v xml:space="preserve">Midnight Black </v>
      </c>
      <c r="AA150" s="16" t="str">
        <f t="shared" si="86"/>
        <v xml:space="preserve">Midnight Black </v>
      </c>
      <c r="AB150" s="19" t="str">
        <f t="shared" si="87"/>
        <v xml:space="preserve"> 1</v>
      </c>
      <c r="AC150" s="19">
        <f t="shared" si="88"/>
        <v>1</v>
      </c>
      <c r="AD150" s="19">
        <f t="shared" si="89"/>
        <v>4</v>
      </c>
      <c r="AE150" s="31">
        <f>_xlfn.XLOOKUP(C150,Product!$E$3:$E$29,Product!$F$3:$F$29)</f>
        <v>155000</v>
      </c>
      <c r="AF150" s="31">
        <f>_xlfn.XLOOKUP(C150,Product!$E$3:$E$29,Product!$G$3:$G$29)</f>
        <v>46000</v>
      </c>
      <c r="AG150" s="21" t="s">
        <v>100</v>
      </c>
      <c r="AH150" s="22">
        <f>_xlfn.XLOOKUP(AG150,Diskon!$C$3:$C$9,Diskon!$D$3:$D$9)</f>
        <v>0.15</v>
      </c>
      <c r="AI150" s="17" t="s">
        <v>13</v>
      </c>
      <c r="AJ150" s="16" t="s">
        <v>17</v>
      </c>
      <c r="AK150" s="16" t="s">
        <v>64</v>
      </c>
      <c r="AL150" s="23">
        <f t="shared" si="90"/>
        <v>620000</v>
      </c>
      <c r="AM150" s="23">
        <f t="shared" si="91"/>
        <v>93000</v>
      </c>
      <c r="AN150" s="23">
        <f t="shared" si="92"/>
        <v>527000</v>
      </c>
      <c r="AO150" s="23">
        <f t="shared" si="93"/>
        <v>184000</v>
      </c>
      <c r="AP150" s="23">
        <f t="shared" si="94"/>
        <v>343000</v>
      </c>
      <c r="AQ150" s="24">
        <v>45034</v>
      </c>
      <c r="AR150" s="27" t="str">
        <f t="shared" si="95"/>
        <v>18/04/23</v>
      </c>
      <c r="AS150" s="16">
        <v>2</v>
      </c>
      <c r="AT150" s="66">
        <f>AP150/'pivot general'!$A$8</f>
        <v>5.1453497551496067E-4</v>
      </c>
    </row>
    <row r="151" spans="1:46" ht="14.4" x14ac:dyDescent="0.3">
      <c r="A151" s="16">
        <v>150</v>
      </c>
      <c r="B151" s="16" t="str">
        <f t="shared" si="64"/>
        <v>ORD-SP-150-05/04/23</v>
      </c>
      <c r="C151" s="17" t="s">
        <v>61</v>
      </c>
      <c r="D151" s="16" t="str">
        <f>_xlfn.XLOOKUP($C151,Product!$E$3:$E$29,Product!$D$3:$D$29)</f>
        <v>SP</v>
      </c>
      <c r="E151" s="18" t="s">
        <v>226</v>
      </c>
      <c r="F151" s="18">
        <f t="shared" si="65"/>
        <v>10</v>
      </c>
      <c r="G151" s="18">
        <f t="shared" si="66"/>
        <v>23</v>
      </c>
      <c r="H151" s="18">
        <f t="shared" si="67"/>
        <v>34</v>
      </c>
      <c r="I151" s="18">
        <f t="shared" si="68"/>
        <v>13</v>
      </c>
      <c r="J151" s="16" t="str">
        <f t="shared" si="69"/>
        <v>Summer Orange</v>
      </c>
      <c r="K151" s="16" t="str">
        <f t="shared" si="70"/>
        <v>Summer Orange</v>
      </c>
      <c r="L151" s="25" t="str">
        <f t="shared" si="71"/>
        <v xml:space="preserve"> 1</v>
      </c>
      <c r="M151" s="19">
        <f t="shared" si="72"/>
        <v>1</v>
      </c>
      <c r="N151" s="18">
        <f t="shared" si="73"/>
        <v>47</v>
      </c>
      <c r="O151" s="18">
        <f t="shared" si="74"/>
        <v>58</v>
      </c>
      <c r="P151" s="18">
        <f t="shared" si="75"/>
        <v>69</v>
      </c>
      <c r="Q151" s="18">
        <f t="shared" si="76"/>
        <v>11</v>
      </c>
      <c r="R151" s="27" t="str">
        <f t="shared" si="77"/>
        <v xml:space="preserve">Ocean Blue </v>
      </c>
      <c r="S151" s="19" t="str">
        <f t="shared" si="78"/>
        <v xml:space="preserve">Ocean Blue </v>
      </c>
      <c r="T151" s="19" t="str">
        <f t="shared" si="79"/>
        <v xml:space="preserve"> 2</v>
      </c>
      <c r="U151" s="19">
        <f t="shared" si="80"/>
        <v>2</v>
      </c>
      <c r="V151" s="20">
        <f t="shared" si="81"/>
        <v>82</v>
      </c>
      <c r="W151" s="18">
        <f t="shared" si="82"/>
        <v>97</v>
      </c>
      <c r="X151" s="18">
        <f t="shared" si="83"/>
        <v>108</v>
      </c>
      <c r="Y151" s="18">
        <f t="shared" si="84"/>
        <v>15</v>
      </c>
      <c r="Z151" s="16" t="str">
        <f t="shared" si="85"/>
        <v xml:space="preserve">Midnight Black </v>
      </c>
      <c r="AA151" s="16" t="str">
        <f t="shared" si="86"/>
        <v xml:space="preserve">Midnight Black </v>
      </c>
      <c r="AB151" s="19" t="str">
        <f t="shared" si="87"/>
        <v xml:space="preserve"> 3</v>
      </c>
      <c r="AC151" s="19">
        <f t="shared" si="88"/>
        <v>3</v>
      </c>
      <c r="AD151" s="19">
        <f t="shared" si="89"/>
        <v>6</v>
      </c>
      <c r="AE151" s="31">
        <f>_xlfn.XLOOKUP(C151,Product!$E$3:$E$29,Product!$F$3:$F$29)</f>
        <v>278000</v>
      </c>
      <c r="AF151" s="31">
        <f>_xlfn.XLOOKUP(C151,Product!$E$3:$E$29,Product!$G$3:$G$29)</f>
        <v>122000</v>
      </c>
      <c r="AG151" s="21" t="s">
        <v>19</v>
      </c>
      <c r="AH151" s="22">
        <f>_xlfn.XLOOKUP(AG151,Diskon!$C$3:$C$9,Diskon!$D$3:$D$9)</f>
        <v>0.15</v>
      </c>
      <c r="AI151" s="17" t="s">
        <v>90</v>
      </c>
      <c r="AJ151" s="16" t="s">
        <v>11</v>
      </c>
      <c r="AK151" s="16" t="s">
        <v>68</v>
      </c>
      <c r="AL151" s="23">
        <f t="shared" si="90"/>
        <v>1668000</v>
      </c>
      <c r="AM151" s="23">
        <f t="shared" si="91"/>
        <v>250200</v>
      </c>
      <c r="AN151" s="23">
        <f t="shared" si="92"/>
        <v>1417800</v>
      </c>
      <c r="AO151" s="23">
        <f t="shared" si="93"/>
        <v>732000</v>
      </c>
      <c r="AP151" s="23">
        <f t="shared" si="94"/>
        <v>685800</v>
      </c>
      <c r="AQ151" s="24">
        <v>45021</v>
      </c>
      <c r="AR151" s="27" t="str">
        <f t="shared" si="95"/>
        <v>05/04/23</v>
      </c>
      <c r="AS151" s="16">
        <v>3</v>
      </c>
      <c r="AT151" s="66">
        <f>AP151/'pivot general'!$A$8</f>
        <v>1.0287699306360349E-3</v>
      </c>
    </row>
    <row r="152" spans="1:46" ht="14.4" x14ac:dyDescent="0.3">
      <c r="A152" s="16">
        <v>151</v>
      </c>
      <c r="B152" s="16" t="str">
        <f t="shared" si="64"/>
        <v>ORD-PP-151-27/04/23</v>
      </c>
      <c r="C152" s="17" t="s">
        <v>43</v>
      </c>
      <c r="D152" s="16" t="str">
        <f>_xlfn.XLOOKUP($C152,Product!$E$3:$E$29,Product!$D$3:$D$29)</f>
        <v>PP</v>
      </c>
      <c r="E152" s="18" t="s">
        <v>227</v>
      </c>
      <c r="F152" s="18">
        <f t="shared" si="65"/>
        <v>10</v>
      </c>
      <c r="G152" s="18">
        <f t="shared" si="66"/>
        <v>17</v>
      </c>
      <c r="H152" s="18">
        <f t="shared" si="67"/>
        <v>28</v>
      </c>
      <c r="I152" s="18">
        <f t="shared" si="68"/>
        <v>7</v>
      </c>
      <c r="J152" s="16" t="str">
        <f t="shared" si="69"/>
        <v>Magenta</v>
      </c>
      <c r="K152" s="16" t="str">
        <f t="shared" si="70"/>
        <v>Magenta</v>
      </c>
      <c r="L152" s="25" t="str">
        <f t="shared" si="71"/>
        <v xml:space="preserve"> 4</v>
      </c>
      <c r="M152" s="19">
        <f t="shared" si="72"/>
        <v>4</v>
      </c>
      <c r="N152" s="18">
        <f t="shared" si="73"/>
        <v>41</v>
      </c>
      <c r="O152" s="18">
        <f t="shared" si="74"/>
        <v>46</v>
      </c>
      <c r="P152" s="18">
        <f t="shared" si="75"/>
        <v>57</v>
      </c>
      <c r="Q152" s="18">
        <f t="shared" si="76"/>
        <v>5</v>
      </c>
      <c r="R152" s="27" t="str">
        <f t="shared" si="77"/>
        <v xml:space="preserve">Dusk </v>
      </c>
      <c r="S152" s="19" t="str">
        <f t="shared" si="78"/>
        <v xml:space="preserve">Dusk </v>
      </c>
      <c r="T152" s="19" t="str">
        <f t="shared" si="79"/>
        <v xml:space="preserve"> 1</v>
      </c>
      <c r="U152" s="19">
        <f t="shared" si="80"/>
        <v>1</v>
      </c>
      <c r="V152" s="20" t="e">
        <f t="shared" si="81"/>
        <v>#VALUE!</v>
      </c>
      <c r="W152" s="18" t="e">
        <f t="shared" si="82"/>
        <v>#VALUE!</v>
      </c>
      <c r="X152" s="18" t="e">
        <f t="shared" si="83"/>
        <v>#VALUE!</v>
      </c>
      <c r="Y152" s="18" t="e">
        <f t="shared" si="84"/>
        <v>#VALUE!</v>
      </c>
      <c r="Z152" s="16" t="str">
        <f t="shared" si="85"/>
        <v xml:space="preserve"> </v>
      </c>
      <c r="AA152" s="16" t="str">
        <f t="shared" si="86"/>
        <v xml:space="preserve"> </v>
      </c>
      <c r="AB152" s="19" t="str">
        <f t="shared" si="87"/>
        <v>0</v>
      </c>
      <c r="AC152" s="19">
        <f t="shared" si="88"/>
        <v>0</v>
      </c>
      <c r="AD152" s="19">
        <f t="shared" si="89"/>
        <v>5</v>
      </c>
      <c r="AE152" s="31">
        <f>_xlfn.XLOOKUP(C152,Product!$E$3:$E$29,Product!$F$3:$F$29)</f>
        <v>395000</v>
      </c>
      <c r="AF152" s="31">
        <f>_xlfn.XLOOKUP(C152,Product!$E$3:$E$29,Product!$G$3:$G$29)</f>
        <v>172000</v>
      </c>
      <c r="AG152" s="21" t="s">
        <v>100</v>
      </c>
      <c r="AH152" s="22">
        <f>_xlfn.XLOOKUP(AG152,Diskon!$C$3:$C$9,Diskon!$D$3:$D$9)</f>
        <v>0.15</v>
      </c>
      <c r="AI152" s="17" t="s">
        <v>13</v>
      </c>
      <c r="AJ152" s="16" t="s">
        <v>17</v>
      </c>
      <c r="AK152" s="16" t="s">
        <v>26</v>
      </c>
      <c r="AL152" s="23">
        <f t="shared" si="90"/>
        <v>1975000</v>
      </c>
      <c r="AM152" s="23">
        <f t="shared" si="91"/>
        <v>296250</v>
      </c>
      <c r="AN152" s="23">
        <f t="shared" si="92"/>
        <v>1678750</v>
      </c>
      <c r="AO152" s="23">
        <f t="shared" si="93"/>
        <v>860000</v>
      </c>
      <c r="AP152" s="23">
        <f t="shared" si="94"/>
        <v>818750</v>
      </c>
      <c r="AQ152" s="24">
        <v>45043</v>
      </c>
      <c r="AR152" s="27" t="str">
        <f t="shared" si="95"/>
        <v>27/04/23</v>
      </c>
      <c r="AS152" s="16">
        <v>1</v>
      </c>
      <c r="AT152" s="66">
        <f>AP152/'pivot general'!$A$8</f>
        <v>1.2282084874719358E-3</v>
      </c>
    </row>
    <row r="153" spans="1:46" ht="14.4" x14ac:dyDescent="0.3">
      <c r="A153" s="16">
        <v>152</v>
      </c>
      <c r="B153" s="16" t="str">
        <f t="shared" si="64"/>
        <v>ORD-PW-152-02/04/23</v>
      </c>
      <c r="C153" s="17" t="s">
        <v>27</v>
      </c>
      <c r="D153" s="16" t="str">
        <f>_xlfn.XLOOKUP($C153,Product!$E$3:$E$29,Product!$D$3:$D$29)</f>
        <v>PW</v>
      </c>
      <c r="E153" s="18" t="s">
        <v>182</v>
      </c>
      <c r="F153" s="18">
        <f t="shared" si="65"/>
        <v>10</v>
      </c>
      <c r="G153" s="18">
        <f t="shared" si="66"/>
        <v>19</v>
      </c>
      <c r="H153" s="18">
        <f t="shared" si="67"/>
        <v>30</v>
      </c>
      <c r="I153" s="18">
        <f t="shared" si="68"/>
        <v>9</v>
      </c>
      <c r="J153" s="16" t="str">
        <f t="shared" si="69"/>
        <v>Rose Gold</v>
      </c>
      <c r="K153" s="16" t="str">
        <f t="shared" si="70"/>
        <v>Rose Gold</v>
      </c>
      <c r="L153" s="25" t="str">
        <f t="shared" si="71"/>
        <v xml:space="preserve"> 4</v>
      </c>
      <c r="M153" s="19">
        <f t="shared" si="72"/>
        <v>4</v>
      </c>
      <c r="N153" s="18" t="e">
        <f t="shared" si="73"/>
        <v>#VALUE!</v>
      </c>
      <c r="O153" s="18" t="e">
        <f t="shared" si="74"/>
        <v>#VALUE!</v>
      </c>
      <c r="P153" s="18" t="e">
        <f t="shared" si="75"/>
        <v>#VALUE!</v>
      </c>
      <c r="Q153" s="18" t="e">
        <f t="shared" si="76"/>
        <v>#VALUE!</v>
      </c>
      <c r="R153" s="27" t="str">
        <f t="shared" si="77"/>
        <v xml:space="preserve"> </v>
      </c>
      <c r="S153" s="19" t="str">
        <f t="shared" si="78"/>
        <v xml:space="preserve"> </v>
      </c>
      <c r="T153" s="19" t="str">
        <f t="shared" si="79"/>
        <v>0</v>
      </c>
      <c r="U153" s="19">
        <f t="shared" si="80"/>
        <v>0</v>
      </c>
      <c r="V153" s="20" t="e">
        <f t="shared" si="81"/>
        <v>#VALUE!</v>
      </c>
      <c r="W153" s="18" t="e">
        <f t="shared" si="82"/>
        <v>#VALUE!</v>
      </c>
      <c r="X153" s="18" t="e">
        <f t="shared" si="83"/>
        <v>#VALUE!</v>
      </c>
      <c r="Y153" s="18" t="e">
        <f t="shared" si="84"/>
        <v>#VALUE!</v>
      </c>
      <c r="Z153" s="16" t="str">
        <f t="shared" si="85"/>
        <v xml:space="preserve"> </v>
      </c>
      <c r="AA153" s="16" t="str">
        <f t="shared" si="86"/>
        <v xml:space="preserve"> </v>
      </c>
      <c r="AB153" s="19" t="str">
        <f t="shared" si="87"/>
        <v>0</v>
      </c>
      <c r="AC153" s="19">
        <f t="shared" si="88"/>
        <v>0</v>
      </c>
      <c r="AD153" s="19">
        <f t="shared" si="89"/>
        <v>4</v>
      </c>
      <c r="AE153" s="31">
        <f>_xlfn.XLOOKUP(C153,Product!$E$3:$E$29,Product!$F$3:$F$29)</f>
        <v>155000</v>
      </c>
      <c r="AF153" s="31">
        <f>_xlfn.XLOOKUP(C153,Product!$E$3:$E$29,Product!$G$3:$G$29)</f>
        <v>46000</v>
      </c>
      <c r="AG153" s="21" t="s">
        <v>89</v>
      </c>
      <c r="AH153" s="22">
        <f>_xlfn.XLOOKUP(AG153,Diskon!$C$3:$C$9,Diskon!$D$3:$D$9)</f>
        <v>0.15</v>
      </c>
      <c r="AI153" s="17" t="s">
        <v>90</v>
      </c>
      <c r="AJ153" s="16" t="s">
        <v>23</v>
      </c>
      <c r="AK153" s="16" t="s">
        <v>44</v>
      </c>
      <c r="AL153" s="23">
        <f t="shared" si="90"/>
        <v>620000</v>
      </c>
      <c r="AM153" s="23">
        <f t="shared" si="91"/>
        <v>93000</v>
      </c>
      <c r="AN153" s="23">
        <f t="shared" si="92"/>
        <v>527000</v>
      </c>
      <c r="AO153" s="23">
        <f t="shared" si="93"/>
        <v>184000</v>
      </c>
      <c r="AP153" s="23">
        <f t="shared" si="94"/>
        <v>343000</v>
      </c>
      <c r="AQ153" s="24">
        <v>45018</v>
      </c>
      <c r="AR153" s="27" t="str">
        <f t="shared" si="95"/>
        <v>02/04/23</v>
      </c>
      <c r="AS153" s="16">
        <v>4</v>
      </c>
      <c r="AT153" s="66">
        <f>AP153/'pivot general'!$A$8</f>
        <v>5.1453497551496067E-4</v>
      </c>
    </row>
    <row r="154" spans="1:46" ht="14.4" x14ac:dyDescent="0.3">
      <c r="A154" s="16">
        <v>153</v>
      </c>
      <c r="B154" s="16" t="str">
        <f t="shared" si="64"/>
        <v>ORD-PU-153-04/04/23</v>
      </c>
      <c r="C154" s="17" t="s">
        <v>71</v>
      </c>
      <c r="D154" s="16" t="str">
        <f>_xlfn.XLOOKUP($C154,Product!$E$3:$E$29,Product!$D$3:$D$29)</f>
        <v>PU</v>
      </c>
      <c r="E154" s="18" t="s">
        <v>228</v>
      </c>
      <c r="F154" s="18">
        <f t="shared" si="65"/>
        <v>10</v>
      </c>
      <c r="G154" s="18">
        <f t="shared" si="66"/>
        <v>17</v>
      </c>
      <c r="H154" s="18">
        <f t="shared" si="67"/>
        <v>28</v>
      </c>
      <c r="I154" s="18">
        <f t="shared" si="68"/>
        <v>7</v>
      </c>
      <c r="J154" s="16" t="str">
        <f t="shared" si="69"/>
        <v>Magenta</v>
      </c>
      <c r="K154" s="16" t="str">
        <f t="shared" si="70"/>
        <v>Magenta</v>
      </c>
      <c r="L154" s="25" t="str">
        <f t="shared" si="71"/>
        <v xml:space="preserve"> 2</v>
      </c>
      <c r="M154" s="19">
        <f t="shared" si="72"/>
        <v>2</v>
      </c>
      <c r="N154" s="18">
        <f t="shared" si="73"/>
        <v>41</v>
      </c>
      <c r="O154" s="18">
        <f t="shared" si="74"/>
        <v>46</v>
      </c>
      <c r="P154" s="18">
        <f t="shared" si="75"/>
        <v>57</v>
      </c>
      <c r="Q154" s="18">
        <f t="shared" si="76"/>
        <v>5</v>
      </c>
      <c r="R154" s="27" t="str">
        <f t="shared" si="77"/>
        <v xml:space="preserve">Dusk </v>
      </c>
      <c r="S154" s="19" t="str">
        <f t="shared" si="78"/>
        <v xml:space="preserve">Dusk </v>
      </c>
      <c r="T154" s="19" t="str">
        <f t="shared" si="79"/>
        <v xml:space="preserve"> 1</v>
      </c>
      <c r="U154" s="19">
        <f t="shared" si="80"/>
        <v>1</v>
      </c>
      <c r="V154" s="20" t="e">
        <f t="shared" si="81"/>
        <v>#VALUE!</v>
      </c>
      <c r="W154" s="18" t="e">
        <f t="shared" si="82"/>
        <v>#VALUE!</v>
      </c>
      <c r="X154" s="18" t="e">
        <f t="shared" si="83"/>
        <v>#VALUE!</v>
      </c>
      <c r="Y154" s="18" t="e">
        <f t="shared" si="84"/>
        <v>#VALUE!</v>
      </c>
      <c r="Z154" s="16" t="str">
        <f t="shared" si="85"/>
        <v xml:space="preserve"> </v>
      </c>
      <c r="AA154" s="16" t="str">
        <f t="shared" si="86"/>
        <v xml:space="preserve"> </v>
      </c>
      <c r="AB154" s="19" t="str">
        <f t="shared" si="87"/>
        <v>0</v>
      </c>
      <c r="AC154" s="19">
        <f t="shared" si="88"/>
        <v>0</v>
      </c>
      <c r="AD154" s="19">
        <f t="shared" si="89"/>
        <v>3</v>
      </c>
      <c r="AE154" s="31">
        <f>_xlfn.XLOOKUP(C154,Product!$E$3:$E$29,Product!$F$3:$F$29)</f>
        <v>200000</v>
      </c>
      <c r="AF154" s="31">
        <f>_xlfn.XLOOKUP(C154,Product!$E$3:$E$29,Product!$G$3:$G$29)</f>
        <v>64000</v>
      </c>
      <c r="AG154" s="21" t="s">
        <v>10</v>
      </c>
      <c r="AH154" s="22">
        <f>_xlfn.XLOOKUP(AG154,Diskon!$C$3:$C$9,Diskon!$D$3:$D$9)</f>
        <v>0.1</v>
      </c>
      <c r="AI154" s="17" t="s">
        <v>90</v>
      </c>
      <c r="AJ154" s="16" t="s">
        <v>11</v>
      </c>
      <c r="AK154" s="16" t="s">
        <v>55</v>
      </c>
      <c r="AL154" s="23">
        <f t="shared" si="90"/>
        <v>600000</v>
      </c>
      <c r="AM154" s="23">
        <f t="shared" si="91"/>
        <v>60000</v>
      </c>
      <c r="AN154" s="23">
        <f t="shared" si="92"/>
        <v>540000</v>
      </c>
      <c r="AO154" s="23">
        <f t="shared" si="93"/>
        <v>192000</v>
      </c>
      <c r="AP154" s="23">
        <f t="shared" si="94"/>
        <v>348000</v>
      </c>
      <c r="AQ154" s="24">
        <v>45020</v>
      </c>
      <c r="AR154" s="27" t="str">
        <f t="shared" si="95"/>
        <v>04/04/23</v>
      </c>
      <c r="AS154" s="16">
        <v>5</v>
      </c>
      <c r="AT154" s="66">
        <f>AP154/'pivot general'!$A$8</f>
        <v>5.2203548536211748E-4</v>
      </c>
    </row>
    <row r="155" spans="1:46" ht="14.4" x14ac:dyDescent="0.3">
      <c r="A155" s="16">
        <v>154</v>
      </c>
      <c r="B155" s="16" t="str">
        <f t="shared" si="64"/>
        <v>ORD-PU-154-09/04/23</v>
      </c>
      <c r="C155" s="17" t="s">
        <v>41</v>
      </c>
      <c r="D155" s="16" t="str">
        <f>_xlfn.XLOOKUP($C155,Product!$E$3:$E$29,Product!$D$3:$D$29)</f>
        <v>PU</v>
      </c>
      <c r="E155" s="18" t="s">
        <v>229</v>
      </c>
      <c r="F155" s="18">
        <f t="shared" si="65"/>
        <v>10</v>
      </c>
      <c r="G155" s="18">
        <f t="shared" si="66"/>
        <v>14</v>
      </c>
      <c r="H155" s="18">
        <f t="shared" si="67"/>
        <v>25</v>
      </c>
      <c r="I155" s="18">
        <f t="shared" si="68"/>
        <v>4</v>
      </c>
      <c r="J155" s="16" t="str">
        <f t="shared" si="69"/>
        <v>Dusk</v>
      </c>
      <c r="K155" s="16" t="str">
        <f t="shared" si="70"/>
        <v>Dusk</v>
      </c>
      <c r="L155" s="25" t="str">
        <f t="shared" si="71"/>
        <v xml:space="preserve"> 7</v>
      </c>
      <c r="M155" s="19">
        <f t="shared" si="72"/>
        <v>7</v>
      </c>
      <c r="N155" s="18" t="e">
        <f t="shared" si="73"/>
        <v>#VALUE!</v>
      </c>
      <c r="O155" s="18" t="e">
        <f t="shared" si="74"/>
        <v>#VALUE!</v>
      </c>
      <c r="P155" s="18" t="e">
        <f t="shared" si="75"/>
        <v>#VALUE!</v>
      </c>
      <c r="Q155" s="18" t="e">
        <f t="shared" si="76"/>
        <v>#VALUE!</v>
      </c>
      <c r="R155" s="27" t="str">
        <f t="shared" si="77"/>
        <v xml:space="preserve"> </v>
      </c>
      <c r="S155" s="19" t="str">
        <f t="shared" si="78"/>
        <v xml:space="preserve"> </v>
      </c>
      <c r="T155" s="19" t="str">
        <f t="shared" si="79"/>
        <v>0</v>
      </c>
      <c r="U155" s="19">
        <f t="shared" si="80"/>
        <v>0</v>
      </c>
      <c r="V155" s="20" t="e">
        <f t="shared" si="81"/>
        <v>#VALUE!</v>
      </c>
      <c r="W155" s="18" t="e">
        <f t="shared" si="82"/>
        <v>#VALUE!</v>
      </c>
      <c r="X155" s="18" t="e">
        <f t="shared" si="83"/>
        <v>#VALUE!</v>
      </c>
      <c r="Y155" s="18" t="e">
        <f t="shared" si="84"/>
        <v>#VALUE!</v>
      </c>
      <c r="Z155" s="16" t="str">
        <f t="shared" si="85"/>
        <v xml:space="preserve"> </v>
      </c>
      <c r="AA155" s="16" t="str">
        <f t="shared" si="86"/>
        <v xml:space="preserve"> </v>
      </c>
      <c r="AB155" s="19" t="str">
        <f t="shared" si="87"/>
        <v>0</v>
      </c>
      <c r="AC155" s="19">
        <f t="shared" si="88"/>
        <v>0</v>
      </c>
      <c r="AD155" s="19">
        <f t="shared" si="89"/>
        <v>7</v>
      </c>
      <c r="AE155" s="31">
        <f>_xlfn.XLOOKUP(C155,Product!$E$3:$E$29,Product!$F$3:$F$29)</f>
        <v>220000</v>
      </c>
      <c r="AF155" s="31">
        <f>_xlfn.XLOOKUP(C155,Product!$E$3:$E$29,Product!$G$3:$G$29)</f>
        <v>76000</v>
      </c>
      <c r="AG155" s="21" t="s">
        <v>16</v>
      </c>
      <c r="AH155" s="22" t="e">
        <f>_xlfn.XLOOKUP(AG155,Diskon!$C$3:$C$9,Diskon!$D$3:$D$9)</f>
        <v>#N/A</v>
      </c>
      <c r="AI155" s="17" t="s">
        <v>16</v>
      </c>
      <c r="AJ155" s="16" t="s">
        <v>11</v>
      </c>
      <c r="AK155" s="16" t="s">
        <v>66</v>
      </c>
      <c r="AL155" s="23">
        <f t="shared" si="90"/>
        <v>1540000</v>
      </c>
      <c r="AM155" s="23" t="str">
        <f t="shared" si="91"/>
        <v>0</v>
      </c>
      <c r="AN155" s="23">
        <f t="shared" si="92"/>
        <v>1540000</v>
      </c>
      <c r="AO155" s="23">
        <f t="shared" si="93"/>
        <v>532000</v>
      </c>
      <c r="AP155" s="23">
        <f t="shared" si="94"/>
        <v>1008000</v>
      </c>
      <c r="AQ155" s="24">
        <v>45025</v>
      </c>
      <c r="AR155" s="27" t="str">
        <f t="shared" si="95"/>
        <v>09/04/23</v>
      </c>
      <c r="AS155" s="16">
        <v>4</v>
      </c>
      <c r="AT155" s="66">
        <f>AP155/'pivot general'!$A$8</f>
        <v>1.5121027851868231E-3</v>
      </c>
    </row>
    <row r="156" spans="1:46" ht="14.4" x14ac:dyDescent="0.3">
      <c r="A156" s="16">
        <v>155</v>
      </c>
      <c r="B156" s="16" t="str">
        <f t="shared" si="64"/>
        <v>ORD-PW-155-03/04/23</v>
      </c>
      <c r="C156" s="17" t="s">
        <v>73</v>
      </c>
      <c r="D156" s="16" t="str">
        <f>_xlfn.XLOOKUP($C156,Product!$E$3:$E$29,Product!$D$3:$D$29)</f>
        <v>PW</v>
      </c>
      <c r="E156" s="18" t="s">
        <v>230</v>
      </c>
      <c r="F156" s="18">
        <f t="shared" si="65"/>
        <v>10</v>
      </c>
      <c r="G156" s="18">
        <f t="shared" si="66"/>
        <v>14</v>
      </c>
      <c r="H156" s="18">
        <f t="shared" si="67"/>
        <v>25</v>
      </c>
      <c r="I156" s="18">
        <f t="shared" si="68"/>
        <v>4</v>
      </c>
      <c r="J156" s="16" t="str">
        <f t="shared" si="69"/>
        <v>Dusk</v>
      </c>
      <c r="K156" s="16" t="str">
        <f t="shared" si="70"/>
        <v>Dusk</v>
      </c>
      <c r="L156" s="25" t="str">
        <f t="shared" si="71"/>
        <v xml:space="preserve"> 4</v>
      </c>
      <c r="M156" s="19">
        <f t="shared" si="72"/>
        <v>4</v>
      </c>
      <c r="N156" s="18">
        <f t="shared" si="73"/>
        <v>38</v>
      </c>
      <c r="O156" s="18">
        <f t="shared" si="74"/>
        <v>49</v>
      </c>
      <c r="P156" s="18">
        <f t="shared" si="75"/>
        <v>60</v>
      </c>
      <c r="Q156" s="18">
        <f t="shared" si="76"/>
        <v>11</v>
      </c>
      <c r="R156" s="27" t="str">
        <f t="shared" si="77"/>
        <v xml:space="preserve">Ocean Blue </v>
      </c>
      <c r="S156" s="19" t="str">
        <f t="shared" si="78"/>
        <v xml:space="preserve">Ocean Blue </v>
      </c>
      <c r="T156" s="19" t="str">
        <f t="shared" si="79"/>
        <v xml:space="preserve"> 1</v>
      </c>
      <c r="U156" s="19">
        <f t="shared" si="80"/>
        <v>1</v>
      </c>
      <c r="V156" s="20">
        <f t="shared" si="81"/>
        <v>73</v>
      </c>
      <c r="W156" s="18">
        <f t="shared" si="82"/>
        <v>81</v>
      </c>
      <c r="X156" s="18">
        <f t="shared" si="83"/>
        <v>92</v>
      </c>
      <c r="Y156" s="18">
        <f t="shared" si="84"/>
        <v>8</v>
      </c>
      <c r="Z156" s="16" t="str">
        <f t="shared" si="85"/>
        <v xml:space="preserve">Magenta </v>
      </c>
      <c r="AA156" s="16" t="str">
        <f t="shared" si="86"/>
        <v xml:space="preserve">Magenta </v>
      </c>
      <c r="AB156" s="19" t="str">
        <f t="shared" si="87"/>
        <v xml:space="preserve"> 1</v>
      </c>
      <c r="AC156" s="19">
        <f t="shared" si="88"/>
        <v>1</v>
      </c>
      <c r="AD156" s="19">
        <f t="shared" si="89"/>
        <v>6</v>
      </c>
      <c r="AE156" s="31">
        <f>_xlfn.XLOOKUP(C156,Product!$E$3:$E$29,Product!$F$3:$F$29)</f>
        <v>185000</v>
      </c>
      <c r="AF156" s="31">
        <f>_xlfn.XLOOKUP(C156,Product!$E$3:$E$29,Product!$G$3:$G$29)</f>
        <v>60000</v>
      </c>
      <c r="AG156" s="21" t="s">
        <v>89</v>
      </c>
      <c r="AH156" s="22">
        <f>_xlfn.XLOOKUP(AG156,Diskon!$C$3:$C$9,Diskon!$D$3:$D$9)</f>
        <v>0.15</v>
      </c>
      <c r="AI156" s="17" t="s">
        <v>90</v>
      </c>
      <c r="AJ156" s="16" t="s">
        <v>23</v>
      </c>
      <c r="AK156" s="16" t="s">
        <v>60</v>
      </c>
      <c r="AL156" s="23">
        <f t="shared" si="90"/>
        <v>1110000</v>
      </c>
      <c r="AM156" s="23">
        <f t="shared" si="91"/>
        <v>166500</v>
      </c>
      <c r="AN156" s="23">
        <f t="shared" si="92"/>
        <v>943500</v>
      </c>
      <c r="AO156" s="23">
        <f t="shared" si="93"/>
        <v>360000</v>
      </c>
      <c r="AP156" s="23">
        <f t="shared" si="94"/>
        <v>583500</v>
      </c>
      <c r="AQ156" s="24">
        <v>45019</v>
      </c>
      <c r="AR156" s="27" t="str">
        <f t="shared" si="95"/>
        <v>03/04/23</v>
      </c>
      <c r="AS156" s="16">
        <v>3</v>
      </c>
      <c r="AT156" s="66">
        <f>AP156/'pivot general'!$A$8</f>
        <v>8.7530949916320557E-4</v>
      </c>
    </row>
    <row r="157" spans="1:46" ht="14.4" x14ac:dyDescent="0.3">
      <c r="A157" s="16">
        <v>156</v>
      </c>
      <c r="B157" s="16" t="str">
        <f t="shared" si="64"/>
        <v>ORD-PP-156-01/04/23</v>
      </c>
      <c r="C157" s="17" t="s">
        <v>56</v>
      </c>
      <c r="D157" s="16" t="str">
        <f>_xlfn.XLOOKUP($C157,Product!$E$3:$E$29,Product!$D$3:$D$29)</f>
        <v>PP</v>
      </c>
      <c r="E157" s="18" t="s">
        <v>231</v>
      </c>
      <c r="F157" s="18">
        <f t="shared" si="65"/>
        <v>10</v>
      </c>
      <c r="G157" s="18">
        <f t="shared" si="66"/>
        <v>14</v>
      </c>
      <c r="H157" s="18">
        <f t="shared" si="67"/>
        <v>25</v>
      </c>
      <c r="I157" s="18">
        <f t="shared" si="68"/>
        <v>4</v>
      </c>
      <c r="J157" s="16" t="str">
        <f t="shared" si="69"/>
        <v>Dusk</v>
      </c>
      <c r="K157" s="16" t="str">
        <f t="shared" si="70"/>
        <v>Dusk</v>
      </c>
      <c r="L157" s="25" t="str">
        <f t="shared" si="71"/>
        <v xml:space="preserve"> 1</v>
      </c>
      <c r="M157" s="19">
        <f t="shared" si="72"/>
        <v>1</v>
      </c>
      <c r="N157" s="18">
        <f t="shared" si="73"/>
        <v>38</v>
      </c>
      <c r="O157" s="18">
        <f t="shared" si="74"/>
        <v>49</v>
      </c>
      <c r="P157" s="18">
        <f t="shared" si="75"/>
        <v>60</v>
      </c>
      <c r="Q157" s="18">
        <f t="shared" si="76"/>
        <v>11</v>
      </c>
      <c r="R157" s="27" t="str">
        <f t="shared" si="77"/>
        <v xml:space="preserve">Snow White </v>
      </c>
      <c r="S157" s="19" t="str">
        <f t="shared" si="78"/>
        <v xml:space="preserve">Snow White </v>
      </c>
      <c r="T157" s="19" t="str">
        <f t="shared" si="79"/>
        <v xml:space="preserve"> 2</v>
      </c>
      <c r="U157" s="19">
        <f t="shared" si="80"/>
        <v>2</v>
      </c>
      <c r="V157" s="20">
        <f t="shared" si="81"/>
        <v>73</v>
      </c>
      <c r="W157" s="18">
        <f t="shared" si="82"/>
        <v>87</v>
      </c>
      <c r="X157" s="18">
        <f t="shared" si="83"/>
        <v>98</v>
      </c>
      <c r="Y157" s="18">
        <f t="shared" si="84"/>
        <v>14</v>
      </c>
      <c r="Z157" s="16" t="str">
        <f t="shared" si="85"/>
        <v xml:space="preserve">Summer Orange </v>
      </c>
      <c r="AA157" s="16" t="str">
        <f t="shared" si="86"/>
        <v xml:space="preserve">Summer Orange </v>
      </c>
      <c r="AB157" s="19" t="str">
        <f t="shared" si="87"/>
        <v xml:space="preserve"> 1</v>
      </c>
      <c r="AC157" s="19">
        <f t="shared" si="88"/>
        <v>1</v>
      </c>
      <c r="AD157" s="19">
        <f t="shared" si="89"/>
        <v>4</v>
      </c>
      <c r="AE157" s="31">
        <f>_xlfn.XLOOKUP(C157,Product!$E$3:$E$29,Product!$F$3:$F$29)</f>
        <v>175000</v>
      </c>
      <c r="AF157" s="31">
        <f>_xlfn.XLOOKUP(C157,Product!$E$3:$E$29,Product!$G$3:$G$29)</f>
        <v>63000</v>
      </c>
      <c r="AG157" s="21" t="s">
        <v>19</v>
      </c>
      <c r="AH157" s="22">
        <f>_xlfn.XLOOKUP(AG157,Diskon!$C$3:$C$9,Diskon!$D$3:$D$9)</f>
        <v>0.15</v>
      </c>
      <c r="AI157" s="17" t="s">
        <v>90</v>
      </c>
      <c r="AJ157" s="16" t="s">
        <v>11</v>
      </c>
      <c r="AK157" s="16" t="s">
        <v>60</v>
      </c>
      <c r="AL157" s="23">
        <f t="shared" si="90"/>
        <v>700000</v>
      </c>
      <c r="AM157" s="23">
        <f t="shared" si="91"/>
        <v>105000</v>
      </c>
      <c r="AN157" s="23">
        <f t="shared" si="92"/>
        <v>595000</v>
      </c>
      <c r="AO157" s="23">
        <f t="shared" si="93"/>
        <v>252000</v>
      </c>
      <c r="AP157" s="23">
        <f t="shared" si="94"/>
        <v>343000</v>
      </c>
      <c r="AQ157" s="24">
        <v>45017</v>
      </c>
      <c r="AR157" s="27" t="str">
        <f t="shared" si="95"/>
        <v>01/04/23</v>
      </c>
      <c r="AS157" s="16">
        <v>5</v>
      </c>
      <c r="AT157" s="66">
        <f>AP157/'pivot general'!$A$8</f>
        <v>5.1453497551496067E-4</v>
      </c>
    </row>
    <row r="158" spans="1:46" ht="14.4" x14ac:dyDescent="0.3">
      <c r="A158" s="16">
        <v>157</v>
      </c>
      <c r="B158" s="16" t="str">
        <f t="shared" si="64"/>
        <v>ORD-PU-157-02/04/23</v>
      </c>
      <c r="C158" s="17" t="s">
        <v>39</v>
      </c>
      <c r="D158" s="16" t="str">
        <f>_xlfn.XLOOKUP($C158,Product!$E$3:$E$29,Product!$D$3:$D$29)</f>
        <v>PU</v>
      </c>
      <c r="E158" s="18" t="s">
        <v>199</v>
      </c>
      <c r="F158" s="18">
        <f t="shared" si="65"/>
        <v>10</v>
      </c>
      <c r="G158" s="18">
        <f t="shared" si="66"/>
        <v>17</v>
      </c>
      <c r="H158" s="18">
        <f t="shared" si="67"/>
        <v>28</v>
      </c>
      <c r="I158" s="18">
        <f t="shared" si="68"/>
        <v>7</v>
      </c>
      <c r="J158" s="16" t="str">
        <f t="shared" si="69"/>
        <v>Magenta</v>
      </c>
      <c r="K158" s="16" t="str">
        <f t="shared" si="70"/>
        <v>Magenta</v>
      </c>
      <c r="L158" s="25" t="str">
        <f t="shared" si="71"/>
        <v xml:space="preserve"> 4</v>
      </c>
      <c r="M158" s="19">
        <f t="shared" si="72"/>
        <v>4</v>
      </c>
      <c r="N158" s="18" t="e">
        <f t="shared" si="73"/>
        <v>#VALUE!</v>
      </c>
      <c r="O158" s="18" t="e">
        <f t="shared" si="74"/>
        <v>#VALUE!</v>
      </c>
      <c r="P158" s="18" t="e">
        <f t="shared" si="75"/>
        <v>#VALUE!</v>
      </c>
      <c r="Q158" s="18" t="e">
        <f t="shared" si="76"/>
        <v>#VALUE!</v>
      </c>
      <c r="R158" s="27" t="str">
        <f t="shared" si="77"/>
        <v xml:space="preserve"> </v>
      </c>
      <c r="S158" s="19" t="str">
        <f t="shared" si="78"/>
        <v xml:space="preserve"> </v>
      </c>
      <c r="T158" s="19" t="str">
        <f t="shared" si="79"/>
        <v>0</v>
      </c>
      <c r="U158" s="19">
        <f t="shared" si="80"/>
        <v>0</v>
      </c>
      <c r="V158" s="20" t="e">
        <f t="shared" si="81"/>
        <v>#VALUE!</v>
      </c>
      <c r="W158" s="18" t="e">
        <f t="shared" si="82"/>
        <v>#VALUE!</v>
      </c>
      <c r="X158" s="18" t="e">
        <f t="shared" si="83"/>
        <v>#VALUE!</v>
      </c>
      <c r="Y158" s="18" t="e">
        <f t="shared" si="84"/>
        <v>#VALUE!</v>
      </c>
      <c r="Z158" s="16" t="str">
        <f t="shared" si="85"/>
        <v xml:space="preserve"> </v>
      </c>
      <c r="AA158" s="16" t="str">
        <f t="shared" si="86"/>
        <v xml:space="preserve"> </v>
      </c>
      <c r="AB158" s="19" t="str">
        <f t="shared" si="87"/>
        <v>0</v>
      </c>
      <c r="AC158" s="19">
        <f t="shared" si="88"/>
        <v>0</v>
      </c>
      <c r="AD158" s="19">
        <f t="shared" si="89"/>
        <v>4</v>
      </c>
      <c r="AE158" s="31">
        <f>_xlfn.XLOOKUP(C158,Product!$E$3:$E$29,Product!$F$3:$F$29)</f>
        <v>235000</v>
      </c>
      <c r="AF158" s="31">
        <f>_xlfn.XLOOKUP(C158,Product!$E$3:$E$29,Product!$G$3:$G$29)</f>
        <v>89000</v>
      </c>
      <c r="AG158" s="21" t="s">
        <v>19</v>
      </c>
      <c r="AH158" s="22">
        <f>_xlfn.XLOOKUP(AG158,Diskon!$C$3:$C$9,Diskon!$D$3:$D$9)</f>
        <v>0.15</v>
      </c>
      <c r="AI158" s="17" t="s">
        <v>90</v>
      </c>
      <c r="AJ158" s="16" t="s">
        <v>11</v>
      </c>
      <c r="AK158" s="16" t="s">
        <v>60</v>
      </c>
      <c r="AL158" s="23">
        <f t="shared" si="90"/>
        <v>940000</v>
      </c>
      <c r="AM158" s="23">
        <f t="shared" si="91"/>
        <v>141000</v>
      </c>
      <c r="AN158" s="23">
        <f t="shared" si="92"/>
        <v>799000</v>
      </c>
      <c r="AO158" s="23">
        <f t="shared" si="93"/>
        <v>356000</v>
      </c>
      <c r="AP158" s="23">
        <f t="shared" si="94"/>
        <v>443000</v>
      </c>
      <c r="AQ158" s="24">
        <v>45018</v>
      </c>
      <c r="AR158" s="27" t="str">
        <f t="shared" si="95"/>
        <v>02/04/23</v>
      </c>
      <c r="AS158" s="16">
        <v>4</v>
      </c>
      <c r="AT158" s="66">
        <f>AP158/'pivot general'!$A$8</f>
        <v>6.6454517245809783E-4</v>
      </c>
    </row>
    <row r="159" spans="1:46" ht="14.4" x14ac:dyDescent="0.3">
      <c r="A159" s="16">
        <v>158</v>
      </c>
      <c r="B159" s="16" t="str">
        <f t="shared" si="64"/>
        <v>ORD-SW-158-06/04/23</v>
      </c>
      <c r="C159" s="17" t="s">
        <v>33</v>
      </c>
      <c r="D159" s="16" t="str">
        <f>_xlfn.XLOOKUP($C159,Product!$E$3:$E$29,Product!$D$3:$D$29)</f>
        <v>SW</v>
      </c>
      <c r="E159" s="18" t="s">
        <v>232</v>
      </c>
      <c r="F159" s="18">
        <f t="shared" si="65"/>
        <v>10</v>
      </c>
      <c r="G159" s="18">
        <f t="shared" si="66"/>
        <v>21</v>
      </c>
      <c r="H159" s="18">
        <f t="shared" si="67"/>
        <v>32</v>
      </c>
      <c r="I159" s="18">
        <f t="shared" si="68"/>
        <v>11</v>
      </c>
      <c r="J159" s="16" t="str">
        <f t="shared" si="69"/>
        <v>Carmine Red</v>
      </c>
      <c r="K159" s="16" t="str">
        <f t="shared" si="70"/>
        <v>Carmine Red</v>
      </c>
      <c r="L159" s="25" t="str">
        <f t="shared" si="71"/>
        <v xml:space="preserve"> 4</v>
      </c>
      <c r="M159" s="19">
        <f t="shared" si="72"/>
        <v>4</v>
      </c>
      <c r="N159" s="18">
        <f t="shared" si="73"/>
        <v>45</v>
      </c>
      <c r="O159" s="18">
        <f t="shared" si="74"/>
        <v>56</v>
      </c>
      <c r="P159" s="18">
        <f t="shared" si="75"/>
        <v>67</v>
      </c>
      <c r="Q159" s="18">
        <f t="shared" si="76"/>
        <v>11</v>
      </c>
      <c r="R159" s="27" t="str">
        <f t="shared" si="77"/>
        <v xml:space="preserve">Snow White </v>
      </c>
      <c r="S159" s="19" t="str">
        <f t="shared" si="78"/>
        <v xml:space="preserve">Snow White </v>
      </c>
      <c r="T159" s="19" t="str">
        <f t="shared" si="79"/>
        <v xml:space="preserve"> 2</v>
      </c>
      <c r="U159" s="19">
        <f t="shared" si="80"/>
        <v>2</v>
      </c>
      <c r="V159" s="20" t="e">
        <f t="shared" si="81"/>
        <v>#VALUE!</v>
      </c>
      <c r="W159" s="18" t="e">
        <f t="shared" si="82"/>
        <v>#VALUE!</v>
      </c>
      <c r="X159" s="18" t="e">
        <f t="shared" si="83"/>
        <v>#VALUE!</v>
      </c>
      <c r="Y159" s="18" t="e">
        <f t="shared" si="84"/>
        <v>#VALUE!</v>
      </c>
      <c r="Z159" s="16" t="str">
        <f t="shared" si="85"/>
        <v xml:space="preserve"> </v>
      </c>
      <c r="AA159" s="16" t="str">
        <f t="shared" si="86"/>
        <v xml:space="preserve"> </v>
      </c>
      <c r="AB159" s="19" t="str">
        <f t="shared" si="87"/>
        <v>0</v>
      </c>
      <c r="AC159" s="19">
        <f t="shared" si="88"/>
        <v>0</v>
      </c>
      <c r="AD159" s="19">
        <f t="shared" si="89"/>
        <v>6</v>
      </c>
      <c r="AE159" s="31">
        <f>_xlfn.XLOOKUP(C159,Product!$E$3:$E$29,Product!$F$3:$F$29)</f>
        <v>189000</v>
      </c>
      <c r="AF159" s="31">
        <f>_xlfn.XLOOKUP(C159,Product!$E$3:$E$29,Product!$G$3:$G$29)</f>
        <v>93000</v>
      </c>
      <c r="AG159" s="21" t="s">
        <v>19</v>
      </c>
      <c r="AH159" s="22">
        <f>_xlfn.XLOOKUP(AG159,Diskon!$C$3:$C$9,Diskon!$D$3:$D$9)</f>
        <v>0.15</v>
      </c>
      <c r="AI159" s="17" t="s">
        <v>90</v>
      </c>
      <c r="AJ159" s="16" t="s">
        <v>11</v>
      </c>
      <c r="AK159" s="16" t="s">
        <v>60</v>
      </c>
      <c r="AL159" s="23">
        <f t="shared" si="90"/>
        <v>1134000</v>
      </c>
      <c r="AM159" s="23">
        <f t="shared" si="91"/>
        <v>170100</v>
      </c>
      <c r="AN159" s="23">
        <f t="shared" si="92"/>
        <v>963900</v>
      </c>
      <c r="AO159" s="23">
        <f t="shared" si="93"/>
        <v>558000</v>
      </c>
      <c r="AP159" s="23">
        <f t="shared" si="94"/>
        <v>405900</v>
      </c>
      <c r="AQ159" s="24">
        <v>45022</v>
      </c>
      <c r="AR159" s="27" t="str">
        <f t="shared" si="95"/>
        <v>06/04/23</v>
      </c>
      <c r="AS159" s="16">
        <v>2</v>
      </c>
      <c r="AT159" s="66">
        <f>AP159/'pivot general'!$A$8</f>
        <v>6.0889138939219391E-4</v>
      </c>
    </row>
    <row r="160" spans="1:46" ht="14.4" x14ac:dyDescent="0.3">
      <c r="A160" s="16">
        <v>159</v>
      </c>
      <c r="B160" s="16" t="str">
        <f t="shared" si="64"/>
        <v>ORD-PW-159-08/04/23</v>
      </c>
      <c r="C160" s="17" t="s">
        <v>59</v>
      </c>
      <c r="D160" s="16" t="str">
        <f>_xlfn.XLOOKUP($C160,Product!$E$3:$E$29,Product!$D$3:$D$29)</f>
        <v>PW</v>
      </c>
      <c r="E160" s="18" t="s">
        <v>120</v>
      </c>
      <c r="F160" s="18">
        <f t="shared" si="65"/>
        <v>10</v>
      </c>
      <c r="G160" s="18">
        <f t="shared" si="66"/>
        <v>19</v>
      </c>
      <c r="H160" s="18">
        <f t="shared" si="67"/>
        <v>30</v>
      </c>
      <c r="I160" s="18">
        <f t="shared" si="68"/>
        <v>9</v>
      </c>
      <c r="J160" s="16" t="str">
        <f t="shared" si="69"/>
        <v>Rose Gold</v>
      </c>
      <c r="K160" s="16" t="str">
        <f t="shared" si="70"/>
        <v>Rose Gold</v>
      </c>
      <c r="L160" s="25" t="str">
        <f t="shared" si="71"/>
        <v xml:space="preserve"> 1</v>
      </c>
      <c r="M160" s="19">
        <f t="shared" si="72"/>
        <v>1</v>
      </c>
      <c r="N160" s="18" t="e">
        <f t="shared" si="73"/>
        <v>#VALUE!</v>
      </c>
      <c r="O160" s="18" t="e">
        <f t="shared" si="74"/>
        <v>#VALUE!</v>
      </c>
      <c r="P160" s="18" t="e">
        <f t="shared" si="75"/>
        <v>#VALUE!</v>
      </c>
      <c r="Q160" s="18" t="e">
        <f t="shared" si="76"/>
        <v>#VALUE!</v>
      </c>
      <c r="R160" s="27" t="str">
        <f t="shared" si="77"/>
        <v xml:space="preserve"> </v>
      </c>
      <c r="S160" s="19" t="str">
        <f t="shared" si="78"/>
        <v xml:space="preserve"> </v>
      </c>
      <c r="T160" s="19" t="str">
        <f t="shared" si="79"/>
        <v>0</v>
      </c>
      <c r="U160" s="19">
        <f t="shared" si="80"/>
        <v>0</v>
      </c>
      <c r="V160" s="20" t="e">
        <f t="shared" si="81"/>
        <v>#VALUE!</v>
      </c>
      <c r="W160" s="18" t="e">
        <f t="shared" si="82"/>
        <v>#VALUE!</v>
      </c>
      <c r="X160" s="18" t="e">
        <f t="shared" si="83"/>
        <v>#VALUE!</v>
      </c>
      <c r="Y160" s="18" t="e">
        <f t="shared" si="84"/>
        <v>#VALUE!</v>
      </c>
      <c r="Z160" s="16" t="str">
        <f t="shared" si="85"/>
        <v xml:space="preserve"> </v>
      </c>
      <c r="AA160" s="16" t="str">
        <f t="shared" si="86"/>
        <v xml:space="preserve"> </v>
      </c>
      <c r="AB160" s="19" t="str">
        <f t="shared" si="87"/>
        <v>0</v>
      </c>
      <c r="AC160" s="19">
        <f t="shared" si="88"/>
        <v>0</v>
      </c>
      <c r="AD160" s="19">
        <f t="shared" si="89"/>
        <v>1</v>
      </c>
      <c r="AE160" s="31">
        <f>_xlfn.XLOOKUP(C160,Product!$E$3:$E$29,Product!$F$3:$F$29)</f>
        <v>110000</v>
      </c>
      <c r="AF160" s="31">
        <f>_xlfn.XLOOKUP(C160,Product!$E$3:$E$29,Product!$G$3:$G$29)</f>
        <v>40000</v>
      </c>
      <c r="AG160" s="21" t="s">
        <v>16</v>
      </c>
      <c r="AH160" s="22" t="e">
        <f>_xlfn.XLOOKUP(AG160,Diskon!$C$3:$C$9,Diskon!$D$3:$D$9)</f>
        <v>#N/A</v>
      </c>
      <c r="AI160" s="17" t="s">
        <v>16</v>
      </c>
      <c r="AJ160" s="16" t="s">
        <v>11</v>
      </c>
      <c r="AK160" s="16" t="s">
        <v>44</v>
      </c>
      <c r="AL160" s="23">
        <f t="shared" si="90"/>
        <v>110000</v>
      </c>
      <c r="AM160" s="23" t="str">
        <f t="shared" si="91"/>
        <v>0</v>
      </c>
      <c r="AN160" s="23">
        <f t="shared" si="92"/>
        <v>110000</v>
      </c>
      <c r="AO160" s="23">
        <f t="shared" si="93"/>
        <v>40000</v>
      </c>
      <c r="AP160" s="23">
        <f t="shared" si="94"/>
        <v>70000</v>
      </c>
      <c r="AQ160" s="24">
        <v>45024</v>
      </c>
      <c r="AR160" s="27" t="str">
        <f t="shared" si="95"/>
        <v>08/04/23</v>
      </c>
      <c r="AS160" s="16">
        <v>2</v>
      </c>
      <c r="AT160" s="66">
        <f>AP160/'pivot general'!$A$8</f>
        <v>1.0500713786019604E-4</v>
      </c>
    </row>
    <row r="161" spans="1:46" ht="14.4" x14ac:dyDescent="0.3">
      <c r="A161" s="16">
        <v>160</v>
      </c>
      <c r="B161" s="16" t="str">
        <f t="shared" si="64"/>
        <v>ORD-AK-160-08/04/23</v>
      </c>
      <c r="C161" s="17" t="s">
        <v>35</v>
      </c>
      <c r="D161" s="16" t="str">
        <f>_xlfn.XLOOKUP($C161,Product!$E$3:$E$29,Product!$D$3:$D$29)</f>
        <v>AK</v>
      </c>
      <c r="E161" s="18" t="s">
        <v>233</v>
      </c>
      <c r="F161" s="18">
        <f t="shared" si="65"/>
        <v>10</v>
      </c>
      <c r="G161" s="18">
        <f t="shared" si="66"/>
        <v>23</v>
      </c>
      <c r="H161" s="18">
        <f t="shared" si="67"/>
        <v>34</v>
      </c>
      <c r="I161" s="18">
        <f t="shared" si="68"/>
        <v>13</v>
      </c>
      <c r="J161" s="16" t="str">
        <f t="shared" si="69"/>
        <v>Summer Orange</v>
      </c>
      <c r="K161" s="16" t="str">
        <f t="shared" si="70"/>
        <v>Summer Orange</v>
      </c>
      <c r="L161" s="25" t="str">
        <f t="shared" si="71"/>
        <v xml:space="preserve"> 1</v>
      </c>
      <c r="M161" s="19">
        <f t="shared" si="72"/>
        <v>1</v>
      </c>
      <c r="N161" s="18">
        <f t="shared" si="73"/>
        <v>47</v>
      </c>
      <c r="O161" s="18">
        <f t="shared" si="74"/>
        <v>52</v>
      </c>
      <c r="P161" s="18">
        <f t="shared" si="75"/>
        <v>63</v>
      </c>
      <c r="Q161" s="18">
        <f t="shared" si="76"/>
        <v>5</v>
      </c>
      <c r="R161" s="27" t="str">
        <f t="shared" si="77"/>
        <v xml:space="preserve">Dusk </v>
      </c>
      <c r="S161" s="19" t="str">
        <f t="shared" si="78"/>
        <v xml:space="preserve">Dusk </v>
      </c>
      <c r="T161" s="19" t="str">
        <f t="shared" si="79"/>
        <v xml:space="preserve"> 2</v>
      </c>
      <c r="U161" s="19">
        <f t="shared" si="80"/>
        <v>2</v>
      </c>
      <c r="V161" s="20">
        <f t="shared" si="81"/>
        <v>76</v>
      </c>
      <c r="W161" s="18">
        <f t="shared" si="82"/>
        <v>87</v>
      </c>
      <c r="X161" s="18">
        <f t="shared" si="83"/>
        <v>98</v>
      </c>
      <c r="Y161" s="18">
        <f t="shared" si="84"/>
        <v>11</v>
      </c>
      <c r="Z161" s="16" t="str">
        <f t="shared" si="85"/>
        <v xml:space="preserve">Ocean Blue </v>
      </c>
      <c r="AA161" s="16" t="str">
        <f t="shared" si="86"/>
        <v xml:space="preserve">Ocean Blue </v>
      </c>
      <c r="AB161" s="19" t="str">
        <f t="shared" si="87"/>
        <v xml:space="preserve"> 2</v>
      </c>
      <c r="AC161" s="19">
        <f t="shared" si="88"/>
        <v>2</v>
      </c>
      <c r="AD161" s="19">
        <f t="shared" si="89"/>
        <v>5</v>
      </c>
      <c r="AE161" s="31">
        <f>_xlfn.XLOOKUP(C161,Product!$E$3:$E$29,Product!$F$3:$F$29)</f>
        <v>90000</v>
      </c>
      <c r="AF161" s="31">
        <f>_xlfn.XLOOKUP(C161,Product!$E$3:$E$29,Product!$G$3:$G$29)</f>
        <v>47000</v>
      </c>
      <c r="AG161" s="21" t="s">
        <v>16</v>
      </c>
      <c r="AH161" s="22" t="e">
        <f>_xlfn.XLOOKUP(AG161,Diskon!$C$3:$C$9,Diskon!$D$3:$D$9)</f>
        <v>#N/A</v>
      </c>
      <c r="AI161" s="17" t="s">
        <v>16</v>
      </c>
      <c r="AJ161" s="16" t="s">
        <v>11</v>
      </c>
      <c r="AK161" s="16" t="s">
        <v>42</v>
      </c>
      <c r="AL161" s="23">
        <f t="shared" si="90"/>
        <v>450000</v>
      </c>
      <c r="AM161" s="23" t="str">
        <f t="shared" si="91"/>
        <v>0</v>
      </c>
      <c r="AN161" s="23">
        <f t="shared" si="92"/>
        <v>450000</v>
      </c>
      <c r="AO161" s="23">
        <f t="shared" si="93"/>
        <v>235000</v>
      </c>
      <c r="AP161" s="23">
        <f t="shared" si="94"/>
        <v>215000</v>
      </c>
      <c r="AQ161" s="24">
        <v>45024</v>
      </c>
      <c r="AR161" s="27" t="str">
        <f t="shared" si="95"/>
        <v>08/04/23</v>
      </c>
      <c r="AS161" s="16">
        <v>5</v>
      </c>
      <c r="AT161" s="66">
        <f>AP161/'pivot general'!$A$8</f>
        <v>3.2252192342774501E-4</v>
      </c>
    </row>
    <row r="162" spans="1:46" ht="14.4" x14ac:dyDescent="0.3">
      <c r="A162" s="16">
        <v>161</v>
      </c>
      <c r="B162" s="16" t="str">
        <f t="shared" si="64"/>
        <v>ORD-AK-161-17/04/23</v>
      </c>
      <c r="C162" s="17" t="s">
        <v>35</v>
      </c>
      <c r="D162" s="16" t="str">
        <f>_xlfn.XLOOKUP($C162,Product!$E$3:$E$29,Product!$D$3:$D$29)</f>
        <v>AK</v>
      </c>
      <c r="E162" s="18" t="s">
        <v>234</v>
      </c>
      <c r="F162" s="18">
        <f t="shared" si="65"/>
        <v>10</v>
      </c>
      <c r="G162" s="18">
        <f t="shared" si="66"/>
        <v>20</v>
      </c>
      <c r="H162" s="18">
        <f t="shared" si="67"/>
        <v>31</v>
      </c>
      <c r="I162" s="18">
        <f t="shared" si="68"/>
        <v>10</v>
      </c>
      <c r="J162" s="16" t="str">
        <f t="shared" si="69"/>
        <v>Snow White</v>
      </c>
      <c r="K162" s="16" t="str">
        <f t="shared" si="70"/>
        <v>Snow White</v>
      </c>
      <c r="L162" s="25" t="str">
        <f t="shared" si="71"/>
        <v xml:space="preserve"> 3</v>
      </c>
      <c r="M162" s="19">
        <f t="shared" si="72"/>
        <v>3</v>
      </c>
      <c r="N162" s="18">
        <f t="shared" si="73"/>
        <v>44</v>
      </c>
      <c r="O162" s="18">
        <f t="shared" si="74"/>
        <v>52</v>
      </c>
      <c r="P162" s="18">
        <f t="shared" si="75"/>
        <v>63</v>
      </c>
      <c r="Q162" s="18">
        <f t="shared" si="76"/>
        <v>8</v>
      </c>
      <c r="R162" s="27" t="str">
        <f t="shared" si="77"/>
        <v xml:space="preserve">Magenta </v>
      </c>
      <c r="S162" s="19" t="str">
        <f t="shared" si="78"/>
        <v xml:space="preserve">Magenta </v>
      </c>
      <c r="T162" s="19" t="str">
        <f t="shared" si="79"/>
        <v xml:space="preserve"> 1</v>
      </c>
      <c r="U162" s="19">
        <f t="shared" si="80"/>
        <v>1</v>
      </c>
      <c r="V162" s="20" t="e">
        <f t="shared" si="81"/>
        <v>#VALUE!</v>
      </c>
      <c r="W162" s="18" t="e">
        <f t="shared" si="82"/>
        <v>#VALUE!</v>
      </c>
      <c r="X162" s="18" t="e">
        <f t="shared" si="83"/>
        <v>#VALUE!</v>
      </c>
      <c r="Y162" s="18" t="e">
        <f t="shared" si="84"/>
        <v>#VALUE!</v>
      </c>
      <c r="Z162" s="16" t="str">
        <f t="shared" si="85"/>
        <v xml:space="preserve"> </v>
      </c>
      <c r="AA162" s="16" t="str">
        <f t="shared" si="86"/>
        <v xml:space="preserve"> </v>
      </c>
      <c r="AB162" s="19" t="str">
        <f t="shared" si="87"/>
        <v>0</v>
      </c>
      <c r="AC162" s="19">
        <f t="shared" si="88"/>
        <v>0</v>
      </c>
      <c r="AD162" s="19">
        <f t="shared" si="89"/>
        <v>4</v>
      </c>
      <c r="AE162" s="31">
        <f>_xlfn.XLOOKUP(C162,Product!$E$3:$E$29,Product!$F$3:$F$29)</f>
        <v>90000</v>
      </c>
      <c r="AF162" s="31">
        <f>_xlfn.XLOOKUP(C162,Product!$E$3:$E$29,Product!$G$3:$G$29)</f>
        <v>47000</v>
      </c>
      <c r="AG162" s="21" t="s">
        <v>12</v>
      </c>
      <c r="AH162" s="22">
        <f>_xlfn.XLOOKUP(AG162,Diskon!$C$3:$C$9,Diskon!$D$3:$D$9)</f>
        <v>0.2</v>
      </c>
      <c r="AI162" s="17" t="s">
        <v>13</v>
      </c>
      <c r="AJ162" s="16" t="s">
        <v>11</v>
      </c>
      <c r="AK162" s="16" t="s">
        <v>76</v>
      </c>
      <c r="AL162" s="23">
        <f t="shared" si="90"/>
        <v>360000</v>
      </c>
      <c r="AM162" s="23">
        <f t="shared" si="91"/>
        <v>72000</v>
      </c>
      <c r="AN162" s="23">
        <f t="shared" si="92"/>
        <v>288000</v>
      </c>
      <c r="AO162" s="23">
        <f t="shared" si="93"/>
        <v>188000</v>
      </c>
      <c r="AP162" s="23">
        <f t="shared" si="94"/>
        <v>100000</v>
      </c>
      <c r="AQ162" s="24">
        <v>45033</v>
      </c>
      <c r="AR162" s="27" t="str">
        <f t="shared" si="95"/>
        <v>17/04/23</v>
      </c>
      <c r="AS162" s="16">
        <v>1</v>
      </c>
      <c r="AT162" s="66">
        <f>AP162/'pivot general'!$A$8</f>
        <v>1.5001019694313721E-4</v>
      </c>
    </row>
    <row r="163" spans="1:46" ht="14.4" x14ac:dyDescent="0.3">
      <c r="A163" s="16">
        <v>162</v>
      </c>
      <c r="B163" s="16" t="str">
        <f t="shared" si="64"/>
        <v>ORD-SP-162-02/04/23</v>
      </c>
      <c r="C163" s="17" t="s">
        <v>63</v>
      </c>
      <c r="D163" s="16" t="str">
        <f>_xlfn.XLOOKUP($C163,Product!$E$3:$E$29,Product!$D$3:$D$29)</f>
        <v>SP</v>
      </c>
      <c r="E163" s="18" t="s">
        <v>235</v>
      </c>
      <c r="F163" s="18">
        <f t="shared" si="65"/>
        <v>10</v>
      </c>
      <c r="G163" s="18">
        <f t="shared" si="66"/>
        <v>21</v>
      </c>
      <c r="H163" s="18">
        <f t="shared" si="67"/>
        <v>32</v>
      </c>
      <c r="I163" s="18">
        <f t="shared" si="68"/>
        <v>11</v>
      </c>
      <c r="J163" s="16" t="str">
        <f t="shared" si="69"/>
        <v>Carmine Red</v>
      </c>
      <c r="K163" s="16" t="str">
        <f t="shared" si="70"/>
        <v>Carmine Red</v>
      </c>
      <c r="L163" s="25" t="str">
        <f t="shared" si="71"/>
        <v xml:space="preserve"> 2</v>
      </c>
      <c r="M163" s="19">
        <f t="shared" si="72"/>
        <v>2</v>
      </c>
      <c r="N163" s="18">
        <f t="shared" si="73"/>
        <v>45</v>
      </c>
      <c r="O163" s="18">
        <f t="shared" si="74"/>
        <v>57</v>
      </c>
      <c r="P163" s="18">
        <f t="shared" si="75"/>
        <v>68</v>
      </c>
      <c r="Q163" s="18">
        <f t="shared" si="76"/>
        <v>12</v>
      </c>
      <c r="R163" s="27" t="str">
        <f t="shared" si="77"/>
        <v xml:space="preserve">Carmine Red </v>
      </c>
      <c r="S163" s="19" t="str">
        <f t="shared" si="78"/>
        <v xml:space="preserve">Carmine Red </v>
      </c>
      <c r="T163" s="19" t="str">
        <f t="shared" si="79"/>
        <v xml:space="preserve"> 2</v>
      </c>
      <c r="U163" s="19">
        <f t="shared" si="80"/>
        <v>2</v>
      </c>
      <c r="V163" s="20">
        <f t="shared" si="81"/>
        <v>81</v>
      </c>
      <c r="W163" s="18">
        <f t="shared" si="82"/>
        <v>93</v>
      </c>
      <c r="X163" s="18">
        <f t="shared" si="83"/>
        <v>104</v>
      </c>
      <c r="Y163" s="18">
        <f t="shared" si="84"/>
        <v>12</v>
      </c>
      <c r="Z163" s="16" t="str">
        <f t="shared" si="85"/>
        <v xml:space="preserve">Carmine Red </v>
      </c>
      <c r="AA163" s="16" t="str">
        <f t="shared" si="86"/>
        <v xml:space="preserve">Carmine Red </v>
      </c>
      <c r="AB163" s="19" t="str">
        <f t="shared" si="87"/>
        <v xml:space="preserve"> 2</v>
      </c>
      <c r="AC163" s="19">
        <f t="shared" si="88"/>
        <v>2</v>
      </c>
      <c r="AD163" s="19">
        <f t="shared" si="89"/>
        <v>6</v>
      </c>
      <c r="AE163" s="31">
        <f>_xlfn.XLOOKUP(C163,Product!$E$3:$E$29,Product!$F$3:$F$29)</f>
        <v>125000</v>
      </c>
      <c r="AF163" s="31">
        <f>_xlfn.XLOOKUP(C163,Product!$E$3:$E$29,Product!$G$3:$G$29)</f>
        <v>23000</v>
      </c>
      <c r="AG163" s="21" t="s">
        <v>10</v>
      </c>
      <c r="AH163" s="22">
        <f>_xlfn.XLOOKUP(AG163,Diskon!$C$3:$C$9,Diskon!$D$3:$D$9)</f>
        <v>0.1</v>
      </c>
      <c r="AI163" s="17" t="s">
        <v>90</v>
      </c>
      <c r="AJ163" s="16" t="s">
        <v>11</v>
      </c>
      <c r="AK163" s="16" t="s">
        <v>34</v>
      </c>
      <c r="AL163" s="23">
        <f t="shared" si="90"/>
        <v>750000</v>
      </c>
      <c r="AM163" s="23">
        <f t="shared" si="91"/>
        <v>75000</v>
      </c>
      <c r="AN163" s="23">
        <f t="shared" si="92"/>
        <v>675000</v>
      </c>
      <c r="AO163" s="23">
        <f t="shared" si="93"/>
        <v>138000</v>
      </c>
      <c r="AP163" s="23">
        <f t="shared" si="94"/>
        <v>537000</v>
      </c>
      <c r="AQ163" s="24">
        <v>45018</v>
      </c>
      <c r="AR163" s="27" t="str">
        <f t="shared" si="95"/>
        <v>02/04/23</v>
      </c>
      <c r="AS163" s="16">
        <v>1</v>
      </c>
      <c r="AT163" s="66">
        <f>AP163/'pivot general'!$A$8</f>
        <v>8.0555475758464681E-4</v>
      </c>
    </row>
    <row r="164" spans="1:46" ht="14.4" x14ac:dyDescent="0.3">
      <c r="A164" s="16">
        <v>163</v>
      </c>
      <c r="B164" s="16" t="str">
        <f t="shared" si="64"/>
        <v>ORD-AK-163-19/04/23</v>
      </c>
      <c r="C164" s="17" t="s">
        <v>35</v>
      </c>
      <c r="D164" s="16" t="str">
        <f>_xlfn.XLOOKUP($C164,Product!$E$3:$E$29,Product!$D$3:$D$29)</f>
        <v>AK</v>
      </c>
      <c r="E164" s="18" t="s">
        <v>236</v>
      </c>
      <c r="F164" s="18">
        <f t="shared" si="65"/>
        <v>10</v>
      </c>
      <c r="G164" s="18">
        <f t="shared" si="66"/>
        <v>14</v>
      </c>
      <c r="H164" s="18">
        <f t="shared" si="67"/>
        <v>25</v>
      </c>
      <c r="I164" s="18">
        <f t="shared" si="68"/>
        <v>4</v>
      </c>
      <c r="J164" s="16" t="str">
        <f t="shared" si="69"/>
        <v>Dusk</v>
      </c>
      <c r="K164" s="16" t="str">
        <f t="shared" si="70"/>
        <v>Dusk</v>
      </c>
      <c r="L164" s="25" t="str">
        <f t="shared" si="71"/>
        <v xml:space="preserve"> 2</v>
      </c>
      <c r="M164" s="19">
        <f t="shared" si="72"/>
        <v>2</v>
      </c>
      <c r="N164" s="18">
        <f t="shared" si="73"/>
        <v>38</v>
      </c>
      <c r="O164" s="18">
        <f t="shared" si="74"/>
        <v>49</v>
      </c>
      <c r="P164" s="18">
        <f t="shared" si="75"/>
        <v>60</v>
      </c>
      <c r="Q164" s="18">
        <f t="shared" si="76"/>
        <v>11</v>
      </c>
      <c r="R164" s="27" t="str">
        <f t="shared" si="77"/>
        <v xml:space="preserve">Ocean Blue </v>
      </c>
      <c r="S164" s="19" t="str">
        <f t="shared" si="78"/>
        <v xml:space="preserve">Ocean Blue </v>
      </c>
      <c r="T164" s="19" t="str">
        <f t="shared" si="79"/>
        <v xml:space="preserve"> 1</v>
      </c>
      <c r="U164" s="19">
        <f t="shared" si="80"/>
        <v>1</v>
      </c>
      <c r="V164" s="20">
        <f t="shared" si="81"/>
        <v>73</v>
      </c>
      <c r="W164" s="18">
        <f t="shared" si="82"/>
        <v>85</v>
      </c>
      <c r="X164" s="18">
        <f t="shared" si="83"/>
        <v>96</v>
      </c>
      <c r="Y164" s="18">
        <f t="shared" si="84"/>
        <v>12</v>
      </c>
      <c r="Z164" s="16" t="str">
        <f t="shared" si="85"/>
        <v xml:space="preserve">Carmine Red </v>
      </c>
      <c r="AA164" s="16" t="str">
        <f t="shared" si="86"/>
        <v xml:space="preserve">Carmine Red </v>
      </c>
      <c r="AB164" s="19" t="str">
        <f t="shared" si="87"/>
        <v xml:space="preserve"> 1</v>
      </c>
      <c r="AC164" s="19">
        <f t="shared" si="88"/>
        <v>1</v>
      </c>
      <c r="AD164" s="19">
        <f t="shared" si="89"/>
        <v>4</v>
      </c>
      <c r="AE164" s="31">
        <f>_xlfn.XLOOKUP(C164,Product!$E$3:$E$29,Product!$F$3:$F$29)</f>
        <v>90000</v>
      </c>
      <c r="AF164" s="31">
        <f>_xlfn.XLOOKUP(C164,Product!$E$3:$E$29,Product!$G$3:$G$29)</f>
        <v>47000</v>
      </c>
      <c r="AG164" s="21" t="s">
        <v>100</v>
      </c>
      <c r="AH164" s="22">
        <f>_xlfn.XLOOKUP(AG164,Diskon!$C$3:$C$9,Diskon!$D$3:$D$9)</f>
        <v>0.15</v>
      </c>
      <c r="AI164" s="17" t="s">
        <v>13</v>
      </c>
      <c r="AJ164" s="16" t="s">
        <v>17</v>
      </c>
      <c r="AK164" s="16" t="s">
        <v>76</v>
      </c>
      <c r="AL164" s="23">
        <f t="shared" si="90"/>
        <v>360000</v>
      </c>
      <c r="AM164" s="23">
        <f t="shared" si="91"/>
        <v>54000</v>
      </c>
      <c r="AN164" s="23">
        <f t="shared" si="92"/>
        <v>306000</v>
      </c>
      <c r="AO164" s="23">
        <f t="shared" si="93"/>
        <v>188000</v>
      </c>
      <c r="AP164" s="23">
        <f t="shared" si="94"/>
        <v>118000</v>
      </c>
      <c r="AQ164" s="24">
        <v>45035</v>
      </c>
      <c r="AR164" s="27" t="str">
        <f t="shared" si="95"/>
        <v>19/04/23</v>
      </c>
      <c r="AS164" s="16">
        <v>4</v>
      </c>
      <c r="AT164" s="66">
        <f>AP164/'pivot general'!$A$8</f>
        <v>1.7701203239290191E-4</v>
      </c>
    </row>
    <row r="165" spans="1:46" ht="14.4" x14ac:dyDescent="0.3">
      <c r="A165" s="16">
        <v>164</v>
      </c>
      <c r="B165" s="16" t="str">
        <f t="shared" si="64"/>
        <v>ORD-PW-164-01/04/23</v>
      </c>
      <c r="C165" s="17" t="s">
        <v>27</v>
      </c>
      <c r="D165" s="16" t="str">
        <f>_xlfn.XLOOKUP($C165,Product!$E$3:$E$29,Product!$D$3:$D$29)</f>
        <v>PW</v>
      </c>
      <c r="E165" s="18" t="s">
        <v>237</v>
      </c>
      <c r="F165" s="18">
        <f t="shared" si="65"/>
        <v>10</v>
      </c>
      <c r="G165" s="18">
        <f t="shared" si="66"/>
        <v>20</v>
      </c>
      <c r="H165" s="18">
        <f t="shared" si="67"/>
        <v>31</v>
      </c>
      <c r="I165" s="18">
        <f t="shared" si="68"/>
        <v>10</v>
      </c>
      <c r="J165" s="16" t="str">
        <f t="shared" si="69"/>
        <v>Snow White</v>
      </c>
      <c r="K165" s="16" t="str">
        <f t="shared" si="70"/>
        <v>Snow White</v>
      </c>
      <c r="L165" s="25" t="str">
        <f t="shared" si="71"/>
        <v xml:space="preserve"> 2</v>
      </c>
      <c r="M165" s="19">
        <f t="shared" si="72"/>
        <v>2</v>
      </c>
      <c r="N165" s="18" t="e">
        <f t="shared" si="73"/>
        <v>#VALUE!</v>
      </c>
      <c r="O165" s="18" t="e">
        <f t="shared" si="74"/>
        <v>#VALUE!</v>
      </c>
      <c r="P165" s="18" t="e">
        <f t="shared" si="75"/>
        <v>#VALUE!</v>
      </c>
      <c r="Q165" s="18" t="e">
        <f t="shared" si="76"/>
        <v>#VALUE!</v>
      </c>
      <c r="R165" s="27" t="str">
        <f t="shared" si="77"/>
        <v xml:space="preserve"> </v>
      </c>
      <c r="S165" s="19" t="str">
        <f t="shared" si="78"/>
        <v xml:space="preserve"> </v>
      </c>
      <c r="T165" s="19" t="str">
        <f t="shared" si="79"/>
        <v>0</v>
      </c>
      <c r="U165" s="19">
        <f t="shared" si="80"/>
        <v>0</v>
      </c>
      <c r="V165" s="20" t="e">
        <f t="shared" si="81"/>
        <v>#VALUE!</v>
      </c>
      <c r="W165" s="18" t="e">
        <f t="shared" si="82"/>
        <v>#VALUE!</v>
      </c>
      <c r="X165" s="18" t="e">
        <f t="shared" si="83"/>
        <v>#VALUE!</v>
      </c>
      <c r="Y165" s="18" t="e">
        <f t="shared" si="84"/>
        <v>#VALUE!</v>
      </c>
      <c r="Z165" s="16" t="str">
        <f t="shared" si="85"/>
        <v xml:space="preserve"> </v>
      </c>
      <c r="AA165" s="16" t="str">
        <f t="shared" si="86"/>
        <v xml:space="preserve"> </v>
      </c>
      <c r="AB165" s="19" t="str">
        <f t="shared" si="87"/>
        <v>0</v>
      </c>
      <c r="AC165" s="19">
        <f t="shared" si="88"/>
        <v>0</v>
      </c>
      <c r="AD165" s="19">
        <f t="shared" si="89"/>
        <v>2</v>
      </c>
      <c r="AE165" s="31">
        <f>_xlfn.XLOOKUP(C165,Product!$E$3:$E$29,Product!$F$3:$F$29)</f>
        <v>155000</v>
      </c>
      <c r="AF165" s="31">
        <f>_xlfn.XLOOKUP(C165,Product!$E$3:$E$29,Product!$G$3:$G$29)</f>
        <v>46000</v>
      </c>
      <c r="AG165" s="21" t="s">
        <v>10</v>
      </c>
      <c r="AH165" s="22">
        <f>_xlfn.XLOOKUP(AG165,Diskon!$C$3:$C$9,Diskon!$D$3:$D$9)</f>
        <v>0.1</v>
      </c>
      <c r="AI165" s="17" t="s">
        <v>90</v>
      </c>
      <c r="AJ165" s="16" t="s">
        <v>11</v>
      </c>
      <c r="AK165" s="16" t="s">
        <v>40</v>
      </c>
      <c r="AL165" s="23">
        <f t="shared" si="90"/>
        <v>310000</v>
      </c>
      <c r="AM165" s="23">
        <f t="shared" si="91"/>
        <v>31000</v>
      </c>
      <c r="AN165" s="23">
        <f t="shared" si="92"/>
        <v>279000</v>
      </c>
      <c r="AO165" s="23">
        <f t="shared" si="93"/>
        <v>92000</v>
      </c>
      <c r="AP165" s="23">
        <f t="shared" si="94"/>
        <v>187000</v>
      </c>
      <c r="AQ165" s="24">
        <v>45017</v>
      </c>
      <c r="AR165" s="27" t="str">
        <f t="shared" si="95"/>
        <v>01/04/23</v>
      </c>
      <c r="AS165" s="16">
        <v>4</v>
      </c>
      <c r="AT165" s="66">
        <f>AP165/'pivot general'!$A$8</f>
        <v>2.8051906828366661E-4</v>
      </c>
    </row>
    <row r="166" spans="1:46" ht="14.4" x14ac:dyDescent="0.3">
      <c r="A166" s="16">
        <v>165</v>
      </c>
      <c r="B166" s="16" t="str">
        <f t="shared" si="64"/>
        <v>ORD-SW-165-02/04/23</v>
      </c>
      <c r="C166" s="17" t="s">
        <v>33</v>
      </c>
      <c r="D166" s="16" t="str">
        <f>_xlfn.XLOOKUP($C166,Product!$E$3:$E$29,Product!$D$3:$D$29)</f>
        <v>SW</v>
      </c>
      <c r="E166" s="18" t="s">
        <v>148</v>
      </c>
      <c r="F166" s="18">
        <f t="shared" si="65"/>
        <v>10</v>
      </c>
      <c r="G166" s="18">
        <f t="shared" si="66"/>
        <v>17</v>
      </c>
      <c r="H166" s="18">
        <f t="shared" si="67"/>
        <v>28</v>
      </c>
      <c r="I166" s="18">
        <f t="shared" si="68"/>
        <v>7</v>
      </c>
      <c r="J166" s="16" t="str">
        <f t="shared" si="69"/>
        <v>Magenta</v>
      </c>
      <c r="K166" s="16" t="str">
        <f t="shared" si="70"/>
        <v>Magenta</v>
      </c>
      <c r="L166" s="25" t="str">
        <f t="shared" si="71"/>
        <v xml:space="preserve"> 2</v>
      </c>
      <c r="M166" s="19">
        <f t="shared" si="72"/>
        <v>2</v>
      </c>
      <c r="N166" s="18" t="e">
        <f t="shared" si="73"/>
        <v>#VALUE!</v>
      </c>
      <c r="O166" s="18" t="e">
        <f t="shared" si="74"/>
        <v>#VALUE!</v>
      </c>
      <c r="P166" s="18" t="e">
        <f t="shared" si="75"/>
        <v>#VALUE!</v>
      </c>
      <c r="Q166" s="18" t="e">
        <f t="shared" si="76"/>
        <v>#VALUE!</v>
      </c>
      <c r="R166" s="27" t="str">
        <f t="shared" si="77"/>
        <v xml:space="preserve"> </v>
      </c>
      <c r="S166" s="19" t="str">
        <f t="shared" si="78"/>
        <v xml:space="preserve"> </v>
      </c>
      <c r="T166" s="19" t="str">
        <f t="shared" si="79"/>
        <v>0</v>
      </c>
      <c r="U166" s="19">
        <f t="shared" si="80"/>
        <v>0</v>
      </c>
      <c r="V166" s="20" t="e">
        <f t="shared" si="81"/>
        <v>#VALUE!</v>
      </c>
      <c r="W166" s="18" t="e">
        <f t="shared" si="82"/>
        <v>#VALUE!</v>
      </c>
      <c r="X166" s="18" t="e">
        <f t="shared" si="83"/>
        <v>#VALUE!</v>
      </c>
      <c r="Y166" s="18" t="e">
        <f t="shared" si="84"/>
        <v>#VALUE!</v>
      </c>
      <c r="Z166" s="16" t="str">
        <f t="shared" si="85"/>
        <v xml:space="preserve"> </v>
      </c>
      <c r="AA166" s="16" t="str">
        <f t="shared" si="86"/>
        <v xml:space="preserve"> </v>
      </c>
      <c r="AB166" s="19" t="str">
        <f t="shared" si="87"/>
        <v>0</v>
      </c>
      <c r="AC166" s="19">
        <f t="shared" si="88"/>
        <v>0</v>
      </c>
      <c r="AD166" s="19">
        <f t="shared" si="89"/>
        <v>2</v>
      </c>
      <c r="AE166" s="31">
        <f>_xlfn.XLOOKUP(C166,Product!$E$3:$E$29,Product!$F$3:$F$29)</f>
        <v>189000</v>
      </c>
      <c r="AF166" s="31">
        <f>_xlfn.XLOOKUP(C166,Product!$E$3:$E$29,Product!$G$3:$G$29)</f>
        <v>93000</v>
      </c>
      <c r="AG166" s="21" t="s">
        <v>10</v>
      </c>
      <c r="AH166" s="22">
        <f>_xlfn.XLOOKUP(AG166,Diskon!$C$3:$C$9,Diskon!$D$3:$D$9)</f>
        <v>0.1</v>
      </c>
      <c r="AI166" s="17" t="s">
        <v>90</v>
      </c>
      <c r="AJ166" s="16" t="s">
        <v>11</v>
      </c>
      <c r="AK166" s="16" t="s">
        <v>36</v>
      </c>
      <c r="AL166" s="23">
        <f t="shared" si="90"/>
        <v>378000</v>
      </c>
      <c r="AM166" s="23">
        <f t="shared" si="91"/>
        <v>37800</v>
      </c>
      <c r="AN166" s="23">
        <f t="shared" si="92"/>
        <v>340200</v>
      </c>
      <c r="AO166" s="23">
        <f t="shared" si="93"/>
        <v>186000</v>
      </c>
      <c r="AP166" s="23">
        <f t="shared" si="94"/>
        <v>154200</v>
      </c>
      <c r="AQ166" s="24">
        <v>45018</v>
      </c>
      <c r="AR166" s="27" t="str">
        <f t="shared" si="95"/>
        <v>02/04/23</v>
      </c>
      <c r="AS166" s="16">
        <v>1</v>
      </c>
      <c r="AT166" s="66">
        <f>AP166/'pivot general'!$A$8</f>
        <v>2.3131572368631758E-4</v>
      </c>
    </row>
    <row r="167" spans="1:46" ht="14.4" x14ac:dyDescent="0.3">
      <c r="A167" s="16">
        <v>166</v>
      </c>
      <c r="B167" s="16" t="str">
        <f t="shared" si="64"/>
        <v>ORD-AK-166-27/04/23</v>
      </c>
      <c r="C167" s="17" t="s">
        <v>45</v>
      </c>
      <c r="D167" s="16" t="str">
        <f>_xlfn.XLOOKUP($C167,Product!$E$3:$E$29,Product!$D$3:$D$29)</f>
        <v>AK</v>
      </c>
      <c r="E167" s="18" t="s">
        <v>238</v>
      </c>
      <c r="F167" s="18">
        <f t="shared" si="65"/>
        <v>10</v>
      </c>
      <c r="G167" s="18">
        <f t="shared" si="66"/>
        <v>18</v>
      </c>
      <c r="H167" s="18">
        <f t="shared" si="67"/>
        <v>29</v>
      </c>
      <c r="I167" s="18">
        <f t="shared" si="68"/>
        <v>8</v>
      </c>
      <c r="J167" s="16" t="str">
        <f t="shared" si="69"/>
        <v>Ash Grey</v>
      </c>
      <c r="K167" s="16" t="str">
        <f t="shared" si="70"/>
        <v>Ash Grey</v>
      </c>
      <c r="L167" s="25" t="str">
        <f t="shared" si="71"/>
        <v xml:space="preserve"> 1</v>
      </c>
      <c r="M167" s="19">
        <f t="shared" si="72"/>
        <v>1</v>
      </c>
      <c r="N167" s="18">
        <f t="shared" si="73"/>
        <v>42</v>
      </c>
      <c r="O167" s="18">
        <f t="shared" si="74"/>
        <v>47</v>
      </c>
      <c r="P167" s="18">
        <f t="shared" si="75"/>
        <v>58</v>
      </c>
      <c r="Q167" s="18">
        <f t="shared" si="76"/>
        <v>5</v>
      </c>
      <c r="R167" s="27" t="str">
        <f t="shared" si="77"/>
        <v xml:space="preserve">Dusk </v>
      </c>
      <c r="S167" s="19" t="str">
        <f t="shared" si="78"/>
        <v xml:space="preserve">Dusk </v>
      </c>
      <c r="T167" s="19" t="str">
        <f t="shared" si="79"/>
        <v xml:space="preserve"> 4</v>
      </c>
      <c r="U167" s="19">
        <f t="shared" si="80"/>
        <v>4</v>
      </c>
      <c r="V167" s="20" t="e">
        <f t="shared" si="81"/>
        <v>#VALUE!</v>
      </c>
      <c r="W167" s="18" t="e">
        <f t="shared" si="82"/>
        <v>#VALUE!</v>
      </c>
      <c r="X167" s="18" t="e">
        <f t="shared" si="83"/>
        <v>#VALUE!</v>
      </c>
      <c r="Y167" s="18" t="e">
        <f t="shared" si="84"/>
        <v>#VALUE!</v>
      </c>
      <c r="Z167" s="16" t="str">
        <f t="shared" si="85"/>
        <v xml:space="preserve"> </v>
      </c>
      <c r="AA167" s="16" t="str">
        <f t="shared" si="86"/>
        <v xml:space="preserve"> </v>
      </c>
      <c r="AB167" s="19" t="str">
        <f t="shared" si="87"/>
        <v>0</v>
      </c>
      <c r="AC167" s="19">
        <f t="shared" si="88"/>
        <v>0</v>
      </c>
      <c r="AD167" s="19">
        <f t="shared" si="89"/>
        <v>5</v>
      </c>
      <c r="AE167" s="31">
        <f>_xlfn.XLOOKUP(C167,Product!$E$3:$E$29,Product!$F$3:$F$29)</f>
        <v>400000</v>
      </c>
      <c r="AF167" s="31">
        <f>_xlfn.XLOOKUP(C167,Product!$E$3:$E$29,Product!$G$3:$G$29)</f>
        <v>250000</v>
      </c>
      <c r="AG167" s="21" t="s">
        <v>96</v>
      </c>
      <c r="AH167" s="22">
        <f>_xlfn.XLOOKUP(AG167,Diskon!$C$3:$C$9,Diskon!$D$3:$D$9)</f>
        <v>0.1</v>
      </c>
      <c r="AI167" s="17" t="s">
        <v>13</v>
      </c>
      <c r="AJ167" s="16" t="s">
        <v>14</v>
      </c>
      <c r="AK167" s="16" t="s">
        <v>20</v>
      </c>
      <c r="AL167" s="23">
        <f t="shared" si="90"/>
        <v>2000000</v>
      </c>
      <c r="AM167" s="23">
        <f t="shared" si="91"/>
        <v>200000</v>
      </c>
      <c r="AN167" s="23">
        <f t="shared" si="92"/>
        <v>1800000</v>
      </c>
      <c r="AO167" s="23">
        <f t="shared" si="93"/>
        <v>1250000</v>
      </c>
      <c r="AP167" s="23">
        <f t="shared" si="94"/>
        <v>550000</v>
      </c>
      <c r="AQ167" s="24">
        <v>45043</v>
      </c>
      <c r="AR167" s="27" t="str">
        <f t="shared" si="95"/>
        <v>27/04/23</v>
      </c>
      <c r="AS167" s="16">
        <v>2</v>
      </c>
      <c r="AT167" s="66">
        <f>AP167/'pivot general'!$A$8</f>
        <v>8.2505608318725462E-4</v>
      </c>
    </row>
    <row r="168" spans="1:46" ht="14.4" x14ac:dyDescent="0.3">
      <c r="A168" s="16">
        <v>167</v>
      </c>
      <c r="B168" s="16" t="str">
        <f t="shared" si="64"/>
        <v>ORD-SP-167-15/04/23</v>
      </c>
      <c r="C168" s="17" t="s">
        <v>61</v>
      </c>
      <c r="D168" s="16" t="str">
        <f>_xlfn.XLOOKUP($C168,Product!$E$3:$E$29,Product!$D$3:$D$29)</f>
        <v>SP</v>
      </c>
      <c r="E168" s="18" t="s">
        <v>239</v>
      </c>
      <c r="F168" s="18">
        <f t="shared" si="65"/>
        <v>10</v>
      </c>
      <c r="G168" s="18">
        <f t="shared" si="66"/>
        <v>20</v>
      </c>
      <c r="H168" s="18">
        <f t="shared" si="67"/>
        <v>31</v>
      </c>
      <c r="I168" s="18">
        <f t="shared" si="68"/>
        <v>10</v>
      </c>
      <c r="J168" s="16" t="str">
        <f t="shared" si="69"/>
        <v>Snow White</v>
      </c>
      <c r="K168" s="16" t="str">
        <f t="shared" si="70"/>
        <v>Snow White</v>
      </c>
      <c r="L168" s="25" t="str">
        <f t="shared" si="71"/>
        <v xml:space="preserve"> 5</v>
      </c>
      <c r="M168" s="19">
        <f t="shared" si="72"/>
        <v>5</v>
      </c>
      <c r="N168" s="18">
        <f t="shared" si="73"/>
        <v>44</v>
      </c>
      <c r="O168" s="18">
        <f t="shared" si="74"/>
        <v>55</v>
      </c>
      <c r="P168" s="18">
        <f t="shared" si="75"/>
        <v>66</v>
      </c>
      <c r="Q168" s="18">
        <f t="shared" si="76"/>
        <v>11</v>
      </c>
      <c r="R168" s="27" t="str">
        <f t="shared" si="77"/>
        <v xml:space="preserve">Ocean Blue </v>
      </c>
      <c r="S168" s="19" t="str">
        <f t="shared" si="78"/>
        <v xml:space="preserve">Ocean Blue </v>
      </c>
      <c r="T168" s="19" t="str">
        <f t="shared" si="79"/>
        <v xml:space="preserve"> 2</v>
      </c>
      <c r="U168" s="19">
        <f t="shared" si="80"/>
        <v>2</v>
      </c>
      <c r="V168" s="20" t="e">
        <f t="shared" si="81"/>
        <v>#VALUE!</v>
      </c>
      <c r="W168" s="18" t="e">
        <f t="shared" si="82"/>
        <v>#VALUE!</v>
      </c>
      <c r="X168" s="18" t="e">
        <f t="shared" si="83"/>
        <v>#VALUE!</v>
      </c>
      <c r="Y168" s="18" t="e">
        <f t="shared" si="84"/>
        <v>#VALUE!</v>
      </c>
      <c r="Z168" s="16" t="str">
        <f t="shared" si="85"/>
        <v xml:space="preserve"> </v>
      </c>
      <c r="AA168" s="16" t="str">
        <f t="shared" si="86"/>
        <v xml:space="preserve"> </v>
      </c>
      <c r="AB168" s="19" t="str">
        <f t="shared" si="87"/>
        <v>0</v>
      </c>
      <c r="AC168" s="19">
        <f t="shared" si="88"/>
        <v>0</v>
      </c>
      <c r="AD168" s="19">
        <f t="shared" si="89"/>
        <v>7</v>
      </c>
      <c r="AE168" s="31">
        <f>_xlfn.XLOOKUP(C168,Product!$E$3:$E$29,Product!$F$3:$F$29)</f>
        <v>278000</v>
      </c>
      <c r="AF168" s="31">
        <f>_xlfn.XLOOKUP(C168,Product!$E$3:$E$29,Product!$G$3:$G$29)</f>
        <v>122000</v>
      </c>
      <c r="AG168" s="21" t="s">
        <v>16</v>
      </c>
      <c r="AH168" s="22" t="e">
        <f>_xlfn.XLOOKUP(AG168,Diskon!$C$3:$C$9,Diskon!$D$3:$D$9)</f>
        <v>#N/A</v>
      </c>
      <c r="AI168" s="17" t="s">
        <v>16</v>
      </c>
      <c r="AJ168" s="16" t="s">
        <v>23</v>
      </c>
      <c r="AK168" s="16" t="s">
        <v>42</v>
      </c>
      <c r="AL168" s="23">
        <f t="shared" si="90"/>
        <v>1946000</v>
      </c>
      <c r="AM168" s="23" t="str">
        <f t="shared" si="91"/>
        <v>0</v>
      </c>
      <c r="AN168" s="23">
        <f t="shared" si="92"/>
        <v>1946000</v>
      </c>
      <c r="AO168" s="23">
        <f t="shared" si="93"/>
        <v>854000</v>
      </c>
      <c r="AP168" s="23">
        <f t="shared" si="94"/>
        <v>1092000</v>
      </c>
      <c r="AQ168" s="24">
        <v>45031</v>
      </c>
      <c r="AR168" s="27" t="str">
        <f t="shared" si="95"/>
        <v>15/04/23</v>
      </c>
      <c r="AS168" s="16">
        <v>1</v>
      </c>
      <c r="AT168" s="66">
        <f>AP168/'pivot general'!$A$8</f>
        <v>1.6381113506190583E-3</v>
      </c>
    </row>
    <row r="169" spans="1:46" ht="14.4" x14ac:dyDescent="0.3">
      <c r="A169" s="16">
        <v>168</v>
      </c>
      <c r="B169" s="16" t="str">
        <f t="shared" si="64"/>
        <v>ORD-AK-168-09/04/23</v>
      </c>
      <c r="C169" s="17" t="s">
        <v>37</v>
      </c>
      <c r="D169" s="16" t="str">
        <f>_xlfn.XLOOKUP($C169,Product!$E$3:$E$29,Product!$D$3:$D$29)</f>
        <v>AK</v>
      </c>
      <c r="E169" s="18" t="s">
        <v>190</v>
      </c>
      <c r="F169" s="18">
        <f t="shared" si="65"/>
        <v>10</v>
      </c>
      <c r="G169" s="18">
        <f t="shared" si="66"/>
        <v>23</v>
      </c>
      <c r="H169" s="18">
        <f t="shared" si="67"/>
        <v>34</v>
      </c>
      <c r="I169" s="18">
        <f t="shared" si="68"/>
        <v>13</v>
      </c>
      <c r="J169" s="16" t="str">
        <f t="shared" si="69"/>
        <v>Summer Orange</v>
      </c>
      <c r="K169" s="16" t="str">
        <f t="shared" si="70"/>
        <v>Summer Orange</v>
      </c>
      <c r="L169" s="25" t="str">
        <f t="shared" si="71"/>
        <v xml:space="preserve"> 2</v>
      </c>
      <c r="M169" s="19">
        <f t="shared" si="72"/>
        <v>2</v>
      </c>
      <c r="N169" s="18">
        <f t="shared" si="73"/>
        <v>47</v>
      </c>
      <c r="O169" s="18">
        <f t="shared" si="74"/>
        <v>57</v>
      </c>
      <c r="P169" s="18">
        <f t="shared" si="75"/>
        <v>68</v>
      </c>
      <c r="Q169" s="18">
        <f t="shared" si="76"/>
        <v>10</v>
      </c>
      <c r="R169" s="27" t="str">
        <f t="shared" si="77"/>
        <v xml:space="preserve">Rose Gold </v>
      </c>
      <c r="S169" s="19" t="str">
        <f t="shared" si="78"/>
        <v xml:space="preserve">Rose Gold </v>
      </c>
      <c r="T169" s="19" t="str">
        <f t="shared" si="79"/>
        <v xml:space="preserve"> 1</v>
      </c>
      <c r="U169" s="19">
        <f t="shared" si="80"/>
        <v>1</v>
      </c>
      <c r="V169" s="20" t="e">
        <f t="shared" si="81"/>
        <v>#VALUE!</v>
      </c>
      <c r="W169" s="18" t="e">
        <f t="shared" si="82"/>
        <v>#VALUE!</v>
      </c>
      <c r="X169" s="18" t="e">
        <f t="shared" si="83"/>
        <v>#VALUE!</v>
      </c>
      <c r="Y169" s="18" t="e">
        <f t="shared" si="84"/>
        <v>#VALUE!</v>
      </c>
      <c r="Z169" s="16" t="str">
        <f t="shared" si="85"/>
        <v xml:space="preserve"> </v>
      </c>
      <c r="AA169" s="16" t="str">
        <f t="shared" si="86"/>
        <v xml:space="preserve"> </v>
      </c>
      <c r="AB169" s="19" t="str">
        <f t="shared" si="87"/>
        <v>0</v>
      </c>
      <c r="AC169" s="19">
        <f t="shared" si="88"/>
        <v>0</v>
      </c>
      <c r="AD169" s="19">
        <f t="shared" si="89"/>
        <v>3</v>
      </c>
      <c r="AE169" s="31">
        <f>_xlfn.XLOOKUP(C169,Product!$E$3:$E$29,Product!$F$3:$F$29)</f>
        <v>48000</v>
      </c>
      <c r="AF169" s="31">
        <f>_xlfn.XLOOKUP(C169,Product!$E$3:$E$29,Product!$G$3:$G$29)</f>
        <v>20000</v>
      </c>
      <c r="AG169" s="21" t="s">
        <v>16</v>
      </c>
      <c r="AH169" s="22" t="e">
        <f>_xlfn.XLOOKUP(AG169,Diskon!$C$3:$C$9,Diskon!$D$3:$D$9)</f>
        <v>#N/A</v>
      </c>
      <c r="AI169" s="17" t="s">
        <v>16</v>
      </c>
      <c r="AJ169" s="16" t="s">
        <v>14</v>
      </c>
      <c r="AK169" s="16" t="s">
        <v>58</v>
      </c>
      <c r="AL169" s="23">
        <f t="shared" si="90"/>
        <v>144000</v>
      </c>
      <c r="AM169" s="23" t="str">
        <f t="shared" si="91"/>
        <v>0</v>
      </c>
      <c r="AN169" s="23">
        <f t="shared" si="92"/>
        <v>144000</v>
      </c>
      <c r="AO169" s="23">
        <f t="shared" si="93"/>
        <v>60000</v>
      </c>
      <c r="AP169" s="23">
        <f t="shared" si="94"/>
        <v>84000</v>
      </c>
      <c r="AQ169" s="24">
        <v>45025</v>
      </c>
      <c r="AR169" s="27" t="str">
        <f t="shared" si="95"/>
        <v>09/04/23</v>
      </c>
      <c r="AS169" s="16">
        <v>5</v>
      </c>
      <c r="AT169" s="66">
        <f>AP169/'pivot general'!$A$8</f>
        <v>1.2600856543223526E-4</v>
      </c>
    </row>
    <row r="170" spans="1:46" ht="14.4" x14ac:dyDescent="0.3">
      <c r="A170" s="16">
        <v>169</v>
      </c>
      <c r="B170" s="16" t="str">
        <f t="shared" si="64"/>
        <v>ORD-SP-169-22/04/23</v>
      </c>
      <c r="C170" s="17" t="s">
        <v>65</v>
      </c>
      <c r="D170" s="16" t="str">
        <f>_xlfn.XLOOKUP($C170,Product!$E$3:$E$29,Product!$D$3:$D$29)</f>
        <v>SP</v>
      </c>
      <c r="E170" s="18" t="s">
        <v>240</v>
      </c>
      <c r="F170" s="18">
        <f t="shared" si="65"/>
        <v>10</v>
      </c>
      <c r="G170" s="18">
        <f t="shared" si="66"/>
        <v>23</v>
      </c>
      <c r="H170" s="18">
        <f t="shared" si="67"/>
        <v>34</v>
      </c>
      <c r="I170" s="18">
        <f t="shared" si="68"/>
        <v>13</v>
      </c>
      <c r="J170" s="16" t="str">
        <f t="shared" si="69"/>
        <v>Summer Orange</v>
      </c>
      <c r="K170" s="16" t="str">
        <f t="shared" si="70"/>
        <v>Summer Orange</v>
      </c>
      <c r="L170" s="25" t="str">
        <f t="shared" si="71"/>
        <v xml:space="preserve"> 1</v>
      </c>
      <c r="M170" s="19">
        <f t="shared" si="72"/>
        <v>1</v>
      </c>
      <c r="N170" s="18">
        <f t="shared" si="73"/>
        <v>47</v>
      </c>
      <c r="O170" s="18">
        <f t="shared" si="74"/>
        <v>58</v>
      </c>
      <c r="P170" s="18">
        <f t="shared" si="75"/>
        <v>69</v>
      </c>
      <c r="Q170" s="18">
        <f t="shared" si="76"/>
        <v>11</v>
      </c>
      <c r="R170" s="27" t="str">
        <f t="shared" si="77"/>
        <v xml:space="preserve">Ocean Blue </v>
      </c>
      <c r="S170" s="19" t="str">
        <f t="shared" si="78"/>
        <v xml:space="preserve">Ocean Blue </v>
      </c>
      <c r="T170" s="19" t="str">
        <f t="shared" si="79"/>
        <v xml:space="preserve"> 2</v>
      </c>
      <c r="U170" s="19">
        <f t="shared" si="80"/>
        <v>2</v>
      </c>
      <c r="V170" s="20" t="e">
        <f t="shared" si="81"/>
        <v>#VALUE!</v>
      </c>
      <c r="W170" s="18" t="e">
        <f t="shared" si="82"/>
        <v>#VALUE!</v>
      </c>
      <c r="X170" s="18" t="e">
        <f t="shared" si="83"/>
        <v>#VALUE!</v>
      </c>
      <c r="Y170" s="18" t="e">
        <f t="shared" si="84"/>
        <v>#VALUE!</v>
      </c>
      <c r="Z170" s="16" t="str">
        <f t="shared" si="85"/>
        <v xml:space="preserve"> </v>
      </c>
      <c r="AA170" s="16" t="str">
        <f t="shared" si="86"/>
        <v xml:space="preserve"> </v>
      </c>
      <c r="AB170" s="19" t="str">
        <f t="shared" si="87"/>
        <v>0</v>
      </c>
      <c r="AC170" s="19">
        <f t="shared" si="88"/>
        <v>0</v>
      </c>
      <c r="AD170" s="19">
        <f t="shared" si="89"/>
        <v>3</v>
      </c>
      <c r="AE170" s="31">
        <f>_xlfn.XLOOKUP(C170,Product!$E$3:$E$29,Product!$F$3:$F$29)</f>
        <v>360000</v>
      </c>
      <c r="AF170" s="31">
        <f>_xlfn.XLOOKUP(C170,Product!$E$3:$E$29,Product!$G$3:$G$29)</f>
        <v>108000</v>
      </c>
      <c r="AG170" s="21" t="s">
        <v>96</v>
      </c>
      <c r="AH170" s="22">
        <f>_xlfn.XLOOKUP(AG170,Diskon!$C$3:$C$9,Diskon!$D$3:$D$9)</f>
        <v>0.1</v>
      </c>
      <c r="AI170" s="17" t="s">
        <v>13</v>
      </c>
      <c r="AJ170" s="16" t="s">
        <v>14</v>
      </c>
      <c r="AK170" s="16" t="s">
        <v>74</v>
      </c>
      <c r="AL170" s="23">
        <f t="shared" si="90"/>
        <v>1080000</v>
      </c>
      <c r="AM170" s="23">
        <f t="shared" si="91"/>
        <v>108000</v>
      </c>
      <c r="AN170" s="23">
        <f t="shared" si="92"/>
        <v>972000</v>
      </c>
      <c r="AO170" s="23">
        <f t="shared" si="93"/>
        <v>324000</v>
      </c>
      <c r="AP170" s="23">
        <f t="shared" si="94"/>
        <v>648000</v>
      </c>
      <c r="AQ170" s="24">
        <v>45038</v>
      </c>
      <c r="AR170" s="27" t="str">
        <f t="shared" si="95"/>
        <v>22/04/23</v>
      </c>
      <c r="AS170" s="16">
        <v>3</v>
      </c>
      <c r="AT170" s="66">
        <f>AP170/'pivot general'!$A$8</f>
        <v>9.7206607619152916E-4</v>
      </c>
    </row>
    <row r="171" spans="1:46" ht="14.4" x14ac:dyDescent="0.3">
      <c r="A171" s="16">
        <v>170</v>
      </c>
      <c r="B171" s="16" t="str">
        <f t="shared" si="64"/>
        <v>ORD-SW-170-27/04/23</v>
      </c>
      <c r="C171" s="17" t="s">
        <v>33</v>
      </c>
      <c r="D171" s="16" t="str">
        <f>_xlfn.XLOOKUP($C171,Product!$E$3:$E$29,Product!$D$3:$D$29)</f>
        <v>SW</v>
      </c>
      <c r="E171" s="18" t="s">
        <v>133</v>
      </c>
      <c r="F171" s="18">
        <f t="shared" si="65"/>
        <v>10</v>
      </c>
      <c r="G171" s="18">
        <f t="shared" si="66"/>
        <v>20</v>
      </c>
      <c r="H171" s="18">
        <f t="shared" si="67"/>
        <v>31</v>
      </c>
      <c r="I171" s="18">
        <f t="shared" si="68"/>
        <v>10</v>
      </c>
      <c r="J171" s="16" t="str">
        <f t="shared" si="69"/>
        <v>Snow White</v>
      </c>
      <c r="K171" s="16" t="str">
        <f t="shared" si="70"/>
        <v>Snow White</v>
      </c>
      <c r="L171" s="25" t="str">
        <f t="shared" si="71"/>
        <v xml:space="preserve"> 1</v>
      </c>
      <c r="M171" s="19">
        <f t="shared" si="72"/>
        <v>1</v>
      </c>
      <c r="N171" s="18" t="e">
        <f t="shared" si="73"/>
        <v>#VALUE!</v>
      </c>
      <c r="O171" s="18" t="e">
        <f t="shared" si="74"/>
        <v>#VALUE!</v>
      </c>
      <c r="P171" s="18" t="e">
        <f t="shared" si="75"/>
        <v>#VALUE!</v>
      </c>
      <c r="Q171" s="18" t="e">
        <f t="shared" si="76"/>
        <v>#VALUE!</v>
      </c>
      <c r="R171" s="27" t="str">
        <f t="shared" si="77"/>
        <v xml:space="preserve"> </v>
      </c>
      <c r="S171" s="19" t="str">
        <f t="shared" si="78"/>
        <v xml:space="preserve"> </v>
      </c>
      <c r="T171" s="19" t="str">
        <f t="shared" si="79"/>
        <v>0</v>
      </c>
      <c r="U171" s="19">
        <f t="shared" si="80"/>
        <v>0</v>
      </c>
      <c r="V171" s="20" t="e">
        <f t="shared" si="81"/>
        <v>#VALUE!</v>
      </c>
      <c r="W171" s="18" t="e">
        <f t="shared" si="82"/>
        <v>#VALUE!</v>
      </c>
      <c r="X171" s="18" t="e">
        <f t="shared" si="83"/>
        <v>#VALUE!</v>
      </c>
      <c r="Y171" s="18" t="e">
        <f t="shared" si="84"/>
        <v>#VALUE!</v>
      </c>
      <c r="Z171" s="16" t="str">
        <f t="shared" si="85"/>
        <v xml:space="preserve"> </v>
      </c>
      <c r="AA171" s="16" t="str">
        <f t="shared" si="86"/>
        <v xml:space="preserve"> </v>
      </c>
      <c r="AB171" s="19" t="str">
        <f t="shared" si="87"/>
        <v>0</v>
      </c>
      <c r="AC171" s="19">
        <f t="shared" si="88"/>
        <v>0</v>
      </c>
      <c r="AD171" s="19">
        <f t="shared" si="89"/>
        <v>1</v>
      </c>
      <c r="AE171" s="31">
        <f>_xlfn.XLOOKUP(C171,Product!$E$3:$E$29,Product!$F$3:$F$29)</f>
        <v>189000</v>
      </c>
      <c r="AF171" s="31">
        <f>_xlfn.XLOOKUP(C171,Product!$E$3:$E$29,Product!$G$3:$G$29)</f>
        <v>93000</v>
      </c>
      <c r="AG171" s="21" t="s">
        <v>12</v>
      </c>
      <c r="AH171" s="22">
        <f>_xlfn.XLOOKUP(AG171,Diskon!$C$3:$C$9,Diskon!$D$3:$D$9)</f>
        <v>0.2</v>
      </c>
      <c r="AI171" s="17" t="s">
        <v>13</v>
      </c>
      <c r="AJ171" s="16" t="s">
        <v>11</v>
      </c>
      <c r="AK171" s="16" t="s">
        <v>15</v>
      </c>
      <c r="AL171" s="23">
        <f t="shared" si="90"/>
        <v>189000</v>
      </c>
      <c r="AM171" s="23">
        <f t="shared" si="91"/>
        <v>37800</v>
      </c>
      <c r="AN171" s="23">
        <f t="shared" si="92"/>
        <v>151200</v>
      </c>
      <c r="AO171" s="23">
        <f t="shared" si="93"/>
        <v>93000</v>
      </c>
      <c r="AP171" s="23">
        <f t="shared" si="94"/>
        <v>58200</v>
      </c>
      <c r="AQ171" s="24">
        <v>45043</v>
      </c>
      <c r="AR171" s="27" t="str">
        <f t="shared" si="95"/>
        <v>27/04/23</v>
      </c>
      <c r="AS171" s="16">
        <v>4</v>
      </c>
      <c r="AT171" s="66">
        <f>AP171/'pivot general'!$A$8</f>
        <v>8.730593462090586E-5</v>
      </c>
    </row>
    <row r="172" spans="1:46" ht="14.4" x14ac:dyDescent="0.3">
      <c r="A172" s="16">
        <v>171</v>
      </c>
      <c r="B172" s="16" t="str">
        <f t="shared" si="64"/>
        <v>ORD-AK-171-08/04/23</v>
      </c>
      <c r="C172" s="17" t="s">
        <v>69</v>
      </c>
      <c r="D172" s="16" t="str">
        <f>_xlfn.XLOOKUP($C172,Product!$E$3:$E$29,Product!$D$3:$D$29)</f>
        <v>AK</v>
      </c>
      <c r="E172" s="18" t="s">
        <v>241</v>
      </c>
      <c r="F172" s="18">
        <f t="shared" si="65"/>
        <v>10</v>
      </c>
      <c r="G172" s="18">
        <f t="shared" si="66"/>
        <v>18</v>
      </c>
      <c r="H172" s="18">
        <f t="shared" si="67"/>
        <v>29</v>
      </c>
      <c r="I172" s="18">
        <f t="shared" si="68"/>
        <v>8</v>
      </c>
      <c r="J172" s="16" t="str">
        <f t="shared" si="69"/>
        <v>Ash Grey</v>
      </c>
      <c r="K172" s="16" t="str">
        <f t="shared" si="70"/>
        <v>Ash Grey</v>
      </c>
      <c r="L172" s="25" t="str">
        <f t="shared" si="71"/>
        <v xml:space="preserve"> 3</v>
      </c>
      <c r="M172" s="19">
        <f t="shared" si="72"/>
        <v>3</v>
      </c>
      <c r="N172" s="18">
        <f t="shared" si="73"/>
        <v>42</v>
      </c>
      <c r="O172" s="18">
        <f t="shared" si="74"/>
        <v>53</v>
      </c>
      <c r="P172" s="18">
        <f t="shared" si="75"/>
        <v>64</v>
      </c>
      <c r="Q172" s="18">
        <f t="shared" si="76"/>
        <v>11</v>
      </c>
      <c r="R172" s="27" t="str">
        <f t="shared" si="77"/>
        <v xml:space="preserve">Ocean Blue </v>
      </c>
      <c r="S172" s="19" t="str">
        <f t="shared" si="78"/>
        <v xml:space="preserve">Ocean Blue </v>
      </c>
      <c r="T172" s="19" t="str">
        <f t="shared" si="79"/>
        <v xml:space="preserve"> 1</v>
      </c>
      <c r="U172" s="19">
        <f t="shared" si="80"/>
        <v>1</v>
      </c>
      <c r="V172" s="20">
        <f t="shared" si="81"/>
        <v>77</v>
      </c>
      <c r="W172" s="18">
        <f t="shared" si="82"/>
        <v>87</v>
      </c>
      <c r="X172" s="18">
        <f t="shared" si="83"/>
        <v>98</v>
      </c>
      <c r="Y172" s="18">
        <f t="shared" si="84"/>
        <v>10</v>
      </c>
      <c r="Z172" s="16" t="str">
        <f t="shared" si="85"/>
        <v xml:space="preserve">Rose Gold </v>
      </c>
      <c r="AA172" s="16" t="str">
        <f t="shared" si="86"/>
        <v xml:space="preserve">Rose Gold </v>
      </c>
      <c r="AB172" s="19" t="str">
        <f t="shared" si="87"/>
        <v xml:space="preserve"> 2</v>
      </c>
      <c r="AC172" s="19">
        <f t="shared" si="88"/>
        <v>2</v>
      </c>
      <c r="AD172" s="19">
        <f t="shared" si="89"/>
        <v>6</v>
      </c>
      <c r="AE172" s="31">
        <f>_xlfn.XLOOKUP(C172,Product!$E$3:$E$29,Product!$F$3:$F$29)</f>
        <v>9000</v>
      </c>
      <c r="AF172" s="31">
        <f>_xlfn.XLOOKUP(C172,Product!$E$3:$E$29,Product!$G$3:$G$29)</f>
        <v>2000</v>
      </c>
      <c r="AG172" s="21" t="s">
        <v>16</v>
      </c>
      <c r="AH172" s="22" t="e">
        <f>_xlfn.XLOOKUP(AG172,Diskon!$C$3:$C$9,Diskon!$D$3:$D$9)</f>
        <v>#N/A</v>
      </c>
      <c r="AI172" s="17" t="s">
        <v>16</v>
      </c>
      <c r="AJ172" s="16" t="s">
        <v>11</v>
      </c>
      <c r="AK172" s="16" t="s">
        <v>58</v>
      </c>
      <c r="AL172" s="23">
        <f t="shared" si="90"/>
        <v>54000</v>
      </c>
      <c r="AM172" s="23" t="str">
        <f t="shared" si="91"/>
        <v>0</v>
      </c>
      <c r="AN172" s="23">
        <f t="shared" si="92"/>
        <v>54000</v>
      </c>
      <c r="AO172" s="23">
        <f t="shared" si="93"/>
        <v>12000</v>
      </c>
      <c r="AP172" s="23">
        <f t="shared" si="94"/>
        <v>42000</v>
      </c>
      <c r="AQ172" s="24">
        <v>45024</v>
      </c>
      <c r="AR172" s="27" t="str">
        <f t="shared" si="95"/>
        <v>08/04/23</v>
      </c>
      <c r="AS172" s="16">
        <v>4</v>
      </c>
      <c r="AT172" s="66">
        <f>AP172/'pivot general'!$A$8</f>
        <v>6.3004282716117629E-5</v>
      </c>
    </row>
    <row r="173" spans="1:46" ht="14.4" x14ac:dyDescent="0.3">
      <c r="A173" s="16">
        <v>172</v>
      </c>
      <c r="B173" s="16" t="str">
        <f t="shared" si="64"/>
        <v>ORD-AK-172-04/04/23</v>
      </c>
      <c r="C173" s="17" t="s">
        <v>69</v>
      </c>
      <c r="D173" s="16" t="str">
        <f>_xlfn.XLOOKUP($C173,Product!$E$3:$E$29,Product!$D$3:$D$29)</f>
        <v>AK</v>
      </c>
      <c r="E173" s="18" t="s">
        <v>242</v>
      </c>
      <c r="F173" s="18">
        <f t="shared" si="65"/>
        <v>10</v>
      </c>
      <c r="G173" s="18">
        <f t="shared" si="66"/>
        <v>20</v>
      </c>
      <c r="H173" s="18">
        <f t="shared" si="67"/>
        <v>31</v>
      </c>
      <c r="I173" s="18">
        <f t="shared" si="68"/>
        <v>10</v>
      </c>
      <c r="J173" s="16" t="str">
        <f t="shared" si="69"/>
        <v>Snow White</v>
      </c>
      <c r="K173" s="16" t="str">
        <f t="shared" si="70"/>
        <v>Snow White</v>
      </c>
      <c r="L173" s="25" t="str">
        <f t="shared" si="71"/>
        <v xml:space="preserve"> 3</v>
      </c>
      <c r="M173" s="19">
        <f t="shared" si="72"/>
        <v>3</v>
      </c>
      <c r="N173" s="18">
        <f t="shared" si="73"/>
        <v>44</v>
      </c>
      <c r="O173" s="18">
        <f t="shared" si="74"/>
        <v>55</v>
      </c>
      <c r="P173" s="18">
        <f t="shared" si="75"/>
        <v>66</v>
      </c>
      <c r="Q173" s="18">
        <f t="shared" si="76"/>
        <v>11</v>
      </c>
      <c r="R173" s="27" t="str">
        <f t="shared" si="77"/>
        <v xml:space="preserve">Ocean Blue </v>
      </c>
      <c r="S173" s="19" t="str">
        <f t="shared" si="78"/>
        <v xml:space="preserve">Ocean Blue </v>
      </c>
      <c r="T173" s="19" t="str">
        <f t="shared" si="79"/>
        <v xml:space="preserve"> 1</v>
      </c>
      <c r="U173" s="19">
        <f t="shared" si="80"/>
        <v>1</v>
      </c>
      <c r="V173" s="20" t="e">
        <f t="shared" si="81"/>
        <v>#VALUE!</v>
      </c>
      <c r="W173" s="18" t="e">
        <f t="shared" si="82"/>
        <v>#VALUE!</v>
      </c>
      <c r="X173" s="18" t="e">
        <f t="shared" si="83"/>
        <v>#VALUE!</v>
      </c>
      <c r="Y173" s="18" t="e">
        <f t="shared" si="84"/>
        <v>#VALUE!</v>
      </c>
      <c r="Z173" s="16" t="str">
        <f t="shared" si="85"/>
        <v xml:space="preserve"> </v>
      </c>
      <c r="AA173" s="16" t="str">
        <f t="shared" si="86"/>
        <v xml:space="preserve"> </v>
      </c>
      <c r="AB173" s="19" t="str">
        <f t="shared" si="87"/>
        <v>0</v>
      </c>
      <c r="AC173" s="19">
        <f t="shared" si="88"/>
        <v>0</v>
      </c>
      <c r="AD173" s="19">
        <f t="shared" si="89"/>
        <v>4</v>
      </c>
      <c r="AE173" s="31">
        <f>_xlfn.XLOOKUP(C173,Product!$E$3:$E$29,Product!$F$3:$F$29)</f>
        <v>9000</v>
      </c>
      <c r="AF173" s="31">
        <f>_xlfn.XLOOKUP(C173,Product!$E$3:$E$29,Product!$G$3:$G$29)</f>
        <v>2000</v>
      </c>
      <c r="AG173" s="21" t="s">
        <v>92</v>
      </c>
      <c r="AH173" s="22">
        <f>_xlfn.XLOOKUP(AG173,Diskon!$C$3:$C$9,Diskon!$D$3:$D$9)</f>
        <v>0.1</v>
      </c>
      <c r="AI173" s="17" t="s">
        <v>90</v>
      </c>
      <c r="AJ173" s="16" t="s">
        <v>14</v>
      </c>
      <c r="AK173" s="16" t="s">
        <v>76</v>
      </c>
      <c r="AL173" s="23">
        <f t="shared" si="90"/>
        <v>36000</v>
      </c>
      <c r="AM173" s="23">
        <f t="shared" si="91"/>
        <v>3600</v>
      </c>
      <c r="AN173" s="23">
        <f t="shared" si="92"/>
        <v>32400</v>
      </c>
      <c r="AO173" s="23">
        <f t="shared" si="93"/>
        <v>8000</v>
      </c>
      <c r="AP173" s="23">
        <f t="shared" si="94"/>
        <v>24400</v>
      </c>
      <c r="AQ173" s="24">
        <v>45020</v>
      </c>
      <c r="AR173" s="27" t="str">
        <f t="shared" si="95"/>
        <v>04/04/23</v>
      </c>
      <c r="AS173" s="16">
        <v>2</v>
      </c>
      <c r="AT173" s="66">
        <f>AP173/'pivot general'!$A$8</f>
        <v>3.6602488054125481E-5</v>
      </c>
    </row>
    <row r="174" spans="1:46" ht="14.4" x14ac:dyDescent="0.3">
      <c r="A174" s="16">
        <v>173</v>
      </c>
      <c r="B174" s="16" t="str">
        <f t="shared" si="64"/>
        <v>ORD-PW-173-03/04/23</v>
      </c>
      <c r="C174" s="17" t="s">
        <v>73</v>
      </c>
      <c r="D174" s="16" t="str">
        <f>_xlfn.XLOOKUP($C174,Product!$E$3:$E$29,Product!$D$3:$D$29)</f>
        <v>PW</v>
      </c>
      <c r="E174" s="18" t="s">
        <v>243</v>
      </c>
      <c r="F174" s="18">
        <f t="shared" si="65"/>
        <v>10</v>
      </c>
      <c r="G174" s="18">
        <f t="shared" si="66"/>
        <v>24</v>
      </c>
      <c r="H174" s="18">
        <f t="shared" si="67"/>
        <v>35</v>
      </c>
      <c r="I174" s="18">
        <f t="shared" si="68"/>
        <v>14</v>
      </c>
      <c r="J174" s="16" t="str">
        <f t="shared" si="69"/>
        <v>Midnight Black</v>
      </c>
      <c r="K174" s="16" t="str">
        <f t="shared" si="70"/>
        <v>Midnight Black</v>
      </c>
      <c r="L174" s="25" t="str">
        <f t="shared" si="71"/>
        <v xml:space="preserve"> 6</v>
      </c>
      <c r="M174" s="19">
        <f t="shared" si="72"/>
        <v>6</v>
      </c>
      <c r="N174" s="18">
        <f t="shared" si="73"/>
        <v>48</v>
      </c>
      <c r="O174" s="18">
        <f t="shared" si="74"/>
        <v>56</v>
      </c>
      <c r="P174" s="18">
        <f t="shared" si="75"/>
        <v>67</v>
      </c>
      <c r="Q174" s="18">
        <f t="shared" si="76"/>
        <v>8</v>
      </c>
      <c r="R174" s="27" t="str">
        <f t="shared" si="77"/>
        <v xml:space="preserve">Magenta </v>
      </c>
      <c r="S174" s="19" t="str">
        <f t="shared" si="78"/>
        <v xml:space="preserve">Magenta </v>
      </c>
      <c r="T174" s="19" t="str">
        <f t="shared" si="79"/>
        <v xml:space="preserve"> 1</v>
      </c>
      <c r="U174" s="19">
        <f t="shared" si="80"/>
        <v>1</v>
      </c>
      <c r="V174" s="20" t="e">
        <f t="shared" si="81"/>
        <v>#VALUE!</v>
      </c>
      <c r="W174" s="18" t="e">
        <f t="shared" si="82"/>
        <v>#VALUE!</v>
      </c>
      <c r="X174" s="18" t="e">
        <f t="shared" si="83"/>
        <v>#VALUE!</v>
      </c>
      <c r="Y174" s="18" t="e">
        <f t="shared" si="84"/>
        <v>#VALUE!</v>
      </c>
      <c r="Z174" s="16" t="str">
        <f t="shared" si="85"/>
        <v xml:space="preserve"> </v>
      </c>
      <c r="AA174" s="16" t="str">
        <f t="shared" si="86"/>
        <v xml:space="preserve"> </v>
      </c>
      <c r="AB174" s="19" t="str">
        <f t="shared" si="87"/>
        <v>0</v>
      </c>
      <c r="AC174" s="19">
        <f t="shared" si="88"/>
        <v>0</v>
      </c>
      <c r="AD174" s="19">
        <f t="shared" si="89"/>
        <v>7</v>
      </c>
      <c r="AE174" s="31">
        <f>_xlfn.XLOOKUP(C174,Product!$E$3:$E$29,Product!$F$3:$F$29)</f>
        <v>185000</v>
      </c>
      <c r="AF174" s="31">
        <f>_xlfn.XLOOKUP(C174,Product!$E$3:$E$29,Product!$G$3:$G$29)</f>
        <v>60000</v>
      </c>
      <c r="AG174" s="21" t="s">
        <v>89</v>
      </c>
      <c r="AH174" s="22">
        <f>_xlfn.XLOOKUP(AG174,Diskon!$C$3:$C$9,Diskon!$D$3:$D$9)</f>
        <v>0.15</v>
      </c>
      <c r="AI174" s="17" t="s">
        <v>90</v>
      </c>
      <c r="AJ174" s="16" t="s">
        <v>23</v>
      </c>
      <c r="AK174" s="16" t="s">
        <v>26</v>
      </c>
      <c r="AL174" s="23">
        <f t="shared" si="90"/>
        <v>1295000</v>
      </c>
      <c r="AM174" s="23">
        <f t="shared" si="91"/>
        <v>194250</v>
      </c>
      <c r="AN174" s="23">
        <f t="shared" si="92"/>
        <v>1100750</v>
      </c>
      <c r="AO174" s="23">
        <f t="shared" si="93"/>
        <v>420000</v>
      </c>
      <c r="AP174" s="23">
        <f t="shared" si="94"/>
        <v>680750</v>
      </c>
      <c r="AQ174" s="24">
        <v>45019</v>
      </c>
      <c r="AR174" s="27" t="str">
        <f t="shared" si="95"/>
        <v>03/04/23</v>
      </c>
      <c r="AS174" s="16">
        <v>3</v>
      </c>
      <c r="AT174" s="66">
        <f>AP174/'pivot general'!$A$8</f>
        <v>1.0211944156904066E-3</v>
      </c>
    </row>
    <row r="175" spans="1:46" ht="14.4" x14ac:dyDescent="0.3">
      <c r="A175" s="16">
        <v>174</v>
      </c>
      <c r="B175" s="16" t="str">
        <f t="shared" si="64"/>
        <v>ORD-PU-174-24/04/23</v>
      </c>
      <c r="C175" s="17" t="s">
        <v>39</v>
      </c>
      <c r="D175" s="16" t="str">
        <f>_xlfn.XLOOKUP($C175,Product!$E$3:$E$29,Product!$D$3:$D$29)</f>
        <v>PU</v>
      </c>
      <c r="E175" s="18" t="s">
        <v>221</v>
      </c>
      <c r="F175" s="18">
        <f t="shared" si="65"/>
        <v>10</v>
      </c>
      <c r="G175" s="18">
        <f t="shared" si="66"/>
        <v>21</v>
      </c>
      <c r="H175" s="18">
        <f t="shared" si="67"/>
        <v>32</v>
      </c>
      <c r="I175" s="18">
        <f t="shared" si="68"/>
        <v>11</v>
      </c>
      <c r="J175" s="16" t="str">
        <f t="shared" si="69"/>
        <v>Carmine Red</v>
      </c>
      <c r="K175" s="16" t="str">
        <f t="shared" si="70"/>
        <v>Carmine Red</v>
      </c>
      <c r="L175" s="25" t="str">
        <f t="shared" si="71"/>
        <v xml:space="preserve"> 1</v>
      </c>
      <c r="M175" s="19">
        <f t="shared" si="72"/>
        <v>1</v>
      </c>
      <c r="N175" s="18" t="e">
        <f t="shared" si="73"/>
        <v>#VALUE!</v>
      </c>
      <c r="O175" s="18" t="e">
        <f t="shared" si="74"/>
        <v>#VALUE!</v>
      </c>
      <c r="P175" s="18" t="e">
        <f t="shared" si="75"/>
        <v>#VALUE!</v>
      </c>
      <c r="Q175" s="18" t="e">
        <f t="shared" si="76"/>
        <v>#VALUE!</v>
      </c>
      <c r="R175" s="27" t="str">
        <f t="shared" si="77"/>
        <v xml:space="preserve"> </v>
      </c>
      <c r="S175" s="19" t="str">
        <f t="shared" si="78"/>
        <v xml:space="preserve"> </v>
      </c>
      <c r="T175" s="19" t="str">
        <f t="shared" si="79"/>
        <v>0</v>
      </c>
      <c r="U175" s="19">
        <f t="shared" si="80"/>
        <v>0</v>
      </c>
      <c r="V175" s="20" t="e">
        <f t="shared" si="81"/>
        <v>#VALUE!</v>
      </c>
      <c r="W175" s="18" t="e">
        <f t="shared" si="82"/>
        <v>#VALUE!</v>
      </c>
      <c r="X175" s="18" t="e">
        <f t="shared" si="83"/>
        <v>#VALUE!</v>
      </c>
      <c r="Y175" s="18" t="e">
        <f t="shared" si="84"/>
        <v>#VALUE!</v>
      </c>
      <c r="Z175" s="16" t="str">
        <f t="shared" si="85"/>
        <v xml:space="preserve"> </v>
      </c>
      <c r="AA175" s="16" t="str">
        <f t="shared" si="86"/>
        <v xml:space="preserve"> </v>
      </c>
      <c r="AB175" s="19" t="str">
        <f t="shared" si="87"/>
        <v>0</v>
      </c>
      <c r="AC175" s="19">
        <f t="shared" si="88"/>
        <v>0</v>
      </c>
      <c r="AD175" s="19">
        <f t="shared" si="89"/>
        <v>1</v>
      </c>
      <c r="AE175" s="31">
        <f>_xlfn.XLOOKUP(C175,Product!$E$3:$E$29,Product!$F$3:$F$29)</f>
        <v>235000</v>
      </c>
      <c r="AF175" s="31">
        <f>_xlfn.XLOOKUP(C175,Product!$E$3:$E$29,Product!$G$3:$G$29)</f>
        <v>89000</v>
      </c>
      <c r="AG175" s="21" t="s">
        <v>12</v>
      </c>
      <c r="AH175" s="22">
        <f>_xlfn.XLOOKUP(AG175,Diskon!$C$3:$C$9,Diskon!$D$3:$D$9)</f>
        <v>0.2</v>
      </c>
      <c r="AI175" s="17" t="s">
        <v>13</v>
      </c>
      <c r="AJ175" s="16" t="s">
        <v>11</v>
      </c>
      <c r="AK175" s="16" t="s">
        <v>44</v>
      </c>
      <c r="AL175" s="23">
        <f t="shared" si="90"/>
        <v>235000</v>
      </c>
      <c r="AM175" s="23">
        <f t="shared" si="91"/>
        <v>47000</v>
      </c>
      <c r="AN175" s="23">
        <f t="shared" si="92"/>
        <v>188000</v>
      </c>
      <c r="AO175" s="23">
        <f t="shared" si="93"/>
        <v>89000</v>
      </c>
      <c r="AP175" s="23">
        <f t="shared" si="94"/>
        <v>99000</v>
      </c>
      <c r="AQ175" s="24">
        <v>45040</v>
      </c>
      <c r="AR175" s="27" t="str">
        <f t="shared" si="95"/>
        <v>24/04/23</v>
      </c>
      <c r="AS175" s="16">
        <v>3</v>
      </c>
      <c r="AT175" s="66">
        <f>AP175/'pivot general'!$A$8</f>
        <v>1.4851009497370585E-4</v>
      </c>
    </row>
    <row r="176" spans="1:46" ht="14.4" x14ac:dyDescent="0.3">
      <c r="A176" s="16">
        <v>175</v>
      </c>
      <c r="B176" s="16" t="str">
        <f t="shared" si="64"/>
        <v>ORD-SP-175-06/04/23</v>
      </c>
      <c r="C176" s="17" t="s">
        <v>63</v>
      </c>
      <c r="D176" s="16" t="str">
        <f>_xlfn.XLOOKUP($C176,Product!$E$3:$E$29,Product!$D$3:$D$29)</f>
        <v>SP</v>
      </c>
      <c r="E176" s="18" t="s">
        <v>244</v>
      </c>
      <c r="F176" s="18">
        <f t="shared" si="65"/>
        <v>10</v>
      </c>
      <c r="G176" s="18">
        <f t="shared" si="66"/>
        <v>18</v>
      </c>
      <c r="H176" s="18">
        <f t="shared" si="67"/>
        <v>29</v>
      </c>
      <c r="I176" s="18">
        <f t="shared" si="68"/>
        <v>8</v>
      </c>
      <c r="J176" s="16" t="str">
        <f t="shared" si="69"/>
        <v>Ash Grey</v>
      </c>
      <c r="K176" s="16" t="str">
        <f t="shared" si="70"/>
        <v>Ash Grey</v>
      </c>
      <c r="L176" s="25" t="str">
        <f t="shared" si="71"/>
        <v xml:space="preserve"> 2</v>
      </c>
      <c r="M176" s="19">
        <f t="shared" si="72"/>
        <v>2</v>
      </c>
      <c r="N176" s="18" t="e">
        <f t="shared" si="73"/>
        <v>#VALUE!</v>
      </c>
      <c r="O176" s="18" t="e">
        <f t="shared" si="74"/>
        <v>#VALUE!</v>
      </c>
      <c r="P176" s="18" t="e">
        <f t="shared" si="75"/>
        <v>#VALUE!</v>
      </c>
      <c r="Q176" s="18" t="e">
        <f t="shared" si="76"/>
        <v>#VALUE!</v>
      </c>
      <c r="R176" s="27" t="str">
        <f t="shared" si="77"/>
        <v xml:space="preserve"> </v>
      </c>
      <c r="S176" s="19" t="str">
        <f t="shared" si="78"/>
        <v xml:space="preserve"> </v>
      </c>
      <c r="T176" s="19" t="str">
        <f t="shared" si="79"/>
        <v>0</v>
      </c>
      <c r="U176" s="19">
        <f t="shared" si="80"/>
        <v>0</v>
      </c>
      <c r="V176" s="20" t="e">
        <f t="shared" si="81"/>
        <v>#VALUE!</v>
      </c>
      <c r="W176" s="18" t="e">
        <f t="shared" si="82"/>
        <v>#VALUE!</v>
      </c>
      <c r="X176" s="18" t="e">
        <f t="shared" si="83"/>
        <v>#VALUE!</v>
      </c>
      <c r="Y176" s="18" t="e">
        <f t="shared" si="84"/>
        <v>#VALUE!</v>
      </c>
      <c r="Z176" s="16" t="str">
        <f t="shared" si="85"/>
        <v xml:space="preserve"> </v>
      </c>
      <c r="AA176" s="16" t="str">
        <f t="shared" si="86"/>
        <v xml:space="preserve"> </v>
      </c>
      <c r="AB176" s="19" t="str">
        <f t="shared" si="87"/>
        <v>0</v>
      </c>
      <c r="AC176" s="19">
        <f t="shared" si="88"/>
        <v>0</v>
      </c>
      <c r="AD176" s="19">
        <f t="shared" si="89"/>
        <v>2</v>
      </c>
      <c r="AE176" s="31">
        <f>_xlfn.XLOOKUP(C176,Product!$E$3:$E$29,Product!$F$3:$F$29)</f>
        <v>125000</v>
      </c>
      <c r="AF176" s="31">
        <f>_xlfn.XLOOKUP(C176,Product!$E$3:$E$29,Product!$G$3:$G$29)</f>
        <v>23000</v>
      </c>
      <c r="AG176" s="21" t="s">
        <v>89</v>
      </c>
      <c r="AH176" s="22">
        <f>_xlfn.XLOOKUP(AG176,Diskon!$C$3:$C$9,Diskon!$D$3:$D$9)</f>
        <v>0.15</v>
      </c>
      <c r="AI176" s="17" t="s">
        <v>90</v>
      </c>
      <c r="AJ176" s="16" t="s">
        <v>23</v>
      </c>
      <c r="AK176" s="16" t="s">
        <v>40</v>
      </c>
      <c r="AL176" s="23">
        <f t="shared" si="90"/>
        <v>250000</v>
      </c>
      <c r="AM176" s="23">
        <f t="shared" si="91"/>
        <v>37500</v>
      </c>
      <c r="AN176" s="23">
        <f t="shared" si="92"/>
        <v>212500</v>
      </c>
      <c r="AO176" s="23">
        <f t="shared" si="93"/>
        <v>46000</v>
      </c>
      <c r="AP176" s="23">
        <f t="shared" si="94"/>
        <v>166500</v>
      </c>
      <c r="AQ176" s="24">
        <v>45022</v>
      </c>
      <c r="AR176" s="27" t="str">
        <f t="shared" si="95"/>
        <v>06/04/23</v>
      </c>
      <c r="AS176" s="16">
        <v>5</v>
      </c>
      <c r="AT176" s="66">
        <f>AP176/'pivot general'!$A$8</f>
        <v>2.4976697791032347E-4</v>
      </c>
    </row>
    <row r="177" spans="1:46" ht="14.4" x14ac:dyDescent="0.3">
      <c r="A177" s="16">
        <v>176</v>
      </c>
      <c r="B177" s="16" t="str">
        <f t="shared" si="64"/>
        <v>ORD-PW-176-17/04/23</v>
      </c>
      <c r="C177" s="17" t="s">
        <v>27</v>
      </c>
      <c r="D177" s="16" t="str">
        <f>_xlfn.XLOOKUP($C177,Product!$E$3:$E$29,Product!$D$3:$D$29)</f>
        <v>PW</v>
      </c>
      <c r="E177" s="18" t="s">
        <v>245</v>
      </c>
      <c r="F177" s="18">
        <f t="shared" si="65"/>
        <v>10</v>
      </c>
      <c r="G177" s="18">
        <f t="shared" si="66"/>
        <v>21</v>
      </c>
      <c r="H177" s="18">
        <f t="shared" si="67"/>
        <v>32</v>
      </c>
      <c r="I177" s="18">
        <f t="shared" si="68"/>
        <v>11</v>
      </c>
      <c r="J177" s="16" t="str">
        <f t="shared" si="69"/>
        <v>Carmine Red</v>
      </c>
      <c r="K177" s="16" t="str">
        <f t="shared" si="70"/>
        <v>Carmine Red</v>
      </c>
      <c r="L177" s="25" t="str">
        <f t="shared" si="71"/>
        <v xml:space="preserve"> 1</v>
      </c>
      <c r="M177" s="19">
        <f t="shared" si="72"/>
        <v>1</v>
      </c>
      <c r="N177" s="18">
        <f t="shared" si="73"/>
        <v>45</v>
      </c>
      <c r="O177" s="18">
        <f t="shared" si="74"/>
        <v>55</v>
      </c>
      <c r="P177" s="18">
        <f t="shared" si="75"/>
        <v>66</v>
      </c>
      <c r="Q177" s="18">
        <f t="shared" si="76"/>
        <v>10</v>
      </c>
      <c r="R177" s="27" t="str">
        <f t="shared" si="77"/>
        <v xml:space="preserve">Rose Gold </v>
      </c>
      <c r="S177" s="19" t="str">
        <f t="shared" si="78"/>
        <v xml:space="preserve">Rose Gold </v>
      </c>
      <c r="T177" s="19" t="str">
        <f t="shared" si="79"/>
        <v xml:space="preserve"> 1</v>
      </c>
      <c r="U177" s="19">
        <f t="shared" si="80"/>
        <v>1</v>
      </c>
      <c r="V177" s="20" t="e">
        <f t="shared" si="81"/>
        <v>#VALUE!</v>
      </c>
      <c r="W177" s="18" t="e">
        <f t="shared" si="82"/>
        <v>#VALUE!</v>
      </c>
      <c r="X177" s="18" t="e">
        <f t="shared" si="83"/>
        <v>#VALUE!</v>
      </c>
      <c r="Y177" s="18" t="e">
        <f t="shared" si="84"/>
        <v>#VALUE!</v>
      </c>
      <c r="Z177" s="16" t="str">
        <f t="shared" si="85"/>
        <v xml:space="preserve"> </v>
      </c>
      <c r="AA177" s="16" t="str">
        <f t="shared" si="86"/>
        <v xml:space="preserve"> </v>
      </c>
      <c r="AB177" s="19" t="str">
        <f t="shared" si="87"/>
        <v>0</v>
      </c>
      <c r="AC177" s="19">
        <f t="shared" si="88"/>
        <v>0</v>
      </c>
      <c r="AD177" s="19">
        <f t="shared" si="89"/>
        <v>2</v>
      </c>
      <c r="AE177" s="31">
        <f>_xlfn.XLOOKUP(C177,Product!$E$3:$E$29,Product!$F$3:$F$29)</f>
        <v>155000</v>
      </c>
      <c r="AF177" s="31">
        <f>_xlfn.XLOOKUP(C177,Product!$E$3:$E$29,Product!$G$3:$G$29)</f>
        <v>46000</v>
      </c>
      <c r="AG177" s="21" t="s">
        <v>100</v>
      </c>
      <c r="AH177" s="22">
        <f>_xlfn.XLOOKUP(AG177,Diskon!$C$3:$C$9,Diskon!$D$3:$D$9)</f>
        <v>0.15</v>
      </c>
      <c r="AI177" s="17" t="s">
        <v>13</v>
      </c>
      <c r="AJ177" s="16" t="s">
        <v>17</v>
      </c>
      <c r="AK177" s="16" t="s">
        <v>38</v>
      </c>
      <c r="AL177" s="23">
        <f t="shared" si="90"/>
        <v>310000</v>
      </c>
      <c r="AM177" s="23">
        <f t="shared" si="91"/>
        <v>46500</v>
      </c>
      <c r="AN177" s="23">
        <f t="shared" si="92"/>
        <v>263500</v>
      </c>
      <c r="AO177" s="23">
        <f t="shared" si="93"/>
        <v>92000</v>
      </c>
      <c r="AP177" s="23">
        <f t="shared" si="94"/>
        <v>171500</v>
      </c>
      <c r="AQ177" s="24">
        <v>45033</v>
      </c>
      <c r="AR177" s="27" t="str">
        <f t="shared" si="95"/>
        <v>17/04/23</v>
      </c>
      <c r="AS177" s="16">
        <v>4</v>
      </c>
      <c r="AT177" s="66">
        <f>AP177/'pivot general'!$A$8</f>
        <v>2.5726748775748034E-4</v>
      </c>
    </row>
    <row r="178" spans="1:46" ht="14.4" x14ac:dyDescent="0.3">
      <c r="A178" s="16">
        <v>177</v>
      </c>
      <c r="B178" s="16" t="str">
        <f t="shared" si="64"/>
        <v>ORD-PW-177-29/04/23</v>
      </c>
      <c r="C178" s="17" t="s">
        <v>73</v>
      </c>
      <c r="D178" s="16" t="str">
        <f>_xlfn.XLOOKUP($C178,Product!$E$3:$E$29,Product!$D$3:$D$29)</f>
        <v>PW</v>
      </c>
      <c r="E178" s="18" t="s">
        <v>246</v>
      </c>
      <c r="F178" s="18">
        <f t="shared" si="65"/>
        <v>10</v>
      </c>
      <c r="G178" s="18">
        <f t="shared" si="66"/>
        <v>18</v>
      </c>
      <c r="H178" s="18">
        <f t="shared" si="67"/>
        <v>29</v>
      </c>
      <c r="I178" s="18">
        <f t="shared" si="68"/>
        <v>8</v>
      </c>
      <c r="J178" s="16" t="str">
        <f t="shared" si="69"/>
        <v>Ash Grey</v>
      </c>
      <c r="K178" s="16" t="str">
        <f t="shared" si="70"/>
        <v>Ash Grey</v>
      </c>
      <c r="L178" s="25" t="str">
        <f t="shared" si="71"/>
        <v xml:space="preserve"> 1</v>
      </c>
      <c r="M178" s="19">
        <f t="shared" si="72"/>
        <v>1</v>
      </c>
      <c r="N178" s="18">
        <f t="shared" si="73"/>
        <v>42</v>
      </c>
      <c r="O178" s="18">
        <f t="shared" si="74"/>
        <v>47</v>
      </c>
      <c r="P178" s="18">
        <f t="shared" si="75"/>
        <v>58</v>
      </c>
      <c r="Q178" s="18">
        <f t="shared" si="76"/>
        <v>5</v>
      </c>
      <c r="R178" s="27" t="str">
        <f t="shared" si="77"/>
        <v xml:space="preserve">Gold </v>
      </c>
      <c r="S178" s="19" t="str">
        <f t="shared" si="78"/>
        <v xml:space="preserve">Gold </v>
      </c>
      <c r="T178" s="19" t="str">
        <f t="shared" si="79"/>
        <v xml:space="preserve"> 1</v>
      </c>
      <c r="U178" s="19">
        <f t="shared" si="80"/>
        <v>1</v>
      </c>
      <c r="V178" s="20">
        <f t="shared" si="81"/>
        <v>71</v>
      </c>
      <c r="W178" s="18">
        <f t="shared" si="82"/>
        <v>81</v>
      </c>
      <c r="X178" s="18">
        <f t="shared" si="83"/>
        <v>92</v>
      </c>
      <c r="Y178" s="18">
        <f t="shared" si="84"/>
        <v>10</v>
      </c>
      <c r="Z178" s="16" t="str">
        <f t="shared" si="85"/>
        <v xml:space="preserve">Rose Gold </v>
      </c>
      <c r="AA178" s="16" t="str">
        <f t="shared" si="86"/>
        <v xml:space="preserve">Rose Gold </v>
      </c>
      <c r="AB178" s="19" t="str">
        <f t="shared" si="87"/>
        <v xml:space="preserve"> 1</v>
      </c>
      <c r="AC178" s="19">
        <f t="shared" si="88"/>
        <v>1</v>
      </c>
      <c r="AD178" s="19">
        <f t="shared" si="89"/>
        <v>3</v>
      </c>
      <c r="AE178" s="31">
        <f>_xlfn.XLOOKUP(C178,Product!$E$3:$E$29,Product!$F$3:$F$29)</f>
        <v>185000</v>
      </c>
      <c r="AF178" s="31">
        <f>_xlfn.XLOOKUP(C178,Product!$E$3:$E$29,Product!$G$3:$G$29)</f>
        <v>60000</v>
      </c>
      <c r="AG178" s="21" t="s">
        <v>12</v>
      </c>
      <c r="AH178" s="22">
        <f>_xlfn.XLOOKUP(AG178,Diskon!$C$3:$C$9,Diskon!$D$3:$D$9)</f>
        <v>0.2</v>
      </c>
      <c r="AI178" s="17" t="s">
        <v>13</v>
      </c>
      <c r="AJ178" s="16" t="s">
        <v>11</v>
      </c>
      <c r="AK178" s="16" t="s">
        <v>26</v>
      </c>
      <c r="AL178" s="23">
        <f t="shared" si="90"/>
        <v>555000</v>
      </c>
      <c r="AM178" s="23">
        <f t="shared" si="91"/>
        <v>111000</v>
      </c>
      <c r="AN178" s="23">
        <f t="shared" si="92"/>
        <v>444000</v>
      </c>
      <c r="AO178" s="23">
        <f t="shared" si="93"/>
        <v>180000</v>
      </c>
      <c r="AP178" s="23">
        <f t="shared" si="94"/>
        <v>264000</v>
      </c>
      <c r="AQ178" s="24">
        <v>45045</v>
      </c>
      <c r="AR178" s="27" t="str">
        <f t="shared" si="95"/>
        <v>29/04/23</v>
      </c>
      <c r="AS178" s="16">
        <v>5</v>
      </c>
      <c r="AT178" s="66">
        <f>AP178/'pivot general'!$A$8</f>
        <v>3.9602691992988222E-4</v>
      </c>
    </row>
    <row r="179" spans="1:46" ht="14.4" x14ac:dyDescent="0.3">
      <c r="A179" s="16">
        <v>178</v>
      </c>
      <c r="B179" s="16" t="str">
        <f t="shared" si="64"/>
        <v>ORD-PW-178-03/04/23</v>
      </c>
      <c r="C179" s="17" t="s">
        <v>47</v>
      </c>
      <c r="D179" s="16" t="str">
        <f>_xlfn.XLOOKUP($C179,Product!$E$3:$E$29,Product!$D$3:$D$29)</f>
        <v>PW</v>
      </c>
      <c r="E179" s="18" t="s">
        <v>247</v>
      </c>
      <c r="F179" s="18">
        <f t="shared" si="65"/>
        <v>10</v>
      </c>
      <c r="G179" s="18">
        <f t="shared" si="66"/>
        <v>21</v>
      </c>
      <c r="H179" s="18">
        <f t="shared" si="67"/>
        <v>32</v>
      </c>
      <c r="I179" s="18">
        <f t="shared" si="68"/>
        <v>11</v>
      </c>
      <c r="J179" s="16" t="str">
        <f t="shared" si="69"/>
        <v>Carmine Red</v>
      </c>
      <c r="K179" s="16" t="str">
        <f t="shared" si="70"/>
        <v>Carmine Red</v>
      </c>
      <c r="L179" s="25" t="str">
        <f t="shared" si="71"/>
        <v xml:space="preserve"> 1</v>
      </c>
      <c r="M179" s="19">
        <f t="shared" si="72"/>
        <v>1</v>
      </c>
      <c r="N179" s="18">
        <f t="shared" si="73"/>
        <v>45</v>
      </c>
      <c r="O179" s="18">
        <f t="shared" si="74"/>
        <v>56</v>
      </c>
      <c r="P179" s="18">
        <f t="shared" si="75"/>
        <v>67</v>
      </c>
      <c r="Q179" s="18">
        <f t="shared" si="76"/>
        <v>11</v>
      </c>
      <c r="R179" s="27" t="str">
        <f t="shared" si="77"/>
        <v xml:space="preserve">Ocean Blue </v>
      </c>
      <c r="S179" s="19" t="str">
        <f t="shared" si="78"/>
        <v xml:space="preserve">Ocean Blue </v>
      </c>
      <c r="T179" s="19" t="str">
        <f t="shared" si="79"/>
        <v xml:space="preserve"> 1</v>
      </c>
      <c r="U179" s="19">
        <f t="shared" si="80"/>
        <v>1</v>
      </c>
      <c r="V179" s="20" t="e">
        <f t="shared" si="81"/>
        <v>#VALUE!</v>
      </c>
      <c r="W179" s="18" t="e">
        <f t="shared" si="82"/>
        <v>#VALUE!</v>
      </c>
      <c r="X179" s="18" t="e">
        <f t="shared" si="83"/>
        <v>#VALUE!</v>
      </c>
      <c r="Y179" s="18" t="e">
        <f t="shared" si="84"/>
        <v>#VALUE!</v>
      </c>
      <c r="Z179" s="16" t="str">
        <f t="shared" si="85"/>
        <v xml:space="preserve"> </v>
      </c>
      <c r="AA179" s="16" t="str">
        <f t="shared" si="86"/>
        <v xml:space="preserve"> </v>
      </c>
      <c r="AB179" s="19" t="str">
        <f t="shared" si="87"/>
        <v>0</v>
      </c>
      <c r="AC179" s="19">
        <f t="shared" si="88"/>
        <v>0</v>
      </c>
      <c r="AD179" s="19">
        <f t="shared" si="89"/>
        <v>2</v>
      </c>
      <c r="AE179" s="31">
        <f>_xlfn.XLOOKUP(C179,Product!$E$3:$E$29,Product!$F$3:$F$29)</f>
        <v>200000</v>
      </c>
      <c r="AF179" s="31">
        <f>_xlfn.XLOOKUP(C179,Product!$E$3:$E$29,Product!$G$3:$G$29)</f>
        <v>55000</v>
      </c>
      <c r="AG179" s="21" t="s">
        <v>10</v>
      </c>
      <c r="AH179" s="22">
        <f>_xlfn.XLOOKUP(AG179,Diskon!$C$3:$C$9,Diskon!$D$3:$D$9)</f>
        <v>0.1</v>
      </c>
      <c r="AI179" s="17" t="s">
        <v>90</v>
      </c>
      <c r="AJ179" s="16" t="s">
        <v>11</v>
      </c>
      <c r="AK179" s="16" t="s">
        <v>64</v>
      </c>
      <c r="AL179" s="23">
        <f t="shared" si="90"/>
        <v>400000</v>
      </c>
      <c r="AM179" s="23">
        <f t="shared" si="91"/>
        <v>40000</v>
      </c>
      <c r="AN179" s="23">
        <f t="shared" si="92"/>
        <v>360000</v>
      </c>
      <c r="AO179" s="23">
        <f t="shared" si="93"/>
        <v>110000</v>
      </c>
      <c r="AP179" s="23">
        <f t="shared" si="94"/>
        <v>250000</v>
      </c>
      <c r="AQ179" s="24">
        <v>45019</v>
      </c>
      <c r="AR179" s="27" t="str">
        <f t="shared" si="95"/>
        <v>03/04/23</v>
      </c>
      <c r="AS179" s="16">
        <v>1</v>
      </c>
      <c r="AT179" s="66">
        <f>AP179/'pivot general'!$A$8</f>
        <v>3.7502549235784305E-4</v>
      </c>
    </row>
    <row r="180" spans="1:46" ht="14.4" x14ac:dyDescent="0.3">
      <c r="A180" s="16">
        <v>179</v>
      </c>
      <c r="B180" s="16" t="str">
        <f t="shared" si="64"/>
        <v>ORD-SW-179-16/04/23</v>
      </c>
      <c r="C180" s="17" t="s">
        <v>29</v>
      </c>
      <c r="D180" s="16" t="str">
        <f>_xlfn.XLOOKUP($C180,Product!$E$3:$E$29,Product!$D$3:$D$29)</f>
        <v>SW</v>
      </c>
      <c r="E180" s="18" t="s">
        <v>248</v>
      </c>
      <c r="F180" s="18">
        <f t="shared" si="65"/>
        <v>10</v>
      </c>
      <c r="G180" s="18">
        <f t="shared" si="66"/>
        <v>17</v>
      </c>
      <c r="H180" s="18">
        <f t="shared" si="67"/>
        <v>28</v>
      </c>
      <c r="I180" s="18">
        <f t="shared" si="68"/>
        <v>7</v>
      </c>
      <c r="J180" s="16" t="str">
        <f t="shared" si="69"/>
        <v>Magenta</v>
      </c>
      <c r="K180" s="16" t="str">
        <f t="shared" si="70"/>
        <v>Magenta</v>
      </c>
      <c r="L180" s="25" t="str">
        <f t="shared" si="71"/>
        <v xml:space="preserve"> 1</v>
      </c>
      <c r="M180" s="19">
        <f t="shared" si="72"/>
        <v>1</v>
      </c>
      <c r="N180" s="18" t="e">
        <f t="shared" si="73"/>
        <v>#VALUE!</v>
      </c>
      <c r="O180" s="18" t="e">
        <f t="shared" si="74"/>
        <v>#VALUE!</v>
      </c>
      <c r="P180" s="18" t="e">
        <f t="shared" si="75"/>
        <v>#VALUE!</v>
      </c>
      <c r="Q180" s="18" t="e">
        <f t="shared" si="76"/>
        <v>#VALUE!</v>
      </c>
      <c r="R180" s="27" t="str">
        <f t="shared" si="77"/>
        <v xml:space="preserve"> </v>
      </c>
      <c r="S180" s="19" t="str">
        <f t="shared" si="78"/>
        <v xml:space="preserve"> </v>
      </c>
      <c r="T180" s="19" t="str">
        <f t="shared" si="79"/>
        <v>0</v>
      </c>
      <c r="U180" s="19">
        <f t="shared" si="80"/>
        <v>0</v>
      </c>
      <c r="V180" s="20" t="e">
        <f t="shared" si="81"/>
        <v>#VALUE!</v>
      </c>
      <c r="W180" s="18" t="e">
        <f t="shared" si="82"/>
        <v>#VALUE!</v>
      </c>
      <c r="X180" s="18" t="e">
        <f t="shared" si="83"/>
        <v>#VALUE!</v>
      </c>
      <c r="Y180" s="18" t="e">
        <f t="shared" si="84"/>
        <v>#VALUE!</v>
      </c>
      <c r="Z180" s="16" t="str">
        <f t="shared" si="85"/>
        <v xml:space="preserve"> </v>
      </c>
      <c r="AA180" s="16" t="str">
        <f t="shared" si="86"/>
        <v xml:space="preserve"> </v>
      </c>
      <c r="AB180" s="19" t="str">
        <f t="shared" si="87"/>
        <v>0</v>
      </c>
      <c r="AC180" s="19">
        <f t="shared" si="88"/>
        <v>0</v>
      </c>
      <c r="AD180" s="19">
        <f t="shared" si="89"/>
        <v>1</v>
      </c>
      <c r="AE180" s="31">
        <f>_xlfn.XLOOKUP(C180,Product!$E$3:$E$29,Product!$F$3:$F$29)</f>
        <v>165000</v>
      </c>
      <c r="AF180" s="31">
        <f>_xlfn.XLOOKUP(C180,Product!$E$3:$E$29,Product!$G$3:$G$29)</f>
        <v>69000</v>
      </c>
      <c r="AG180" s="21" t="s">
        <v>12</v>
      </c>
      <c r="AH180" s="22">
        <f>_xlfn.XLOOKUP(AG180,Diskon!$C$3:$C$9,Diskon!$D$3:$D$9)</f>
        <v>0.2</v>
      </c>
      <c r="AI180" s="17" t="s">
        <v>13</v>
      </c>
      <c r="AJ180" s="16" t="s">
        <v>11</v>
      </c>
      <c r="AK180" s="16" t="s">
        <v>62</v>
      </c>
      <c r="AL180" s="23">
        <f t="shared" si="90"/>
        <v>165000</v>
      </c>
      <c r="AM180" s="23">
        <f t="shared" si="91"/>
        <v>33000</v>
      </c>
      <c r="AN180" s="23">
        <f t="shared" si="92"/>
        <v>132000</v>
      </c>
      <c r="AO180" s="23">
        <f t="shared" si="93"/>
        <v>69000</v>
      </c>
      <c r="AP180" s="23">
        <f t="shared" si="94"/>
        <v>63000</v>
      </c>
      <c r="AQ180" s="24">
        <v>45032</v>
      </c>
      <c r="AR180" s="27" t="str">
        <f t="shared" si="95"/>
        <v>16/04/23</v>
      </c>
      <c r="AS180" s="16">
        <v>3</v>
      </c>
      <c r="AT180" s="66">
        <f>AP180/'pivot general'!$A$8</f>
        <v>9.4506424074176443E-5</v>
      </c>
    </row>
    <row r="181" spans="1:46" ht="14.4" x14ac:dyDescent="0.3">
      <c r="A181" s="16">
        <v>180</v>
      </c>
      <c r="B181" s="16" t="str">
        <f t="shared" si="64"/>
        <v>ORD-PW-180-03/04/23</v>
      </c>
      <c r="C181" s="17" t="s">
        <v>59</v>
      </c>
      <c r="D181" s="16" t="str">
        <f>_xlfn.XLOOKUP($C181,Product!$E$3:$E$29,Product!$D$3:$D$29)</f>
        <v>PW</v>
      </c>
      <c r="E181" s="18" t="s">
        <v>249</v>
      </c>
      <c r="F181" s="18">
        <f t="shared" si="65"/>
        <v>10</v>
      </c>
      <c r="G181" s="18">
        <f t="shared" si="66"/>
        <v>20</v>
      </c>
      <c r="H181" s="18">
        <f t="shared" si="67"/>
        <v>31</v>
      </c>
      <c r="I181" s="18">
        <f t="shared" si="68"/>
        <v>10</v>
      </c>
      <c r="J181" s="16" t="str">
        <f t="shared" si="69"/>
        <v>Snow White</v>
      </c>
      <c r="K181" s="16" t="str">
        <f t="shared" si="70"/>
        <v>Snow White</v>
      </c>
      <c r="L181" s="25" t="str">
        <f t="shared" si="71"/>
        <v xml:space="preserve"> 2</v>
      </c>
      <c r="M181" s="19">
        <f t="shared" si="72"/>
        <v>2</v>
      </c>
      <c r="N181" s="18">
        <f t="shared" si="73"/>
        <v>44</v>
      </c>
      <c r="O181" s="18">
        <f t="shared" si="74"/>
        <v>54</v>
      </c>
      <c r="P181" s="18">
        <f t="shared" si="75"/>
        <v>65</v>
      </c>
      <c r="Q181" s="18">
        <f t="shared" si="76"/>
        <v>10</v>
      </c>
      <c r="R181" s="27" t="str">
        <f t="shared" si="77"/>
        <v xml:space="preserve">Rose Gold </v>
      </c>
      <c r="S181" s="19" t="str">
        <f t="shared" si="78"/>
        <v xml:space="preserve">Rose Gold </v>
      </c>
      <c r="T181" s="19" t="str">
        <f t="shared" si="79"/>
        <v xml:space="preserve"> 1</v>
      </c>
      <c r="U181" s="19">
        <f t="shared" si="80"/>
        <v>1</v>
      </c>
      <c r="V181" s="20">
        <f t="shared" si="81"/>
        <v>78</v>
      </c>
      <c r="W181" s="18">
        <f t="shared" si="82"/>
        <v>89</v>
      </c>
      <c r="X181" s="18">
        <f t="shared" si="83"/>
        <v>100</v>
      </c>
      <c r="Y181" s="18">
        <f t="shared" si="84"/>
        <v>11</v>
      </c>
      <c r="Z181" s="16" t="str">
        <f t="shared" si="85"/>
        <v xml:space="preserve">Ocean Blue </v>
      </c>
      <c r="AA181" s="16" t="str">
        <f t="shared" si="86"/>
        <v xml:space="preserve">Ocean Blue </v>
      </c>
      <c r="AB181" s="19" t="str">
        <f t="shared" si="87"/>
        <v xml:space="preserve"> 1</v>
      </c>
      <c r="AC181" s="19">
        <f t="shared" si="88"/>
        <v>1</v>
      </c>
      <c r="AD181" s="19">
        <f t="shared" si="89"/>
        <v>4</v>
      </c>
      <c r="AE181" s="31">
        <f>_xlfn.XLOOKUP(C181,Product!$E$3:$E$29,Product!$F$3:$F$29)</f>
        <v>110000</v>
      </c>
      <c r="AF181" s="31">
        <f>_xlfn.XLOOKUP(C181,Product!$E$3:$E$29,Product!$G$3:$G$29)</f>
        <v>40000</v>
      </c>
      <c r="AG181" s="21" t="s">
        <v>92</v>
      </c>
      <c r="AH181" s="22">
        <f>_xlfn.XLOOKUP(AG181,Diskon!$C$3:$C$9,Diskon!$D$3:$D$9)</f>
        <v>0.1</v>
      </c>
      <c r="AI181" s="17" t="s">
        <v>90</v>
      </c>
      <c r="AJ181" s="16" t="s">
        <v>14</v>
      </c>
      <c r="AK181" s="16" t="s">
        <v>70</v>
      </c>
      <c r="AL181" s="23">
        <f t="shared" si="90"/>
        <v>440000</v>
      </c>
      <c r="AM181" s="23">
        <f t="shared" si="91"/>
        <v>44000</v>
      </c>
      <c r="AN181" s="23">
        <f t="shared" si="92"/>
        <v>396000</v>
      </c>
      <c r="AO181" s="23">
        <f t="shared" si="93"/>
        <v>160000</v>
      </c>
      <c r="AP181" s="23">
        <f t="shared" si="94"/>
        <v>236000</v>
      </c>
      <c r="AQ181" s="24">
        <v>45019</v>
      </c>
      <c r="AR181" s="27" t="str">
        <f t="shared" si="95"/>
        <v>03/04/23</v>
      </c>
      <c r="AS181" s="16">
        <v>2</v>
      </c>
      <c r="AT181" s="66">
        <f>AP181/'pivot general'!$A$8</f>
        <v>3.5402406478580382E-4</v>
      </c>
    </row>
    <row r="182" spans="1:46" ht="14.4" x14ac:dyDescent="0.3">
      <c r="A182" s="16">
        <v>181</v>
      </c>
      <c r="B182" s="16" t="str">
        <f t="shared" si="64"/>
        <v>ORD-PP-181-01/04/23</v>
      </c>
      <c r="C182" s="17" t="s">
        <v>54</v>
      </c>
      <c r="D182" s="16" t="str">
        <f>_xlfn.XLOOKUP($C182,Product!$E$3:$E$29,Product!$D$3:$D$29)</f>
        <v>PP</v>
      </c>
      <c r="E182" s="18" t="s">
        <v>250</v>
      </c>
      <c r="F182" s="18">
        <f t="shared" si="65"/>
        <v>10</v>
      </c>
      <c r="G182" s="18">
        <f t="shared" si="66"/>
        <v>24</v>
      </c>
      <c r="H182" s="18">
        <f t="shared" si="67"/>
        <v>35</v>
      </c>
      <c r="I182" s="18">
        <f t="shared" si="68"/>
        <v>14</v>
      </c>
      <c r="J182" s="16" t="str">
        <f t="shared" si="69"/>
        <v>Midnight Black</v>
      </c>
      <c r="K182" s="16" t="str">
        <f t="shared" si="70"/>
        <v>Midnight Black</v>
      </c>
      <c r="L182" s="25" t="str">
        <f t="shared" si="71"/>
        <v xml:space="preserve"> 5</v>
      </c>
      <c r="M182" s="19">
        <f t="shared" si="72"/>
        <v>5</v>
      </c>
      <c r="N182" s="18">
        <f t="shared" si="73"/>
        <v>48</v>
      </c>
      <c r="O182" s="18">
        <f t="shared" si="74"/>
        <v>59</v>
      </c>
      <c r="P182" s="18">
        <f t="shared" si="75"/>
        <v>70</v>
      </c>
      <c r="Q182" s="18">
        <f t="shared" si="76"/>
        <v>11</v>
      </c>
      <c r="R182" s="27" t="str">
        <f t="shared" si="77"/>
        <v xml:space="preserve">Snow White </v>
      </c>
      <c r="S182" s="19" t="str">
        <f t="shared" si="78"/>
        <v xml:space="preserve">Snow White </v>
      </c>
      <c r="T182" s="19" t="str">
        <f t="shared" si="79"/>
        <v xml:space="preserve"> 2</v>
      </c>
      <c r="U182" s="19">
        <f t="shared" si="80"/>
        <v>2</v>
      </c>
      <c r="V182" s="20" t="e">
        <f t="shared" si="81"/>
        <v>#VALUE!</v>
      </c>
      <c r="W182" s="18" t="e">
        <f t="shared" si="82"/>
        <v>#VALUE!</v>
      </c>
      <c r="X182" s="18" t="e">
        <f t="shared" si="83"/>
        <v>#VALUE!</v>
      </c>
      <c r="Y182" s="18" t="e">
        <f t="shared" si="84"/>
        <v>#VALUE!</v>
      </c>
      <c r="Z182" s="16" t="str">
        <f t="shared" si="85"/>
        <v xml:space="preserve"> </v>
      </c>
      <c r="AA182" s="16" t="str">
        <f t="shared" si="86"/>
        <v xml:space="preserve"> </v>
      </c>
      <c r="AB182" s="19" t="str">
        <f t="shared" si="87"/>
        <v>0</v>
      </c>
      <c r="AC182" s="19">
        <f t="shared" si="88"/>
        <v>0</v>
      </c>
      <c r="AD182" s="19">
        <f t="shared" si="89"/>
        <v>7</v>
      </c>
      <c r="AE182" s="31">
        <f>_xlfn.XLOOKUP(C182,Product!$E$3:$E$29,Product!$F$3:$F$29)</f>
        <v>85000</v>
      </c>
      <c r="AF182" s="31">
        <f>_xlfn.XLOOKUP(C182,Product!$E$3:$E$29,Product!$G$3:$G$29)</f>
        <v>28000</v>
      </c>
      <c r="AG182" s="21" t="s">
        <v>10</v>
      </c>
      <c r="AH182" s="22">
        <f>_xlfn.XLOOKUP(AG182,Diskon!$C$3:$C$9,Diskon!$D$3:$D$9)</f>
        <v>0.1</v>
      </c>
      <c r="AI182" s="17" t="s">
        <v>90</v>
      </c>
      <c r="AJ182" s="16" t="s">
        <v>11</v>
      </c>
      <c r="AK182" s="16" t="s">
        <v>75</v>
      </c>
      <c r="AL182" s="23">
        <f t="shared" si="90"/>
        <v>595000</v>
      </c>
      <c r="AM182" s="23">
        <f t="shared" si="91"/>
        <v>59500</v>
      </c>
      <c r="AN182" s="23">
        <f t="shared" si="92"/>
        <v>535500</v>
      </c>
      <c r="AO182" s="23">
        <f t="shared" si="93"/>
        <v>196000</v>
      </c>
      <c r="AP182" s="23">
        <f t="shared" si="94"/>
        <v>339500</v>
      </c>
      <c r="AQ182" s="24">
        <v>45017</v>
      </c>
      <c r="AR182" s="27" t="str">
        <f t="shared" si="95"/>
        <v>01/04/23</v>
      </c>
      <c r="AS182" s="16">
        <v>1</v>
      </c>
      <c r="AT182" s="66">
        <f>AP182/'pivot general'!$A$8</f>
        <v>5.092846186219508E-4</v>
      </c>
    </row>
    <row r="183" spans="1:46" ht="14.4" x14ac:dyDescent="0.3">
      <c r="A183" s="16">
        <v>182</v>
      </c>
      <c r="B183" s="16" t="str">
        <f t="shared" si="64"/>
        <v>ORD-PP-182-04/04/23</v>
      </c>
      <c r="C183" s="17" t="s">
        <v>24</v>
      </c>
      <c r="D183" s="16" t="str">
        <f>_xlfn.XLOOKUP($C183,Product!$E$3:$E$29,Product!$D$3:$D$29)</f>
        <v>PP</v>
      </c>
      <c r="E183" s="18" t="s">
        <v>251</v>
      </c>
      <c r="F183" s="18">
        <f t="shared" si="65"/>
        <v>10</v>
      </c>
      <c r="G183" s="18">
        <f t="shared" si="66"/>
        <v>14</v>
      </c>
      <c r="H183" s="18">
        <f t="shared" si="67"/>
        <v>25</v>
      </c>
      <c r="I183" s="18">
        <f t="shared" si="68"/>
        <v>4</v>
      </c>
      <c r="J183" s="16" t="str">
        <f t="shared" si="69"/>
        <v>Dusk</v>
      </c>
      <c r="K183" s="16" t="str">
        <f t="shared" si="70"/>
        <v>Dusk</v>
      </c>
      <c r="L183" s="25" t="str">
        <f t="shared" si="71"/>
        <v xml:space="preserve"> 1</v>
      </c>
      <c r="M183" s="19">
        <f t="shared" si="72"/>
        <v>1</v>
      </c>
      <c r="N183" s="18">
        <f t="shared" si="73"/>
        <v>38</v>
      </c>
      <c r="O183" s="18">
        <f t="shared" si="74"/>
        <v>49</v>
      </c>
      <c r="P183" s="18">
        <f t="shared" si="75"/>
        <v>60</v>
      </c>
      <c r="Q183" s="18">
        <f t="shared" si="76"/>
        <v>11</v>
      </c>
      <c r="R183" s="27" t="str">
        <f t="shared" si="77"/>
        <v xml:space="preserve">Snow White </v>
      </c>
      <c r="S183" s="19" t="str">
        <f t="shared" si="78"/>
        <v xml:space="preserve">Snow White </v>
      </c>
      <c r="T183" s="19" t="str">
        <f t="shared" si="79"/>
        <v xml:space="preserve"> 1</v>
      </c>
      <c r="U183" s="19">
        <f t="shared" si="80"/>
        <v>1</v>
      </c>
      <c r="V183" s="20" t="e">
        <f t="shared" si="81"/>
        <v>#VALUE!</v>
      </c>
      <c r="W183" s="18" t="e">
        <f t="shared" si="82"/>
        <v>#VALUE!</v>
      </c>
      <c r="X183" s="18" t="e">
        <f t="shared" si="83"/>
        <v>#VALUE!</v>
      </c>
      <c r="Y183" s="18" t="e">
        <f t="shared" si="84"/>
        <v>#VALUE!</v>
      </c>
      <c r="Z183" s="16" t="str">
        <f t="shared" si="85"/>
        <v xml:space="preserve"> </v>
      </c>
      <c r="AA183" s="16" t="str">
        <f t="shared" si="86"/>
        <v xml:space="preserve"> </v>
      </c>
      <c r="AB183" s="19" t="str">
        <f t="shared" si="87"/>
        <v>0</v>
      </c>
      <c r="AC183" s="19">
        <f t="shared" si="88"/>
        <v>0</v>
      </c>
      <c r="AD183" s="19">
        <f t="shared" si="89"/>
        <v>2</v>
      </c>
      <c r="AE183" s="31">
        <f>_xlfn.XLOOKUP(C183,Product!$E$3:$E$29,Product!$F$3:$F$29)</f>
        <v>130000</v>
      </c>
      <c r="AF183" s="31">
        <f>_xlfn.XLOOKUP(C183,Product!$E$3:$E$29,Product!$G$3:$G$29)</f>
        <v>46000</v>
      </c>
      <c r="AG183" s="21" t="s">
        <v>19</v>
      </c>
      <c r="AH183" s="22">
        <f>_xlfn.XLOOKUP(AG183,Diskon!$C$3:$C$9,Diskon!$D$3:$D$9)</f>
        <v>0.15</v>
      </c>
      <c r="AI183" s="17" t="s">
        <v>90</v>
      </c>
      <c r="AJ183" s="16" t="s">
        <v>11</v>
      </c>
      <c r="AK183" s="16" t="s">
        <v>38</v>
      </c>
      <c r="AL183" s="23">
        <f t="shared" si="90"/>
        <v>260000</v>
      </c>
      <c r="AM183" s="23">
        <f t="shared" si="91"/>
        <v>39000</v>
      </c>
      <c r="AN183" s="23">
        <f t="shared" si="92"/>
        <v>221000</v>
      </c>
      <c r="AO183" s="23">
        <f t="shared" si="93"/>
        <v>92000</v>
      </c>
      <c r="AP183" s="23">
        <f t="shared" si="94"/>
        <v>129000</v>
      </c>
      <c r="AQ183" s="24">
        <v>45020</v>
      </c>
      <c r="AR183" s="27" t="str">
        <f t="shared" si="95"/>
        <v>04/04/23</v>
      </c>
      <c r="AS183" s="16">
        <v>2</v>
      </c>
      <c r="AT183" s="66">
        <f>AP183/'pivot general'!$A$8</f>
        <v>1.93513154056647E-4</v>
      </c>
    </row>
    <row r="184" spans="1:46" ht="14.4" x14ac:dyDescent="0.3">
      <c r="A184" s="16">
        <v>183</v>
      </c>
      <c r="B184" s="16" t="str">
        <f t="shared" si="64"/>
        <v>ORD-PP-183-20/04/23</v>
      </c>
      <c r="C184" s="17" t="s">
        <v>54</v>
      </c>
      <c r="D184" s="16" t="str">
        <f>_xlfn.XLOOKUP($C184,Product!$E$3:$E$29,Product!$D$3:$D$29)</f>
        <v>PP</v>
      </c>
      <c r="E184" s="18" t="s">
        <v>252</v>
      </c>
      <c r="F184" s="18">
        <f t="shared" si="65"/>
        <v>10</v>
      </c>
      <c r="G184" s="18">
        <f t="shared" si="66"/>
        <v>24</v>
      </c>
      <c r="H184" s="18">
        <f t="shared" si="67"/>
        <v>35</v>
      </c>
      <c r="I184" s="18">
        <f t="shared" si="68"/>
        <v>14</v>
      </c>
      <c r="J184" s="16" t="str">
        <f t="shared" si="69"/>
        <v>Midnight Black</v>
      </c>
      <c r="K184" s="16" t="str">
        <f t="shared" si="70"/>
        <v>Midnight Black</v>
      </c>
      <c r="L184" s="25" t="str">
        <f t="shared" si="71"/>
        <v xml:space="preserve"> 7</v>
      </c>
      <c r="M184" s="19">
        <f t="shared" si="72"/>
        <v>7</v>
      </c>
      <c r="N184" s="18" t="e">
        <f t="shared" si="73"/>
        <v>#VALUE!</v>
      </c>
      <c r="O184" s="18" t="e">
        <f t="shared" si="74"/>
        <v>#VALUE!</v>
      </c>
      <c r="P184" s="18" t="e">
        <f t="shared" si="75"/>
        <v>#VALUE!</v>
      </c>
      <c r="Q184" s="18" t="e">
        <f t="shared" si="76"/>
        <v>#VALUE!</v>
      </c>
      <c r="R184" s="27" t="str">
        <f t="shared" si="77"/>
        <v xml:space="preserve"> </v>
      </c>
      <c r="S184" s="19" t="str">
        <f t="shared" si="78"/>
        <v xml:space="preserve"> </v>
      </c>
      <c r="T184" s="19" t="str">
        <f t="shared" si="79"/>
        <v>0</v>
      </c>
      <c r="U184" s="19">
        <f t="shared" si="80"/>
        <v>0</v>
      </c>
      <c r="V184" s="20" t="e">
        <f t="shared" si="81"/>
        <v>#VALUE!</v>
      </c>
      <c r="W184" s="18" t="e">
        <f t="shared" si="82"/>
        <v>#VALUE!</v>
      </c>
      <c r="X184" s="18" t="e">
        <f t="shared" si="83"/>
        <v>#VALUE!</v>
      </c>
      <c r="Y184" s="18" t="e">
        <f t="shared" si="84"/>
        <v>#VALUE!</v>
      </c>
      <c r="Z184" s="16" t="str">
        <f t="shared" si="85"/>
        <v xml:space="preserve"> </v>
      </c>
      <c r="AA184" s="16" t="str">
        <f t="shared" si="86"/>
        <v xml:space="preserve"> </v>
      </c>
      <c r="AB184" s="19" t="str">
        <f t="shared" si="87"/>
        <v>0</v>
      </c>
      <c r="AC184" s="19">
        <f t="shared" si="88"/>
        <v>0</v>
      </c>
      <c r="AD184" s="19">
        <f t="shared" si="89"/>
        <v>7</v>
      </c>
      <c r="AE184" s="31">
        <f>_xlfn.XLOOKUP(C184,Product!$E$3:$E$29,Product!$F$3:$F$29)</f>
        <v>85000</v>
      </c>
      <c r="AF184" s="31">
        <f>_xlfn.XLOOKUP(C184,Product!$E$3:$E$29,Product!$G$3:$G$29)</f>
        <v>28000</v>
      </c>
      <c r="AG184" s="21" t="s">
        <v>100</v>
      </c>
      <c r="AH184" s="22">
        <f>_xlfn.XLOOKUP(AG184,Diskon!$C$3:$C$9,Diskon!$D$3:$D$9)</f>
        <v>0.15</v>
      </c>
      <c r="AI184" s="17" t="s">
        <v>13</v>
      </c>
      <c r="AJ184" s="16" t="s">
        <v>17</v>
      </c>
      <c r="AK184" s="16" t="s">
        <v>32</v>
      </c>
      <c r="AL184" s="23">
        <f t="shared" si="90"/>
        <v>595000</v>
      </c>
      <c r="AM184" s="23">
        <f t="shared" si="91"/>
        <v>89250</v>
      </c>
      <c r="AN184" s="23">
        <f t="shared" si="92"/>
        <v>505750</v>
      </c>
      <c r="AO184" s="23">
        <f t="shared" si="93"/>
        <v>196000</v>
      </c>
      <c r="AP184" s="23">
        <f t="shared" si="94"/>
        <v>309750</v>
      </c>
      <c r="AQ184" s="24">
        <v>45036</v>
      </c>
      <c r="AR184" s="27" t="str">
        <f t="shared" si="95"/>
        <v>20/04/23</v>
      </c>
      <c r="AS184" s="16">
        <v>2</v>
      </c>
      <c r="AT184" s="66">
        <f>AP184/'pivot general'!$A$8</f>
        <v>4.6465658503136751E-4</v>
      </c>
    </row>
    <row r="185" spans="1:46" ht="14.4" x14ac:dyDescent="0.3">
      <c r="A185" s="16">
        <v>184</v>
      </c>
      <c r="B185" s="16" t="str">
        <f t="shared" si="64"/>
        <v>ORD-AK-184-24/04/23</v>
      </c>
      <c r="C185" s="17" t="s">
        <v>50</v>
      </c>
      <c r="D185" s="16" t="str">
        <f>_xlfn.XLOOKUP($C185,Product!$E$3:$E$29,Product!$D$3:$D$29)</f>
        <v>AK</v>
      </c>
      <c r="E185" s="18" t="s">
        <v>253</v>
      </c>
      <c r="F185" s="18">
        <f t="shared" si="65"/>
        <v>10</v>
      </c>
      <c r="G185" s="18">
        <f t="shared" si="66"/>
        <v>20</v>
      </c>
      <c r="H185" s="18">
        <f t="shared" si="67"/>
        <v>31</v>
      </c>
      <c r="I185" s="18">
        <f t="shared" si="68"/>
        <v>10</v>
      </c>
      <c r="J185" s="16" t="str">
        <f t="shared" si="69"/>
        <v>Ocean Blue</v>
      </c>
      <c r="K185" s="16" t="str">
        <f t="shared" si="70"/>
        <v>Ocean Blue</v>
      </c>
      <c r="L185" s="25" t="str">
        <f t="shared" si="71"/>
        <v xml:space="preserve"> 2</v>
      </c>
      <c r="M185" s="19">
        <f t="shared" si="72"/>
        <v>2</v>
      </c>
      <c r="N185" s="18">
        <f t="shared" si="73"/>
        <v>44</v>
      </c>
      <c r="O185" s="18">
        <f t="shared" si="74"/>
        <v>56</v>
      </c>
      <c r="P185" s="18">
        <f t="shared" si="75"/>
        <v>67</v>
      </c>
      <c r="Q185" s="18">
        <f t="shared" si="76"/>
        <v>12</v>
      </c>
      <c r="R185" s="27" t="str">
        <f t="shared" si="77"/>
        <v xml:space="preserve">Carmine Red </v>
      </c>
      <c r="S185" s="19" t="str">
        <f t="shared" si="78"/>
        <v xml:space="preserve">Carmine Red </v>
      </c>
      <c r="T185" s="19" t="str">
        <f t="shared" si="79"/>
        <v xml:space="preserve"> 2</v>
      </c>
      <c r="U185" s="19">
        <f t="shared" si="80"/>
        <v>2</v>
      </c>
      <c r="V185" s="20" t="e">
        <f t="shared" si="81"/>
        <v>#VALUE!</v>
      </c>
      <c r="W185" s="18" t="e">
        <f t="shared" si="82"/>
        <v>#VALUE!</v>
      </c>
      <c r="X185" s="18" t="e">
        <f t="shared" si="83"/>
        <v>#VALUE!</v>
      </c>
      <c r="Y185" s="18" t="e">
        <f t="shared" si="84"/>
        <v>#VALUE!</v>
      </c>
      <c r="Z185" s="16" t="str">
        <f t="shared" si="85"/>
        <v xml:space="preserve"> </v>
      </c>
      <c r="AA185" s="16" t="str">
        <f t="shared" si="86"/>
        <v xml:space="preserve"> </v>
      </c>
      <c r="AB185" s="19" t="str">
        <f t="shared" si="87"/>
        <v>0</v>
      </c>
      <c r="AC185" s="19">
        <f t="shared" si="88"/>
        <v>0</v>
      </c>
      <c r="AD185" s="19">
        <f t="shared" si="89"/>
        <v>4</v>
      </c>
      <c r="AE185" s="31">
        <f>_xlfn.XLOOKUP(C185,Product!$E$3:$E$29,Product!$F$3:$F$29)</f>
        <v>290000</v>
      </c>
      <c r="AF185" s="31">
        <f>_xlfn.XLOOKUP(C185,Product!$E$3:$E$29,Product!$G$3:$G$29)</f>
        <v>115000</v>
      </c>
      <c r="AG185" s="21" t="s">
        <v>96</v>
      </c>
      <c r="AH185" s="22">
        <f>_xlfn.XLOOKUP(AG185,Diskon!$C$3:$C$9,Diskon!$D$3:$D$9)</f>
        <v>0.1</v>
      </c>
      <c r="AI185" s="17" t="s">
        <v>13</v>
      </c>
      <c r="AJ185" s="16" t="s">
        <v>14</v>
      </c>
      <c r="AK185" s="16" t="s">
        <v>74</v>
      </c>
      <c r="AL185" s="23">
        <f t="shared" si="90"/>
        <v>1160000</v>
      </c>
      <c r="AM185" s="23">
        <f t="shared" si="91"/>
        <v>116000</v>
      </c>
      <c r="AN185" s="23">
        <f t="shared" si="92"/>
        <v>1044000</v>
      </c>
      <c r="AO185" s="23">
        <f t="shared" si="93"/>
        <v>460000</v>
      </c>
      <c r="AP185" s="23">
        <f t="shared" si="94"/>
        <v>584000</v>
      </c>
      <c r="AQ185" s="24">
        <v>45040</v>
      </c>
      <c r="AR185" s="27" t="str">
        <f t="shared" si="95"/>
        <v>24/04/23</v>
      </c>
      <c r="AS185" s="16">
        <v>3</v>
      </c>
      <c r="AT185" s="66">
        <f>AP185/'pivot general'!$A$8</f>
        <v>8.7605955014792136E-4</v>
      </c>
    </row>
    <row r="186" spans="1:46" ht="14.4" x14ac:dyDescent="0.3">
      <c r="A186" s="16">
        <v>185</v>
      </c>
      <c r="B186" s="16" t="str">
        <f t="shared" si="64"/>
        <v>ORD-PP-185-06/04/23</v>
      </c>
      <c r="C186" s="17" t="s">
        <v>52</v>
      </c>
      <c r="D186" s="16" t="str">
        <f>_xlfn.XLOOKUP($C186,Product!$E$3:$E$29,Product!$D$3:$D$29)</f>
        <v>PP</v>
      </c>
      <c r="E186" s="18" t="s">
        <v>203</v>
      </c>
      <c r="F186" s="18">
        <f t="shared" si="65"/>
        <v>10</v>
      </c>
      <c r="G186" s="18">
        <f t="shared" si="66"/>
        <v>20</v>
      </c>
      <c r="H186" s="18">
        <f t="shared" si="67"/>
        <v>31</v>
      </c>
      <c r="I186" s="18">
        <f t="shared" si="68"/>
        <v>10</v>
      </c>
      <c r="J186" s="16" t="str">
        <f t="shared" si="69"/>
        <v>Snow White</v>
      </c>
      <c r="K186" s="16" t="str">
        <f t="shared" si="70"/>
        <v>Snow White</v>
      </c>
      <c r="L186" s="25" t="str">
        <f t="shared" si="71"/>
        <v xml:space="preserve"> 3</v>
      </c>
      <c r="M186" s="19">
        <f t="shared" si="72"/>
        <v>3</v>
      </c>
      <c r="N186" s="18">
        <f t="shared" si="73"/>
        <v>44</v>
      </c>
      <c r="O186" s="18">
        <f t="shared" si="74"/>
        <v>49</v>
      </c>
      <c r="P186" s="18">
        <f t="shared" si="75"/>
        <v>60</v>
      </c>
      <c r="Q186" s="18">
        <f t="shared" si="76"/>
        <v>5</v>
      </c>
      <c r="R186" s="27" t="str">
        <f t="shared" si="77"/>
        <v xml:space="preserve">Gold </v>
      </c>
      <c r="S186" s="19" t="str">
        <f t="shared" si="78"/>
        <v xml:space="preserve">Gold </v>
      </c>
      <c r="T186" s="19" t="str">
        <f t="shared" si="79"/>
        <v xml:space="preserve"> 1</v>
      </c>
      <c r="U186" s="19">
        <f t="shared" si="80"/>
        <v>1</v>
      </c>
      <c r="V186" s="20" t="e">
        <f t="shared" si="81"/>
        <v>#VALUE!</v>
      </c>
      <c r="W186" s="18" t="e">
        <f t="shared" si="82"/>
        <v>#VALUE!</v>
      </c>
      <c r="X186" s="18" t="e">
        <f t="shared" si="83"/>
        <v>#VALUE!</v>
      </c>
      <c r="Y186" s="18" t="e">
        <f t="shared" si="84"/>
        <v>#VALUE!</v>
      </c>
      <c r="Z186" s="16" t="str">
        <f t="shared" si="85"/>
        <v xml:space="preserve"> </v>
      </c>
      <c r="AA186" s="16" t="str">
        <f t="shared" si="86"/>
        <v xml:space="preserve"> </v>
      </c>
      <c r="AB186" s="19" t="str">
        <f t="shared" si="87"/>
        <v>0</v>
      </c>
      <c r="AC186" s="19">
        <f t="shared" si="88"/>
        <v>0</v>
      </c>
      <c r="AD186" s="19">
        <f t="shared" si="89"/>
        <v>4</v>
      </c>
      <c r="AE186" s="31">
        <f>_xlfn.XLOOKUP(C186,Product!$E$3:$E$29,Product!$F$3:$F$29)</f>
        <v>100000</v>
      </c>
      <c r="AF186" s="31">
        <f>_xlfn.XLOOKUP(C186,Product!$E$3:$E$29,Product!$G$3:$G$29)</f>
        <v>31000</v>
      </c>
      <c r="AG186" s="21" t="s">
        <v>19</v>
      </c>
      <c r="AH186" s="22">
        <f>_xlfn.XLOOKUP(AG186,Diskon!$C$3:$C$9,Diskon!$D$3:$D$9)</f>
        <v>0.15</v>
      </c>
      <c r="AI186" s="17" t="s">
        <v>90</v>
      </c>
      <c r="AJ186" s="16" t="s">
        <v>11</v>
      </c>
      <c r="AK186" s="16" t="s">
        <v>20</v>
      </c>
      <c r="AL186" s="23">
        <f t="shared" si="90"/>
        <v>400000</v>
      </c>
      <c r="AM186" s="23">
        <f t="shared" si="91"/>
        <v>60000</v>
      </c>
      <c r="AN186" s="23">
        <f t="shared" si="92"/>
        <v>340000</v>
      </c>
      <c r="AO186" s="23">
        <f t="shared" si="93"/>
        <v>124000</v>
      </c>
      <c r="AP186" s="23">
        <f t="shared" si="94"/>
        <v>216000</v>
      </c>
      <c r="AQ186" s="24">
        <v>45022</v>
      </c>
      <c r="AR186" s="27" t="str">
        <f t="shared" si="95"/>
        <v>06/04/23</v>
      </c>
      <c r="AS186" s="16">
        <v>2</v>
      </c>
      <c r="AT186" s="66">
        <f>AP186/'pivot general'!$A$8</f>
        <v>3.2402202539717637E-4</v>
      </c>
    </row>
    <row r="187" spans="1:46" ht="14.4" x14ac:dyDescent="0.3">
      <c r="A187" s="16">
        <v>186</v>
      </c>
      <c r="B187" s="16" t="str">
        <f t="shared" si="64"/>
        <v>ORD-PU-186-05/04/23</v>
      </c>
      <c r="C187" s="17" t="s">
        <v>39</v>
      </c>
      <c r="D187" s="16" t="str">
        <f>_xlfn.XLOOKUP($C187,Product!$E$3:$E$29,Product!$D$3:$D$29)</f>
        <v>PU</v>
      </c>
      <c r="E187" s="18" t="s">
        <v>254</v>
      </c>
      <c r="F187" s="18">
        <f t="shared" si="65"/>
        <v>10</v>
      </c>
      <c r="G187" s="18">
        <f t="shared" si="66"/>
        <v>14</v>
      </c>
      <c r="H187" s="18">
        <f t="shared" si="67"/>
        <v>25</v>
      </c>
      <c r="I187" s="18">
        <f t="shared" si="68"/>
        <v>4</v>
      </c>
      <c r="J187" s="16" t="str">
        <f t="shared" si="69"/>
        <v>Dusk</v>
      </c>
      <c r="K187" s="16" t="str">
        <f t="shared" si="70"/>
        <v>Dusk</v>
      </c>
      <c r="L187" s="25" t="str">
        <f t="shared" si="71"/>
        <v xml:space="preserve"> 4</v>
      </c>
      <c r="M187" s="19">
        <f t="shared" si="72"/>
        <v>4</v>
      </c>
      <c r="N187" s="18">
        <f t="shared" si="73"/>
        <v>38</v>
      </c>
      <c r="O187" s="18">
        <f t="shared" si="74"/>
        <v>52</v>
      </c>
      <c r="P187" s="18">
        <f t="shared" si="75"/>
        <v>63</v>
      </c>
      <c r="Q187" s="18">
        <f t="shared" si="76"/>
        <v>14</v>
      </c>
      <c r="R187" s="27" t="str">
        <f t="shared" si="77"/>
        <v xml:space="preserve">Summer Orange </v>
      </c>
      <c r="S187" s="19" t="str">
        <f t="shared" si="78"/>
        <v xml:space="preserve">Summer Orange </v>
      </c>
      <c r="T187" s="19" t="str">
        <f t="shared" si="79"/>
        <v xml:space="preserve"> 1</v>
      </c>
      <c r="U187" s="19">
        <f t="shared" si="80"/>
        <v>1</v>
      </c>
      <c r="V187" s="20" t="e">
        <f t="shared" si="81"/>
        <v>#VALUE!</v>
      </c>
      <c r="W187" s="18" t="e">
        <f t="shared" si="82"/>
        <v>#VALUE!</v>
      </c>
      <c r="X187" s="18" t="e">
        <f t="shared" si="83"/>
        <v>#VALUE!</v>
      </c>
      <c r="Y187" s="18" t="e">
        <f t="shared" si="84"/>
        <v>#VALUE!</v>
      </c>
      <c r="Z187" s="16" t="str">
        <f t="shared" si="85"/>
        <v xml:space="preserve"> </v>
      </c>
      <c r="AA187" s="16" t="str">
        <f t="shared" si="86"/>
        <v xml:space="preserve"> </v>
      </c>
      <c r="AB187" s="19" t="str">
        <f t="shared" si="87"/>
        <v>0</v>
      </c>
      <c r="AC187" s="19">
        <f t="shared" si="88"/>
        <v>0</v>
      </c>
      <c r="AD187" s="19">
        <f t="shared" si="89"/>
        <v>5</v>
      </c>
      <c r="AE187" s="31">
        <f>_xlfn.XLOOKUP(C187,Product!$E$3:$E$29,Product!$F$3:$F$29)</f>
        <v>235000</v>
      </c>
      <c r="AF187" s="31">
        <f>_xlfn.XLOOKUP(C187,Product!$E$3:$E$29,Product!$G$3:$G$29)</f>
        <v>89000</v>
      </c>
      <c r="AG187" s="21" t="s">
        <v>89</v>
      </c>
      <c r="AH187" s="22">
        <f>_xlfn.XLOOKUP(AG187,Diskon!$C$3:$C$9,Diskon!$D$3:$D$9)</f>
        <v>0.15</v>
      </c>
      <c r="AI187" s="17" t="s">
        <v>90</v>
      </c>
      <c r="AJ187" s="16" t="s">
        <v>23</v>
      </c>
      <c r="AK187" s="16" t="s">
        <v>28</v>
      </c>
      <c r="AL187" s="23">
        <f t="shared" si="90"/>
        <v>1175000</v>
      </c>
      <c r="AM187" s="23">
        <f t="shared" si="91"/>
        <v>176250</v>
      </c>
      <c r="AN187" s="23">
        <f t="shared" si="92"/>
        <v>998750</v>
      </c>
      <c r="AO187" s="23">
        <f t="shared" si="93"/>
        <v>445000</v>
      </c>
      <c r="AP187" s="23">
        <f t="shared" si="94"/>
        <v>553750</v>
      </c>
      <c r="AQ187" s="24">
        <v>45021</v>
      </c>
      <c r="AR187" s="27" t="str">
        <f t="shared" si="95"/>
        <v>05/04/23</v>
      </c>
      <c r="AS187" s="16">
        <v>3</v>
      </c>
      <c r="AT187" s="66">
        <f>AP187/'pivot general'!$A$8</f>
        <v>8.3068146557262234E-4</v>
      </c>
    </row>
    <row r="188" spans="1:46" ht="14.4" x14ac:dyDescent="0.3">
      <c r="A188" s="16">
        <v>187</v>
      </c>
      <c r="B188" s="16" t="str">
        <f t="shared" si="64"/>
        <v>ORD-SP-187-29/04/23</v>
      </c>
      <c r="C188" s="17" t="s">
        <v>61</v>
      </c>
      <c r="D188" s="16" t="str">
        <f>_xlfn.XLOOKUP($C188,Product!$E$3:$E$29,Product!$D$3:$D$29)</f>
        <v>SP</v>
      </c>
      <c r="E188" s="18" t="s">
        <v>255</v>
      </c>
      <c r="F188" s="18">
        <f t="shared" si="65"/>
        <v>10</v>
      </c>
      <c r="G188" s="18">
        <f t="shared" si="66"/>
        <v>21</v>
      </c>
      <c r="H188" s="18">
        <f t="shared" si="67"/>
        <v>32</v>
      </c>
      <c r="I188" s="18">
        <f t="shared" si="68"/>
        <v>11</v>
      </c>
      <c r="J188" s="16" t="str">
        <f t="shared" si="69"/>
        <v>Carmine Red</v>
      </c>
      <c r="K188" s="16" t="str">
        <f t="shared" si="70"/>
        <v>Carmine Red</v>
      </c>
      <c r="L188" s="25" t="str">
        <f t="shared" si="71"/>
        <v xml:space="preserve"> 1</v>
      </c>
      <c r="M188" s="19">
        <f t="shared" si="72"/>
        <v>1</v>
      </c>
      <c r="N188" s="18">
        <f t="shared" si="73"/>
        <v>45</v>
      </c>
      <c r="O188" s="18">
        <f t="shared" si="74"/>
        <v>50</v>
      </c>
      <c r="P188" s="18">
        <f t="shared" si="75"/>
        <v>61</v>
      </c>
      <c r="Q188" s="18">
        <f t="shared" si="76"/>
        <v>5</v>
      </c>
      <c r="R188" s="27" t="str">
        <f t="shared" si="77"/>
        <v xml:space="preserve">Dusk </v>
      </c>
      <c r="S188" s="19" t="str">
        <f t="shared" si="78"/>
        <v xml:space="preserve">Dusk </v>
      </c>
      <c r="T188" s="19" t="str">
        <f t="shared" si="79"/>
        <v xml:space="preserve"> 1</v>
      </c>
      <c r="U188" s="19">
        <f t="shared" si="80"/>
        <v>1</v>
      </c>
      <c r="V188" s="20" t="e">
        <f t="shared" si="81"/>
        <v>#VALUE!</v>
      </c>
      <c r="W188" s="18" t="e">
        <f t="shared" si="82"/>
        <v>#VALUE!</v>
      </c>
      <c r="X188" s="18" t="e">
        <f t="shared" si="83"/>
        <v>#VALUE!</v>
      </c>
      <c r="Y188" s="18" t="e">
        <f t="shared" si="84"/>
        <v>#VALUE!</v>
      </c>
      <c r="Z188" s="16" t="str">
        <f t="shared" si="85"/>
        <v xml:space="preserve"> </v>
      </c>
      <c r="AA188" s="16" t="str">
        <f t="shared" si="86"/>
        <v xml:space="preserve"> </v>
      </c>
      <c r="AB188" s="19" t="str">
        <f t="shared" si="87"/>
        <v>0</v>
      </c>
      <c r="AC188" s="19">
        <f t="shared" si="88"/>
        <v>0</v>
      </c>
      <c r="AD188" s="19">
        <f t="shared" si="89"/>
        <v>2</v>
      </c>
      <c r="AE188" s="31">
        <f>_xlfn.XLOOKUP(C188,Product!$E$3:$E$29,Product!$F$3:$F$29)</f>
        <v>278000</v>
      </c>
      <c r="AF188" s="31">
        <f>_xlfn.XLOOKUP(C188,Product!$E$3:$E$29,Product!$G$3:$G$29)</f>
        <v>122000</v>
      </c>
      <c r="AG188" s="21" t="s">
        <v>96</v>
      </c>
      <c r="AH188" s="22">
        <f>_xlfn.XLOOKUP(AG188,Diskon!$C$3:$C$9,Diskon!$D$3:$D$9)</f>
        <v>0.1</v>
      </c>
      <c r="AI188" s="17" t="s">
        <v>13</v>
      </c>
      <c r="AJ188" s="16" t="s">
        <v>14</v>
      </c>
      <c r="AK188" s="16" t="s">
        <v>60</v>
      </c>
      <c r="AL188" s="23">
        <f t="shared" si="90"/>
        <v>556000</v>
      </c>
      <c r="AM188" s="23">
        <f t="shared" si="91"/>
        <v>55600</v>
      </c>
      <c r="AN188" s="23">
        <f t="shared" si="92"/>
        <v>500400</v>
      </c>
      <c r="AO188" s="23">
        <f t="shared" si="93"/>
        <v>244000</v>
      </c>
      <c r="AP188" s="23">
        <f t="shared" si="94"/>
        <v>256400</v>
      </c>
      <c r="AQ188" s="24">
        <v>45045</v>
      </c>
      <c r="AR188" s="27" t="str">
        <f t="shared" si="95"/>
        <v>29/04/23</v>
      </c>
      <c r="AS188" s="16">
        <v>5</v>
      </c>
      <c r="AT188" s="66">
        <f>AP188/'pivot general'!$A$8</f>
        <v>3.8462614496220381E-4</v>
      </c>
    </row>
    <row r="189" spans="1:46" ht="14.4" x14ac:dyDescent="0.3">
      <c r="A189" s="16">
        <v>188</v>
      </c>
      <c r="B189" s="16" t="str">
        <f t="shared" si="64"/>
        <v>ORD-SP-188-28/04/23</v>
      </c>
      <c r="C189" s="17" t="s">
        <v>65</v>
      </c>
      <c r="D189" s="16" t="str">
        <f>_xlfn.XLOOKUP($C189,Product!$E$3:$E$29,Product!$D$3:$D$29)</f>
        <v>SP</v>
      </c>
      <c r="E189" s="18" t="s">
        <v>256</v>
      </c>
      <c r="F189" s="18">
        <f t="shared" si="65"/>
        <v>10</v>
      </c>
      <c r="G189" s="18">
        <f t="shared" si="66"/>
        <v>18</v>
      </c>
      <c r="H189" s="18">
        <f t="shared" si="67"/>
        <v>29</v>
      </c>
      <c r="I189" s="18">
        <f t="shared" si="68"/>
        <v>8</v>
      </c>
      <c r="J189" s="16" t="str">
        <f t="shared" si="69"/>
        <v>Ash Grey</v>
      </c>
      <c r="K189" s="16" t="str">
        <f t="shared" si="70"/>
        <v>Ash Grey</v>
      </c>
      <c r="L189" s="25" t="str">
        <f t="shared" si="71"/>
        <v xml:space="preserve"> 5</v>
      </c>
      <c r="M189" s="19">
        <f t="shared" si="72"/>
        <v>5</v>
      </c>
      <c r="N189" s="18">
        <f t="shared" si="73"/>
        <v>42</v>
      </c>
      <c r="O189" s="18">
        <f t="shared" si="74"/>
        <v>56</v>
      </c>
      <c r="P189" s="18">
        <f t="shared" si="75"/>
        <v>67</v>
      </c>
      <c r="Q189" s="18">
        <f t="shared" si="76"/>
        <v>14</v>
      </c>
      <c r="R189" s="27" t="str">
        <f t="shared" si="77"/>
        <v xml:space="preserve">Summer Orange </v>
      </c>
      <c r="S189" s="19" t="str">
        <f t="shared" si="78"/>
        <v xml:space="preserve">Summer Orange </v>
      </c>
      <c r="T189" s="19" t="str">
        <f t="shared" si="79"/>
        <v xml:space="preserve"> 1</v>
      </c>
      <c r="U189" s="19">
        <f t="shared" si="80"/>
        <v>1</v>
      </c>
      <c r="V189" s="20" t="e">
        <f t="shared" si="81"/>
        <v>#VALUE!</v>
      </c>
      <c r="W189" s="18" t="e">
        <f t="shared" si="82"/>
        <v>#VALUE!</v>
      </c>
      <c r="X189" s="18" t="e">
        <f t="shared" si="83"/>
        <v>#VALUE!</v>
      </c>
      <c r="Y189" s="18" t="e">
        <f t="shared" si="84"/>
        <v>#VALUE!</v>
      </c>
      <c r="Z189" s="16" t="str">
        <f t="shared" si="85"/>
        <v xml:space="preserve"> </v>
      </c>
      <c r="AA189" s="16" t="str">
        <f t="shared" si="86"/>
        <v xml:space="preserve"> </v>
      </c>
      <c r="AB189" s="19" t="str">
        <f t="shared" si="87"/>
        <v>0</v>
      </c>
      <c r="AC189" s="19">
        <f t="shared" si="88"/>
        <v>0</v>
      </c>
      <c r="AD189" s="19">
        <f t="shared" si="89"/>
        <v>6</v>
      </c>
      <c r="AE189" s="31">
        <f>_xlfn.XLOOKUP(C189,Product!$E$3:$E$29,Product!$F$3:$F$29)</f>
        <v>360000</v>
      </c>
      <c r="AF189" s="31">
        <f>_xlfn.XLOOKUP(C189,Product!$E$3:$E$29,Product!$G$3:$G$29)</f>
        <v>108000</v>
      </c>
      <c r="AG189" s="21" t="s">
        <v>12</v>
      </c>
      <c r="AH189" s="22">
        <f>_xlfn.XLOOKUP(AG189,Diskon!$C$3:$C$9,Diskon!$D$3:$D$9)</f>
        <v>0.2</v>
      </c>
      <c r="AI189" s="17" t="s">
        <v>13</v>
      </c>
      <c r="AJ189" s="16" t="s">
        <v>11</v>
      </c>
      <c r="AK189" s="16" t="s">
        <v>74</v>
      </c>
      <c r="AL189" s="23">
        <f t="shared" si="90"/>
        <v>2160000</v>
      </c>
      <c r="AM189" s="23">
        <f t="shared" si="91"/>
        <v>432000</v>
      </c>
      <c r="AN189" s="23">
        <f t="shared" si="92"/>
        <v>1728000</v>
      </c>
      <c r="AO189" s="23">
        <f t="shared" si="93"/>
        <v>648000</v>
      </c>
      <c r="AP189" s="23">
        <f t="shared" si="94"/>
        <v>1080000</v>
      </c>
      <c r="AQ189" s="24">
        <v>45044</v>
      </c>
      <c r="AR189" s="27" t="str">
        <f t="shared" si="95"/>
        <v>28/04/23</v>
      </c>
      <c r="AS189" s="16">
        <v>1</v>
      </c>
      <c r="AT189" s="66">
        <f>AP189/'pivot general'!$A$8</f>
        <v>1.6201101269858818E-3</v>
      </c>
    </row>
    <row r="190" spans="1:46" ht="14.4" x14ac:dyDescent="0.3">
      <c r="A190" s="16">
        <v>189</v>
      </c>
      <c r="B190" s="16" t="str">
        <f t="shared" si="64"/>
        <v>ORD-PP-189-01/04/23</v>
      </c>
      <c r="C190" s="17" t="s">
        <v>43</v>
      </c>
      <c r="D190" s="16" t="str">
        <f>_xlfn.XLOOKUP($C190,Product!$E$3:$E$29,Product!$D$3:$D$29)</f>
        <v>PP</v>
      </c>
      <c r="E190" s="18" t="s">
        <v>257</v>
      </c>
      <c r="F190" s="18">
        <f t="shared" si="65"/>
        <v>10</v>
      </c>
      <c r="G190" s="18">
        <f t="shared" si="66"/>
        <v>23</v>
      </c>
      <c r="H190" s="18">
        <f t="shared" si="67"/>
        <v>34</v>
      </c>
      <c r="I190" s="18">
        <f t="shared" si="68"/>
        <v>13</v>
      </c>
      <c r="J190" s="16" t="str">
        <f t="shared" si="69"/>
        <v>Summer Orange</v>
      </c>
      <c r="K190" s="16" t="str">
        <f t="shared" si="70"/>
        <v>Summer Orange</v>
      </c>
      <c r="L190" s="25" t="str">
        <f t="shared" si="71"/>
        <v xml:space="preserve"> 1</v>
      </c>
      <c r="M190" s="19">
        <f t="shared" si="72"/>
        <v>1</v>
      </c>
      <c r="N190" s="18">
        <f t="shared" si="73"/>
        <v>47</v>
      </c>
      <c r="O190" s="18">
        <f t="shared" si="74"/>
        <v>55</v>
      </c>
      <c r="P190" s="18">
        <f t="shared" si="75"/>
        <v>66</v>
      </c>
      <c r="Q190" s="18">
        <f t="shared" si="76"/>
        <v>8</v>
      </c>
      <c r="R190" s="27" t="str">
        <f t="shared" si="77"/>
        <v xml:space="preserve">Magenta </v>
      </c>
      <c r="S190" s="19" t="str">
        <f t="shared" si="78"/>
        <v xml:space="preserve">Magenta </v>
      </c>
      <c r="T190" s="19" t="str">
        <f t="shared" si="79"/>
        <v xml:space="preserve"> 4</v>
      </c>
      <c r="U190" s="19">
        <f t="shared" si="80"/>
        <v>4</v>
      </c>
      <c r="V190" s="20">
        <f t="shared" si="81"/>
        <v>79</v>
      </c>
      <c r="W190" s="18">
        <f t="shared" si="82"/>
        <v>84</v>
      </c>
      <c r="X190" s="18">
        <f t="shared" si="83"/>
        <v>95</v>
      </c>
      <c r="Y190" s="18">
        <f t="shared" si="84"/>
        <v>5</v>
      </c>
      <c r="Z190" s="16" t="str">
        <f t="shared" si="85"/>
        <v xml:space="preserve">Gold </v>
      </c>
      <c r="AA190" s="16" t="str">
        <f t="shared" si="86"/>
        <v xml:space="preserve">Gold </v>
      </c>
      <c r="AB190" s="19" t="str">
        <f t="shared" si="87"/>
        <v xml:space="preserve"> 1</v>
      </c>
      <c r="AC190" s="19">
        <f t="shared" si="88"/>
        <v>1</v>
      </c>
      <c r="AD190" s="19">
        <f t="shared" si="89"/>
        <v>6</v>
      </c>
      <c r="AE190" s="31">
        <f>_xlfn.XLOOKUP(C190,Product!$E$3:$E$29,Product!$F$3:$F$29)</f>
        <v>395000</v>
      </c>
      <c r="AF190" s="31">
        <f>_xlfn.XLOOKUP(C190,Product!$E$3:$E$29,Product!$G$3:$G$29)</f>
        <v>172000</v>
      </c>
      <c r="AG190" s="21" t="s">
        <v>92</v>
      </c>
      <c r="AH190" s="22">
        <f>_xlfn.XLOOKUP(AG190,Diskon!$C$3:$C$9,Diskon!$D$3:$D$9)</f>
        <v>0.1</v>
      </c>
      <c r="AI190" s="17" t="s">
        <v>90</v>
      </c>
      <c r="AJ190" s="16" t="s">
        <v>14</v>
      </c>
      <c r="AK190" s="16" t="s">
        <v>74</v>
      </c>
      <c r="AL190" s="23">
        <f t="shared" si="90"/>
        <v>2370000</v>
      </c>
      <c r="AM190" s="23">
        <f t="shared" si="91"/>
        <v>237000</v>
      </c>
      <c r="AN190" s="23">
        <f t="shared" si="92"/>
        <v>2133000</v>
      </c>
      <c r="AO190" s="23">
        <f t="shared" si="93"/>
        <v>1032000</v>
      </c>
      <c r="AP190" s="23">
        <f t="shared" si="94"/>
        <v>1101000</v>
      </c>
      <c r="AQ190" s="24">
        <v>45017</v>
      </c>
      <c r="AR190" s="27" t="str">
        <f t="shared" si="95"/>
        <v>01/04/23</v>
      </c>
      <c r="AS190" s="16">
        <v>5</v>
      </c>
      <c r="AT190" s="66">
        <f>AP190/'pivot general'!$A$8</f>
        <v>1.6516122683439406E-3</v>
      </c>
    </row>
    <row r="191" spans="1:46" ht="14.4" x14ac:dyDescent="0.3">
      <c r="A191" s="16">
        <v>190</v>
      </c>
      <c r="B191" s="16" t="str">
        <f t="shared" si="64"/>
        <v>ORD-PU-190-05/04/23</v>
      </c>
      <c r="C191" s="17" t="s">
        <v>41</v>
      </c>
      <c r="D191" s="16" t="str">
        <f>_xlfn.XLOOKUP($C191,Product!$E$3:$E$29,Product!$D$3:$D$29)</f>
        <v>PU</v>
      </c>
      <c r="E191" s="18" t="s">
        <v>202</v>
      </c>
      <c r="F191" s="18">
        <f t="shared" si="65"/>
        <v>10</v>
      </c>
      <c r="G191" s="18">
        <f t="shared" si="66"/>
        <v>14</v>
      </c>
      <c r="H191" s="18">
        <f t="shared" si="67"/>
        <v>25</v>
      </c>
      <c r="I191" s="18">
        <f t="shared" si="68"/>
        <v>4</v>
      </c>
      <c r="J191" s="16" t="str">
        <f t="shared" si="69"/>
        <v>Gold</v>
      </c>
      <c r="K191" s="16" t="str">
        <f t="shared" si="70"/>
        <v>Gold</v>
      </c>
      <c r="L191" s="25" t="str">
        <f t="shared" si="71"/>
        <v xml:space="preserve"> 2</v>
      </c>
      <c r="M191" s="19">
        <f t="shared" si="72"/>
        <v>2</v>
      </c>
      <c r="N191" s="18">
        <f t="shared" si="73"/>
        <v>38</v>
      </c>
      <c r="O191" s="18">
        <f t="shared" si="74"/>
        <v>46</v>
      </c>
      <c r="P191" s="18">
        <f t="shared" si="75"/>
        <v>57</v>
      </c>
      <c r="Q191" s="18">
        <f t="shared" si="76"/>
        <v>8</v>
      </c>
      <c r="R191" s="27" t="str">
        <f t="shared" si="77"/>
        <v xml:space="preserve">Magenta </v>
      </c>
      <c r="S191" s="19" t="str">
        <f t="shared" si="78"/>
        <v xml:space="preserve">Magenta </v>
      </c>
      <c r="T191" s="19" t="str">
        <f t="shared" si="79"/>
        <v xml:space="preserve"> 1</v>
      </c>
      <c r="U191" s="19">
        <f t="shared" si="80"/>
        <v>1</v>
      </c>
      <c r="V191" s="20" t="e">
        <f t="shared" si="81"/>
        <v>#VALUE!</v>
      </c>
      <c r="W191" s="18" t="e">
        <f t="shared" si="82"/>
        <v>#VALUE!</v>
      </c>
      <c r="X191" s="18" t="e">
        <f t="shared" si="83"/>
        <v>#VALUE!</v>
      </c>
      <c r="Y191" s="18" t="e">
        <f t="shared" si="84"/>
        <v>#VALUE!</v>
      </c>
      <c r="Z191" s="16" t="str">
        <f t="shared" si="85"/>
        <v xml:space="preserve"> </v>
      </c>
      <c r="AA191" s="16" t="str">
        <f t="shared" si="86"/>
        <v xml:space="preserve"> </v>
      </c>
      <c r="AB191" s="19" t="str">
        <f t="shared" si="87"/>
        <v>0</v>
      </c>
      <c r="AC191" s="19">
        <f t="shared" si="88"/>
        <v>0</v>
      </c>
      <c r="AD191" s="19">
        <f t="shared" si="89"/>
        <v>3</v>
      </c>
      <c r="AE191" s="31">
        <f>_xlfn.XLOOKUP(C191,Product!$E$3:$E$29,Product!$F$3:$F$29)</f>
        <v>220000</v>
      </c>
      <c r="AF191" s="31">
        <f>_xlfn.XLOOKUP(C191,Product!$E$3:$E$29,Product!$G$3:$G$29)</f>
        <v>76000</v>
      </c>
      <c r="AG191" s="21" t="s">
        <v>92</v>
      </c>
      <c r="AH191" s="22">
        <f>_xlfn.XLOOKUP(AG191,Diskon!$C$3:$C$9,Diskon!$D$3:$D$9)</f>
        <v>0.1</v>
      </c>
      <c r="AI191" s="17" t="s">
        <v>90</v>
      </c>
      <c r="AJ191" s="16" t="s">
        <v>14</v>
      </c>
      <c r="AK191" s="16" t="s">
        <v>28</v>
      </c>
      <c r="AL191" s="23">
        <f t="shared" si="90"/>
        <v>660000</v>
      </c>
      <c r="AM191" s="23">
        <f t="shared" si="91"/>
        <v>66000</v>
      </c>
      <c r="AN191" s="23">
        <f t="shared" si="92"/>
        <v>594000</v>
      </c>
      <c r="AO191" s="23">
        <f t="shared" si="93"/>
        <v>228000</v>
      </c>
      <c r="AP191" s="23">
        <f t="shared" si="94"/>
        <v>366000</v>
      </c>
      <c r="AQ191" s="24">
        <v>45021</v>
      </c>
      <c r="AR191" s="27" t="str">
        <f t="shared" si="95"/>
        <v>05/04/23</v>
      </c>
      <c r="AS191" s="16">
        <v>2</v>
      </c>
      <c r="AT191" s="66">
        <f>AP191/'pivot general'!$A$8</f>
        <v>5.4903732081188221E-4</v>
      </c>
    </row>
    <row r="192" spans="1:46" ht="14.4" x14ac:dyDescent="0.3">
      <c r="A192" s="16">
        <v>191</v>
      </c>
      <c r="B192" s="16" t="str">
        <f t="shared" si="64"/>
        <v>ORD-PP-191-18/04/23</v>
      </c>
      <c r="C192" s="17" t="s">
        <v>52</v>
      </c>
      <c r="D192" s="16" t="str">
        <f>_xlfn.XLOOKUP($C192,Product!$E$3:$E$29,Product!$D$3:$D$29)</f>
        <v>PP</v>
      </c>
      <c r="E192" s="18" t="s">
        <v>258</v>
      </c>
      <c r="F192" s="18">
        <f t="shared" si="65"/>
        <v>10</v>
      </c>
      <c r="G192" s="18">
        <f t="shared" si="66"/>
        <v>14</v>
      </c>
      <c r="H192" s="18">
        <f t="shared" si="67"/>
        <v>25</v>
      </c>
      <c r="I192" s="18">
        <f t="shared" si="68"/>
        <v>4</v>
      </c>
      <c r="J192" s="16" t="str">
        <f t="shared" si="69"/>
        <v>Dusk</v>
      </c>
      <c r="K192" s="16" t="str">
        <f t="shared" si="70"/>
        <v>Dusk</v>
      </c>
      <c r="L192" s="25" t="str">
        <f t="shared" si="71"/>
        <v xml:space="preserve"> 3</v>
      </c>
      <c r="M192" s="19">
        <f t="shared" si="72"/>
        <v>3</v>
      </c>
      <c r="N192" s="18">
        <f t="shared" si="73"/>
        <v>38</v>
      </c>
      <c r="O192" s="18">
        <f t="shared" si="74"/>
        <v>48</v>
      </c>
      <c r="P192" s="18">
        <f t="shared" si="75"/>
        <v>59</v>
      </c>
      <c r="Q192" s="18">
        <f t="shared" si="76"/>
        <v>10</v>
      </c>
      <c r="R192" s="27" t="str">
        <f t="shared" si="77"/>
        <v xml:space="preserve">Rose Gold </v>
      </c>
      <c r="S192" s="19" t="str">
        <f t="shared" si="78"/>
        <v xml:space="preserve">Rose Gold </v>
      </c>
      <c r="T192" s="19" t="str">
        <f t="shared" si="79"/>
        <v xml:space="preserve"> 2</v>
      </c>
      <c r="U192" s="19">
        <f t="shared" si="80"/>
        <v>2</v>
      </c>
      <c r="V192" s="20">
        <f t="shared" si="81"/>
        <v>72</v>
      </c>
      <c r="W192" s="18">
        <f t="shared" si="82"/>
        <v>86</v>
      </c>
      <c r="X192" s="18">
        <f t="shared" si="83"/>
        <v>97</v>
      </c>
      <c r="Y192" s="18">
        <f t="shared" si="84"/>
        <v>14</v>
      </c>
      <c r="Z192" s="16" t="str">
        <f t="shared" si="85"/>
        <v xml:space="preserve">Summer Orange </v>
      </c>
      <c r="AA192" s="16" t="str">
        <f t="shared" si="86"/>
        <v xml:space="preserve">Summer Orange </v>
      </c>
      <c r="AB192" s="19" t="str">
        <f t="shared" si="87"/>
        <v xml:space="preserve"> 1</v>
      </c>
      <c r="AC192" s="19">
        <f t="shared" si="88"/>
        <v>1</v>
      </c>
      <c r="AD192" s="19">
        <f t="shared" si="89"/>
        <v>6</v>
      </c>
      <c r="AE192" s="31">
        <f>_xlfn.XLOOKUP(C192,Product!$E$3:$E$29,Product!$F$3:$F$29)</f>
        <v>100000</v>
      </c>
      <c r="AF192" s="31">
        <f>_xlfn.XLOOKUP(C192,Product!$E$3:$E$29,Product!$G$3:$G$29)</f>
        <v>31000</v>
      </c>
      <c r="AG192" s="21" t="s">
        <v>96</v>
      </c>
      <c r="AH192" s="22">
        <f>_xlfn.XLOOKUP(AG192,Diskon!$C$3:$C$9,Diskon!$D$3:$D$9)</f>
        <v>0.1</v>
      </c>
      <c r="AI192" s="17" t="s">
        <v>13</v>
      </c>
      <c r="AJ192" s="16" t="s">
        <v>14</v>
      </c>
      <c r="AK192" s="16" t="s">
        <v>30</v>
      </c>
      <c r="AL192" s="23">
        <f t="shared" si="90"/>
        <v>600000</v>
      </c>
      <c r="AM192" s="23">
        <f t="shared" si="91"/>
        <v>60000</v>
      </c>
      <c r="AN192" s="23">
        <f t="shared" si="92"/>
        <v>540000</v>
      </c>
      <c r="AO192" s="23">
        <f t="shared" si="93"/>
        <v>186000</v>
      </c>
      <c r="AP192" s="23">
        <f t="shared" si="94"/>
        <v>354000</v>
      </c>
      <c r="AQ192" s="24">
        <v>45034</v>
      </c>
      <c r="AR192" s="27" t="str">
        <f t="shared" si="95"/>
        <v>18/04/23</v>
      </c>
      <c r="AS192" s="16">
        <v>4</v>
      </c>
      <c r="AT192" s="66">
        <f>AP192/'pivot general'!$A$8</f>
        <v>5.3103609717870576E-4</v>
      </c>
    </row>
    <row r="193" spans="1:46" ht="14.4" x14ac:dyDescent="0.3">
      <c r="A193" s="16">
        <v>192</v>
      </c>
      <c r="B193" s="16" t="str">
        <f t="shared" si="64"/>
        <v>ORD-SP-192-05/04/23</v>
      </c>
      <c r="C193" s="17" t="s">
        <v>61</v>
      </c>
      <c r="D193" s="16" t="str">
        <f>_xlfn.XLOOKUP($C193,Product!$E$3:$E$29,Product!$D$3:$D$29)</f>
        <v>SP</v>
      </c>
      <c r="E193" s="18" t="s">
        <v>259</v>
      </c>
      <c r="F193" s="18">
        <f t="shared" si="65"/>
        <v>10</v>
      </c>
      <c r="G193" s="18">
        <f t="shared" si="66"/>
        <v>23</v>
      </c>
      <c r="H193" s="18">
        <f t="shared" si="67"/>
        <v>34</v>
      </c>
      <c r="I193" s="18">
        <f t="shared" si="68"/>
        <v>13</v>
      </c>
      <c r="J193" s="16" t="str">
        <f t="shared" si="69"/>
        <v>Summer Orange</v>
      </c>
      <c r="K193" s="16" t="str">
        <f t="shared" si="70"/>
        <v>Summer Orange</v>
      </c>
      <c r="L193" s="25" t="str">
        <f t="shared" si="71"/>
        <v xml:space="preserve"> 1</v>
      </c>
      <c r="M193" s="19">
        <f t="shared" si="72"/>
        <v>1</v>
      </c>
      <c r="N193" s="18">
        <f t="shared" si="73"/>
        <v>47</v>
      </c>
      <c r="O193" s="18">
        <f t="shared" si="74"/>
        <v>55</v>
      </c>
      <c r="P193" s="18">
        <f t="shared" si="75"/>
        <v>66</v>
      </c>
      <c r="Q193" s="18">
        <f t="shared" si="76"/>
        <v>8</v>
      </c>
      <c r="R193" s="27" t="str">
        <f t="shared" si="77"/>
        <v xml:space="preserve">Magenta </v>
      </c>
      <c r="S193" s="19" t="str">
        <f t="shared" si="78"/>
        <v xml:space="preserve">Magenta </v>
      </c>
      <c r="T193" s="19" t="str">
        <f t="shared" si="79"/>
        <v xml:space="preserve"> 1</v>
      </c>
      <c r="U193" s="19">
        <f t="shared" si="80"/>
        <v>1</v>
      </c>
      <c r="V193" s="20" t="e">
        <f t="shared" si="81"/>
        <v>#VALUE!</v>
      </c>
      <c r="W193" s="18" t="e">
        <f t="shared" si="82"/>
        <v>#VALUE!</v>
      </c>
      <c r="X193" s="18" t="e">
        <f t="shared" si="83"/>
        <v>#VALUE!</v>
      </c>
      <c r="Y193" s="18" t="e">
        <f t="shared" si="84"/>
        <v>#VALUE!</v>
      </c>
      <c r="Z193" s="16" t="str">
        <f t="shared" si="85"/>
        <v xml:space="preserve"> </v>
      </c>
      <c r="AA193" s="16" t="str">
        <f t="shared" si="86"/>
        <v xml:space="preserve"> </v>
      </c>
      <c r="AB193" s="19" t="str">
        <f t="shared" si="87"/>
        <v>0</v>
      </c>
      <c r="AC193" s="19">
        <f t="shared" si="88"/>
        <v>0</v>
      </c>
      <c r="AD193" s="19">
        <f t="shared" si="89"/>
        <v>2</v>
      </c>
      <c r="AE193" s="31">
        <f>_xlfn.XLOOKUP(C193,Product!$E$3:$E$29,Product!$F$3:$F$29)</f>
        <v>278000</v>
      </c>
      <c r="AF193" s="31">
        <f>_xlfn.XLOOKUP(C193,Product!$E$3:$E$29,Product!$G$3:$G$29)</f>
        <v>122000</v>
      </c>
      <c r="AG193" s="21" t="s">
        <v>89</v>
      </c>
      <c r="AH193" s="22">
        <f>_xlfn.XLOOKUP(AG193,Diskon!$C$3:$C$9,Diskon!$D$3:$D$9)</f>
        <v>0.15</v>
      </c>
      <c r="AI193" s="17" t="s">
        <v>90</v>
      </c>
      <c r="AJ193" s="16" t="s">
        <v>23</v>
      </c>
      <c r="AK193" s="16" t="s">
        <v>49</v>
      </c>
      <c r="AL193" s="23">
        <f t="shared" si="90"/>
        <v>556000</v>
      </c>
      <c r="AM193" s="23">
        <f t="shared" si="91"/>
        <v>83400</v>
      </c>
      <c r="AN193" s="23">
        <f t="shared" si="92"/>
        <v>472600</v>
      </c>
      <c r="AO193" s="23">
        <f t="shared" si="93"/>
        <v>244000</v>
      </c>
      <c r="AP193" s="23">
        <f t="shared" si="94"/>
        <v>228600</v>
      </c>
      <c r="AQ193" s="24">
        <v>45021</v>
      </c>
      <c r="AR193" s="27" t="str">
        <f t="shared" si="95"/>
        <v>05/04/23</v>
      </c>
      <c r="AS193" s="16">
        <v>1</v>
      </c>
      <c r="AT193" s="66">
        <f>AP193/'pivot general'!$A$8</f>
        <v>3.4292331021201165E-4</v>
      </c>
    </row>
    <row r="194" spans="1:46" ht="14.4" x14ac:dyDescent="0.3">
      <c r="A194" s="16">
        <v>193</v>
      </c>
      <c r="B194" s="16" t="str">
        <f t="shared" si="64"/>
        <v>ORD-AK-193-01/04/23</v>
      </c>
      <c r="C194" s="17" t="s">
        <v>31</v>
      </c>
      <c r="D194" s="16" t="str">
        <f>_xlfn.XLOOKUP($C194,Product!$E$3:$E$29,Product!$D$3:$D$29)</f>
        <v>AK</v>
      </c>
      <c r="E194" s="18" t="s">
        <v>260</v>
      </c>
      <c r="F194" s="18">
        <f t="shared" si="65"/>
        <v>10</v>
      </c>
      <c r="G194" s="18">
        <f t="shared" si="66"/>
        <v>18</v>
      </c>
      <c r="H194" s="18">
        <f t="shared" si="67"/>
        <v>29</v>
      </c>
      <c r="I194" s="18">
        <f t="shared" si="68"/>
        <v>8</v>
      </c>
      <c r="J194" s="16" t="str">
        <f t="shared" si="69"/>
        <v>Ash Grey</v>
      </c>
      <c r="K194" s="16" t="str">
        <f t="shared" si="70"/>
        <v>Ash Grey</v>
      </c>
      <c r="L194" s="25" t="str">
        <f t="shared" si="71"/>
        <v xml:space="preserve"> 4</v>
      </c>
      <c r="M194" s="19">
        <f t="shared" si="72"/>
        <v>4</v>
      </c>
      <c r="N194" s="18">
        <f t="shared" si="73"/>
        <v>42</v>
      </c>
      <c r="O194" s="18">
        <f t="shared" si="74"/>
        <v>53</v>
      </c>
      <c r="P194" s="18">
        <f t="shared" si="75"/>
        <v>64</v>
      </c>
      <c r="Q194" s="18">
        <f t="shared" si="76"/>
        <v>11</v>
      </c>
      <c r="R194" s="27" t="str">
        <f t="shared" si="77"/>
        <v xml:space="preserve">Ocean Blue </v>
      </c>
      <c r="S194" s="19" t="str">
        <f t="shared" si="78"/>
        <v xml:space="preserve">Ocean Blue </v>
      </c>
      <c r="T194" s="19" t="str">
        <f t="shared" si="79"/>
        <v xml:space="preserve"> 2</v>
      </c>
      <c r="U194" s="19">
        <f t="shared" si="80"/>
        <v>2</v>
      </c>
      <c r="V194" s="20">
        <f t="shared" si="81"/>
        <v>77</v>
      </c>
      <c r="W194" s="18">
        <f t="shared" si="82"/>
        <v>91</v>
      </c>
      <c r="X194" s="18">
        <f t="shared" si="83"/>
        <v>102</v>
      </c>
      <c r="Y194" s="18">
        <f t="shared" si="84"/>
        <v>14</v>
      </c>
      <c r="Z194" s="16" t="str">
        <f t="shared" si="85"/>
        <v xml:space="preserve">Summer Orange </v>
      </c>
      <c r="AA194" s="16" t="str">
        <f t="shared" si="86"/>
        <v xml:space="preserve">Summer Orange </v>
      </c>
      <c r="AB194" s="19" t="str">
        <f t="shared" si="87"/>
        <v xml:space="preserve"> 1</v>
      </c>
      <c r="AC194" s="19">
        <f t="shared" si="88"/>
        <v>1</v>
      </c>
      <c r="AD194" s="19">
        <f t="shared" si="89"/>
        <v>7</v>
      </c>
      <c r="AE194" s="31">
        <f>_xlfn.XLOOKUP(C194,Product!$E$3:$E$29,Product!$F$3:$F$29)</f>
        <v>65000</v>
      </c>
      <c r="AF194" s="31">
        <f>_xlfn.XLOOKUP(C194,Product!$E$3:$E$29,Product!$G$3:$G$29)</f>
        <v>11000</v>
      </c>
      <c r="AG194" s="21" t="s">
        <v>92</v>
      </c>
      <c r="AH194" s="22">
        <f>_xlfn.XLOOKUP(AG194,Diskon!$C$3:$C$9,Diskon!$D$3:$D$9)</f>
        <v>0.1</v>
      </c>
      <c r="AI194" s="17" t="s">
        <v>90</v>
      </c>
      <c r="AJ194" s="16" t="s">
        <v>14</v>
      </c>
      <c r="AK194" s="16" t="s">
        <v>55</v>
      </c>
      <c r="AL194" s="23">
        <f t="shared" si="90"/>
        <v>455000</v>
      </c>
      <c r="AM194" s="23">
        <f t="shared" si="91"/>
        <v>45500</v>
      </c>
      <c r="AN194" s="23">
        <f t="shared" si="92"/>
        <v>409500</v>
      </c>
      <c r="AO194" s="23">
        <f t="shared" si="93"/>
        <v>77000</v>
      </c>
      <c r="AP194" s="23">
        <f t="shared" si="94"/>
        <v>332500</v>
      </c>
      <c r="AQ194" s="24">
        <v>45017</v>
      </c>
      <c r="AR194" s="27" t="str">
        <f t="shared" si="95"/>
        <v>01/04/23</v>
      </c>
      <c r="AS194" s="16">
        <v>5</v>
      </c>
      <c r="AT194" s="66">
        <f>AP194/'pivot general'!$A$8</f>
        <v>4.9878390483593126E-4</v>
      </c>
    </row>
    <row r="195" spans="1:46" ht="14.4" x14ac:dyDescent="0.3">
      <c r="A195" s="16">
        <v>194</v>
      </c>
      <c r="B195" s="16" t="str">
        <f t="shared" ref="B195:B258" si="96">_xlfn.CONCAT("ORD","-",D195,"-",A195,"-",AR195)</f>
        <v>ORD-AK-194-06/04/23</v>
      </c>
      <c r="C195" s="17" t="s">
        <v>69</v>
      </c>
      <c r="D195" s="16" t="str">
        <f>_xlfn.XLOOKUP($C195,Product!$E$3:$E$29,Product!$D$3:$D$29)</f>
        <v>AK</v>
      </c>
      <c r="E195" s="18" t="s">
        <v>261</v>
      </c>
      <c r="F195" s="18">
        <f t="shared" ref="F195:F258" si="97">FIND(": ",E195,2)+2</f>
        <v>10</v>
      </c>
      <c r="G195" s="18">
        <f t="shared" ref="G195:G258" si="98">FIND(",",E195)</f>
        <v>24</v>
      </c>
      <c r="H195" s="18">
        <f t="shared" ref="H195:H258" si="99">FIND("}",E195,1)-2</f>
        <v>35</v>
      </c>
      <c r="I195" s="18">
        <f t="shared" ref="I195:I258" si="100">(G195-F195)</f>
        <v>14</v>
      </c>
      <c r="J195" s="16" t="str">
        <f t="shared" ref="J195:J258" si="101">MID(E195,F195,I195)</f>
        <v>Midnight Black</v>
      </c>
      <c r="K195" s="16" t="str">
        <f t="shared" ref="K195:K258" si="102">TEXT(J195," ")</f>
        <v>Midnight Black</v>
      </c>
      <c r="L195" s="25" t="str">
        <f t="shared" ref="L195:L258" si="103">MID(E195,H195,2)</f>
        <v xml:space="preserve"> 1</v>
      </c>
      <c r="M195" s="19">
        <f t="shared" ref="M195:M258" si="104">VALUE(L195)</f>
        <v>1</v>
      </c>
      <c r="N195" s="18" t="e">
        <f t="shared" ref="N195:N258" si="105">FIND(":",E195,H195)+2</f>
        <v>#VALUE!</v>
      </c>
      <c r="O195" s="18" t="e">
        <f t="shared" ref="O195:O258" si="106">FIND(",",E195,N195)</f>
        <v>#VALUE!</v>
      </c>
      <c r="P195" s="18" t="e">
        <f t="shared" ref="P195:P258" si="107">FIND("}",E195,N195)-2</f>
        <v>#VALUE!</v>
      </c>
      <c r="Q195" s="18" t="e">
        <f t="shared" ref="Q195:Q258" si="108">(O195-N195)</f>
        <v>#VALUE!</v>
      </c>
      <c r="R195" s="27" t="str">
        <f t="shared" ref="R195:R258" si="109">IFERROR(MID(E195,N195,Q195)," ")</f>
        <v xml:space="preserve"> </v>
      </c>
      <c r="S195" s="19" t="str">
        <f t="shared" ref="S195:S258" si="110">TEXT(R195," ")</f>
        <v xml:space="preserve"> </v>
      </c>
      <c r="T195" s="19" t="str">
        <f t="shared" ref="T195:T258" si="111">IFERROR(MID(E195,P195,2),"0")</f>
        <v>0</v>
      </c>
      <c r="U195" s="19">
        <f t="shared" ref="U195:U258" si="112">VALUE(T195)</f>
        <v>0</v>
      </c>
      <c r="V195" s="20" t="e">
        <f t="shared" ref="V195:V258" si="113">FIND(":",E195,P195)+2</f>
        <v>#VALUE!</v>
      </c>
      <c r="W195" s="18" t="e">
        <f t="shared" ref="W195:W258" si="114">FIND(",",E195,V195)</f>
        <v>#VALUE!</v>
      </c>
      <c r="X195" s="18" t="e">
        <f t="shared" ref="X195:X258" si="115">FIND("}",E195,V195)-2</f>
        <v>#VALUE!</v>
      </c>
      <c r="Y195" s="18" t="e">
        <f t="shared" ref="Y195:Y258" si="116">W195-V195</f>
        <v>#VALUE!</v>
      </c>
      <c r="Z195" s="16" t="str">
        <f t="shared" ref="Z195:Z258" si="117">IFERROR(MID(E195,V195,Y195)," ")</f>
        <v xml:space="preserve"> </v>
      </c>
      <c r="AA195" s="16" t="str">
        <f t="shared" ref="AA195:AA258" si="118">TEXT(Z195," ")</f>
        <v xml:space="preserve"> </v>
      </c>
      <c r="AB195" s="19" t="str">
        <f t="shared" ref="AB195:AB258" si="119">IFERROR(MID(E195,X195,2),"0")</f>
        <v>0</v>
      </c>
      <c r="AC195" s="19">
        <f t="shared" ref="AC195:AC258" si="120">VALUE(AB195)</f>
        <v>0</v>
      </c>
      <c r="AD195" s="19">
        <f t="shared" ref="AD195:AD258" si="121">AC195+U195+M195</f>
        <v>1</v>
      </c>
      <c r="AE195" s="31">
        <f>_xlfn.XLOOKUP(C195,Product!$E$3:$E$29,Product!$F$3:$F$29)</f>
        <v>9000</v>
      </c>
      <c r="AF195" s="31">
        <f>_xlfn.XLOOKUP(C195,Product!$E$3:$E$29,Product!$G$3:$G$29)</f>
        <v>2000</v>
      </c>
      <c r="AG195" s="21" t="s">
        <v>10</v>
      </c>
      <c r="AH195" s="22">
        <f>_xlfn.XLOOKUP(AG195,Diskon!$C$3:$C$9,Diskon!$D$3:$D$9)</f>
        <v>0.1</v>
      </c>
      <c r="AI195" s="17" t="s">
        <v>90</v>
      </c>
      <c r="AJ195" s="16" t="s">
        <v>11</v>
      </c>
      <c r="AK195" s="16" t="s">
        <v>51</v>
      </c>
      <c r="AL195" s="23">
        <f t="shared" ref="AL195:AL258" si="122">IFERROR(AE195*AD195,"0")</f>
        <v>9000</v>
      </c>
      <c r="AM195" s="23">
        <f t="shared" ref="AM195:AM258" si="123">IFERROR(AL195*AH195,"0")</f>
        <v>900</v>
      </c>
      <c r="AN195" s="23">
        <f t="shared" ref="AN195:AN258" si="124">IFERROR(AL195-AM195,"0")</f>
        <v>8100</v>
      </c>
      <c r="AO195" s="23">
        <f t="shared" ref="AO195:AO258" si="125">IFERROR(AF195*AD195,"0")</f>
        <v>2000</v>
      </c>
      <c r="AP195" s="23">
        <f t="shared" ref="AP195:AP258" si="126">IFERROR(AN195-AO195,"0")</f>
        <v>6100</v>
      </c>
      <c r="AQ195" s="24">
        <v>45022</v>
      </c>
      <c r="AR195" s="27" t="str">
        <f t="shared" ref="AR195:AR258" si="127">TEXT(AQ195,"DD/MM/YY")</f>
        <v>06/04/23</v>
      </c>
      <c r="AS195" s="16">
        <v>1</v>
      </c>
      <c r="AT195" s="66">
        <f>AP195/'pivot general'!$A$8</f>
        <v>9.1506220135313703E-6</v>
      </c>
    </row>
    <row r="196" spans="1:46" ht="14.4" x14ac:dyDescent="0.3">
      <c r="A196" s="16">
        <v>195</v>
      </c>
      <c r="B196" s="16" t="str">
        <f t="shared" si="96"/>
        <v>ORD-SP-195-01/04/23</v>
      </c>
      <c r="C196" s="17" t="s">
        <v>67</v>
      </c>
      <c r="D196" s="16" t="str">
        <f>_xlfn.XLOOKUP($C196,Product!$E$3:$E$29,Product!$D$3:$D$29)</f>
        <v>SP</v>
      </c>
      <c r="E196" s="18" t="s">
        <v>262</v>
      </c>
      <c r="F196" s="18">
        <f t="shared" si="97"/>
        <v>10</v>
      </c>
      <c r="G196" s="18">
        <f t="shared" si="98"/>
        <v>17</v>
      </c>
      <c r="H196" s="18">
        <f t="shared" si="99"/>
        <v>28</v>
      </c>
      <c r="I196" s="18">
        <f t="shared" si="100"/>
        <v>7</v>
      </c>
      <c r="J196" s="16" t="str">
        <f t="shared" si="101"/>
        <v>Magenta</v>
      </c>
      <c r="K196" s="16" t="str">
        <f t="shared" si="102"/>
        <v>Magenta</v>
      </c>
      <c r="L196" s="25" t="str">
        <f t="shared" si="103"/>
        <v xml:space="preserve"> 2</v>
      </c>
      <c r="M196" s="19">
        <f t="shared" si="104"/>
        <v>2</v>
      </c>
      <c r="N196" s="18">
        <f t="shared" si="105"/>
        <v>41</v>
      </c>
      <c r="O196" s="18">
        <f t="shared" si="106"/>
        <v>55</v>
      </c>
      <c r="P196" s="18">
        <f t="shared" si="107"/>
        <v>66</v>
      </c>
      <c r="Q196" s="18">
        <f t="shared" si="108"/>
        <v>14</v>
      </c>
      <c r="R196" s="27" t="str">
        <f t="shared" si="109"/>
        <v xml:space="preserve">Summer Orange </v>
      </c>
      <c r="S196" s="19" t="str">
        <f t="shared" si="110"/>
        <v xml:space="preserve">Summer Orange </v>
      </c>
      <c r="T196" s="19" t="str">
        <f t="shared" si="111"/>
        <v xml:space="preserve"> 2</v>
      </c>
      <c r="U196" s="19">
        <f t="shared" si="112"/>
        <v>2</v>
      </c>
      <c r="V196" s="20">
        <f t="shared" si="113"/>
        <v>79</v>
      </c>
      <c r="W196" s="18">
        <f t="shared" si="114"/>
        <v>90</v>
      </c>
      <c r="X196" s="18">
        <f t="shared" si="115"/>
        <v>101</v>
      </c>
      <c r="Y196" s="18">
        <f t="shared" si="116"/>
        <v>11</v>
      </c>
      <c r="Z196" s="16" t="str">
        <f t="shared" si="117"/>
        <v xml:space="preserve">Snow White </v>
      </c>
      <c r="AA196" s="16" t="str">
        <f t="shared" si="118"/>
        <v xml:space="preserve">Snow White </v>
      </c>
      <c r="AB196" s="19" t="str">
        <f t="shared" si="119"/>
        <v xml:space="preserve"> 2</v>
      </c>
      <c r="AC196" s="19">
        <f t="shared" si="120"/>
        <v>2</v>
      </c>
      <c r="AD196" s="19">
        <f t="shared" si="121"/>
        <v>6</v>
      </c>
      <c r="AE196" s="31">
        <f>_xlfn.XLOOKUP(C196,Product!$E$3:$E$29,Product!$F$3:$F$29)</f>
        <v>370000</v>
      </c>
      <c r="AF196" s="31">
        <f>_xlfn.XLOOKUP(C196,Product!$E$3:$E$29,Product!$G$3:$G$29)</f>
        <v>108000</v>
      </c>
      <c r="AG196" s="21" t="s">
        <v>19</v>
      </c>
      <c r="AH196" s="22">
        <f>_xlfn.XLOOKUP(AG196,Diskon!$C$3:$C$9,Diskon!$D$3:$D$9)</f>
        <v>0.15</v>
      </c>
      <c r="AI196" s="17" t="s">
        <v>90</v>
      </c>
      <c r="AJ196" s="16" t="s">
        <v>11</v>
      </c>
      <c r="AK196" s="16" t="s">
        <v>70</v>
      </c>
      <c r="AL196" s="23">
        <f t="shared" si="122"/>
        <v>2220000</v>
      </c>
      <c r="AM196" s="23">
        <f t="shared" si="123"/>
        <v>333000</v>
      </c>
      <c r="AN196" s="23">
        <f t="shared" si="124"/>
        <v>1887000</v>
      </c>
      <c r="AO196" s="23">
        <f t="shared" si="125"/>
        <v>648000</v>
      </c>
      <c r="AP196" s="23">
        <f t="shared" si="126"/>
        <v>1239000</v>
      </c>
      <c r="AQ196" s="24">
        <v>45017</v>
      </c>
      <c r="AR196" s="27" t="str">
        <f t="shared" si="127"/>
        <v>01/04/23</v>
      </c>
      <c r="AS196" s="16">
        <v>2</v>
      </c>
      <c r="AT196" s="66">
        <f>AP196/'pivot general'!$A$8</f>
        <v>1.85862634012547E-3</v>
      </c>
    </row>
    <row r="197" spans="1:46" ht="14.4" x14ac:dyDescent="0.3">
      <c r="A197" s="16">
        <v>196</v>
      </c>
      <c r="B197" s="16" t="str">
        <f t="shared" si="96"/>
        <v>ORD-PP-196-02/04/23</v>
      </c>
      <c r="C197" s="17" t="s">
        <v>43</v>
      </c>
      <c r="D197" s="16" t="str">
        <f>_xlfn.XLOOKUP($C197,Product!$E$3:$E$29,Product!$D$3:$D$29)</f>
        <v>PP</v>
      </c>
      <c r="E197" s="18" t="s">
        <v>263</v>
      </c>
      <c r="F197" s="18">
        <f t="shared" si="97"/>
        <v>10</v>
      </c>
      <c r="G197" s="18">
        <f t="shared" si="98"/>
        <v>14</v>
      </c>
      <c r="H197" s="18">
        <f t="shared" si="99"/>
        <v>25</v>
      </c>
      <c r="I197" s="18">
        <f t="shared" si="100"/>
        <v>4</v>
      </c>
      <c r="J197" s="16" t="str">
        <f t="shared" si="101"/>
        <v>Gold</v>
      </c>
      <c r="K197" s="16" t="str">
        <f t="shared" si="102"/>
        <v>Gold</v>
      </c>
      <c r="L197" s="25" t="str">
        <f t="shared" si="103"/>
        <v xml:space="preserve"> 6</v>
      </c>
      <c r="M197" s="19">
        <f t="shared" si="104"/>
        <v>6</v>
      </c>
      <c r="N197" s="18">
        <f t="shared" si="105"/>
        <v>38</v>
      </c>
      <c r="O197" s="18">
        <f t="shared" si="106"/>
        <v>43</v>
      </c>
      <c r="P197" s="18">
        <f t="shared" si="107"/>
        <v>54</v>
      </c>
      <c r="Q197" s="18">
        <f t="shared" si="108"/>
        <v>5</v>
      </c>
      <c r="R197" s="27" t="str">
        <f t="shared" si="109"/>
        <v xml:space="preserve">Dusk </v>
      </c>
      <c r="S197" s="19" t="str">
        <f t="shared" si="110"/>
        <v xml:space="preserve">Dusk </v>
      </c>
      <c r="T197" s="19" t="str">
        <f t="shared" si="111"/>
        <v xml:space="preserve"> 1</v>
      </c>
      <c r="U197" s="19">
        <f t="shared" si="112"/>
        <v>1</v>
      </c>
      <c r="V197" s="20" t="e">
        <f t="shared" si="113"/>
        <v>#VALUE!</v>
      </c>
      <c r="W197" s="18" t="e">
        <f t="shared" si="114"/>
        <v>#VALUE!</v>
      </c>
      <c r="X197" s="18" t="e">
        <f t="shared" si="115"/>
        <v>#VALUE!</v>
      </c>
      <c r="Y197" s="18" t="e">
        <f t="shared" si="116"/>
        <v>#VALUE!</v>
      </c>
      <c r="Z197" s="16" t="str">
        <f t="shared" si="117"/>
        <v xml:space="preserve"> </v>
      </c>
      <c r="AA197" s="16" t="str">
        <f t="shared" si="118"/>
        <v xml:space="preserve"> </v>
      </c>
      <c r="AB197" s="19" t="str">
        <f t="shared" si="119"/>
        <v>0</v>
      </c>
      <c r="AC197" s="19">
        <f t="shared" si="120"/>
        <v>0</v>
      </c>
      <c r="AD197" s="19">
        <f t="shared" si="121"/>
        <v>7</v>
      </c>
      <c r="AE197" s="31">
        <f>_xlfn.XLOOKUP(C197,Product!$E$3:$E$29,Product!$F$3:$F$29)</f>
        <v>395000</v>
      </c>
      <c r="AF197" s="31">
        <f>_xlfn.XLOOKUP(C197,Product!$E$3:$E$29,Product!$G$3:$G$29)</f>
        <v>172000</v>
      </c>
      <c r="AG197" s="21" t="s">
        <v>89</v>
      </c>
      <c r="AH197" s="22">
        <f>_xlfn.XLOOKUP(AG197,Diskon!$C$3:$C$9,Diskon!$D$3:$D$9)</f>
        <v>0.15</v>
      </c>
      <c r="AI197" s="17" t="s">
        <v>90</v>
      </c>
      <c r="AJ197" s="16" t="s">
        <v>23</v>
      </c>
      <c r="AK197" s="16" t="s">
        <v>75</v>
      </c>
      <c r="AL197" s="23">
        <f t="shared" si="122"/>
        <v>2765000</v>
      </c>
      <c r="AM197" s="23">
        <f t="shared" si="123"/>
        <v>414750</v>
      </c>
      <c r="AN197" s="23">
        <f t="shared" si="124"/>
        <v>2350250</v>
      </c>
      <c r="AO197" s="23">
        <f t="shared" si="125"/>
        <v>1204000</v>
      </c>
      <c r="AP197" s="23">
        <f t="shared" si="126"/>
        <v>1146250</v>
      </c>
      <c r="AQ197" s="24">
        <v>45018</v>
      </c>
      <c r="AR197" s="27" t="str">
        <f t="shared" si="127"/>
        <v>02/04/23</v>
      </c>
      <c r="AS197" s="16">
        <v>3</v>
      </c>
      <c r="AT197" s="66">
        <f>AP197/'pivot general'!$A$8</f>
        <v>1.7194918824607103E-3</v>
      </c>
    </row>
    <row r="198" spans="1:46" ht="14.4" x14ac:dyDescent="0.3">
      <c r="A198" s="16">
        <v>197</v>
      </c>
      <c r="B198" s="16" t="str">
        <f t="shared" si="96"/>
        <v>ORD-AK-197-02/04/23</v>
      </c>
      <c r="C198" s="17" t="s">
        <v>35</v>
      </c>
      <c r="D198" s="16" t="str">
        <f>_xlfn.XLOOKUP($C198,Product!$E$3:$E$29,Product!$D$3:$D$29)</f>
        <v>AK</v>
      </c>
      <c r="E198" s="18" t="s">
        <v>264</v>
      </c>
      <c r="F198" s="18">
        <f t="shared" si="97"/>
        <v>10</v>
      </c>
      <c r="G198" s="18">
        <f t="shared" si="98"/>
        <v>20</v>
      </c>
      <c r="H198" s="18">
        <f t="shared" si="99"/>
        <v>31</v>
      </c>
      <c r="I198" s="18">
        <f t="shared" si="100"/>
        <v>10</v>
      </c>
      <c r="J198" s="16" t="str">
        <f t="shared" si="101"/>
        <v>Ocean Blue</v>
      </c>
      <c r="K198" s="16" t="str">
        <f t="shared" si="102"/>
        <v>Ocean Blue</v>
      </c>
      <c r="L198" s="25" t="str">
        <f t="shared" si="103"/>
        <v xml:space="preserve"> 4</v>
      </c>
      <c r="M198" s="19">
        <f t="shared" si="104"/>
        <v>4</v>
      </c>
      <c r="N198" s="18">
        <f t="shared" si="105"/>
        <v>44</v>
      </c>
      <c r="O198" s="18">
        <f t="shared" si="106"/>
        <v>54</v>
      </c>
      <c r="P198" s="18">
        <f t="shared" si="107"/>
        <v>65</v>
      </c>
      <c r="Q198" s="18">
        <f t="shared" si="108"/>
        <v>10</v>
      </c>
      <c r="R198" s="27" t="str">
        <f t="shared" si="109"/>
        <v xml:space="preserve">Rose Gold </v>
      </c>
      <c r="S198" s="19" t="str">
        <f t="shared" si="110"/>
        <v xml:space="preserve">Rose Gold </v>
      </c>
      <c r="T198" s="19" t="str">
        <f t="shared" si="111"/>
        <v xml:space="preserve"> 1</v>
      </c>
      <c r="U198" s="19">
        <f t="shared" si="112"/>
        <v>1</v>
      </c>
      <c r="V198" s="20">
        <f t="shared" si="113"/>
        <v>78</v>
      </c>
      <c r="W198" s="18">
        <f t="shared" si="114"/>
        <v>83</v>
      </c>
      <c r="X198" s="18">
        <f t="shared" si="115"/>
        <v>94</v>
      </c>
      <c r="Y198" s="18">
        <f t="shared" si="116"/>
        <v>5</v>
      </c>
      <c r="Z198" s="16" t="str">
        <f t="shared" si="117"/>
        <v xml:space="preserve">Gold </v>
      </c>
      <c r="AA198" s="16" t="str">
        <f t="shared" si="118"/>
        <v xml:space="preserve">Gold </v>
      </c>
      <c r="AB198" s="19" t="str">
        <f t="shared" si="119"/>
        <v xml:space="preserve"> 1</v>
      </c>
      <c r="AC198" s="19">
        <f t="shared" si="120"/>
        <v>1</v>
      </c>
      <c r="AD198" s="19">
        <f t="shared" si="121"/>
        <v>6</v>
      </c>
      <c r="AE198" s="31">
        <f>_xlfn.XLOOKUP(C198,Product!$E$3:$E$29,Product!$F$3:$F$29)</f>
        <v>90000</v>
      </c>
      <c r="AF198" s="31">
        <f>_xlfn.XLOOKUP(C198,Product!$E$3:$E$29,Product!$G$3:$G$29)</f>
        <v>47000</v>
      </c>
      <c r="AG198" s="21" t="s">
        <v>19</v>
      </c>
      <c r="AH198" s="22">
        <f>_xlfn.XLOOKUP(AG198,Diskon!$C$3:$C$9,Diskon!$D$3:$D$9)</f>
        <v>0.15</v>
      </c>
      <c r="AI198" s="17" t="s">
        <v>90</v>
      </c>
      <c r="AJ198" s="16" t="s">
        <v>11</v>
      </c>
      <c r="AK198" s="16" t="s">
        <v>62</v>
      </c>
      <c r="AL198" s="23">
        <f t="shared" si="122"/>
        <v>540000</v>
      </c>
      <c r="AM198" s="23">
        <f t="shared" si="123"/>
        <v>81000</v>
      </c>
      <c r="AN198" s="23">
        <f t="shared" si="124"/>
        <v>459000</v>
      </c>
      <c r="AO198" s="23">
        <f t="shared" si="125"/>
        <v>282000</v>
      </c>
      <c r="AP198" s="23">
        <f t="shared" si="126"/>
        <v>177000</v>
      </c>
      <c r="AQ198" s="24">
        <v>45018</v>
      </c>
      <c r="AR198" s="27" t="str">
        <f t="shared" si="127"/>
        <v>02/04/23</v>
      </c>
      <c r="AS198" s="16">
        <v>5</v>
      </c>
      <c r="AT198" s="66">
        <f>AP198/'pivot general'!$A$8</f>
        <v>2.6551804858935288E-4</v>
      </c>
    </row>
    <row r="199" spans="1:46" ht="14.4" x14ac:dyDescent="0.3">
      <c r="A199" s="16">
        <v>198</v>
      </c>
      <c r="B199" s="16" t="str">
        <f t="shared" si="96"/>
        <v>ORD-PW-198-26/04/23</v>
      </c>
      <c r="C199" s="17" t="s">
        <v>9</v>
      </c>
      <c r="D199" s="16" t="str">
        <f>_xlfn.XLOOKUP($C199,Product!$E$3:$E$29,Product!$D$3:$D$29)</f>
        <v>PW</v>
      </c>
      <c r="E199" s="18" t="s">
        <v>136</v>
      </c>
      <c r="F199" s="18">
        <f t="shared" si="97"/>
        <v>10</v>
      </c>
      <c r="G199" s="18">
        <f t="shared" si="98"/>
        <v>24</v>
      </c>
      <c r="H199" s="18">
        <f t="shared" si="99"/>
        <v>35</v>
      </c>
      <c r="I199" s="18">
        <f t="shared" si="100"/>
        <v>14</v>
      </c>
      <c r="J199" s="16" t="str">
        <f t="shared" si="101"/>
        <v>Midnight Black</v>
      </c>
      <c r="K199" s="16" t="str">
        <f t="shared" si="102"/>
        <v>Midnight Black</v>
      </c>
      <c r="L199" s="25" t="str">
        <f t="shared" si="103"/>
        <v xml:space="preserve"> 2</v>
      </c>
      <c r="M199" s="19">
        <f t="shared" si="104"/>
        <v>2</v>
      </c>
      <c r="N199" s="18" t="e">
        <f t="shared" si="105"/>
        <v>#VALUE!</v>
      </c>
      <c r="O199" s="18" t="e">
        <f t="shared" si="106"/>
        <v>#VALUE!</v>
      </c>
      <c r="P199" s="18" t="e">
        <f t="shared" si="107"/>
        <v>#VALUE!</v>
      </c>
      <c r="Q199" s="18" t="e">
        <f t="shared" si="108"/>
        <v>#VALUE!</v>
      </c>
      <c r="R199" s="27" t="str">
        <f t="shared" si="109"/>
        <v xml:space="preserve"> </v>
      </c>
      <c r="S199" s="19" t="str">
        <f t="shared" si="110"/>
        <v xml:space="preserve"> </v>
      </c>
      <c r="T199" s="19" t="str">
        <f t="shared" si="111"/>
        <v>0</v>
      </c>
      <c r="U199" s="19">
        <f t="shared" si="112"/>
        <v>0</v>
      </c>
      <c r="V199" s="20" t="e">
        <f t="shared" si="113"/>
        <v>#VALUE!</v>
      </c>
      <c r="W199" s="18" t="e">
        <f t="shared" si="114"/>
        <v>#VALUE!</v>
      </c>
      <c r="X199" s="18" t="e">
        <f t="shared" si="115"/>
        <v>#VALUE!</v>
      </c>
      <c r="Y199" s="18" t="e">
        <f t="shared" si="116"/>
        <v>#VALUE!</v>
      </c>
      <c r="Z199" s="16" t="str">
        <f t="shared" si="117"/>
        <v xml:space="preserve"> </v>
      </c>
      <c r="AA199" s="16" t="str">
        <f t="shared" si="118"/>
        <v xml:space="preserve"> </v>
      </c>
      <c r="AB199" s="19" t="str">
        <f t="shared" si="119"/>
        <v>0</v>
      </c>
      <c r="AC199" s="19">
        <f t="shared" si="120"/>
        <v>0</v>
      </c>
      <c r="AD199" s="19">
        <f t="shared" si="121"/>
        <v>2</v>
      </c>
      <c r="AE199" s="31">
        <f>_xlfn.XLOOKUP(C199,Product!$E$3:$E$29,Product!$F$3:$F$29)</f>
        <v>120000</v>
      </c>
      <c r="AF199" s="31">
        <f>_xlfn.XLOOKUP(C199,Product!$E$3:$E$29,Product!$G$3:$G$29)</f>
        <v>39000</v>
      </c>
      <c r="AG199" s="21" t="s">
        <v>12</v>
      </c>
      <c r="AH199" s="22">
        <f>_xlfn.XLOOKUP(AG199,Diskon!$C$3:$C$9,Diskon!$D$3:$D$9)</f>
        <v>0.2</v>
      </c>
      <c r="AI199" s="17" t="s">
        <v>13</v>
      </c>
      <c r="AJ199" s="16" t="s">
        <v>11</v>
      </c>
      <c r="AK199" s="16" t="s">
        <v>36</v>
      </c>
      <c r="AL199" s="23">
        <f t="shared" si="122"/>
        <v>240000</v>
      </c>
      <c r="AM199" s="23">
        <f t="shared" si="123"/>
        <v>48000</v>
      </c>
      <c r="AN199" s="23">
        <f t="shared" si="124"/>
        <v>192000</v>
      </c>
      <c r="AO199" s="23">
        <f t="shared" si="125"/>
        <v>78000</v>
      </c>
      <c r="AP199" s="23">
        <f t="shared" si="126"/>
        <v>114000</v>
      </c>
      <c r="AQ199" s="24">
        <v>45042</v>
      </c>
      <c r="AR199" s="27" t="str">
        <f t="shared" si="127"/>
        <v>26/04/23</v>
      </c>
      <c r="AS199" s="16">
        <v>3</v>
      </c>
      <c r="AT199" s="66">
        <f>AP199/'pivot general'!$A$8</f>
        <v>1.7101162451517641E-4</v>
      </c>
    </row>
    <row r="200" spans="1:46" ht="14.4" x14ac:dyDescent="0.3">
      <c r="A200" s="16">
        <v>199</v>
      </c>
      <c r="B200" s="16" t="str">
        <f t="shared" si="96"/>
        <v>ORD-AK-199-05/04/23</v>
      </c>
      <c r="C200" s="17" t="s">
        <v>35</v>
      </c>
      <c r="D200" s="16" t="str">
        <f>_xlfn.XLOOKUP($C200,Product!$E$3:$E$29,Product!$D$3:$D$29)</f>
        <v>AK</v>
      </c>
      <c r="E200" s="18" t="s">
        <v>261</v>
      </c>
      <c r="F200" s="18">
        <f t="shared" si="97"/>
        <v>10</v>
      </c>
      <c r="G200" s="18">
        <f t="shared" si="98"/>
        <v>24</v>
      </c>
      <c r="H200" s="18">
        <f t="shared" si="99"/>
        <v>35</v>
      </c>
      <c r="I200" s="18">
        <f t="shared" si="100"/>
        <v>14</v>
      </c>
      <c r="J200" s="16" t="str">
        <f t="shared" si="101"/>
        <v>Midnight Black</v>
      </c>
      <c r="K200" s="16" t="str">
        <f t="shared" si="102"/>
        <v>Midnight Black</v>
      </c>
      <c r="L200" s="25" t="str">
        <f t="shared" si="103"/>
        <v xml:space="preserve"> 1</v>
      </c>
      <c r="M200" s="19">
        <f t="shared" si="104"/>
        <v>1</v>
      </c>
      <c r="N200" s="18" t="e">
        <f t="shared" si="105"/>
        <v>#VALUE!</v>
      </c>
      <c r="O200" s="18" t="e">
        <f t="shared" si="106"/>
        <v>#VALUE!</v>
      </c>
      <c r="P200" s="18" t="e">
        <f t="shared" si="107"/>
        <v>#VALUE!</v>
      </c>
      <c r="Q200" s="18" t="e">
        <f t="shared" si="108"/>
        <v>#VALUE!</v>
      </c>
      <c r="R200" s="27" t="str">
        <f t="shared" si="109"/>
        <v xml:space="preserve"> </v>
      </c>
      <c r="S200" s="19" t="str">
        <f t="shared" si="110"/>
        <v xml:space="preserve"> </v>
      </c>
      <c r="T200" s="19" t="str">
        <f t="shared" si="111"/>
        <v>0</v>
      </c>
      <c r="U200" s="19">
        <f t="shared" si="112"/>
        <v>0</v>
      </c>
      <c r="V200" s="20" t="e">
        <f t="shared" si="113"/>
        <v>#VALUE!</v>
      </c>
      <c r="W200" s="18" t="e">
        <f t="shared" si="114"/>
        <v>#VALUE!</v>
      </c>
      <c r="X200" s="18" t="e">
        <f t="shared" si="115"/>
        <v>#VALUE!</v>
      </c>
      <c r="Y200" s="18" t="e">
        <f t="shared" si="116"/>
        <v>#VALUE!</v>
      </c>
      <c r="Z200" s="16" t="str">
        <f t="shared" si="117"/>
        <v xml:space="preserve"> </v>
      </c>
      <c r="AA200" s="16" t="str">
        <f t="shared" si="118"/>
        <v xml:space="preserve"> </v>
      </c>
      <c r="AB200" s="19" t="str">
        <f t="shared" si="119"/>
        <v>0</v>
      </c>
      <c r="AC200" s="19">
        <f t="shared" si="120"/>
        <v>0</v>
      </c>
      <c r="AD200" s="19">
        <f t="shared" si="121"/>
        <v>1</v>
      </c>
      <c r="AE200" s="31">
        <f>_xlfn.XLOOKUP(C200,Product!$E$3:$E$29,Product!$F$3:$F$29)</f>
        <v>90000</v>
      </c>
      <c r="AF200" s="31">
        <f>_xlfn.XLOOKUP(C200,Product!$E$3:$E$29,Product!$G$3:$G$29)</f>
        <v>47000</v>
      </c>
      <c r="AG200" s="21" t="s">
        <v>19</v>
      </c>
      <c r="AH200" s="22">
        <f>_xlfn.XLOOKUP(AG200,Diskon!$C$3:$C$9,Diskon!$D$3:$D$9)</f>
        <v>0.15</v>
      </c>
      <c r="AI200" s="17" t="s">
        <v>90</v>
      </c>
      <c r="AJ200" s="16" t="s">
        <v>11</v>
      </c>
      <c r="AK200" s="16" t="s">
        <v>55</v>
      </c>
      <c r="AL200" s="23">
        <f t="shared" si="122"/>
        <v>90000</v>
      </c>
      <c r="AM200" s="23">
        <f t="shared" si="123"/>
        <v>13500</v>
      </c>
      <c r="AN200" s="23">
        <f t="shared" si="124"/>
        <v>76500</v>
      </c>
      <c r="AO200" s="23">
        <f t="shared" si="125"/>
        <v>47000</v>
      </c>
      <c r="AP200" s="23">
        <f t="shared" si="126"/>
        <v>29500</v>
      </c>
      <c r="AQ200" s="24">
        <v>45021</v>
      </c>
      <c r="AR200" s="27" t="str">
        <f t="shared" si="127"/>
        <v>05/04/23</v>
      </c>
      <c r="AS200" s="16">
        <v>2</v>
      </c>
      <c r="AT200" s="66">
        <f>AP200/'pivot general'!$A$8</f>
        <v>4.4253008098225478E-5</v>
      </c>
    </row>
    <row r="201" spans="1:46" ht="14.4" x14ac:dyDescent="0.3">
      <c r="A201" s="16">
        <v>200</v>
      </c>
      <c r="B201" s="16" t="str">
        <f t="shared" si="96"/>
        <v>ORD-SP-200-26/04/23</v>
      </c>
      <c r="C201" s="17" t="s">
        <v>67</v>
      </c>
      <c r="D201" s="16" t="str">
        <f>_xlfn.XLOOKUP($C201,Product!$E$3:$E$29,Product!$D$3:$D$29)</f>
        <v>SP</v>
      </c>
      <c r="E201" s="18" t="s">
        <v>265</v>
      </c>
      <c r="F201" s="18">
        <f t="shared" si="97"/>
        <v>10</v>
      </c>
      <c r="G201" s="18">
        <f t="shared" si="98"/>
        <v>24</v>
      </c>
      <c r="H201" s="18">
        <f t="shared" si="99"/>
        <v>35</v>
      </c>
      <c r="I201" s="18">
        <f t="shared" si="100"/>
        <v>14</v>
      </c>
      <c r="J201" s="16" t="str">
        <f t="shared" si="101"/>
        <v>Midnight Black</v>
      </c>
      <c r="K201" s="16" t="str">
        <f t="shared" si="102"/>
        <v>Midnight Black</v>
      </c>
      <c r="L201" s="25" t="str">
        <f t="shared" si="103"/>
        <v xml:space="preserve"> 1</v>
      </c>
      <c r="M201" s="19">
        <f t="shared" si="104"/>
        <v>1</v>
      </c>
      <c r="N201" s="18">
        <f t="shared" si="105"/>
        <v>48</v>
      </c>
      <c r="O201" s="18">
        <f t="shared" si="106"/>
        <v>60</v>
      </c>
      <c r="P201" s="18">
        <f t="shared" si="107"/>
        <v>71</v>
      </c>
      <c r="Q201" s="18">
        <f t="shared" si="108"/>
        <v>12</v>
      </c>
      <c r="R201" s="27" t="str">
        <f t="shared" si="109"/>
        <v xml:space="preserve">Carmine Red </v>
      </c>
      <c r="S201" s="19" t="str">
        <f t="shared" si="110"/>
        <v xml:space="preserve">Carmine Red </v>
      </c>
      <c r="T201" s="19" t="str">
        <f t="shared" si="111"/>
        <v xml:space="preserve"> 1</v>
      </c>
      <c r="U201" s="19">
        <f t="shared" si="112"/>
        <v>1</v>
      </c>
      <c r="V201" s="20">
        <f t="shared" si="113"/>
        <v>84</v>
      </c>
      <c r="W201" s="18">
        <f t="shared" si="114"/>
        <v>89</v>
      </c>
      <c r="X201" s="18">
        <f t="shared" si="115"/>
        <v>100</v>
      </c>
      <c r="Y201" s="18">
        <f t="shared" si="116"/>
        <v>5</v>
      </c>
      <c r="Z201" s="16" t="str">
        <f t="shared" si="117"/>
        <v xml:space="preserve">Gold </v>
      </c>
      <c r="AA201" s="16" t="str">
        <f t="shared" si="118"/>
        <v xml:space="preserve">Gold </v>
      </c>
      <c r="AB201" s="19" t="str">
        <f t="shared" si="119"/>
        <v xml:space="preserve"> 1</v>
      </c>
      <c r="AC201" s="19">
        <f t="shared" si="120"/>
        <v>1</v>
      </c>
      <c r="AD201" s="19">
        <f t="shared" si="121"/>
        <v>3</v>
      </c>
      <c r="AE201" s="31">
        <f>_xlfn.XLOOKUP(C201,Product!$E$3:$E$29,Product!$F$3:$F$29)</f>
        <v>370000</v>
      </c>
      <c r="AF201" s="31">
        <f>_xlfn.XLOOKUP(C201,Product!$E$3:$E$29,Product!$G$3:$G$29)</f>
        <v>108000</v>
      </c>
      <c r="AG201" s="21" t="s">
        <v>12</v>
      </c>
      <c r="AH201" s="22">
        <f>_xlfn.XLOOKUP(AG201,Diskon!$C$3:$C$9,Diskon!$D$3:$D$9)</f>
        <v>0.2</v>
      </c>
      <c r="AI201" s="17" t="s">
        <v>13</v>
      </c>
      <c r="AJ201" s="16" t="s">
        <v>11</v>
      </c>
      <c r="AK201" s="16" t="s">
        <v>53</v>
      </c>
      <c r="AL201" s="23">
        <f t="shared" si="122"/>
        <v>1110000</v>
      </c>
      <c r="AM201" s="23">
        <f t="shared" si="123"/>
        <v>222000</v>
      </c>
      <c r="AN201" s="23">
        <f t="shared" si="124"/>
        <v>888000</v>
      </c>
      <c r="AO201" s="23">
        <f t="shared" si="125"/>
        <v>324000</v>
      </c>
      <c r="AP201" s="23">
        <f t="shared" si="126"/>
        <v>564000</v>
      </c>
      <c r="AQ201" s="24">
        <v>45042</v>
      </c>
      <c r="AR201" s="27" t="str">
        <f t="shared" si="127"/>
        <v>26/04/23</v>
      </c>
      <c r="AS201" s="16">
        <v>1</v>
      </c>
      <c r="AT201" s="66">
        <f>AP201/'pivot general'!$A$8</f>
        <v>8.460575107592939E-4</v>
      </c>
    </row>
    <row r="202" spans="1:46" ht="14.4" x14ac:dyDescent="0.3">
      <c r="A202" s="16">
        <v>201</v>
      </c>
      <c r="B202" s="16" t="str">
        <f t="shared" si="96"/>
        <v>ORD-PP-201-30/04/23</v>
      </c>
      <c r="C202" s="17" t="s">
        <v>43</v>
      </c>
      <c r="D202" s="16" t="str">
        <f>_xlfn.XLOOKUP($C202,Product!$E$3:$E$29,Product!$D$3:$D$29)</f>
        <v>PP</v>
      </c>
      <c r="E202" s="18" t="s">
        <v>133</v>
      </c>
      <c r="F202" s="18">
        <f t="shared" si="97"/>
        <v>10</v>
      </c>
      <c r="G202" s="18">
        <f t="shared" si="98"/>
        <v>20</v>
      </c>
      <c r="H202" s="18">
        <f t="shared" si="99"/>
        <v>31</v>
      </c>
      <c r="I202" s="18">
        <f t="shared" si="100"/>
        <v>10</v>
      </c>
      <c r="J202" s="16" t="str">
        <f t="shared" si="101"/>
        <v>Snow White</v>
      </c>
      <c r="K202" s="16" t="str">
        <f t="shared" si="102"/>
        <v>Snow White</v>
      </c>
      <c r="L202" s="25" t="str">
        <f t="shared" si="103"/>
        <v xml:space="preserve"> 1</v>
      </c>
      <c r="M202" s="19">
        <f t="shared" si="104"/>
        <v>1</v>
      </c>
      <c r="N202" s="18" t="e">
        <f t="shared" si="105"/>
        <v>#VALUE!</v>
      </c>
      <c r="O202" s="18" t="e">
        <f t="shared" si="106"/>
        <v>#VALUE!</v>
      </c>
      <c r="P202" s="18" t="e">
        <f t="shared" si="107"/>
        <v>#VALUE!</v>
      </c>
      <c r="Q202" s="18" t="e">
        <f t="shared" si="108"/>
        <v>#VALUE!</v>
      </c>
      <c r="R202" s="27" t="str">
        <f t="shared" si="109"/>
        <v xml:space="preserve"> </v>
      </c>
      <c r="S202" s="19" t="str">
        <f t="shared" si="110"/>
        <v xml:space="preserve"> </v>
      </c>
      <c r="T202" s="19" t="str">
        <f t="shared" si="111"/>
        <v>0</v>
      </c>
      <c r="U202" s="19">
        <f t="shared" si="112"/>
        <v>0</v>
      </c>
      <c r="V202" s="20" t="e">
        <f t="shared" si="113"/>
        <v>#VALUE!</v>
      </c>
      <c r="W202" s="18" t="e">
        <f t="shared" si="114"/>
        <v>#VALUE!</v>
      </c>
      <c r="X202" s="18" t="e">
        <f t="shared" si="115"/>
        <v>#VALUE!</v>
      </c>
      <c r="Y202" s="18" t="e">
        <f t="shared" si="116"/>
        <v>#VALUE!</v>
      </c>
      <c r="Z202" s="16" t="str">
        <f t="shared" si="117"/>
        <v xml:space="preserve"> </v>
      </c>
      <c r="AA202" s="16" t="str">
        <f t="shared" si="118"/>
        <v xml:space="preserve"> </v>
      </c>
      <c r="AB202" s="19" t="str">
        <f t="shared" si="119"/>
        <v>0</v>
      </c>
      <c r="AC202" s="19">
        <f t="shared" si="120"/>
        <v>0</v>
      </c>
      <c r="AD202" s="19">
        <f t="shared" si="121"/>
        <v>1</v>
      </c>
      <c r="AE202" s="31">
        <f>_xlfn.XLOOKUP(C202,Product!$E$3:$E$29,Product!$F$3:$F$29)</f>
        <v>395000</v>
      </c>
      <c r="AF202" s="31">
        <f>_xlfn.XLOOKUP(C202,Product!$E$3:$E$29,Product!$G$3:$G$29)</f>
        <v>172000</v>
      </c>
      <c r="AG202" s="21" t="s">
        <v>96</v>
      </c>
      <c r="AH202" s="22">
        <f>_xlfn.XLOOKUP(AG202,Diskon!$C$3:$C$9,Diskon!$D$3:$D$9)</f>
        <v>0.1</v>
      </c>
      <c r="AI202" s="17" t="s">
        <v>13</v>
      </c>
      <c r="AJ202" s="16" t="s">
        <v>14</v>
      </c>
      <c r="AK202" s="16" t="s">
        <v>75</v>
      </c>
      <c r="AL202" s="23">
        <f t="shared" si="122"/>
        <v>395000</v>
      </c>
      <c r="AM202" s="23">
        <f t="shared" si="123"/>
        <v>39500</v>
      </c>
      <c r="AN202" s="23">
        <f t="shared" si="124"/>
        <v>355500</v>
      </c>
      <c r="AO202" s="23">
        <f t="shared" si="125"/>
        <v>172000</v>
      </c>
      <c r="AP202" s="23">
        <f t="shared" si="126"/>
        <v>183500</v>
      </c>
      <c r="AQ202" s="24">
        <v>45046</v>
      </c>
      <c r="AR202" s="27" t="str">
        <f t="shared" si="127"/>
        <v>30/04/23</v>
      </c>
      <c r="AS202" s="16">
        <v>4</v>
      </c>
      <c r="AT202" s="66">
        <f>AP202/'pivot general'!$A$8</f>
        <v>2.7526871139065679E-4</v>
      </c>
    </row>
    <row r="203" spans="1:46" ht="14.4" x14ac:dyDescent="0.3">
      <c r="A203" s="16">
        <v>202</v>
      </c>
      <c r="B203" s="16" t="str">
        <f t="shared" si="96"/>
        <v>ORD-PU-202-05/04/23</v>
      </c>
      <c r="C203" s="17" t="s">
        <v>39</v>
      </c>
      <c r="D203" s="16" t="str">
        <f>_xlfn.XLOOKUP($C203,Product!$E$3:$E$29,Product!$D$3:$D$29)</f>
        <v>PU</v>
      </c>
      <c r="E203" s="18" t="s">
        <v>266</v>
      </c>
      <c r="F203" s="18">
        <f t="shared" si="97"/>
        <v>10</v>
      </c>
      <c r="G203" s="18">
        <f t="shared" si="98"/>
        <v>14</v>
      </c>
      <c r="H203" s="18">
        <f t="shared" si="99"/>
        <v>25</v>
      </c>
      <c r="I203" s="18">
        <f t="shared" si="100"/>
        <v>4</v>
      </c>
      <c r="J203" s="16" t="str">
        <f t="shared" si="101"/>
        <v>Dusk</v>
      </c>
      <c r="K203" s="16" t="str">
        <f t="shared" si="102"/>
        <v>Dusk</v>
      </c>
      <c r="L203" s="25" t="str">
        <f t="shared" si="103"/>
        <v xml:space="preserve"> 1</v>
      </c>
      <c r="M203" s="19">
        <f t="shared" si="104"/>
        <v>1</v>
      </c>
      <c r="N203" s="18">
        <f t="shared" si="105"/>
        <v>38</v>
      </c>
      <c r="O203" s="18">
        <f t="shared" si="106"/>
        <v>43</v>
      </c>
      <c r="P203" s="18">
        <f t="shared" si="107"/>
        <v>54</v>
      </c>
      <c r="Q203" s="18">
        <f t="shared" si="108"/>
        <v>5</v>
      </c>
      <c r="R203" s="27" t="str">
        <f t="shared" si="109"/>
        <v xml:space="preserve">Gold </v>
      </c>
      <c r="S203" s="19" t="str">
        <f t="shared" si="110"/>
        <v xml:space="preserve">Gold </v>
      </c>
      <c r="T203" s="19" t="str">
        <f t="shared" si="111"/>
        <v xml:space="preserve"> 1</v>
      </c>
      <c r="U203" s="19">
        <f t="shared" si="112"/>
        <v>1</v>
      </c>
      <c r="V203" s="20">
        <f t="shared" si="113"/>
        <v>67</v>
      </c>
      <c r="W203" s="18">
        <f t="shared" si="114"/>
        <v>77</v>
      </c>
      <c r="X203" s="18">
        <f t="shared" si="115"/>
        <v>88</v>
      </c>
      <c r="Y203" s="18">
        <f t="shared" si="116"/>
        <v>10</v>
      </c>
      <c r="Z203" s="16" t="str">
        <f t="shared" si="117"/>
        <v xml:space="preserve">Rose Gold </v>
      </c>
      <c r="AA203" s="16" t="str">
        <f t="shared" si="118"/>
        <v xml:space="preserve">Rose Gold </v>
      </c>
      <c r="AB203" s="19" t="str">
        <f t="shared" si="119"/>
        <v xml:space="preserve"> 1</v>
      </c>
      <c r="AC203" s="19">
        <f t="shared" si="120"/>
        <v>1</v>
      </c>
      <c r="AD203" s="19">
        <f t="shared" si="121"/>
        <v>3</v>
      </c>
      <c r="AE203" s="31">
        <f>_xlfn.XLOOKUP(C203,Product!$E$3:$E$29,Product!$F$3:$F$29)</f>
        <v>235000</v>
      </c>
      <c r="AF203" s="31">
        <f>_xlfn.XLOOKUP(C203,Product!$E$3:$E$29,Product!$G$3:$G$29)</f>
        <v>89000</v>
      </c>
      <c r="AG203" s="21" t="s">
        <v>19</v>
      </c>
      <c r="AH203" s="22">
        <f>_xlfn.XLOOKUP(AG203,Diskon!$C$3:$C$9,Diskon!$D$3:$D$9)</f>
        <v>0.15</v>
      </c>
      <c r="AI203" s="17" t="s">
        <v>90</v>
      </c>
      <c r="AJ203" s="16" t="s">
        <v>11</v>
      </c>
      <c r="AK203" s="16" t="s">
        <v>38</v>
      </c>
      <c r="AL203" s="23">
        <f t="shared" si="122"/>
        <v>705000</v>
      </c>
      <c r="AM203" s="23">
        <f t="shared" si="123"/>
        <v>105750</v>
      </c>
      <c r="AN203" s="23">
        <f t="shared" si="124"/>
        <v>599250</v>
      </c>
      <c r="AO203" s="23">
        <f t="shared" si="125"/>
        <v>267000</v>
      </c>
      <c r="AP203" s="23">
        <f t="shared" si="126"/>
        <v>332250</v>
      </c>
      <c r="AQ203" s="24">
        <v>45021</v>
      </c>
      <c r="AR203" s="27" t="str">
        <f t="shared" si="127"/>
        <v>05/04/23</v>
      </c>
      <c r="AS203" s="16">
        <v>5</v>
      </c>
      <c r="AT203" s="66">
        <f>AP203/'pivot general'!$A$8</f>
        <v>4.9840887934357342E-4</v>
      </c>
    </row>
    <row r="204" spans="1:46" ht="14.4" x14ac:dyDescent="0.3">
      <c r="A204" s="16">
        <v>203</v>
      </c>
      <c r="B204" s="16" t="str">
        <f t="shared" si="96"/>
        <v>ORD-PU-203-06/04/23</v>
      </c>
      <c r="C204" s="17" t="s">
        <v>39</v>
      </c>
      <c r="D204" s="16" t="str">
        <f>_xlfn.XLOOKUP($C204,Product!$E$3:$E$29,Product!$D$3:$D$29)</f>
        <v>PU</v>
      </c>
      <c r="E204" s="18" t="s">
        <v>267</v>
      </c>
      <c r="F204" s="18">
        <f t="shared" si="97"/>
        <v>10</v>
      </c>
      <c r="G204" s="18">
        <f t="shared" si="98"/>
        <v>20</v>
      </c>
      <c r="H204" s="18">
        <f t="shared" si="99"/>
        <v>31</v>
      </c>
      <c r="I204" s="18">
        <f t="shared" si="100"/>
        <v>10</v>
      </c>
      <c r="J204" s="16" t="str">
        <f t="shared" si="101"/>
        <v>Ocean Blue</v>
      </c>
      <c r="K204" s="16" t="str">
        <f t="shared" si="102"/>
        <v>Ocean Blue</v>
      </c>
      <c r="L204" s="25" t="str">
        <f t="shared" si="103"/>
        <v xml:space="preserve"> 5</v>
      </c>
      <c r="M204" s="19">
        <f t="shared" si="104"/>
        <v>5</v>
      </c>
      <c r="N204" s="18">
        <f t="shared" si="105"/>
        <v>44</v>
      </c>
      <c r="O204" s="18">
        <f t="shared" si="106"/>
        <v>59</v>
      </c>
      <c r="P204" s="18">
        <f t="shared" si="107"/>
        <v>70</v>
      </c>
      <c r="Q204" s="18">
        <f t="shared" si="108"/>
        <v>15</v>
      </c>
      <c r="R204" s="27" t="str">
        <f t="shared" si="109"/>
        <v xml:space="preserve">Midnight Black </v>
      </c>
      <c r="S204" s="19" t="str">
        <f t="shared" si="110"/>
        <v xml:space="preserve">Midnight Black </v>
      </c>
      <c r="T204" s="19" t="str">
        <f t="shared" si="111"/>
        <v xml:space="preserve"> 2</v>
      </c>
      <c r="U204" s="19">
        <f t="shared" si="112"/>
        <v>2</v>
      </c>
      <c r="V204" s="20" t="e">
        <f t="shared" si="113"/>
        <v>#VALUE!</v>
      </c>
      <c r="W204" s="18" t="e">
        <f t="shared" si="114"/>
        <v>#VALUE!</v>
      </c>
      <c r="X204" s="18" t="e">
        <f t="shared" si="115"/>
        <v>#VALUE!</v>
      </c>
      <c r="Y204" s="18" t="e">
        <f t="shared" si="116"/>
        <v>#VALUE!</v>
      </c>
      <c r="Z204" s="16" t="str">
        <f t="shared" si="117"/>
        <v xml:space="preserve"> </v>
      </c>
      <c r="AA204" s="16" t="str">
        <f t="shared" si="118"/>
        <v xml:space="preserve"> </v>
      </c>
      <c r="AB204" s="19" t="str">
        <f t="shared" si="119"/>
        <v>0</v>
      </c>
      <c r="AC204" s="19">
        <f t="shared" si="120"/>
        <v>0</v>
      </c>
      <c r="AD204" s="19">
        <f t="shared" si="121"/>
        <v>7</v>
      </c>
      <c r="AE204" s="31">
        <f>_xlfn.XLOOKUP(C204,Product!$E$3:$E$29,Product!$F$3:$F$29)</f>
        <v>235000</v>
      </c>
      <c r="AF204" s="31">
        <f>_xlfn.XLOOKUP(C204,Product!$E$3:$E$29,Product!$G$3:$G$29)</f>
        <v>89000</v>
      </c>
      <c r="AG204" s="21" t="s">
        <v>19</v>
      </c>
      <c r="AH204" s="22">
        <f>_xlfn.XLOOKUP(AG204,Diskon!$C$3:$C$9,Diskon!$D$3:$D$9)</f>
        <v>0.15</v>
      </c>
      <c r="AI204" s="17" t="s">
        <v>90</v>
      </c>
      <c r="AJ204" s="16" t="s">
        <v>11</v>
      </c>
      <c r="AK204" s="16" t="s">
        <v>74</v>
      </c>
      <c r="AL204" s="23">
        <f t="shared" si="122"/>
        <v>1645000</v>
      </c>
      <c r="AM204" s="23">
        <f t="shared" si="123"/>
        <v>246750</v>
      </c>
      <c r="AN204" s="23">
        <f t="shared" si="124"/>
        <v>1398250</v>
      </c>
      <c r="AO204" s="23">
        <f t="shared" si="125"/>
        <v>623000</v>
      </c>
      <c r="AP204" s="23">
        <f t="shared" si="126"/>
        <v>775250</v>
      </c>
      <c r="AQ204" s="24">
        <v>45022</v>
      </c>
      <c r="AR204" s="27" t="str">
        <f t="shared" si="127"/>
        <v>06/04/23</v>
      </c>
      <c r="AS204" s="16">
        <v>4</v>
      </c>
      <c r="AT204" s="66">
        <f>AP204/'pivot general'!$A$8</f>
        <v>1.1629540518016711E-3</v>
      </c>
    </row>
    <row r="205" spans="1:46" ht="14.4" x14ac:dyDescent="0.3">
      <c r="A205" s="16">
        <v>204</v>
      </c>
      <c r="B205" s="16" t="str">
        <f t="shared" si="96"/>
        <v>ORD-PU-204-29/04/23</v>
      </c>
      <c r="C205" s="17" t="s">
        <v>41</v>
      </c>
      <c r="D205" s="16" t="str">
        <f>_xlfn.XLOOKUP($C205,Product!$E$3:$E$29,Product!$D$3:$D$29)</f>
        <v>PU</v>
      </c>
      <c r="E205" s="18" t="s">
        <v>190</v>
      </c>
      <c r="F205" s="18">
        <f t="shared" si="97"/>
        <v>10</v>
      </c>
      <c r="G205" s="18">
        <f t="shared" si="98"/>
        <v>23</v>
      </c>
      <c r="H205" s="18">
        <f t="shared" si="99"/>
        <v>34</v>
      </c>
      <c r="I205" s="18">
        <f t="shared" si="100"/>
        <v>13</v>
      </c>
      <c r="J205" s="16" t="str">
        <f t="shared" si="101"/>
        <v>Summer Orange</v>
      </c>
      <c r="K205" s="16" t="str">
        <f t="shared" si="102"/>
        <v>Summer Orange</v>
      </c>
      <c r="L205" s="25" t="str">
        <f t="shared" si="103"/>
        <v xml:space="preserve"> 2</v>
      </c>
      <c r="M205" s="19">
        <f t="shared" si="104"/>
        <v>2</v>
      </c>
      <c r="N205" s="18">
        <f t="shared" si="105"/>
        <v>47</v>
      </c>
      <c r="O205" s="18">
        <f t="shared" si="106"/>
        <v>57</v>
      </c>
      <c r="P205" s="18">
        <f t="shared" si="107"/>
        <v>68</v>
      </c>
      <c r="Q205" s="18">
        <f t="shared" si="108"/>
        <v>10</v>
      </c>
      <c r="R205" s="27" t="str">
        <f t="shared" si="109"/>
        <v xml:space="preserve">Rose Gold </v>
      </c>
      <c r="S205" s="19" t="str">
        <f t="shared" si="110"/>
        <v xml:space="preserve">Rose Gold </v>
      </c>
      <c r="T205" s="19" t="str">
        <f t="shared" si="111"/>
        <v xml:space="preserve"> 1</v>
      </c>
      <c r="U205" s="19">
        <f t="shared" si="112"/>
        <v>1</v>
      </c>
      <c r="V205" s="20" t="e">
        <f t="shared" si="113"/>
        <v>#VALUE!</v>
      </c>
      <c r="W205" s="18" t="e">
        <f t="shared" si="114"/>
        <v>#VALUE!</v>
      </c>
      <c r="X205" s="18" t="e">
        <f t="shared" si="115"/>
        <v>#VALUE!</v>
      </c>
      <c r="Y205" s="18" t="e">
        <f t="shared" si="116"/>
        <v>#VALUE!</v>
      </c>
      <c r="Z205" s="16" t="str">
        <f t="shared" si="117"/>
        <v xml:space="preserve"> </v>
      </c>
      <c r="AA205" s="16" t="str">
        <f t="shared" si="118"/>
        <v xml:space="preserve"> </v>
      </c>
      <c r="AB205" s="19" t="str">
        <f t="shared" si="119"/>
        <v>0</v>
      </c>
      <c r="AC205" s="19">
        <f t="shared" si="120"/>
        <v>0</v>
      </c>
      <c r="AD205" s="19">
        <f t="shared" si="121"/>
        <v>3</v>
      </c>
      <c r="AE205" s="31">
        <f>_xlfn.XLOOKUP(C205,Product!$E$3:$E$29,Product!$F$3:$F$29)</f>
        <v>220000</v>
      </c>
      <c r="AF205" s="31">
        <f>_xlfn.XLOOKUP(C205,Product!$E$3:$E$29,Product!$G$3:$G$29)</f>
        <v>76000</v>
      </c>
      <c r="AG205" s="21" t="s">
        <v>100</v>
      </c>
      <c r="AH205" s="22">
        <f>_xlfn.XLOOKUP(AG205,Diskon!$C$3:$C$9,Diskon!$D$3:$D$9)</f>
        <v>0.15</v>
      </c>
      <c r="AI205" s="17" t="s">
        <v>13</v>
      </c>
      <c r="AJ205" s="16" t="s">
        <v>17</v>
      </c>
      <c r="AK205" s="16" t="s">
        <v>46</v>
      </c>
      <c r="AL205" s="23">
        <f t="shared" si="122"/>
        <v>660000</v>
      </c>
      <c r="AM205" s="23">
        <f t="shared" si="123"/>
        <v>99000</v>
      </c>
      <c r="AN205" s="23">
        <f t="shared" si="124"/>
        <v>561000</v>
      </c>
      <c r="AO205" s="23">
        <f t="shared" si="125"/>
        <v>228000</v>
      </c>
      <c r="AP205" s="23">
        <f t="shared" si="126"/>
        <v>333000</v>
      </c>
      <c r="AQ205" s="24">
        <v>45045</v>
      </c>
      <c r="AR205" s="27" t="str">
        <f t="shared" si="127"/>
        <v>29/04/23</v>
      </c>
      <c r="AS205" s="16">
        <v>1</v>
      </c>
      <c r="AT205" s="66">
        <f>AP205/'pivot general'!$A$8</f>
        <v>4.9953395582064694E-4</v>
      </c>
    </row>
    <row r="206" spans="1:46" ht="14.4" x14ac:dyDescent="0.3">
      <c r="A206" s="16">
        <v>205</v>
      </c>
      <c r="B206" s="16" t="str">
        <f t="shared" si="96"/>
        <v>ORD-SW-205-21/04/23</v>
      </c>
      <c r="C206" s="17" t="s">
        <v>29</v>
      </c>
      <c r="D206" s="16" t="str">
        <f>_xlfn.XLOOKUP($C206,Product!$E$3:$E$29,Product!$D$3:$D$29)</f>
        <v>SW</v>
      </c>
      <c r="E206" s="18" t="s">
        <v>177</v>
      </c>
      <c r="F206" s="18">
        <f t="shared" si="97"/>
        <v>10</v>
      </c>
      <c r="G206" s="18">
        <f t="shared" si="98"/>
        <v>20</v>
      </c>
      <c r="H206" s="18">
        <f t="shared" si="99"/>
        <v>31</v>
      </c>
      <c r="I206" s="18">
        <f t="shared" si="100"/>
        <v>10</v>
      </c>
      <c r="J206" s="16" t="str">
        <f t="shared" si="101"/>
        <v>Ocean Blue</v>
      </c>
      <c r="K206" s="16" t="str">
        <f t="shared" si="102"/>
        <v>Ocean Blue</v>
      </c>
      <c r="L206" s="25" t="str">
        <f t="shared" si="103"/>
        <v xml:space="preserve"> 1</v>
      </c>
      <c r="M206" s="19">
        <f t="shared" si="104"/>
        <v>1</v>
      </c>
      <c r="N206" s="18" t="e">
        <f t="shared" si="105"/>
        <v>#VALUE!</v>
      </c>
      <c r="O206" s="18" t="e">
        <f t="shared" si="106"/>
        <v>#VALUE!</v>
      </c>
      <c r="P206" s="18" t="e">
        <f t="shared" si="107"/>
        <v>#VALUE!</v>
      </c>
      <c r="Q206" s="18" t="e">
        <f t="shared" si="108"/>
        <v>#VALUE!</v>
      </c>
      <c r="R206" s="27" t="str">
        <f t="shared" si="109"/>
        <v xml:space="preserve"> </v>
      </c>
      <c r="S206" s="19" t="str">
        <f t="shared" si="110"/>
        <v xml:space="preserve"> </v>
      </c>
      <c r="T206" s="19" t="str">
        <f t="shared" si="111"/>
        <v>0</v>
      </c>
      <c r="U206" s="19">
        <f t="shared" si="112"/>
        <v>0</v>
      </c>
      <c r="V206" s="20" t="e">
        <f t="shared" si="113"/>
        <v>#VALUE!</v>
      </c>
      <c r="W206" s="18" t="e">
        <f t="shared" si="114"/>
        <v>#VALUE!</v>
      </c>
      <c r="X206" s="18" t="e">
        <f t="shared" si="115"/>
        <v>#VALUE!</v>
      </c>
      <c r="Y206" s="18" t="e">
        <f t="shared" si="116"/>
        <v>#VALUE!</v>
      </c>
      <c r="Z206" s="16" t="str">
        <f t="shared" si="117"/>
        <v xml:space="preserve"> </v>
      </c>
      <c r="AA206" s="16" t="str">
        <f t="shared" si="118"/>
        <v xml:space="preserve"> </v>
      </c>
      <c r="AB206" s="19" t="str">
        <f t="shared" si="119"/>
        <v>0</v>
      </c>
      <c r="AC206" s="19">
        <f t="shared" si="120"/>
        <v>0</v>
      </c>
      <c r="AD206" s="19">
        <f t="shared" si="121"/>
        <v>1</v>
      </c>
      <c r="AE206" s="31">
        <f>_xlfn.XLOOKUP(C206,Product!$E$3:$E$29,Product!$F$3:$F$29)</f>
        <v>165000</v>
      </c>
      <c r="AF206" s="31">
        <f>_xlfn.XLOOKUP(C206,Product!$E$3:$E$29,Product!$G$3:$G$29)</f>
        <v>69000</v>
      </c>
      <c r="AG206" s="21" t="s">
        <v>100</v>
      </c>
      <c r="AH206" s="22">
        <f>_xlfn.XLOOKUP(AG206,Diskon!$C$3:$C$9,Diskon!$D$3:$D$9)</f>
        <v>0.15</v>
      </c>
      <c r="AI206" s="17" t="s">
        <v>13</v>
      </c>
      <c r="AJ206" s="16" t="s">
        <v>17</v>
      </c>
      <c r="AK206" s="16" t="s">
        <v>58</v>
      </c>
      <c r="AL206" s="23">
        <f t="shared" si="122"/>
        <v>165000</v>
      </c>
      <c r="AM206" s="23">
        <f t="shared" si="123"/>
        <v>24750</v>
      </c>
      <c r="AN206" s="23">
        <f t="shared" si="124"/>
        <v>140250</v>
      </c>
      <c r="AO206" s="23">
        <f t="shared" si="125"/>
        <v>69000</v>
      </c>
      <c r="AP206" s="23">
        <f t="shared" si="126"/>
        <v>71250</v>
      </c>
      <c r="AQ206" s="24">
        <v>45037</v>
      </c>
      <c r="AR206" s="27" t="str">
        <f t="shared" si="127"/>
        <v>21/04/23</v>
      </c>
      <c r="AS206" s="16">
        <v>2</v>
      </c>
      <c r="AT206" s="66">
        <f>AP206/'pivot general'!$A$8</f>
        <v>1.0688226532198526E-4</v>
      </c>
    </row>
    <row r="207" spans="1:46" ht="14.4" x14ac:dyDescent="0.3">
      <c r="A207" s="16">
        <v>206</v>
      </c>
      <c r="B207" s="16" t="str">
        <f t="shared" si="96"/>
        <v>ORD-PW-206-04/04/23</v>
      </c>
      <c r="C207" s="17" t="s">
        <v>47</v>
      </c>
      <c r="D207" s="16" t="str">
        <f>_xlfn.XLOOKUP($C207,Product!$E$3:$E$29,Product!$D$3:$D$29)</f>
        <v>PW</v>
      </c>
      <c r="E207" s="18" t="s">
        <v>268</v>
      </c>
      <c r="F207" s="18">
        <f t="shared" si="97"/>
        <v>10</v>
      </c>
      <c r="G207" s="18">
        <f t="shared" si="98"/>
        <v>18</v>
      </c>
      <c r="H207" s="18">
        <f t="shared" si="99"/>
        <v>29</v>
      </c>
      <c r="I207" s="18">
        <f t="shared" si="100"/>
        <v>8</v>
      </c>
      <c r="J207" s="16" t="str">
        <f t="shared" si="101"/>
        <v>Ash Grey</v>
      </c>
      <c r="K207" s="16" t="str">
        <f t="shared" si="102"/>
        <v>Ash Grey</v>
      </c>
      <c r="L207" s="25" t="str">
        <f t="shared" si="103"/>
        <v xml:space="preserve"> 3</v>
      </c>
      <c r="M207" s="19">
        <f t="shared" si="104"/>
        <v>3</v>
      </c>
      <c r="N207" s="18">
        <f t="shared" si="105"/>
        <v>42</v>
      </c>
      <c r="O207" s="18">
        <f t="shared" si="106"/>
        <v>47</v>
      </c>
      <c r="P207" s="18">
        <f t="shared" si="107"/>
        <v>58</v>
      </c>
      <c r="Q207" s="18">
        <f t="shared" si="108"/>
        <v>5</v>
      </c>
      <c r="R207" s="27" t="str">
        <f t="shared" si="109"/>
        <v xml:space="preserve">Dusk </v>
      </c>
      <c r="S207" s="19" t="str">
        <f t="shared" si="110"/>
        <v xml:space="preserve">Dusk </v>
      </c>
      <c r="T207" s="19" t="str">
        <f t="shared" si="111"/>
        <v xml:space="preserve"> 1</v>
      </c>
      <c r="U207" s="19">
        <f t="shared" si="112"/>
        <v>1</v>
      </c>
      <c r="V207" s="20" t="e">
        <f t="shared" si="113"/>
        <v>#VALUE!</v>
      </c>
      <c r="W207" s="18" t="e">
        <f t="shared" si="114"/>
        <v>#VALUE!</v>
      </c>
      <c r="X207" s="18" t="e">
        <f t="shared" si="115"/>
        <v>#VALUE!</v>
      </c>
      <c r="Y207" s="18" t="e">
        <f t="shared" si="116"/>
        <v>#VALUE!</v>
      </c>
      <c r="Z207" s="16" t="str">
        <f t="shared" si="117"/>
        <v xml:space="preserve"> </v>
      </c>
      <c r="AA207" s="16" t="str">
        <f t="shared" si="118"/>
        <v xml:space="preserve"> </v>
      </c>
      <c r="AB207" s="19" t="str">
        <f t="shared" si="119"/>
        <v>0</v>
      </c>
      <c r="AC207" s="19">
        <f t="shared" si="120"/>
        <v>0</v>
      </c>
      <c r="AD207" s="19">
        <f t="shared" si="121"/>
        <v>4</v>
      </c>
      <c r="AE207" s="31">
        <f>_xlfn.XLOOKUP(C207,Product!$E$3:$E$29,Product!$F$3:$F$29)</f>
        <v>200000</v>
      </c>
      <c r="AF207" s="31">
        <f>_xlfn.XLOOKUP(C207,Product!$E$3:$E$29,Product!$G$3:$G$29)</f>
        <v>55000</v>
      </c>
      <c r="AG207" s="21" t="s">
        <v>19</v>
      </c>
      <c r="AH207" s="22">
        <f>_xlfn.XLOOKUP(AG207,Diskon!$C$3:$C$9,Diskon!$D$3:$D$9)</f>
        <v>0.15</v>
      </c>
      <c r="AI207" s="17" t="s">
        <v>90</v>
      </c>
      <c r="AJ207" s="16" t="s">
        <v>11</v>
      </c>
      <c r="AK207" s="16" t="s">
        <v>66</v>
      </c>
      <c r="AL207" s="23">
        <f t="shared" si="122"/>
        <v>800000</v>
      </c>
      <c r="AM207" s="23">
        <f t="shared" si="123"/>
        <v>120000</v>
      </c>
      <c r="AN207" s="23">
        <f t="shared" si="124"/>
        <v>680000</v>
      </c>
      <c r="AO207" s="23">
        <f t="shared" si="125"/>
        <v>220000</v>
      </c>
      <c r="AP207" s="23">
        <f t="shared" si="126"/>
        <v>460000</v>
      </c>
      <c r="AQ207" s="24">
        <v>45020</v>
      </c>
      <c r="AR207" s="27" t="str">
        <f t="shared" si="127"/>
        <v>04/04/23</v>
      </c>
      <c r="AS207" s="16">
        <v>2</v>
      </c>
      <c r="AT207" s="66">
        <f>AP207/'pivot general'!$A$8</f>
        <v>6.9004690593843119E-4</v>
      </c>
    </row>
    <row r="208" spans="1:46" ht="14.4" x14ac:dyDescent="0.3">
      <c r="A208" s="16">
        <v>207</v>
      </c>
      <c r="B208" s="16" t="str">
        <f t="shared" si="96"/>
        <v>ORD-SP-207-22/04/23</v>
      </c>
      <c r="C208" s="17" t="s">
        <v>61</v>
      </c>
      <c r="D208" s="16" t="str">
        <f>_xlfn.XLOOKUP($C208,Product!$E$3:$E$29,Product!$D$3:$D$29)</f>
        <v>SP</v>
      </c>
      <c r="E208" s="18" t="s">
        <v>269</v>
      </c>
      <c r="F208" s="18">
        <f t="shared" si="97"/>
        <v>10</v>
      </c>
      <c r="G208" s="18">
        <f t="shared" si="98"/>
        <v>14</v>
      </c>
      <c r="H208" s="18">
        <f t="shared" si="99"/>
        <v>25</v>
      </c>
      <c r="I208" s="18">
        <f t="shared" si="100"/>
        <v>4</v>
      </c>
      <c r="J208" s="16" t="str">
        <f t="shared" si="101"/>
        <v>Gold</v>
      </c>
      <c r="K208" s="16" t="str">
        <f t="shared" si="102"/>
        <v>Gold</v>
      </c>
      <c r="L208" s="25" t="str">
        <f t="shared" si="103"/>
        <v xml:space="preserve"> 2</v>
      </c>
      <c r="M208" s="19">
        <f t="shared" si="104"/>
        <v>2</v>
      </c>
      <c r="N208" s="18">
        <f t="shared" si="105"/>
        <v>38</v>
      </c>
      <c r="O208" s="18">
        <f t="shared" si="106"/>
        <v>46</v>
      </c>
      <c r="P208" s="18">
        <f t="shared" si="107"/>
        <v>57</v>
      </c>
      <c r="Q208" s="18">
        <f t="shared" si="108"/>
        <v>8</v>
      </c>
      <c r="R208" s="27" t="str">
        <f t="shared" si="109"/>
        <v xml:space="preserve">Magenta </v>
      </c>
      <c r="S208" s="19" t="str">
        <f t="shared" si="110"/>
        <v xml:space="preserve">Magenta </v>
      </c>
      <c r="T208" s="19" t="str">
        <f t="shared" si="111"/>
        <v xml:space="preserve"> 1</v>
      </c>
      <c r="U208" s="19">
        <f t="shared" si="112"/>
        <v>1</v>
      </c>
      <c r="V208" s="20">
        <f t="shared" si="113"/>
        <v>70</v>
      </c>
      <c r="W208" s="18">
        <f t="shared" si="114"/>
        <v>85</v>
      </c>
      <c r="X208" s="18">
        <f t="shared" si="115"/>
        <v>96</v>
      </c>
      <c r="Y208" s="18">
        <f t="shared" si="116"/>
        <v>15</v>
      </c>
      <c r="Z208" s="16" t="str">
        <f t="shared" si="117"/>
        <v xml:space="preserve">Midnight Black </v>
      </c>
      <c r="AA208" s="16" t="str">
        <f t="shared" si="118"/>
        <v xml:space="preserve">Midnight Black </v>
      </c>
      <c r="AB208" s="19" t="str">
        <f t="shared" si="119"/>
        <v xml:space="preserve"> 1</v>
      </c>
      <c r="AC208" s="19">
        <f t="shared" si="120"/>
        <v>1</v>
      </c>
      <c r="AD208" s="19">
        <f t="shared" si="121"/>
        <v>4</v>
      </c>
      <c r="AE208" s="31">
        <f>_xlfn.XLOOKUP(C208,Product!$E$3:$E$29,Product!$F$3:$F$29)</f>
        <v>278000</v>
      </c>
      <c r="AF208" s="31">
        <f>_xlfn.XLOOKUP(C208,Product!$E$3:$E$29,Product!$G$3:$G$29)</f>
        <v>122000</v>
      </c>
      <c r="AG208" s="21" t="s">
        <v>12</v>
      </c>
      <c r="AH208" s="22">
        <f>_xlfn.XLOOKUP(AG208,Diskon!$C$3:$C$9,Diskon!$D$3:$D$9)</f>
        <v>0.2</v>
      </c>
      <c r="AI208" s="17" t="s">
        <v>13</v>
      </c>
      <c r="AJ208" s="16" t="s">
        <v>11</v>
      </c>
      <c r="AK208" s="16" t="s">
        <v>74</v>
      </c>
      <c r="AL208" s="23">
        <f t="shared" si="122"/>
        <v>1112000</v>
      </c>
      <c r="AM208" s="23">
        <f t="shared" si="123"/>
        <v>222400</v>
      </c>
      <c r="AN208" s="23">
        <f t="shared" si="124"/>
        <v>889600</v>
      </c>
      <c r="AO208" s="23">
        <f t="shared" si="125"/>
        <v>488000</v>
      </c>
      <c r="AP208" s="23">
        <f t="shared" si="126"/>
        <v>401600</v>
      </c>
      <c r="AQ208" s="24">
        <v>45038</v>
      </c>
      <c r="AR208" s="27" t="str">
        <f t="shared" si="127"/>
        <v>22/04/23</v>
      </c>
      <c r="AS208" s="16">
        <v>1</v>
      </c>
      <c r="AT208" s="66">
        <f>AP208/'pivot general'!$A$8</f>
        <v>6.0244095092363908E-4</v>
      </c>
    </row>
    <row r="209" spans="1:46" ht="14.4" x14ac:dyDescent="0.3">
      <c r="A209" s="16">
        <v>208</v>
      </c>
      <c r="B209" s="16" t="str">
        <f t="shared" si="96"/>
        <v>ORD-PW-208-22/04/23</v>
      </c>
      <c r="C209" s="17" t="s">
        <v>47</v>
      </c>
      <c r="D209" s="16" t="str">
        <f>_xlfn.XLOOKUP($C209,Product!$E$3:$E$29,Product!$D$3:$D$29)</f>
        <v>PW</v>
      </c>
      <c r="E209" s="18" t="s">
        <v>270</v>
      </c>
      <c r="F209" s="18">
        <f t="shared" si="97"/>
        <v>10</v>
      </c>
      <c r="G209" s="18">
        <f t="shared" si="98"/>
        <v>24</v>
      </c>
      <c r="H209" s="18">
        <f t="shared" si="99"/>
        <v>35</v>
      </c>
      <c r="I209" s="18">
        <f t="shared" si="100"/>
        <v>14</v>
      </c>
      <c r="J209" s="16" t="str">
        <f t="shared" si="101"/>
        <v>Midnight Black</v>
      </c>
      <c r="K209" s="16" t="str">
        <f t="shared" si="102"/>
        <v>Midnight Black</v>
      </c>
      <c r="L209" s="25" t="str">
        <f t="shared" si="103"/>
        <v xml:space="preserve"> 1</v>
      </c>
      <c r="M209" s="19">
        <f t="shared" si="104"/>
        <v>1</v>
      </c>
      <c r="N209" s="18">
        <f t="shared" si="105"/>
        <v>48</v>
      </c>
      <c r="O209" s="18">
        <f t="shared" si="106"/>
        <v>60</v>
      </c>
      <c r="P209" s="18">
        <f t="shared" si="107"/>
        <v>71</v>
      </c>
      <c r="Q209" s="18">
        <f t="shared" si="108"/>
        <v>12</v>
      </c>
      <c r="R209" s="27" t="str">
        <f t="shared" si="109"/>
        <v xml:space="preserve">Carmine Red </v>
      </c>
      <c r="S209" s="19" t="str">
        <f t="shared" si="110"/>
        <v xml:space="preserve">Carmine Red </v>
      </c>
      <c r="T209" s="19" t="str">
        <f t="shared" si="111"/>
        <v xml:space="preserve"> 5</v>
      </c>
      <c r="U209" s="19">
        <f t="shared" si="112"/>
        <v>5</v>
      </c>
      <c r="V209" s="20" t="e">
        <f t="shared" si="113"/>
        <v>#VALUE!</v>
      </c>
      <c r="W209" s="18" t="e">
        <f t="shared" si="114"/>
        <v>#VALUE!</v>
      </c>
      <c r="X209" s="18" t="e">
        <f t="shared" si="115"/>
        <v>#VALUE!</v>
      </c>
      <c r="Y209" s="18" t="e">
        <f t="shared" si="116"/>
        <v>#VALUE!</v>
      </c>
      <c r="Z209" s="16" t="str">
        <f t="shared" si="117"/>
        <v xml:space="preserve"> </v>
      </c>
      <c r="AA209" s="16" t="str">
        <f t="shared" si="118"/>
        <v xml:space="preserve"> </v>
      </c>
      <c r="AB209" s="19" t="str">
        <f t="shared" si="119"/>
        <v>0</v>
      </c>
      <c r="AC209" s="19">
        <f t="shared" si="120"/>
        <v>0</v>
      </c>
      <c r="AD209" s="19">
        <f t="shared" si="121"/>
        <v>6</v>
      </c>
      <c r="AE209" s="31">
        <f>_xlfn.XLOOKUP(C209,Product!$E$3:$E$29,Product!$F$3:$F$29)</f>
        <v>200000</v>
      </c>
      <c r="AF209" s="31">
        <f>_xlfn.XLOOKUP(C209,Product!$E$3:$E$29,Product!$G$3:$G$29)</f>
        <v>55000</v>
      </c>
      <c r="AG209" s="21" t="s">
        <v>96</v>
      </c>
      <c r="AH209" s="22">
        <f>_xlfn.XLOOKUP(AG209,Diskon!$C$3:$C$9,Diskon!$D$3:$D$9)</f>
        <v>0.1</v>
      </c>
      <c r="AI209" s="17" t="s">
        <v>13</v>
      </c>
      <c r="AJ209" s="16" t="s">
        <v>14</v>
      </c>
      <c r="AK209" s="16" t="s">
        <v>58</v>
      </c>
      <c r="AL209" s="23">
        <f t="shared" si="122"/>
        <v>1200000</v>
      </c>
      <c r="AM209" s="23">
        <f t="shared" si="123"/>
        <v>120000</v>
      </c>
      <c r="AN209" s="23">
        <f t="shared" si="124"/>
        <v>1080000</v>
      </c>
      <c r="AO209" s="23">
        <f t="shared" si="125"/>
        <v>330000</v>
      </c>
      <c r="AP209" s="23">
        <f t="shared" si="126"/>
        <v>750000</v>
      </c>
      <c r="AQ209" s="24">
        <v>45038</v>
      </c>
      <c r="AR209" s="27" t="str">
        <f t="shared" si="127"/>
        <v>22/04/23</v>
      </c>
      <c r="AS209" s="16">
        <v>5</v>
      </c>
      <c r="AT209" s="66">
        <f>AP209/'pivot general'!$A$8</f>
        <v>1.1250764770735291E-3</v>
      </c>
    </row>
    <row r="210" spans="1:46" ht="14.4" x14ac:dyDescent="0.3">
      <c r="A210" s="16">
        <v>209</v>
      </c>
      <c r="B210" s="16" t="str">
        <f t="shared" si="96"/>
        <v>ORD-PU-209-05/04/23</v>
      </c>
      <c r="C210" s="17" t="s">
        <v>71</v>
      </c>
      <c r="D210" s="16" t="str">
        <f>_xlfn.XLOOKUP($C210,Product!$E$3:$E$29,Product!$D$3:$D$29)</f>
        <v>PU</v>
      </c>
      <c r="E210" s="18" t="s">
        <v>271</v>
      </c>
      <c r="F210" s="18">
        <f t="shared" si="97"/>
        <v>10</v>
      </c>
      <c r="G210" s="18">
        <f t="shared" si="98"/>
        <v>19</v>
      </c>
      <c r="H210" s="18">
        <f t="shared" si="99"/>
        <v>30</v>
      </c>
      <c r="I210" s="18">
        <f t="shared" si="100"/>
        <v>9</v>
      </c>
      <c r="J210" s="16" t="str">
        <f t="shared" si="101"/>
        <v>Rose Gold</v>
      </c>
      <c r="K210" s="16" t="str">
        <f t="shared" si="102"/>
        <v>Rose Gold</v>
      </c>
      <c r="L210" s="25" t="str">
        <f t="shared" si="103"/>
        <v xml:space="preserve"> 1</v>
      </c>
      <c r="M210" s="19">
        <f t="shared" si="104"/>
        <v>1</v>
      </c>
      <c r="N210" s="18">
        <f t="shared" si="105"/>
        <v>43</v>
      </c>
      <c r="O210" s="18">
        <f t="shared" si="106"/>
        <v>51</v>
      </c>
      <c r="P210" s="18">
        <f t="shared" si="107"/>
        <v>62</v>
      </c>
      <c r="Q210" s="18">
        <f t="shared" si="108"/>
        <v>8</v>
      </c>
      <c r="R210" s="27" t="str">
        <f t="shared" si="109"/>
        <v xml:space="preserve">Magenta </v>
      </c>
      <c r="S210" s="19" t="str">
        <f t="shared" si="110"/>
        <v xml:space="preserve">Magenta </v>
      </c>
      <c r="T210" s="19" t="str">
        <f t="shared" si="111"/>
        <v xml:space="preserve"> 1</v>
      </c>
      <c r="U210" s="19">
        <f t="shared" si="112"/>
        <v>1</v>
      </c>
      <c r="V210" s="20" t="e">
        <f t="shared" si="113"/>
        <v>#VALUE!</v>
      </c>
      <c r="W210" s="18" t="e">
        <f t="shared" si="114"/>
        <v>#VALUE!</v>
      </c>
      <c r="X210" s="18" t="e">
        <f t="shared" si="115"/>
        <v>#VALUE!</v>
      </c>
      <c r="Y210" s="18" t="e">
        <f t="shared" si="116"/>
        <v>#VALUE!</v>
      </c>
      <c r="Z210" s="16" t="str">
        <f t="shared" si="117"/>
        <v xml:space="preserve"> </v>
      </c>
      <c r="AA210" s="16" t="str">
        <f t="shared" si="118"/>
        <v xml:space="preserve"> </v>
      </c>
      <c r="AB210" s="19" t="str">
        <f t="shared" si="119"/>
        <v>0</v>
      </c>
      <c r="AC210" s="19">
        <f t="shared" si="120"/>
        <v>0</v>
      </c>
      <c r="AD210" s="19">
        <f t="shared" si="121"/>
        <v>2</v>
      </c>
      <c r="AE210" s="31">
        <f>_xlfn.XLOOKUP(C210,Product!$E$3:$E$29,Product!$F$3:$F$29)</f>
        <v>200000</v>
      </c>
      <c r="AF210" s="31">
        <f>_xlfn.XLOOKUP(C210,Product!$E$3:$E$29,Product!$G$3:$G$29)</f>
        <v>64000</v>
      </c>
      <c r="AG210" s="21" t="s">
        <v>19</v>
      </c>
      <c r="AH210" s="22">
        <f>_xlfn.XLOOKUP(AG210,Diskon!$C$3:$C$9,Diskon!$D$3:$D$9)</f>
        <v>0.15</v>
      </c>
      <c r="AI210" s="17" t="s">
        <v>90</v>
      </c>
      <c r="AJ210" s="16" t="s">
        <v>11</v>
      </c>
      <c r="AK210" s="16" t="s">
        <v>44</v>
      </c>
      <c r="AL210" s="23">
        <f t="shared" si="122"/>
        <v>400000</v>
      </c>
      <c r="AM210" s="23">
        <f t="shared" si="123"/>
        <v>60000</v>
      </c>
      <c r="AN210" s="23">
        <f t="shared" si="124"/>
        <v>340000</v>
      </c>
      <c r="AO210" s="23">
        <f t="shared" si="125"/>
        <v>128000</v>
      </c>
      <c r="AP210" s="23">
        <f t="shared" si="126"/>
        <v>212000</v>
      </c>
      <c r="AQ210" s="24">
        <v>45021</v>
      </c>
      <c r="AR210" s="27" t="str">
        <f t="shared" si="127"/>
        <v>05/04/23</v>
      </c>
      <c r="AS210" s="16">
        <v>2</v>
      </c>
      <c r="AT210" s="66">
        <f>AP210/'pivot general'!$A$8</f>
        <v>3.1802161751945087E-4</v>
      </c>
    </row>
    <row r="211" spans="1:46" ht="14.4" x14ac:dyDescent="0.3">
      <c r="A211" s="16">
        <v>210</v>
      </c>
      <c r="B211" s="16" t="str">
        <f t="shared" si="96"/>
        <v>ORD-PU-210-23/04/23</v>
      </c>
      <c r="C211" s="17" t="s">
        <v>39</v>
      </c>
      <c r="D211" s="16" t="str">
        <f>_xlfn.XLOOKUP($C211,Product!$E$3:$E$29,Product!$D$3:$D$29)</f>
        <v>PU</v>
      </c>
      <c r="E211" s="18" t="s">
        <v>272</v>
      </c>
      <c r="F211" s="18">
        <f t="shared" si="97"/>
        <v>10</v>
      </c>
      <c r="G211" s="18">
        <f t="shared" si="98"/>
        <v>20</v>
      </c>
      <c r="H211" s="18">
        <f t="shared" si="99"/>
        <v>31</v>
      </c>
      <c r="I211" s="18">
        <f t="shared" si="100"/>
        <v>10</v>
      </c>
      <c r="J211" s="16" t="str">
        <f t="shared" si="101"/>
        <v>Snow White</v>
      </c>
      <c r="K211" s="16" t="str">
        <f t="shared" si="102"/>
        <v>Snow White</v>
      </c>
      <c r="L211" s="25" t="str">
        <f t="shared" si="103"/>
        <v xml:space="preserve"> 2</v>
      </c>
      <c r="M211" s="19">
        <f t="shared" si="104"/>
        <v>2</v>
      </c>
      <c r="N211" s="18">
        <f t="shared" si="105"/>
        <v>44</v>
      </c>
      <c r="O211" s="18">
        <f t="shared" si="106"/>
        <v>58</v>
      </c>
      <c r="P211" s="18">
        <f t="shared" si="107"/>
        <v>69</v>
      </c>
      <c r="Q211" s="18">
        <f t="shared" si="108"/>
        <v>14</v>
      </c>
      <c r="R211" s="27" t="str">
        <f t="shared" si="109"/>
        <v xml:space="preserve">Summer Orange </v>
      </c>
      <c r="S211" s="19" t="str">
        <f t="shared" si="110"/>
        <v xml:space="preserve">Summer Orange </v>
      </c>
      <c r="T211" s="19" t="str">
        <f t="shared" si="111"/>
        <v xml:space="preserve"> 1</v>
      </c>
      <c r="U211" s="19">
        <f t="shared" si="112"/>
        <v>1</v>
      </c>
      <c r="V211" s="20">
        <f t="shared" si="113"/>
        <v>82</v>
      </c>
      <c r="W211" s="18">
        <f t="shared" si="114"/>
        <v>97</v>
      </c>
      <c r="X211" s="18">
        <f t="shared" si="115"/>
        <v>108</v>
      </c>
      <c r="Y211" s="18">
        <f t="shared" si="116"/>
        <v>15</v>
      </c>
      <c r="Z211" s="16" t="str">
        <f t="shared" si="117"/>
        <v xml:space="preserve">Midnight Black </v>
      </c>
      <c r="AA211" s="16" t="str">
        <f t="shared" si="118"/>
        <v xml:space="preserve">Midnight Black </v>
      </c>
      <c r="AB211" s="19" t="str">
        <f t="shared" si="119"/>
        <v xml:space="preserve"> 2</v>
      </c>
      <c r="AC211" s="19">
        <f t="shared" si="120"/>
        <v>2</v>
      </c>
      <c r="AD211" s="19">
        <f t="shared" si="121"/>
        <v>5</v>
      </c>
      <c r="AE211" s="31">
        <f>_xlfn.XLOOKUP(C211,Product!$E$3:$E$29,Product!$F$3:$F$29)</f>
        <v>235000</v>
      </c>
      <c r="AF211" s="31">
        <f>_xlfn.XLOOKUP(C211,Product!$E$3:$E$29,Product!$G$3:$G$29)</f>
        <v>89000</v>
      </c>
      <c r="AG211" s="21" t="s">
        <v>96</v>
      </c>
      <c r="AH211" s="22">
        <f>_xlfn.XLOOKUP(AG211,Diskon!$C$3:$C$9,Diskon!$D$3:$D$9)</f>
        <v>0.1</v>
      </c>
      <c r="AI211" s="17" t="s">
        <v>13</v>
      </c>
      <c r="AJ211" s="16" t="s">
        <v>14</v>
      </c>
      <c r="AK211" s="16" t="s">
        <v>36</v>
      </c>
      <c r="AL211" s="23">
        <f t="shared" si="122"/>
        <v>1175000</v>
      </c>
      <c r="AM211" s="23">
        <f t="shared" si="123"/>
        <v>117500</v>
      </c>
      <c r="AN211" s="23">
        <f t="shared" si="124"/>
        <v>1057500</v>
      </c>
      <c r="AO211" s="23">
        <f t="shared" si="125"/>
        <v>445000</v>
      </c>
      <c r="AP211" s="23">
        <f t="shared" si="126"/>
        <v>612500</v>
      </c>
      <c r="AQ211" s="24">
        <v>45039</v>
      </c>
      <c r="AR211" s="27" t="str">
        <f t="shared" si="127"/>
        <v>23/04/23</v>
      </c>
      <c r="AS211" s="16">
        <v>2</v>
      </c>
      <c r="AT211" s="66">
        <f>AP211/'pivot general'!$A$8</f>
        <v>9.1881245627671538E-4</v>
      </c>
    </row>
    <row r="212" spans="1:46" ht="14.4" x14ac:dyDescent="0.3">
      <c r="A212" s="16">
        <v>211</v>
      </c>
      <c r="B212" s="16" t="str">
        <f t="shared" si="96"/>
        <v>ORD-AK-211-08/04/23</v>
      </c>
      <c r="C212" s="17" t="s">
        <v>45</v>
      </c>
      <c r="D212" s="16" t="str">
        <f>_xlfn.XLOOKUP($C212,Product!$E$3:$E$29,Product!$D$3:$D$29)</f>
        <v>AK</v>
      </c>
      <c r="E212" s="18" t="s">
        <v>273</v>
      </c>
      <c r="F212" s="18">
        <f t="shared" si="97"/>
        <v>10</v>
      </c>
      <c r="G212" s="18">
        <f t="shared" si="98"/>
        <v>14</v>
      </c>
      <c r="H212" s="18">
        <f t="shared" si="99"/>
        <v>25</v>
      </c>
      <c r="I212" s="18">
        <f t="shared" si="100"/>
        <v>4</v>
      </c>
      <c r="J212" s="16" t="str">
        <f t="shared" si="101"/>
        <v>Gold</v>
      </c>
      <c r="K212" s="16" t="str">
        <f t="shared" si="102"/>
        <v>Gold</v>
      </c>
      <c r="L212" s="25" t="str">
        <f t="shared" si="103"/>
        <v xml:space="preserve"> 4</v>
      </c>
      <c r="M212" s="19">
        <f t="shared" si="104"/>
        <v>4</v>
      </c>
      <c r="N212" s="18">
        <f t="shared" si="105"/>
        <v>38</v>
      </c>
      <c r="O212" s="18">
        <f t="shared" si="106"/>
        <v>50</v>
      </c>
      <c r="P212" s="18">
        <f t="shared" si="107"/>
        <v>61</v>
      </c>
      <c r="Q212" s="18">
        <f t="shared" si="108"/>
        <v>12</v>
      </c>
      <c r="R212" s="27" t="str">
        <f t="shared" si="109"/>
        <v xml:space="preserve">Carmine Red </v>
      </c>
      <c r="S212" s="19" t="str">
        <f t="shared" si="110"/>
        <v xml:space="preserve">Carmine Red </v>
      </c>
      <c r="T212" s="19" t="str">
        <f t="shared" si="111"/>
        <v xml:space="preserve"> 3</v>
      </c>
      <c r="U212" s="19">
        <f t="shared" si="112"/>
        <v>3</v>
      </c>
      <c r="V212" s="20" t="e">
        <f t="shared" si="113"/>
        <v>#VALUE!</v>
      </c>
      <c r="W212" s="18" t="e">
        <f t="shared" si="114"/>
        <v>#VALUE!</v>
      </c>
      <c r="X212" s="18" t="e">
        <f t="shared" si="115"/>
        <v>#VALUE!</v>
      </c>
      <c r="Y212" s="18" t="e">
        <f t="shared" si="116"/>
        <v>#VALUE!</v>
      </c>
      <c r="Z212" s="16" t="str">
        <f t="shared" si="117"/>
        <v xml:space="preserve"> </v>
      </c>
      <c r="AA212" s="16" t="str">
        <f t="shared" si="118"/>
        <v xml:space="preserve"> </v>
      </c>
      <c r="AB212" s="19" t="str">
        <f t="shared" si="119"/>
        <v>0</v>
      </c>
      <c r="AC212" s="19">
        <f t="shared" si="120"/>
        <v>0</v>
      </c>
      <c r="AD212" s="19">
        <f t="shared" si="121"/>
        <v>7</v>
      </c>
      <c r="AE212" s="31">
        <f>_xlfn.XLOOKUP(C212,Product!$E$3:$E$29,Product!$F$3:$F$29)</f>
        <v>400000</v>
      </c>
      <c r="AF212" s="31">
        <f>_xlfn.XLOOKUP(C212,Product!$E$3:$E$29,Product!$G$3:$G$29)</f>
        <v>250000</v>
      </c>
      <c r="AG212" s="21" t="s">
        <v>16</v>
      </c>
      <c r="AH212" s="22" t="e">
        <f>_xlfn.XLOOKUP(AG212,Diskon!$C$3:$C$9,Diskon!$D$3:$D$9)</f>
        <v>#N/A</v>
      </c>
      <c r="AI212" s="17" t="s">
        <v>16</v>
      </c>
      <c r="AJ212" s="16" t="s">
        <v>14</v>
      </c>
      <c r="AK212" s="16" t="s">
        <v>28</v>
      </c>
      <c r="AL212" s="23">
        <f t="shared" si="122"/>
        <v>2800000</v>
      </c>
      <c r="AM212" s="23" t="str">
        <f t="shared" si="123"/>
        <v>0</v>
      </c>
      <c r="AN212" s="23">
        <f t="shared" si="124"/>
        <v>2800000</v>
      </c>
      <c r="AO212" s="23">
        <f t="shared" si="125"/>
        <v>1750000</v>
      </c>
      <c r="AP212" s="23">
        <f t="shared" si="126"/>
        <v>1050000</v>
      </c>
      <c r="AQ212" s="24">
        <v>45024</v>
      </c>
      <c r="AR212" s="27" t="str">
        <f t="shared" si="127"/>
        <v>08/04/23</v>
      </c>
      <c r="AS212" s="16">
        <v>3</v>
      </c>
      <c r="AT212" s="66">
        <f>AP212/'pivot general'!$A$8</f>
        <v>1.5751070679029407E-3</v>
      </c>
    </row>
    <row r="213" spans="1:46" ht="14.4" x14ac:dyDescent="0.3">
      <c r="A213" s="16">
        <v>212</v>
      </c>
      <c r="B213" s="16" t="str">
        <f t="shared" si="96"/>
        <v>ORD-PU-212-06/04/23</v>
      </c>
      <c r="C213" s="17" t="s">
        <v>71</v>
      </c>
      <c r="D213" s="16" t="str">
        <f>_xlfn.XLOOKUP($C213,Product!$E$3:$E$29,Product!$D$3:$D$29)</f>
        <v>PU</v>
      </c>
      <c r="E213" s="18" t="s">
        <v>120</v>
      </c>
      <c r="F213" s="18">
        <f t="shared" si="97"/>
        <v>10</v>
      </c>
      <c r="G213" s="18">
        <f t="shared" si="98"/>
        <v>19</v>
      </c>
      <c r="H213" s="18">
        <f t="shared" si="99"/>
        <v>30</v>
      </c>
      <c r="I213" s="18">
        <f t="shared" si="100"/>
        <v>9</v>
      </c>
      <c r="J213" s="16" t="str">
        <f t="shared" si="101"/>
        <v>Rose Gold</v>
      </c>
      <c r="K213" s="16" t="str">
        <f t="shared" si="102"/>
        <v>Rose Gold</v>
      </c>
      <c r="L213" s="25" t="str">
        <f t="shared" si="103"/>
        <v xml:space="preserve"> 1</v>
      </c>
      <c r="M213" s="19">
        <f t="shared" si="104"/>
        <v>1</v>
      </c>
      <c r="N213" s="18" t="e">
        <f t="shared" si="105"/>
        <v>#VALUE!</v>
      </c>
      <c r="O213" s="18" t="e">
        <f t="shared" si="106"/>
        <v>#VALUE!</v>
      </c>
      <c r="P213" s="18" t="e">
        <f t="shared" si="107"/>
        <v>#VALUE!</v>
      </c>
      <c r="Q213" s="18" t="e">
        <f t="shared" si="108"/>
        <v>#VALUE!</v>
      </c>
      <c r="R213" s="27" t="str">
        <f t="shared" si="109"/>
        <v xml:space="preserve"> </v>
      </c>
      <c r="S213" s="19" t="str">
        <f t="shared" si="110"/>
        <v xml:space="preserve"> </v>
      </c>
      <c r="T213" s="19" t="str">
        <f t="shared" si="111"/>
        <v>0</v>
      </c>
      <c r="U213" s="19">
        <f t="shared" si="112"/>
        <v>0</v>
      </c>
      <c r="V213" s="20" t="e">
        <f t="shared" si="113"/>
        <v>#VALUE!</v>
      </c>
      <c r="W213" s="18" t="e">
        <f t="shared" si="114"/>
        <v>#VALUE!</v>
      </c>
      <c r="X213" s="18" t="e">
        <f t="shared" si="115"/>
        <v>#VALUE!</v>
      </c>
      <c r="Y213" s="18" t="e">
        <f t="shared" si="116"/>
        <v>#VALUE!</v>
      </c>
      <c r="Z213" s="16" t="str">
        <f t="shared" si="117"/>
        <v xml:space="preserve"> </v>
      </c>
      <c r="AA213" s="16" t="str">
        <f t="shared" si="118"/>
        <v xml:space="preserve"> </v>
      </c>
      <c r="AB213" s="19" t="str">
        <f t="shared" si="119"/>
        <v>0</v>
      </c>
      <c r="AC213" s="19">
        <f t="shared" si="120"/>
        <v>0</v>
      </c>
      <c r="AD213" s="19">
        <f t="shared" si="121"/>
        <v>1</v>
      </c>
      <c r="AE213" s="31">
        <f>_xlfn.XLOOKUP(C213,Product!$E$3:$E$29,Product!$F$3:$F$29)</f>
        <v>200000</v>
      </c>
      <c r="AF213" s="31">
        <f>_xlfn.XLOOKUP(C213,Product!$E$3:$E$29,Product!$G$3:$G$29)</f>
        <v>64000</v>
      </c>
      <c r="AG213" s="21" t="s">
        <v>89</v>
      </c>
      <c r="AH213" s="22">
        <f>_xlfn.XLOOKUP(AG213,Diskon!$C$3:$C$9,Diskon!$D$3:$D$9)</f>
        <v>0.15</v>
      </c>
      <c r="AI213" s="17" t="s">
        <v>90</v>
      </c>
      <c r="AJ213" s="16" t="s">
        <v>23</v>
      </c>
      <c r="AK213" s="16" t="s">
        <v>62</v>
      </c>
      <c r="AL213" s="23">
        <f t="shared" si="122"/>
        <v>200000</v>
      </c>
      <c r="AM213" s="23">
        <f t="shared" si="123"/>
        <v>30000</v>
      </c>
      <c r="AN213" s="23">
        <f t="shared" si="124"/>
        <v>170000</v>
      </c>
      <c r="AO213" s="23">
        <f t="shared" si="125"/>
        <v>64000</v>
      </c>
      <c r="AP213" s="23">
        <f t="shared" si="126"/>
        <v>106000</v>
      </c>
      <c r="AQ213" s="24">
        <v>45022</v>
      </c>
      <c r="AR213" s="27" t="str">
        <f t="shared" si="127"/>
        <v>06/04/23</v>
      </c>
      <c r="AS213" s="16">
        <v>5</v>
      </c>
      <c r="AT213" s="66">
        <f>AP213/'pivot general'!$A$8</f>
        <v>1.5901080875972543E-4</v>
      </c>
    </row>
    <row r="214" spans="1:46" ht="14.4" x14ac:dyDescent="0.3">
      <c r="A214" s="16">
        <v>213</v>
      </c>
      <c r="B214" s="16" t="str">
        <f t="shared" si="96"/>
        <v>ORD-PW-213-06/04/23</v>
      </c>
      <c r="C214" s="17" t="s">
        <v>22</v>
      </c>
      <c r="D214" s="16" t="str">
        <f>_xlfn.XLOOKUP($C214,Product!$E$3:$E$29,Product!$D$3:$D$29)</f>
        <v>PW</v>
      </c>
      <c r="E214" s="18" t="s">
        <v>274</v>
      </c>
      <c r="F214" s="18">
        <f t="shared" si="97"/>
        <v>10</v>
      </c>
      <c r="G214" s="18">
        <f t="shared" si="98"/>
        <v>24</v>
      </c>
      <c r="H214" s="18">
        <f t="shared" si="99"/>
        <v>35</v>
      </c>
      <c r="I214" s="18">
        <f t="shared" si="100"/>
        <v>14</v>
      </c>
      <c r="J214" s="16" t="str">
        <f t="shared" si="101"/>
        <v>Midnight Black</v>
      </c>
      <c r="K214" s="16" t="str">
        <f t="shared" si="102"/>
        <v>Midnight Black</v>
      </c>
      <c r="L214" s="25" t="str">
        <f t="shared" si="103"/>
        <v xml:space="preserve"> 3</v>
      </c>
      <c r="M214" s="19">
        <f t="shared" si="104"/>
        <v>3</v>
      </c>
      <c r="N214" s="18">
        <f t="shared" si="105"/>
        <v>48</v>
      </c>
      <c r="O214" s="18">
        <f t="shared" si="106"/>
        <v>58</v>
      </c>
      <c r="P214" s="18">
        <f t="shared" si="107"/>
        <v>69</v>
      </c>
      <c r="Q214" s="18">
        <f t="shared" si="108"/>
        <v>10</v>
      </c>
      <c r="R214" s="27" t="str">
        <f t="shared" si="109"/>
        <v xml:space="preserve">Rose Gold </v>
      </c>
      <c r="S214" s="19" t="str">
        <f t="shared" si="110"/>
        <v xml:space="preserve">Rose Gold </v>
      </c>
      <c r="T214" s="19" t="str">
        <f t="shared" si="111"/>
        <v xml:space="preserve"> 1</v>
      </c>
      <c r="U214" s="19">
        <f t="shared" si="112"/>
        <v>1</v>
      </c>
      <c r="V214" s="20" t="e">
        <f t="shared" si="113"/>
        <v>#VALUE!</v>
      </c>
      <c r="W214" s="18" t="e">
        <f t="shared" si="114"/>
        <v>#VALUE!</v>
      </c>
      <c r="X214" s="18" t="e">
        <f t="shared" si="115"/>
        <v>#VALUE!</v>
      </c>
      <c r="Y214" s="18" t="e">
        <f t="shared" si="116"/>
        <v>#VALUE!</v>
      </c>
      <c r="Z214" s="16" t="str">
        <f t="shared" si="117"/>
        <v xml:space="preserve"> </v>
      </c>
      <c r="AA214" s="16" t="str">
        <f t="shared" si="118"/>
        <v xml:space="preserve"> </v>
      </c>
      <c r="AB214" s="19" t="str">
        <f t="shared" si="119"/>
        <v>0</v>
      </c>
      <c r="AC214" s="19">
        <f t="shared" si="120"/>
        <v>0</v>
      </c>
      <c r="AD214" s="19">
        <f t="shared" si="121"/>
        <v>4</v>
      </c>
      <c r="AE214" s="31">
        <f>_xlfn.XLOOKUP(C214,Product!$E$3:$E$29,Product!$F$3:$F$29)</f>
        <v>90000</v>
      </c>
      <c r="AF214" s="31">
        <f>_xlfn.XLOOKUP(C214,Product!$E$3:$E$29,Product!$G$3:$G$29)</f>
        <v>37000</v>
      </c>
      <c r="AG214" s="21" t="s">
        <v>89</v>
      </c>
      <c r="AH214" s="22">
        <f>_xlfn.XLOOKUP(AG214,Diskon!$C$3:$C$9,Diskon!$D$3:$D$9)</f>
        <v>0.15</v>
      </c>
      <c r="AI214" s="17" t="s">
        <v>90</v>
      </c>
      <c r="AJ214" s="16" t="s">
        <v>23</v>
      </c>
      <c r="AK214" s="16" t="s">
        <v>42</v>
      </c>
      <c r="AL214" s="23">
        <f t="shared" si="122"/>
        <v>360000</v>
      </c>
      <c r="AM214" s="23">
        <f t="shared" si="123"/>
        <v>54000</v>
      </c>
      <c r="AN214" s="23">
        <f t="shared" si="124"/>
        <v>306000</v>
      </c>
      <c r="AO214" s="23">
        <f t="shared" si="125"/>
        <v>148000</v>
      </c>
      <c r="AP214" s="23">
        <f t="shared" si="126"/>
        <v>158000</v>
      </c>
      <c r="AQ214" s="24">
        <v>45022</v>
      </c>
      <c r="AR214" s="27" t="str">
        <f t="shared" si="127"/>
        <v>06/04/23</v>
      </c>
      <c r="AS214" s="16">
        <v>5</v>
      </c>
      <c r="AT214" s="66">
        <f>AP214/'pivot general'!$A$8</f>
        <v>2.3701611117015679E-4</v>
      </c>
    </row>
    <row r="215" spans="1:46" ht="14.4" x14ac:dyDescent="0.3">
      <c r="A215" s="16">
        <v>214</v>
      </c>
      <c r="B215" s="16" t="str">
        <f t="shared" si="96"/>
        <v>ORD-SW-214-21/04/23</v>
      </c>
      <c r="C215" s="17" t="s">
        <v>29</v>
      </c>
      <c r="D215" s="16" t="str">
        <f>_xlfn.XLOOKUP($C215,Product!$E$3:$E$29,Product!$D$3:$D$29)</f>
        <v>SW</v>
      </c>
      <c r="E215" s="18" t="s">
        <v>111</v>
      </c>
      <c r="F215" s="18">
        <f t="shared" si="97"/>
        <v>10</v>
      </c>
      <c r="G215" s="18">
        <f t="shared" si="98"/>
        <v>18</v>
      </c>
      <c r="H215" s="18">
        <f t="shared" si="99"/>
        <v>29</v>
      </c>
      <c r="I215" s="18">
        <f t="shared" si="100"/>
        <v>8</v>
      </c>
      <c r="J215" s="16" t="str">
        <f t="shared" si="101"/>
        <v>Ash Grey</v>
      </c>
      <c r="K215" s="16" t="str">
        <f t="shared" si="102"/>
        <v>Ash Grey</v>
      </c>
      <c r="L215" s="25" t="str">
        <f t="shared" si="103"/>
        <v xml:space="preserve"> 1</v>
      </c>
      <c r="M215" s="19">
        <f t="shared" si="104"/>
        <v>1</v>
      </c>
      <c r="N215" s="18" t="e">
        <f t="shared" si="105"/>
        <v>#VALUE!</v>
      </c>
      <c r="O215" s="18" t="e">
        <f t="shared" si="106"/>
        <v>#VALUE!</v>
      </c>
      <c r="P215" s="18" t="e">
        <f t="shared" si="107"/>
        <v>#VALUE!</v>
      </c>
      <c r="Q215" s="18" t="e">
        <f t="shared" si="108"/>
        <v>#VALUE!</v>
      </c>
      <c r="R215" s="27" t="str">
        <f t="shared" si="109"/>
        <v xml:space="preserve"> </v>
      </c>
      <c r="S215" s="19" t="str">
        <f t="shared" si="110"/>
        <v xml:space="preserve"> </v>
      </c>
      <c r="T215" s="19" t="str">
        <f t="shared" si="111"/>
        <v>0</v>
      </c>
      <c r="U215" s="19">
        <f t="shared" si="112"/>
        <v>0</v>
      </c>
      <c r="V215" s="20" t="e">
        <f t="shared" si="113"/>
        <v>#VALUE!</v>
      </c>
      <c r="W215" s="18" t="e">
        <f t="shared" si="114"/>
        <v>#VALUE!</v>
      </c>
      <c r="X215" s="18" t="e">
        <f t="shared" si="115"/>
        <v>#VALUE!</v>
      </c>
      <c r="Y215" s="18" t="e">
        <f t="shared" si="116"/>
        <v>#VALUE!</v>
      </c>
      <c r="Z215" s="16" t="str">
        <f t="shared" si="117"/>
        <v xml:space="preserve"> </v>
      </c>
      <c r="AA215" s="16" t="str">
        <f t="shared" si="118"/>
        <v xml:space="preserve"> </v>
      </c>
      <c r="AB215" s="19" t="str">
        <f t="shared" si="119"/>
        <v>0</v>
      </c>
      <c r="AC215" s="19">
        <f t="shared" si="120"/>
        <v>0</v>
      </c>
      <c r="AD215" s="19">
        <f t="shared" si="121"/>
        <v>1</v>
      </c>
      <c r="AE215" s="31">
        <f>_xlfn.XLOOKUP(C215,Product!$E$3:$E$29,Product!$F$3:$F$29)</f>
        <v>165000</v>
      </c>
      <c r="AF215" s="31">
        <f>_xlfn.XLOOKUP(C215,Product!$E$3:$E$29,Product!$G$3:$G$29)</f>
        <v>69000</v>
      </c>
      <c r="AG215" s="21" t="s">
        <v>12</v>
      </c>
      <c r="AH215" s="22">
        <f>_xlfn.XLOOKUP(AG215,Diskon!$C$3:$C$9,Diskon!$D$3:$D$9)</f>
        <v>0.2</v>
      </c>
      <c r="AI215" s="17" t="s">
        <v>13</v>
      </c>
      <c r="AJ215" s="16" t="s">
        <v>11</v>
      </c>
      <c r="AK215" s="16" t="s">
        <v>53</v>
      </c>
      <c r="AL215" s="23">
        <f t="shared" si="122"/>
        <v>165000</v>
      </c>
      <c r="AM215" s="23">
        <f t="shared" si="123"/>
        <v>33000</v>
      </c>
      <c r="AN215" s="23">
        <f t="shared" si="124"/>
        <v>132000</v>
      </c>
      <c r="AO215" s="23">
        <f t="shared" si="125"/>
        <v>69000</v>
      </c>
      <c r="AP215" s="23">
        <f t="shared" si="126"/>
        <v>63000</v>
      </c>
      <c r="AQ215" s="24">
        <v>45037</v>
      </c>
      <c r="AR215" s="27" t="str">
        <f t="shared" si="127"/>
        <v>21/04/23</v>
      </c>
      <c r="AS215" s="16">
        <v>2</v>
      </c>
      <c r="AT215" s="66">
        <f>AP215/'pivot general'!$A$8</f>
        <v>9.4506424074176443E-5</v>
      </c>
    </row>
    <row r="216" spans="1:46" ht="14.4" x14ac:dyDescent="0.3">
      <c r="A216" s="16">
        <v>215</v>
      </c>
      <c r="B216" s="16" t="str">
        <f t="shared" si="96"/>
        <v>ORD-PW-215-25/04/23</v>
      </c>
      <c r="C216" s="17" t="s">
        <v>27</v>
      </c>
      <c r="D216" s="16" t="str">
        <f>_xlfn.XLOOKUP($C216,Product!$E$3:$E$29,Product!$D$3:$D$29)</f>
        <v>PW</v>
      </c>
      <c r="E216" s="18" t="s">
        <v>275</v>
      </c>
      <c r="F216" s="18">
        <f t="shared" si="97"/>
        <v>10</v>
      </c>
      <c r="G216" s="18">
        <f t="shared" si="98"/>
        <v>14</v>
      </c>
      <c r="H216" s="18">
        <f t="shared" si="99"/>
        <v>25</v>
      </c>
      <c r="I216" s="18">
        <f t="shared" si="100"/>
        <v>4</v>
      </c>
      <c r="J216" s="16" t="str">
        <f t="shared" si="101"/>
        <v>Dusk</v>
      </c>
      <c r="K216" s="16" t="str">
        <f t="shared" si="102"/>
        <v>Dusk</v>
      </c>
      <c r="L216" s="25" t="str">
        <f t="shared" si="103"/>
        <v xml:space="preserve"> 4</v>
      </c>
      <c r="M216" s="19">
        <f t="shared" si="104"/>
        <v>4</v>
      </c>
      <c r="N216" s="18">
        <f t="shared" si="105"/>
        <v>38</v>
      </c>
      <c r="O216" s="18">
        <f t="shared" si="106"/>
        <v>43</v>
      </c>
      <c r="P216" s="18">
        <f t="shared" si="107"/>
        <v>54</v>
      </c>
      <c r="Q216" s="18">
        <f t="shared" si="108"/>
        <v>5</v>
      </c>
      <c r="R216" s="27" t="str">
        <f t="shared" si="109"/>
        <v xml:space="preserve">Gold </v>
      </c>
      <c r="S216" s="19" t="str">
        <f t="shared" si="110"/>
        <v xml:space="preserve">Gold </v>
      </c>
      <c r="T216" s="19" t="str">
        <f t="shared" si="111"/>
        <v xml:space="preserve"> 1</v>
      </c>
      <c r="U216" s="19">
        <f t="shared" si="112"/>
        <v>1</v>
      </c>
      <c r="V216" s="20" t="e">
        <f t="shared" si="113"/>
        <v>#VALUE!</v>
      </c>
      <c r="W216" s="18" t="e">
        <f t="shared" si="114"/>
        <v>#VALUE!</v>
      </c>
      <c r="X216" s="18" t="e">
        <f t="shared" si="115"/>
        <v>#VALUE!</v>
      </c>
      <c r="Y216" s="18" t="e">
        <f t="shared" si="116"/>
        <v>#VALUE!</v>
      </c>
      <c r="Z216" s="16" t="str">
        <f t="shared" si="117"/>
        <v xml:space="preserve"> </v>
      </c>
      <c r="AA216" s="16" t="str">
        <f t="shared" si="118"/>
        <v xml:space="preserve"> </v>
      </c>
      <c r="AB216" s="19" t="str">
        <f t="shared" si="119"/>
        <v>0</v>
      </c>
      <c r="AC216" s="19">
        <f t="shared" si="120"/>
        <v>0</v>
      </c>
      <c r="AD216" s="19">
        <f t="shared" si="121"/>
        <v>5</v>
      </c>
      <c r="AE216" s="31">
        <f>_xlfn.XLOOKUP(C216,Product!$E$3:$E$29,Product!$F$3:$F$29)</f>
        <v>155000</v>
      </c>
      <c r="AF216" s="31">
        <f>_xlfn.XLOOKUP(C216,Product!$E$3:$E$29,Product!$G$3:$G$29)</f>
        <v>46000</v>
      </c>
      <c r="AG216" s="21" t="s">
        <v>100</v>
      </c>
      <c r="AH216" s="22">
        <f>_xlfn.XLOOKUP(AG216,Diskon!$C$3:$C$9,Diskon!$D$3:$D$9)</f>
        <v>0.15</v>
      </c>
      <c r="AI216" s="17" t="s">
        <v>13</v>
      </c>
      <c r="AJ216" s="16" t="s">
        <v>17</v>
      </c>
      <c r="AK216" s="16" t="s">
        <v>34</v>
      </c>
      <c r="AL216" s="23">
        <f t="shared" si="122"/>
        <v>775000</v>
      </c>
      <c r="AM216" s="23">
        <f t="shared" si="123"/>
        <v>116250</v>
      </c>
      <c r="AN216" s="23">
        <f t="shared" si="124"/>
        <v>658750</v>
      </c>
      <c r="AO216" s="23">
        <f t="shared" si="125"/>
        <v>230000</v>
      </c>
      <c r="AP216" s="23">
        <f t="shared" si="126"/>
        <v>428750</v>
      </c>
      <c r="AQ216" s="24">
        <v>45041</v>
      </c>
      <c r="AR216" s="27" t="str">
        <f t="shared" si="127"/>
        <v>25/04/23</v>
      </c>
      <c r="AS216" s="16">
        <v>2</v>
      </c>
      <c r="AT216" s="66">
        <f>AP216/'pivot general'!$A$8</f>
        <v>6.4316871939370081E-4</v>
      </c>
    </row>
    <row r="217" spans="1:46" ht="14.4" x14ac:dyDescent="0.3">
      <c r="A217" s="16">
        <v>216</v>
      </c>
      <c r="B217" s="16" t="str">
        <f t="shared" si="96"/>
        <v>ORD-SW-216-13/04/23</v>
      </c>
      <c r="C217" s="17" t="s">
        <v>33</v>
      </c>
      <c r="D217" s="16" t="str">
        <f>_xlfn.XLOOKUP($C217,Product!$E$3:$E$29,Product!$D$3:$D$29)</f>
        <v>SW</v>
      </c>
      <c r="E217" s="18" t="s">
        <v>272</v>
      </c>
      <c r="F217" s="18">
        <f t="shared" si="97"/>
        <v>10</v>
      </c>
      <c r="G217" s="18">
        <f t="shared" si="98"/>
        <v>20</v>
      </c>
      <c r="H217" s="18">
        <f t="shared" si="99"/>
        <v>31</v>
      </c>
      <c r="I217" s="18">
        <f t="shared" si="100"/>
        <v>10</v>
      </c>
      <c r="J217" s="16" t="str">
        <f t="shared" si="101"/>
        <v>Snow White</v>
      </c>
      <c r="K217" s="16" t="str">
        <f t="shared" si="102"/>
        <v>Snow White</v>
      </c>
      <c r="L217" s="25" t="str">
        <f t="shared" si="103"/>
        <v xml:space="preserve"> 2</v>
      </c>
      <c r="M217" s="19">
        <f t="shared" si="104"/>
        <v>2</v>
      </c>
      <c r="N217" s="18">
        <f t="shared" si="105"/>
        <v>44</v>
      </c>
      <c r="O217" s="18">
        <f t="shared" si="106"/>
        <v>58</v>
      </c>
      <c r="P217" s="18">
        <f t="shared" si="107"/>
        <v>69</v>
      </c>
      <c r="Q217" s="18">
        <f t="shared" si="108"/>
        <v>14</v>
      </c>
      <c r="R217" s="27" t="str">
        <f t="shared" si="109"/>
        <v xml:space="preserve">Summer Orange </v>
      </c>
      <c r="S217" s="19" t="str">
        <f t="shared" si="110"/>
        <v xml:space="preserve">Summer Orange </v>
      </c>
      <c r="T217" s="19" t="str">
        <f t="shared" si="111"/>
        <v xml:space="preserve"> 1</v>
      </c>
      <c r="U217" s="19">
        <f t="shared" si="112"/>
        <v>1</v>
      </c>
      <c r="V217" s="20">
        <f t="shared" si="113"/>
        <v>82</v>
      </c>
      <c r="W217" s="18">
        <f t="shared" si="114"/>
        <v>97</v>
      </c>
      <c r="X217" s="18">
        <f t="shared" si="115"/>
        <v>108</v>
      </c>
      <c r="Y217" s="18">
        <f t="shared" si="116"/>
        <v>15</v>
      </c>
      <c r="Z217" s="16" t="str">
        <f t="shared" si="117"/>
        <v xml:space="preserve">Midnight Black </v>
      </c>
      <c r="AA217" s="16" t="str">
        <f t="shared" si="118"/>
        <v xml:space="preserve">Midnight Black </v>
      </c>
      <c r="AB217" s="19" t="str">
        <f t="shared" si="119"/>
        <v xml:space="preserve"> 2</v>
      </c>
      <c r="AC217" s="19">
        <f t="shared" si="120"/>
        <v>2</v>
      </c>
      <c r="AD217" s="19">
        <f t="shared" si="121"/>
        <v>5</v>
      </c>
      <c r="AE217" s="31">
        <f>_xlfn.XLOOKUP(C217,Product!$E$3:$E$29,Product!$F$3:$F$29)</f>
        <v>189000</v>
      </c>
      <c r="AF217" s="31">
        <f>_xlfn.XLOOKUP(C217,Product!$E$3:$E$29,Product!$G$3:$G$29)</f>
        <v>93000</v>
      </c>
      <c r="AG217" s="21" t="s">
        <v>16</v>
      </c>
      <c r="AH217" s="22" t="e">
        <f>_xlfn.XLOOKUP(AG217,Diskon!$C$3:$C$9,Diskon!$D$3:$D$9)</f>
        <v>#N/A</v>
      </c>
      <c r="AI217" s="17" t="s">
        <v>16</v>
      </c>
      <c r="AJ217" s="16" t="s">
        <v>23</v>
      </c>
      <c r="AK217" s="16" t="s">
        <v>42</v>
      </c>
      <c r="AL217" s="23">
        <f t="shared" si="122"/>
        <v>945000</v>
      </c>
      <c r="AM217" s="23" t="str">
        <f t="shared" si="123"/>
        <v>0</v>
      </c>
      <c r="AN217" s="23">
        <f t="shared" si="124"/>
        <v>945000</v>
      </c>
      <c r="AO217" s="23">
        <f t="shared" si="125"/>
        <v>465000</v>
      </c>
      <c r="AP217" s="23">
        <f t="shared" si="126"/>
        <v>480000</v>
      </c>
      <c r="AQ217" s="24">
        <v>45029</v>
      </c>
      <c r="AR217" s="27" t="str">
        <f t="shared" si="127"/>
        <v>13/04/23</v>
      </c>
      <c r="AS217" s="16">
        <v>1</v>
      </c>
      <c r="AT217" s="66">
        <f>AP217/'pivot general'!$A$8</f>
        <v>7.2004894532705865E-4</v>
      </c>
    </row>
    <row r="218" spans="1:46" ht="14.4" x14ac:dyDescent="0.3">
      <c r="A218" s="16">
        <v>217</v>
      </c>
      <c r="B218" s="16" t="str">
        <f t="shared" si="96"/>
        <v>ORD-AK-217-16/04/23</v>
      </c>
      <c r="C218" s="17" t="s">
        <v>35</v>
      </c>
      <c r="D218" s="16" t="str">
        <f>_xlfn.XLOOKUP($C218,Product!$E$3:$E$29,Product!$D$3:$D$29)</f>
        <v>AK</v>
      </c>
      <c r="E218" s="18" t="s">
        <v>221</v>
      </c>
      <c r="F218" s="18">
        <f t="shared" si="97"/>
        <v>10</v>
      </c>
      <c r="G218" s="18">
        <f t="shared" si="98"/>
        <v>21</v>
      </c>
      <c r="H218" s="18">
        <f t="shared" si="99"/>
        <v>32</v>
      </c>
      <c r="I218" s="18">
        <f t="shared" si="100"/>
        <v>11</v>
      </c>
      <c r="J218" s="16" t="str">
        <f t="shared" si="101"/>
        <v>Carmine Red</v>
      </c>
      <c r="K218" s="16" t="str">
        <f t="shared" si="102"/>
        <v>Carmine Red</v>
      </c>
      <c r="L218" s="25" t="str">
        <f t="shared" si="103"/>
        <v xml:space="preserve"> 1</v>
      </c>
      <c r="M218" s="19">
        <f t="shared" si="104"/>
        <v>1</v>
      </c>
      <c r="N218" s="18" t="e">
        <f t="shared" si="105"/>
        <v>#VALUE!</v>
      </c>
      <c r="O218" s="18" t="e">
        <f t="shared" si="106"/>
        <v>#VALUE!</v>
      </c>
      <c r="P218" s="18" t="e">
        <f t="shared" si="107"/>
        <v>#VALUE!</v>
      </c>
      <c r="Q218" s="18" t="e">
        <f t="shared" si="108"/>
        <v>#VALUE!</v>
      </c>
      <c r="R218" s="27" t="str">
        <f t="shared" si="109"/>
        <v xml:space="preserve"> </v>
      </c>
      <c r="S218" s="19" t="str">
        <f t="shared" si="110"/>
        <v xml:space="preserve"> </v>
      </c>
      <c r="T218" s="19" t="str">
        <f t="shared" si="111"/>
        <v>0</v>
      </c>
      <c r="U218" s="19">
        <f t="shared" si="112"/>
        <v>0</v>
      </c>
      <c r="V218" s="20" t="e">
        <f t="shared" si="113"/>
        <v>#VALUE!</v>
      </c>
      <c r="W218" s="18" t="e">
        <f t="shared" si="114"/>
        <v>#VALUE!</v>
      </c>
      <c r="X218" s="18" t="e">
        <f t="shared" si="115"/>
        <v>#VALUE!</v>
      </c>
      <c r="Y218" s="18" t="e">
        <f t="shared" si="116"/>
        <v>#VALUE!</v>
      </c>
      <c r="Z218" s="16" t="str">
        <f t="shared" si="117"/>
        <v xml:space="preserve"> </v>
      </c>
      <c r="AA218" s="16" t="str">
        <f t="shared" si="118"/>
        <v xml:space="preserve"> </v>
      </c>
      <c r="AB218" s="19" t="str">
        <f t="shared" si="119"/>
        <v>0</v>
      </c>
      <c r="AC218" s="19">
        <f t="shared" si="120"/>
        <v>0</v>
      </c>
      <c r="AD218" s="19">
        <f t="shared" si="121"/>
        <v>1</v>
      </c>
      <c r="AE218" s="31">
        <f>_xlfn.XLOOKUP(C218,Product!$E$3:$E$29,Product!$F$3:$F$29)</f>
        <v>90000</v>
      </c>
      <c r="AF218" s="31">
        <f>_xlfn.XLOOKUP(C218,Product!$E$3:$E$29,Product!$G$3:$G$29)</f>
        <v>47000</v>
      </c>
      <c r="AG218" s="21" t="s">
        <v>12</v>
      </c>
      <c r="AH218" s="22">
        <f>_xlfn.XLOOKUP(AG218,Diskon!$C$3:$C$9,Diskon!$D$3:$D$9)</f>
        <v>0.2</v>
      </c>
      <c r="AI218" s="17" t="s">
        <v>13</v>
      </c>
      <c r="AJ218" s="16" t="s">
        <v>11</v>
      </c>
      <c r="AK218" s="16" t="s">
        <v>25</v>
      </c>
      <c r="AL218" s="23">
        <f t="shared" si="122"/>
        <v>90000</v>
      </c>
      <c r="AM218" s="23">
        <f t="shared" si="123"/>
        <v>18000</v>
      </c>
      <c r="AN218" s="23">
        <f t="shared" si="124"/>
        <v>72000</v>
      </c>
      <c r="AO218" s="23">
        <f t="shared" si="125"/>
        <v>47000</v>
      </c>
      <c r="AP218" s="23">
        <f t="shared" si="126"/>
        <v>25000</v>
      </c>
      <c r="AQ218" s="24">
        <v>45032</v>
      </c>
      <c r="AR218" s="27" t="str">
        <f t="shared" si="127"/>
        <v>16/04/23</v>
      </c>
      <c r="AS218" s="16">
        <v>5</v>
      </c>
      <c r="AT218" s="66">
        <f>AP218/'pivot general'!$A$8</f>
        <v>3.7502549235784302E-5</v>
      </c>
    </row>
    <row r="219" spans="1:46" ht="14.4" x14ac:dyDescent="0.3">
      <c r="A219" s="16">
        <v>218</v>
      </c>
      <c r="B219" s="16" t="str">
        <f t="shared" si="96"/>
        <v>ORD-PU-218-04/04/23</v>
      </c>
      <c r="C219" s="17" t="s">
        <v>39</v>
      </c>
      <c r="D219" s="16" t="str">
        <f>_xlfn.XLOOKUP($C219,Product!$E$3:$E$29,Product!$D$3:$D$29)</f>
        <v>PU</v>
      </c>
      <c r="E219" s="18" t="s">
        <v>276</v>
      </c>
      <c r="F219" s="18">
        <f t="shared" si="97"/>
        <v>10</v>
      </c>
      <c r="G219" s="18">
        <f t="shared" si="98"/>
        <v>20</v>
      </c>
      <c r="H219" s="18">
        <f t="shared" si="99"/>
        <v>31</v>
      </c>
      <c r="I219" s="18">
        <f t="shared" si="100"/>
        <v>10</v>
      </c>
      <c r="J219" s="16" t="str">
        <f t="shared" si="101"/>
        <v>Ocean Blue</v>
      </c>
      <c r="K219" s="16" t="str">
        <f t="shared" si="102"/>
        <v>Ocean Blue</v>
      </c>
      <c r="L219" s="25" t="str">
        <f t="shared" si="103"/>
        <v xml:space="preserve"> 3</v>
      </c>
      <c r="M219" s="19">
        <f t="shared" si="104"/>
        <v>3</v>
      </c>
      <c r="N219" s="18">
        <f t="shared" si="105"/>
        <v>44</v>
      </c>
      <c r="O219" s="18">
        <f t="shared" si="106"/>
        <v>53</v>
      </c>
      <c r="P219" s="18">
        <f t="shared" si="107"/>
        <v>64</v>
      </c>
      <c r="Q219" s="18">
        <f t="shared" si="108"/>
        <v>9</v>
      </c>
      <c r="R219" s="27" t="str">
        <f t="shared" si="109"/>
        <v xml:space="preserve">Ash Grey </v>
      </c>
      <c r="S219" s="19" t="str">
        <f t="shared" si="110"/>
        <v xml:space="preserve">Ash Grey </v>
      </c>
      <c r="T219" s="19" t="str">
        <f t="shared" si="111"/>
        <v xml:space="preserve"> 2</v>
      </c>
      <c r="U219" s="19">
        <f t="shared" si="112"/>
        <v>2</v>
      </c>
      <c r="V219" s="20" t="e">
        <f t="shared" si="113"/>
        <v>#VALUE!</v>
      </c>
      <c r="W219" s="18" t="e">
        <f t="shared" si="114"/>
        <v>#VALUE!</v>
      </c>
      <c r="X219" s="18" t="e">
        <f t="shared" si="115"/>
        <v>#VALUE!</v>
      </c>
      <c r="Y219" s="18" t="e">
        <f t="shared" si="116"/>
        <v>#VALUE!</v>
      </c>
      <c r="Z219" s="16" t="str">
        <f t="shared" si="117"/>
        <v xml:space="preserve"> </v>
      </c>
      <c r="AA219" s="16" t="str">
        <f t="shared" si="118"/>
        <v xml:space="preserve"> </v>
      </c>
      <c r="AB219" s="19" t="str">
        <f t="shared" si="119"/>
        <v>0</v>
      </c>
      <c r="AC219" s="19">
        <f t="shared" si="120"/>
        <v>0</v>
      </c>
      <c r="AD219" s="19">
        <f t="shared" si="121"/>
        <v>5</v>
      </c>
      <c r="AE219" s="31">
        <f>_xlfn.XLOOKUP(C219,Product!$E$3:$E$29,Product!$F$3:$F$29)</f>
        <v>235000</v>
      </c>
      <c r="AF219" s="31">
        <f>_xlfn.XLOOKUP(C219,Product!$E$3:$E$29,Product!$G$3:$G$29)</f>
        <v>89000</v>
      </c>
      <c r="AG219" s="21" t="s">
        <v>19</v>
      </c>
      <c r="AH219" s="22">
        <f>_xlfn.XLOOKUP(AG219,Diskon!$C$3:$C$9,Diskon!$D$3:$D$9)</f>
        <v>0.15</v>
      </c>
      <c r="AI219" s="17" t="s">
        <v>90</v>
      </c>
      <c r="AJ219" s="16" t="s">
        <v>11</v>
      </c>
      <c r="AK219" s="16" t="s">
        <v>15</v>
      </c>
      <c r="AL219" s="23">
        <f t="shared" si="122"/>
        <v>1175000</v>
      </c>
      <c r="AM219" s="23">
        <f t="shared" si="123"/>
        <v>176250</v>
      </c>
      <c r="AN219" s="23">
        <f t="shared" si="124"/>
        <v>998750</v>
      </c>
      <c r="AO219" s="23">
        <f t="shared" si="125"/>
        <v>445000</v>
      </c>
      <c r="AP219" s="23">
        <f t="shared" si="126"/>
        <v>553750</v>
      </c>
      <c r="AQ219" s="24">
        <v>45020</v>
      </c>
      <c r="AR219" s="27" t="str">
        <f t="shared" si="127"/>
        <v>04/04/23</v>
      </c>
      <c r="AS219" s="16">
        <v>5</v>
      </c>
      <c r="AT219" s="66">
        <f>AP219/'pivot general'!$A$8</f>
        <v>8.3068146557262234E-4</v>
      </c>
    </row>
    <row r="220" spans="1:46" ht="14.4" x14ac:dyDescent="0.3">
      <c r="A220" s="16">
        <v>219</v>
      </c>
      <c r="B220" s="16" t="str">
        <f t="shared" si="96"/>
        <v>ORD-PW-219-19/04/23</v>
      </c>
      <c r="C220" s="17" t="s">
        <v>9</v>
      </c>
      <c r="D220" s="16" t="str">
        <f>_xlfn.XLOOKUP($C220,Product!$E$3:$E$29,Product!$D$3:$D$29)</f>
        <v>PW</v>
      </c>
      <c r="E220" s="18" t="s">
        <v>277</v>
      </c>
      <c r="F220" s="18">
        <f t="shared" si="97"/>
        <v>10</v>
      </c>
      <c r="G220" s="18">
        <f t="shared" si="98"/>
        <v>19</v>
      </c>
      <c r="H220" s="18">
        <f t="shared" si="99"/>
        <v>30</v>
      </c>
      <c r="I220" s="18">
        <f t="shared" si="100"/>
        <v>9</v>
      </c>
      <c r="J220" s="16" t="str">
        <f t="shared" si="101"/>
        <v>Rose Gold</v>
      </c>
      <c r="K220" s="16" t="str">
        <f t="shared" si="102"/>
        <v>Rose Gold</v>
      </c>
      <c r="L220" s="25" t="str">
        <f t="shared" si="103"/>
        <v xml:space="preserve"> 3</v>
      </c>
      <c r="M220" s="19">
        <f t="shared" si="104"/>
        <v>3</v>
      </c>
      <c r="N220" s="18">
        <f t="shared" si="105"/>
        <v>43</v>
      </c>
      <c r="O220" s="18">
        <f t="shared" si="106"/>
        <v>52</v>
      </c>
      <c r="P220" s="18">
        <f t="shared" si="107"/>
        <v>63</v>
      </c>
      <c r="Q220" s="18">
        <f t="shared" si="108"/>
        <v>9</v>
      </c>
      <c r="R220" s="27" t="str">
        <f t="shared" si="109"/>
        <v xml:space="preserve">Ash Grey </v>
      </c>
      <c r="S220" s="19" t="str">
        <f t="shared" si="110"/>
        <v xml:space="preserve">Ash Grey </v>
      </c>
      <c r="T220" s="19" t="str">
        <f t="shared" si="111"/>
        <v xml:space="preserve"> 2</v>
      </c>
      <c r="U220" s="19">
        <f t="shared" si="112"/>
        <v>2</v>
      </c>
      <c r="V220" s="20" t="e">
        <f t="shared" si="113"/>
        <v>#VALUE!</v>
      </c>
      <c r="W220" s="18" t="e">
        <f t="shared" si="114"/>
        <v>#VALUE!</v>
      </c>
      <c r="X220" s="18" t="e">
        <f t="shared" si="115"/>
        <v>#VALUE!</v>
      </c>
      <c r="Y220" s="18" t="e">
        <f t="shared" si="116"/>
        <v>#VALUE!</v>
      </c>
      <c r="Z220" s="16" t="str">
        <f t="shared" si="117"/>
        <v xml:space="preserve"> </v>
      </c>
      <c r="AA220" s="16" t="str">
        <f t="shared" si="118"/>
        <v xml:space="preserve"> </v>
      </c>
      <c r="AB220" s="19" t="str">
        <f t="shared" si="119"/>
        <v>0</v>
      </c>
      <c r="AC220" s="19">
        <f t="shared" si="120"/>
        <v>0</v>
      </c>
      <c r="AD220" s="19">
        <f t="shared" si="121"/>
        <v>5</v>
      </c>
      <c r="AE220" s="31">
        <f>_xlfn.XLOOKUP(C220,Product!$E$3:$E$29,Product!$F$3:$F$29)</f>
        <v>120000</v>
      </c>
      <c r="AF220" s="31">
        <f>_xlfn.XLOOKUP(C220,Product!$E$3:$E$29,Product!$G$3:$G$29)</f>
        <v>39000</v>
      </c>
      <c r="AG220" s="21" t="s">
        <v>96</v>
      </c>
      <c r="AH220" s="22">
        <f>_xlfn.XLOOKUP(AG220,Diskon!$C$3:$C$9,Diskon!$D$3:$D$9)</f>
        <v>0.1</v>
      </c>
      <c r="AI220" s="17" t="s">
        <v>13</v>
      </c>
      <c r="AJ220" s="16" t="s">
        <v>14</v>
      </c>
      <c r="AK220" s="16" t="s">
        <v>20</v>
      </c>
      <c r="AL220" s="23">
        <f t="shared" si="122"/>
        <v>600000</v>
      </c>
      <c r="AM220" s="23">
        <f t="shared" si="123"/>
        <v>60000</v>
      </c>
      <c r="AN220" s="23">
        <f t="shared" si="124"/>
        <v>540000</v>
      </c>
      <c r="AO220" s="23">
        <f t="shared" si="125"/>
        <v>195000</v>
      </c>
      <c r="AP220" s="23">
        <f t="shared" si="126"/>
        <v>345000</v>
      </c>
      <c r="AQ220" s="24">
        <v>45035</v>
      </c>
      <c r="AR220" s="27" t="str">
        <f t="shared" si="127"/>
        <v>19/04/23</v>
      </c>
      <c r="AS220" s="16">
        <v>2</v>
      </c>
      <c r="AT220" s="66">
        <f>AP220/'pivot general'!$A$8</f>
        <v>5.1753517945382339E-4</v>
      </c>
    </row>
    <row r="221" spans="1:46" ht="14.4" x14ac:dyDescent="0.3">
      <c r="A221" s="16">
        <v>220</v>
      </c>
      <c r="B221" s="16" t="str">
        <f t="shared" si="96"/>
        <v>ORD-AK-220-05/04/23</v>
      </c>
      <c r="C221" s="17" t="s">
        <v>31</v>
      </c>
      <c r="D221" s="16" t="str">
        <f>_xlfn.XLOOKUP($C221,Product!$E$3:$E$29,Product!$D$3:$D$29)</f>
        <v>AK</v>
      </c>
      <c r="E221" s="18" t="s">
        <v>278</v>
      </c>
      <c r="F221" s="18">
        <f t="shared" si="97"/>
        <v>10</v>
      </c>
      <c r="G221" s="18">
        <f t="shared" si="98"/>
        <v>20</v>
      </c>
      <c r="H221" s="18">
        <f t="shared" si="99"/>
        <v>31</v>
      </c>
      <c r="I221" s="18">
        <f t="shared" si="100"/>
        <v>10</v>
      </c>
      <c r="J221" s="16" t="str">
        <f t="shared" si="101"/>
        <v>Ocean Blue</v>
      </c>
      <c r="K221" s="16" t="str">
        <f t="shared" si="102"/>
        <v>Ocean Blue</v>
      </c>
      <c r="L221" s="25" t="str">
        <f t="shared" si="103"/>
        <v xml:space="preserve"> 1</v>
      </c>
      <c r="M221" s="19">
        <f t="shared" si="104"/>
        <v>1</v>
      </c>
      <c r="N221" s="18">
        <f t="shared" si="105"/>
        <v>44</v>
      </c>
      <c r="O221" s="18">
        <f t="shared" si="106"/>
        <v>54</v>
      </c>
      <c r="P221" s="18">
        <f t="shared" si="107"/>
        <v>65</v>
      </c>
      <c r="Q221" s="18">
        <f t="shared" si="108"/>
        <v>10</v>
      </c>
      <c r="R221" s="27" t="str">
        <f t="shared" si="109"/>
        <v xml:space="preserve">Rose Gold </v>
      </c>
      <c r="S221" s="19" t="str">
        <f t="shared" si="110"/>
        <v xml:space="preserve">Rose Gold </v>
      </c>
      <c r="T221" s="19" t="str">
        <f t="shared" si="111"/>
        <v xml:space="preserve"> 3</v>
      </c>
      <c r="U221" s="19">
        <f t="shared" si="112"/>
        <v>3</v>
      </c>
      <c r="V221" s="20">
        <f t="shared" si="113"/>
        <v>78</v>
      </c>
      <c r="W221" s="18">
        <f t="shared" si="114"/>
        <v>86</v>
      </c>
      <c r="X221" s="18">
        <f t="shared" si="115"/>
        <v>97</v>
      </c>
      <c r="Y221" s="18">
        <f t="shared" si="116"/>
        <v>8</v>
      </c>
      <c r="Z221" s="16" t="str">
        <f t="shared" si="117"/>
        <v xml:space="preserve">Magenta </v>
      </c>
      <c r="AA221" s="16" t="str">
        <f t="shared" si="118"/>
        <v xml:space="preserve">Magenta </v>
      </c>
      <c r="AB221" s="19" t="str">
        <f t="shared" si="119"/>
        <v xml:space="preserve"> 3</v>
      </c>
      <c r="AC221" s="19">
        <f t="shared" si="120"/>
        <v>3</v>
      </c>
      <c r="AD221" s="19">
        <f t="shared" si="121"/>
        <v>7</v>
      </c>
      <c r="AE221" s="31">
        <f>_xlfn.XLOOKUP(C221,Product!$E$3:$E$29,Product!$F$3:$F$29)</f>
        <v>65000</v>
      </c>
      <c r="AF221" s="31">
        <f>_xlfn.XLOOKUP(C221,Product!$E$3:$E$29,Product!$G$3:$G$29)</f>
        <v>11000</v>
      </c>
      <c r="AG221" s="21" t="s">
        <v>92</v>
      </c>
      <c r="AH221" s="22">
        <f>_xlfn.XLOOKUP(AG221,Diskon!$C$3:$C$9,Diskon!$D$3:$D$9)</f>
        <v>0.1</v>
      </c>
      <c r="AI221" s="17" t="s">
        <v>90</v>
      </c>
      <c r="AJ221" s="16" t="s">
        <v>14</v>
      </c>
      <c r="AK221" s="16" t="s">
        <v>55</v>
      </c>
      <c r="AL221" s="23">
        <f t="shared" si="122"/>
        <v>455000</v>
      </c>
      <c r="AM221" s="23">
        <f t="shared" si="123"/>
        <v>45500</v>
      </c>
      <c r="AN221" s="23">
        <f t="shared" si="124"/>
        <v>409500</v>
      </c>
      <c r="AO221" s="23">
        <f t="shared" si="125"/>
        <v>77000</v>
      </c>
      <c r="AP221" s="23">
        <f t="shared" si="126"/>
        <v>332500</v>
      </c>
      <c r="AQ221" s="24">
        <v>45021</v>
      </c>
      <c r="AR221" s="27" t="str">
        <f t="shared" si="127"/>
        <v>05/04/23</v>
      </c>
      <c r="AS221" s="16">
        <v>5</v>
      </c>
      <c r="AT221" s="66">
        <f>AP221/'pivot general'!$A$8</f>
        <v>4.9878390483593126E-4</v>
      </c>
    </row>
    <row r="222" spans="1:46" ht="14.4" x14ac:dyDescent="0.3">
      <c r="A222" s="16">
        <v>221</v>
      </c>
      <c r="B222" s="16" t="str">
        <f t="shared" si="96"/>
        <v>ORD-SW-221-03/04/23</v>
      </c>
      <c r="C222" s="17" t="s">
        <v>33</v>
      </c>
      <c r="D222" s="16" t="str">
        <f>_xlfn.XLOOKUP($C222,Product!$E$3:$E$29,Product!$D$3:$D$29)</f>
        <v>SW</v>
      </c>
      <c r="E222" s="18" t="s">
        <v>152</v>
      </c>
      <c r="F222" s="18">
        <f t="shared" si="97"/>
        <v>10</v>
      </c>
      <c r="G222" s="18">
        <f t="shared" si="98"/>
        <v>14</v>
      </c>
      <c r="H222" s="18">
        <f t="shared" si="99"/>
        <v>25</v>
      </c>
      <c r="I222" s="18">
        <f t="shared" si="100"/>
        <v>4</v>
      </c>
      <c r="J222" s="16" t="str">
        <f t="shared" si="101"/>
        <v>Gold</v>
      </c>
      <c r="K222" s="16" t="str">
        <f t="shared" si="102"/>
        <v>Gold</v>
      </c>
      <c r="L222" s="25" t="str">
        <f t="shared" si="103"/>
        <v xml:space="preserve"> 2</v>
      </c>
      <c r="M222" s="19">
        <f t="shared" si="104"/>
        <v>2</v>
      </c>
      <c r="N222" s="18">
        <f t="shared" si="105"/>
        <v>38</v>
      </c>
      <c r="O222" s="18">
        <f t="shared" si="106"/>
        <v>43</v>
      </c>
      <c r="P222" s="18">
        <f t="shared" si="107"/>
        <v>54</v>
      </c>
      <c r="Q222" s="18">
        <f t="shared" si="108"/>
        <v>5</v>
      </c>
      <c r="R222" s="27" t="str">
        <f t="shared" si="109"/>
        <v xml:space="preserve">Dusk </v>
      </c>
      <c r="S222" s="19" t="str">
        <f t="shared" si="110"/>
        <v xml:space="preserve">Dusk </v>
      </c>
      <c r="T222" s="19" t="str">
        <f t="shared" si="111"/>
        <v xml:space="preserve"> 1</v>
      </c>
      <c r="U222" s="19">
        <f t="shared" si="112"/>
        <v>1</v>
      </c>
      <c r="V222" s="20" t="e">
        <f t="shared" si="113"/>
        <v>#VALUE!</v>
      </c>
      <c r="W222" s="18" t="e">
        <f t="shared" si="114"/>
        <v>#VALUE!</v>
      </c>
      <c r="X222" s="18" t="e">
        <f t="shared" si="115"/>
        <v>#VALUE!</v>
      </c>
      <c r="Y222" s="18" t="e">
        <f t="shared" si="116"/>
        <v>#VALUE!</v>
      </c>
      <c r="Z222" s="16" t="str">
        <f t="shared" si="117"/>
        <v xml:space="preserve"> </v>
      </c>
      <c r="AA222" s="16" t="str">
        <f t="shared" si="118"/>
        <v xml:space="preserve"> </v>
      </c>
      <c r="AB222" s="19" t="str">
        <f t="shared" si="119"/>
        <v>0</v>
      </c>
      <c r="AC222" s="19">
        <f t="shared" si="120"/>
        <v>0</v>
      </c>
      <c r="AD222" s="19">
        <f t="shared" si="121"/>
        <v>3</v>
      </c>
      <c r="AE222" s="31">
        <f>_xlfn.XLOOKUP(C222,Product!$E$3:$E$29,Product!$F$3:$F$29)</f>
        <v>189000</v>
      </c>
      <c r="AF222" s="31">
        <f>_xlfn.XLOOKUP(C222,Product!$E$3:$E$29,Product!$G$3:$G$29)</f>
        <v>93000</v>
      </c>
      <c r="AG222" s="21" t="s">
        <v>10</v>
      </c>
      <c r="AH222" s="22">
        <f>_xlfn.XLOOKUP(AG222,Diskon!$C$3:$C$9,Diskon!$D$3:$D$9)</f>
        <v>0.1</v>
      </c>
      <c r="AI222" s="17" t="s">
        <v>90</v>
      </c>
      <c r="AJ222" s="16" t="s">
        <v>11</v>
      </c>
      <c r="AK222" s="16" t="s">
        <v>32</v>
      </c>
      <c r="AL222" s="23">
        <f t="shared" si="122"/>
        <v>567000</v>
      </c>
      <c r="AM222" s="23">
        <f t="shared" si="123"/>
        <v>56700</v>
      </c>
      <c r="AN222" s="23">
        <f t="shared" si="124"/>
        <v>510300</v>
      </c>
      <c r="AO222" s="23">
        <f t="shared" si="125"/>
        <v>279000</v>
      </c>
      <c r="AP222" s="23">
        <f t="shared" si="126"/>
        <v>231300</v>
      </c>
      <c r="AQ222" s="24">
        <v>45019</v>
      </c>
      <c r="AR222" s="27" t="str">
        <f t="shared" si="127"/>
        <v>03/04/23</v>
      </c>
      <c r="AS222" s="16">
        <v>3</v>
      </c>
      <c r="AT222" s="66">
        <f>AP222/'pivot general'!$A$8</f>
        <v>3.4697358552947634E-4</v>
      </c>
    </row>
    <row r="223" spans="1:46" ht="14.4" x14ac:dyDescent="0.3">
      <c r="A223" s="16">
        <v>222</v>
      </c>
      <c r="B223" s="16" t="str">
        <f t="shared" si="96"/>
        <v>ORD-AK-222-22/04/23</v>
      </c>
      <c r="C223" s="17" t="s">
        <v>69</v>
      </c>
      <c r="D223" s="16" t="str">
        <f>_xlfn.XLOOKUP($C223,Product!$E$3:$E$29,Product!$D$3:$D$29)</f>
        <v>AK</v>
      </c>
      <c r="E223" s="18" t="s">
        <v>279</v>
      </c>
      <c r="F223" s="18">
        <f t="shared" si="97"/>
        <v>10</v>
      </c>
      <c r="G223" s="18">
        <f t="shared" si="98"/>
        <v>14</v>
      </c>
      <c r="H223" s="18">
        <f t="shared" si="99"/>
        <v>25</v>
      </c>
      <c r="I223" s="18">
        <f t="shared" si="100"/>
        <v>4</v>
      </c>
      <c r="J223" s="16" t="str">
        <f t="shared" si="101"/>
        <v>Dusk</v>
      </c>
      <c r="K223" s="16" t="str">
        <f t="shared" si="102"/>
        <v>Dusk</v>
      </c>
      <c r="L223" s="25" t="str">
        <f t="shared" si="103"/>
        <v xml:space="preserve"> 2</v>
      </c>
      <c r="M223" s="19">
        <f t="shared" si="104"/>
        <v>2</v>
      </c>
      <c r="N223" s="18" t="e">
        <f t="shared" si="105"/>
        <v>#VALUE!</v>
      </c>
      <c r="O223" s="18" t="e">
        <f t="shared" si="106"/>
        <v>#VALUE!</v>
      </c>
      <c r="P223" s="18" t="e">
        <f t="shared" si="107"/>
        <v>#VALUE!</v>
      </c>
      <c r="Q223" s="18" t="e">
        <f t="shared" si="108"/>
        <v>#VALUE!</v>
      </c>
      <c r="R223" s="27" t="str">
        <f t="shared" si="109"/>
        <v xml:space="preserve"> </v>
      </c>
      <c r="S223" s="19" t="str">
        <f t="shared" si="110"/>
        <v xml:space="preserve"> </v>
      </c>
      <c r="T223" s="19" t="str">
        <f t="shared" si="111"/>
        <v>0</v>
      </c>
      <c r="U223" s="19">
        <f t="shared" si="112"/>
        <v>0</v>
      </c>
      <c r="V223" s="20" t="e">
        <f t="shared" si="113"/>
        <v>#VALUE!</v>
      </c>
      <c r="W223" s="18" t="e">
        <f t="shared" si="114"/>
        <v>#VALUE!</v>
      </c>
      <c r="X223" s="18" t="e">
        <f t="shared" si="115"/>
        <v>#VALUE!</v>
      </c>
      <c r="Y223" s="18" t="e">
        <f t="shared" si="116"/>
        <v>#VALUE!</v>
      </c>
      <c r="Z223" s="16" t="str">
        <f t="shared" si="117"/>
        <v xml:space="preserve"> </v>
      </c>
      <c r="AA223" s="16" t="str">
        <f t="shared" si="118"/>
        <v xml:space="preserve"> </v>
      </c>
      <c r="AB223" s="19" t="str">
        <f t="shared" si="119"/>
        <v>0</v>
      </c>
      <c r="AC223" s="19">
        <f t="shared" si="120"/>
        <v>0</v>
      </c>
      <c r="AD223" s="19">
        <f t="shared" si="121"/>
        <v>2</v>
      </c>
      <c r="AE223" s="31">
        <f>_xlfn.XLOOKUP(C223,Product!$E$3:$E$29,Product!$F$3:$F$29)</f>
        <v>9000</v>
      </c>
      <c r="AF223" s="31">
        <f>_xlfn.XLOOKUP(C223,Product!$E$3:$E$29,Product!$G$3:$G$29)</f>
        <v>2000</v>
      </c>
      <c r="AG223" s="21" t="s">
        <v>96</v>
      </c>
      <c r="AH223" s="22">
        <f>_xlfn.XLOOKUP(AG223,Diskon!$C$3:$C$9,Diskon!$D$3:$D$9)</f>
        <v>0.1</v>
      </c>
      <c r="AI223" s="17" t="s">
        <v>13</v>
      </c>
      <c r="AJ223" s="16" t="s">
        <v>14</v>
      </c>
      <c r="AK223" s="16" t="s">
        <v>38</v>
      </c>
      <c r="AL223" s="23">
        <f t="shared" si="122"/>
        <v>18000</v>
      </c>
      <c r="AM223" s="23">
        <f t="shared" si="123"/>
        <v>1800</v>
      </c>
      <c r="AN223" s="23">
        <f t="shared" si="124"/>
        <v>16200</v>
      </c>
      <c r="AO223" s="23">
        <f t="shared" si="125"/>
        <v>4000</v>
      </c>
      <c r="AP223" s="23">
        <f t="shared" si="126"/>
        <v>12200</v>
      </c>
      <c r="AQ223" s="24">
        <v>45038</v>
      </c>
      <c r="AR223" s="27" t="str">
        <f t="shared" si="127"/>
        <v>22/04/23</v>
      </c>
      <c r="AS223" s="16">
        <v>1</v>
      </c>
      <c r="AT223" s="66">
        <f>AP223/'pivot general'!$A$8</f>
        <v>1.8301244027062741E-5</v>
      </c>
    </row>
    <row r="224" spans="1:46" ht="14.4" x14ac:dyDescent="0.3">
      <c r="A224" s="16">
        <v>223</v>
      </c>
      <c r="B224" s="16" t="str">
        <f t="shared" si="96"/>
        <v>ORD-SP-223-05/04/23</v>
      </c>
      <c r="C224" s="17" t="s">
        <v>63</v>
      </c>
      <c r="D224" s="16" t="str">
        <f>_xlfn.XLOOKUP($C224,Product!$E$3:$E$29,Product!$D$3:$D$29)</f>
        <v>SP</v>
      </c>
      <c r="E224" s="18" t="s">
        <v>192</v>
      </c>
      <c r="F224" s="18">
        <f t="shared" si="97"/>
        <v>10</v>
      </c>
      <c r="G224" s="18">
        <f t="shared" si="98"/>
        <v>19</v>
      </c>
      <c r="H224" s="18">
        <f t="shared" si="99"/>
        <v>30</v>
      </c>
      <c r="I224" s="18">
        <f t="shared" si="100"/>
        <v>9</v>
      </c>
      <c r="J224" s="16" t="str">
        <f t="shared" si="101"/>
        <v>Rose Gold</v>
      </c>
      <c r="K224" s="16" t="str">
        <f t="shared" si="102"/>
        <v>Rose Gold</v>
      </c>
      <c r="L224" s="25" t="str">
        <f t="shared" si="103"/>
        <v xml:space="preserve"> 5</v>
      </c>
      <c r="M224" s="19">
        <f t="shared" si="104"/>
        <v>5</v>
      </c>
      <c r="N224" s="18" t="e">
        <f t="shared" si="105"/>
        <v>#VALUE!</v>
      </c>
      <c r="O224" s="18" t="e">
        <f t="shared" si="106"/>
        <v>#VALUE!</v>
      </c>
      <c r="P224" s="18" t="e">
        <f t="shared" si="107"/>
        <v>#VALUE!</v>
      </c>
      <c r="Q224" s="18" t="e">
        <f t="shared" si="108"/>
        <v>#VALUE!</v>
      </c>
      <c r="R224" s="27" t="str">
        <f t="shared" si="109"/>
        <v xml:space="preserve"> </v>
      </c>
      <c r="S224" s="19" t="str">
        <f t="shared" si="110"/>
        <v xml:space="preserve"> </v>
      </c>
      <c r="T224" s="19" t="str">
        <f t="shared" si="111"/>
        <v>0</v>
      </c>
      <c r="U224" s="19">
        <f t="shared" si="112"/>
        <v>0</v>
      </c>
      <c r="V224" s="20" t="e">
        <f t="shared" si="113"/>
        <v>#VALUE!</v>
      </c>
      <c r="W224" s="18" t="e">
        <f t="shared" si="114"/>
        <v>#VALUE!</v>
      </c>
      <c r="X224" s="18" t="e">
        <f t="shared" si="115"/>
        <v>#VALUE!</v>
      </c>
      <c r="Y224" s="18" t="e">
        <f t="shared" si="116"/>
        <v>#VALUE!</v>
      </c>
      <c r="Z224" s="16" t="str">
        <f t="shared" si="117"/>
        <v xml:space="preserve"> </v>
      </c>
      <c r="AA224" s="16" t="str">
        <f t="shared" si="118"/>
        <v xml:space="preserve"> </v>
      </c>
      <c r="AB224" s="19" t="str">
        <f t="shared" si="119"/>
        <v>0</v>
      </c>
      <c r="AC224" s="19">
        <f t="shared" si="120"/>
        <v>0</v>
      </c>
      <c r="AD224" s="19">
        <f t="shared" si="121"/>
        <v>5</v>
      </c>
      <c r="AE224" s="31">
        <f>_xlfn.XLOOKUP(C224,Product!$E$3:$E$29,Product!$F$3:$F$29)</f>
        <v>125000</v>
      </c>
      <c r="AF224" s="31">
        <f>_xlfn.XLOOKUP(C224,Product!$E$3:$E$29,Product!$G$3:$G$29)</f>
        <v>23000</v>
      </c>
      <c r="AG224" s="21" t="s">
        <v>92</v>
      </c>
      <c r="AH224" s="22">
        <f>_xlfn.XLOOKUP(AG224,Diskon!$C$3:$C$9,Diskon!$D$3:$D$9)</f>
        <v>0.1</v>
      </c>
      <c r="AI224" s="17" t="s">
        <v>90</v>
      </c>
      <c r="AJ224" s="16" t="s">
        <v>14</v>
      </c>
      <c r="AK224" s="16" t="s">
        <v>44</v>
      </c>
      <c r="AL224" s="23">
        <f t="shared" si="122"/>
        <v>625000</v>
      </c>
      <c r="AM224" s="23">
        <f t="shared" si="123"/>
        <v>62500</v>
      </c>
      <c r="AN224" s="23">
        <f t="shared" si="124"/>
        <v>562500</v>
      </c>
      <c r="AO224" s="23">
        <f t="shared" si="125"/>
        <v>115000</v>
      </c>
      <c r="AP224" s="23">
        <f t="shared" si="126"/>
        <v>447500</v>
      </c>
      <c r="AQ224" s="24">
        <v>45021</v>
      </c>
      <c r="AR224" s="27" t="str">
        <f t="shared" si="127"/>
        <v>05/04/23</v>
      </c>
      <c r="AS224" s="16">
        <v>3</v>
      </c>
      <c r="AT224" s="66">
        <f>AP224/'pivot general'!$A$8</f>
        <v>6.7129563132053906E-4</v>
      </c>
    </row>
    <row r="225" spans="1:46" ht="14.4" x14ac:dyDescent="0.3">
      <c r="A225" s="16">
        <v>224</v>
      </c>
      <c r="B225" s="16" t="str">
        <f t="shared" si="96"/>
        <v>ORD-SP-224-30/04/23</v>
      </c>
      <c r="C225" s="17" t="s">
        <v>67</v>
      </c>
      <c r="D225" s="16" t="str">
        <f>_xlfn.XLOOKUP($C225,Product!$E$3:$E$29,Product!$D$3:$D$29)</f>
        <v>SP</v>
      </c>
      <c r="E225" s="18" t="s">
        <v>191</v>
      </c>
      <c r="F225" s="18">
        <f t="shared" si="97"/>
        <v>10</v>
      </c>
      <c r="G225" s="18">
        <f t="shared" si="98"/>
        <v>14</v>
      </c>
      <c r="H225" s="18">
        <f t="shared" si="99"/>
        <v>25</v>
      </c>
      <c r="I225" s="18">
        <f t="shared" si="100"/>
        <v>4</v>
      </c>
      <c r="J225" s="16" t="str">
        <f t="shared" si="101"/>
        <v>Gold</v>
      </c>
      <c r="K225" s="16" t="str">
        <f t="shared" si="102"/>
        <v>Gold</v>
      </c>
      <c r="L225" s="25" t="str">
        <f t="shared" si="103"/>
        <v xml:space="preserve"> 3</v>
      </c>
      <c r="M225" s="19">
        <f t="shared" si="104"/>
        <v>3</v>
      </c>
      <c r="N225" s="18" t="e">
        <f t="shared" si="105"/>
        <v>#VALUE!</v>
      </c>
      <c r="O225" s="18" t="e">
        <f t="shared" si="106"/>
        <v>#VALUE!</v>
      </c>
      <c r="P225" s="18" t="e">
        <f t="shared" si="107"/>
        <v>#VALUE!</v>
      </c>
      <c r="Q225" s="18" t="e">
        <f t="shared" si="108"/>
        <v>#VALUE!</v>
      </c>
      <c r="R225" s="27" t="str">
        <f t="shared" si="109"/>
        <v xml:space="preserve"> </v>
      </c>
      <c r="S225" s="19" t="str">
        <f t="shared" si="110"/>
        <v xml:space="preserve"> </v>
      </c>
      <c r="T225" s="19" t="str">
        <f t="shared" si="111"/>
        <v>0</v>
      </c>
      <c r="U225" s="19">
        <f t="shared" si="112"/>
        <v>0</v>
      </c>
      <c r="V225" s="20" t="e">
        <f t="shared" si="113"/>
        <v>#VALUE!</v>
      </c>
      <c r="W225" s="18" t="e">
        <f t="shared" si="114"/>
        <v>#VALUE!</v>
      </c>
      <c r="X225" s="18" t="e">
        <f t="shared" si="115"/>
        <v>#VALUE!</v>
      </c>
      <c r="Y225" s="18" t="e">
        <f t="shared" si="116"/>
        <v>#VALUE!</v>
      </c>
      <c r="Z225" s="16" t="str">
        <f t="shared" si="117"/>
        <v xml:space="preserve"> </v>
      </c>
      <c r="AA225" s="16" t="str">
        <f t="shared" si="118"/>
        <v xml:space="preserve"> </v>
      </c>
      <c r="AB225" s="19" t="str">
        <f t="shared" si="119"/>
        <v>0</v>
      </c>
      <c r="AC225" s="19">
        <f t="shared" si="120"/>
        <v>0</v>
      </c>
      <c r="AD225" s="19">
        <f t="shared" si="121"/>
        <v>3</v>
      </c>
      <c r="AE225" s="31">
        <f>_xlfn.XLOOKUP(C225,Product!$E$3:$E$29,Product!$F$3:$F$29)</f>
        <v>370000</v>
      </c>
      <c r="AF225" s="31">
        <f>_xlfn.XLOOKUP(C225,Product!$E$3:$E$29,Product!$G$3:$G$29)</f>
        <v>108000</v>
      </c>
      <c r="AG225" s="21" t="s">
        <v>12</v>
      </c>
      <c r="AH225" s="22">
        <f>_xlfn.XLOOKUP(AG225,Diskon!$C$3:$C$9,Diskon!$D$3:$D$9)</f>
        <v>0.2</v>
      </c>
      <c r="AI225" s="17" t="s">
        <v>13</v>
      </c>
      <c r="AJ225" s="16" t="s">
        <v>11</v>
      </c>
      <c r="AK225" s="16" t="s">
        <v>53</v>
      </c>
      <c r="AL225" s="23">
        <f t="shared" si="122"/>
        <v>1110000</v>
      </c>
      <c r="AM225" s="23">
        <f t="shared" si="123"/>
        <v>222000</v>
      </c>
      <c r="AN225" s="23">
        <f t="shared" si="124"/>
        <v>888000</v>
      </c>
      <c r="AO225" s="23">
        <f t="shared" si="125"/>
        <v>324000</v>
      </c>
      <c r="AP225" s="23">
        <f t="shared" si="126"/>
        <v>564000</v>
      </c>
      <c r="AQ225" s="24">
        <v>45046</v>
      </c>
      <c r="AR225" s="27" t="str">
        <f t="shared" si="127"/>
        <v>30/04/23</v>
      </c>
      <c r="AS225" s="16">
        <v>3</v>
      </c>
      <c r="AT225" s="66">
        <f>AP225/'pivot general'!$A$8</f>
        <v>8.460575107592939E-4</v>
      </c>
    </row>
    <row r="226" spans="1:46" ht="14.4" x14ac:dyDescent="0.3">
      <c r="A226" s="16">
        <v>225</v>
      </c>
      <c r="B226" s="16" t="str">
        <f t="shared" si="96"/>
        <v>ORD-PU-225-18/04/23</v>
      </c>
      <c r="C226" s="17" t="s">
        <v>41</v>
      </c>
      <c r="D226" s="16" t="str">
        <f>_xlfn.XLOOKUP($C226,Product!$E$3:$E$29,Product!$D$3:$D$29)</f>
        <v>PU</v>
      </c>
      <c r="E226" s="18" t="s">
        <v>136</v>
      </c>
      <c r="F226" s="18">
        <f t="shared" si="97"/>
        <v>10</v>
      </c>
      <c r="G226" s="18">
        <f t="shared" si="98"/>
        <v>24</v>
      </c>
      <c r="H226" s="18">
        <f t="shared" si="99"/>
        <v>35</v>
      </c>
      <c r="I226" s="18">
        <f t="shared" si="100"/>
        <v>14</v>
      </c>
      <c r="J226" s="16" t="str">
        <f t="shared" si="101"/>
        <v>Midnight Black</v>
      </c>
      <c r="K226" s="16" t="str">
        <f t="shared" si="102"/>
        <v>Midnight Black</v>
      </c>
      <c r="L226" s="25" t="str">
        <f t="shared" si="103"/>
        <v xml:space="preserve"> 2</v>
      </c>
      <c r="M226" s="19">
        <f t="shared" si="104"/>
        <v>2</v>
      </c>
      <c r="N226" s="18" t="e">
        <f t="shared" si="105"/>
        <v>#VALUE!</v>
      </c>
      <c r="O226" s="18" t="e">
        <f t="shared" si="106"/>
        <v>#VALUE!</v>
      </c>
      <c r="P226" s="18" t="e">
        <f t="shared" si="107"/>
        <v>#VALUE!</v>
      </c>
      <c r="Q226" s="18" t="e">
        <f t="shared" si="108"/>
        <v>#VALUE!</v>
      </c>
      <c r="R226" s="27" t="str">
        <f t="shared" si="109"/>
        <v xml:space="preserve"> </v>
      </c>
      <c r="S226" s="19" t="str">
        <f t="shared" si="110"/>
        <v xml:space="preserve"> </v>
      </c>
      <c r="T226" s="19" t="str">
        <f t="shared" si="111"/>
        <v>0</v>
      </c>
      <c r="U226" s="19">
        <f t="shared" si="112"/>
        <v>0</v>
      </c>
      <c r="V226" s="20" t="e">
        <f t="shared" si="113"/>
        <v>#VALUE!</v>
      </c>
      <c r="W226" s="18" t="e">
        <f t="shared" si="114"/>
        <v>#VALUE!</v>
      </c>
      <c r="X226" s="18" t="e">
        <f t="shared" si="115"/>
        <v>#VALUE!</v>
      </c>
      <c r="Y226" s="18" t="e">
        <f t="shared" si="116"/>
        <v>#VALUE!</v>
      </c>
      <c r="Z226" s="16" t="str">
        <f t="shared" si="117"/>
        <v xml:space="preserve"> </v>
      </c>
      <c r="AA226" s="16" t="str">
        <f t="shared" si="118"/>
        <v xml:space="preserve"> </v>
      </c>
      <c r="AB226" s="19" t="str">
        <f t="shared" si="119"/>
        <v>0</v>
      </c>
      <c r="AC226" s="19">
        <f t="shared" si="120"/>
        <v>0</v>
      </c>
      <c r="AD226" s="19">
        <f t="shared" si="121"/>
        <v>2</v>
      </c>
      <c r="AE226" s="31">
        <f>_xlfn.XLOOKUP(C226,Product!$E$3:$E$29,Product!$F$3:$F$29)</f>
        <v>220000</v>
      </c>
      <c r="AF226" s="31">
        <f>_xlfn.XLOOKUP(C226,Product!$E$3:$E$29,Product!$G$3:$G$29)</f>
        <v>76000</v>
      </c>
      <c r="AG226" s="21" t="s">
        <v>12</v>
      </c>
      <c r="AH226" s="22">
        <f>_xlfn.XLOOKUP(AG226,Diskon!$C$3:$C$9,Diskon!$D$3:$D$9)</f>
        <v>0.2</v>
      </c>
      <c r="AI226" s="17" t="s">
        <v>13</v>
      </c>
      <c r="AJ226" s="16" t="s">
        <v>11</v>
      </c>
      <c r="AK226" s="16" t="s">
        <v>20</v>
      </c>
      <c r="AL226" s="23">
        <f t="shared" si="122"/>
        <v>440000</v>
      </c>
      <c r="AM226" s="23">
        <f t="shared" si="123"/>
        <v>88000</v>
      </c>
      <c r="AN226" s="23">
        <f t="shared" si="124"/>
        <v>352000</v>
      </c>
      <c r="AO226" s="23">
        <f t="shared" si="125"/>
        <v>152000</v>
      </c>
      <c r="AP226" s="23">
        <f t="shared" si="126"/>
        <v>200000</v>
      </c>
      <c r="AQ226" s="24">
        <v>45034</v>
      </c>
      <c r="AR226" s="27" t="str">
        <f t="shared" si="127"/>
        <v>18/04/23</v>
      </c>
      <c r="AS226" s="16">
        <v>3</v>
      </c>
      <c r="AT226" s="66">
        <f>AP226/'pivot general'!$A$8</f>
        <v>3.0002039388627442E-4</v>
      </c>
    </row>
    <row r="227" spans="1:46" ht="14.4" x14ac:dyDescent="0.3">
      <c r="A227" s="16">
        <v>226</v>
      </c>
      <c r="B227" s="16" t="str">
        <f t="shared" si="96"/>
        <v>ORD-AK-226-06/04/23</v>
      </c>
      <c r="C227" s="17" t="s">
        <v>45</v>
      </c>
      <c r="D227" s="16" t="str">
        <f>_xlfn.XLOOKUP($C227,Product!$E$3:$E$29,Product!$D$3:$D$29)</f>
        <v>AK</v>
      </c>
      <c r="E227" s="18" t="s">
        <v>275</v>
      </c>
      <c r="F227" s="18">
        <f t="shared" si="97"/>
        <v>10</v>
      </c>
      <c r="G227" s="18">
        <f t="shared" si="98"/>
        <v>14</v>
      </c>
      <c r="H227" s="18">
        <f t="shared" si="99"/>
        <v>25</v>
      </c>
      <c r="I227" s="18">
        <f t="shared" si="100"/>
        <v>4</v>
      </c>
      <c r="J227" s="16" t="str">
        <f t="shared" si="101"/>
        <v>Dusk</v>
      </c>
      <c r="K227" s="16" t="str">
        <f t="shared" si="102"/>
        <v>Dusk</v>
      </c>
      <c r="L227" s="25" t="str">
        <f t="shared" si="103"/>
        <v xml:space="preserve"> 4</v>
      </c>
      <c r="M227" s="19">
        <f t="shared" si="104"/>
        <v>4</v>
      </c>
      <c r="N227" s="18">
        <f t="shared" si="105"/>
        <v>38</v>
      </c>
      <c r="O227" s="18">
        <f t="shared" si="106"/>
        <v>43</v>
      </c>
      <c r="P227" s="18">
        <f t="shared" si="107"/>
        <v>54</v>
      </c>
      <c r="Q227" s="18">
        <f t="shared" si="108"/>
        <v>5</v>
      </c>
      <c r="R227" s="27" t="str">
        <f t="shared" si="109"/>
        <v xml:space="preserve">Gold </v>
      </c>
      <c r="S227" s="19" t="str">
        <f t="shared" si="110"/>
        <v xml:space="preserve">Gold </v>
      </c>
      <c r="T227" s="19" t="str">
        <f t="shared" si="111"/>
        <v xml:space="preserve"> 1</v>
      </c>
      <c r="U227" s="19">
        <f t="shared" si="112"/>
        <v>1</v>
      </c>
      <c r="V227" s="20" t="e">
        <f t="shared" si="113"/>
        <v>#VALUE!</v>
      </c>
      <c r="W227" s="18" t="e">
        <f t="shared" si="114"/>
        <v>#VALUE!</v>
      </c>
      <c r="X227" s="18" t="e">
        <f t="shared" si="115"/>
        <v>#VALUE!</v>
      </c>
      <c r="Y227" s="18" t="e">
        <f t="shared" si="116"/>
        <v>#VALUE!</v>
      </c>
      <c r="Z227" s="16" t="str">
        <f t="shared" si="117"/>
        <v xml:space="preserve"> </v>
      </c>
      <c r="AA227" s="16" t="str">
        <f t="shared" si="118"/>
        <v xml:space="preserve"> </v>
      </c>
      <c r="AB227" s="19" t="str">
        <f t="shared" si="119"/>
        <v>0</v>
      </c>
      <c r="AC227" s="19">
        <f t="shared" si="120"/>
        <v>0</v>
      </c>
      <c r="AD227" s="19">
        <f t="shared" si="121"/>
        <v>5</v>
      </c>
      <c r="AE227" s="31">
        <f>_xlfn.XLOOKUP(C227,Product!$E$3:$E$29,Product!$F$3:$F$29)</f>
        <v>400000</v>
      </c>
      <c r="AF227" s="31">
        <f>_xlfn.XLOOKUP(C227,Product!$E$3:$E$29,Product!$G$3:$G$29)</f>
        <v>250000</v>
      </c>
      <c r="AG227" s="21" t="s">
        <v>19</v>
      </c>
      <c r="AH227" s="22">
        <f>_xlfn.XLOOKUP(AG227,Diskon!$C$3:$C$9,Diskon!$D$3:$D$9)</f>
        <v>0.15</v>
      </c>
      <c r="AI227" s="17" t="s">
        <v>90</v>
      </c>
      <c r="AJ227" s="16" t="s">
        <v>11</v>
      </c>
      <c r="AK227" s="16" t="s">
        <v>60</v>
      </c>
      <c r="AL227" s="23">
        <f t="shared" si="122"/>
        <v>2000000</v>
      </c>
      <c r="AM227" s="23">
        <f t="shared" si="123"/>
        <v>300000</v>
      </c>
      <c r="AN227" s="23">
        <f t="shared" si="124"/>
        <v>1700000</v>
      </c>
      <c r="AO227" s="23">
        <f t="shared" si="125"/>
        <v>1250000</v>
      </c>
      <c r="AP227" s="23">
        <f t="shared" si="126"/>
        <v>450000</v>
      </c>
      <c r="AQ227" s="24">
        <v>45022</v>
      </c>
      <c r="AR227" s="27" t="str">
        <f t="shared" si="127"/>
        <v>06/04/23</v>
      </c>
      <c r="AS227" s="16">
        <v>5</v>
      </c>
      <c r="AT227" s="66">
        <f>AP227/'pivot general'!$A$8</f>
        <v>6.7504588624411747E-4</v>
      </c>
    </row>
    <row r="228" spans="1:46" ht="14.4" x14ac:dyDescent="0.3">
      <c r="A228" s="16">
        <v>227</v>
      </c>
      <c r="B228" s="16" t="str">
        <f t="shared" si="96"/>
        <v>ORD-PU-227-05/04/23</v>
      </c>
      <c r="C228" s="17" t="s">
        <v>71</v>
      </c>
      <c r="D228" s="16" t="str">
        <f>_xlfn.XLOOKUP($C228,Product!$E$3:$E$29,Product!$D$3:$D$29)</f>
        <v>PU</v>
      </c>
      <c r="E228" s="18" t="s">
        <v>132</v>
      </c>
      <c r="F228" s="18">
        <f t="shared" si="97"/>
        <v>10</v>
      </c>
      <c r="G228" s="18">
        <f t="shared" si="98"/>
        <v>20</v>
      </c>
      <c r="H228" s="18">
        <f t="shared" si="99"/>
        <v>31</v>
      </c>
      <c r="I228" s="18">
        <f t="shared" si="100"/>
        <v>10</v>
      </c>
      <c r="J228" s="16" t="str">
        <f t="shared" si="101"/>
        <v>Ocean Blue</v>
      </c>
      <c r="K228" s="16" t="str">
        <f t="shared" si="102"/>
        <v>Ocean Blue</v>
      </c>
      <c r="L228" s="25" t="str">
        <f t="shared" si="103"/>
        <v xml:space="preserve"> 2</v>
      </c>
      <c r="M228" s="19">
        <f t="shared" si="104"/>
        <v>2</v>
      </c>
      <c r="N228" s="18" t="e">
        <f t="shared" si="105"/>
        <v>#VALUE!</v>
      </c>
      <c r="O228" s="18" t="e">
        <f t="shared" si="106"/>
        <v>#VALUE!</v>
      </c>
      <c r="P228" s="18" t="e">
        <f t="shared" si="107"/>
        <v>#VALUE!</v>
      </c>
      <c r="Q228" s="18" t="e">
        <f t="shared" si="108"/>
        <v>#VALUE!</v>
      </c>
      <c r="R228" s="27" t="str">
        <f t="shared" si="109"/>
        <v xml:space="preserve"> </v>
      </c>
      <c r="S228" s="19" t="str">
        <f t="shared" si="110"/>
        <v xml:space="preserve"> </v>
      </c>
      <c r="T228" s="19" t="str">
        <f t="shared" si="111"/>
        <v>0</v>
      </c>
      <c r="U228" s="19">
        <f t="shared" si="112"/>
        <v>0</v>
      </c>
      <c r="V228" s="20" t="e">
        <f t="shared" si="113"/>
        <v>#VALUE!</v>
      </c>
      <c r="W228" s="18" t="e">
        <f t="shared" si="114"/>
        <v>#VALUE!</v>
      </c>
      <c r="X228" s="18" t="e">
        <f t="shared" si="115"/>
        <v>#VALUE!</v>
      </c>
      <c r="Y228" s="18" t="e">
        <f t="shared" si="116"/>
        <v>#VALUE!</v>
      </c>
      <c r="Z228" s="16" t="str">
        <f t="shared" si="117"/>
        <v xml:space="preserve"> </v>
      </c>
      <c r="AA228" s="16" t="str">
        <f t="shared" si="118"/>
        <v xml:space="preserve"> </v>
      </c>
      <c r="AB228" s="19" t="str">
        <f t="shared" si="119"/>
        <v>0</v>
      </c>
      <c r="AC228" s="19">
        <f t="shared" si="120"/>
        <v>0</v>
      </c>
      <c r="AD228" s="19">
        <f t="shared" si="121"/>
        <v>2</v>
      </c>
      <c r="AE228" s="31">
        <f>_xlfn.XLOOKUP(C228,Product!$E$3:$E$29,Product!$F$3:$F$29)</f>
        <v>200000</v>
      </c>
      <c r="AF228" s="31">
        <f>_xlfn.XLOOKUP(C228,Product!$E$3:$E$29,Product!$G$3:$G$29)</f>
        <v>64000</v>
      </c>
      <c r="AG228" s="21" t="s">
        <v>89</v>
      </c>
      <c r="AH228" s="22">
        <f>_xlfn.XLOOKUP(AG228,Diskon!$C$3:$C$9,Diskon!$D$3:$D$9)</f>
        <v>0.15</v>
      </c>
      <c r="AI228" s="17" t="s">
        <v>90</v>
      </c>
      <c r="AJ228" s="16" t="s">
        <v>23</v>
      </c>
      <c r="AK228" s="16" t="s">
        <v>25</v>
      </c>
      <c r="AL228" s="23">
        <f t="shared" si="122"/>
        <v>400000</v>
      </c>
      <c r="AM228" s="23">
        <f t="shared" si="123"/>
        <v>60000</v>
      </c>
      <c r="AN228" s="23">
        <f t="shared" si="124"/>
        <v>340000</v>
      </c>
      <c r="AO228" s="23">
        <f t="shared" si="125"/>
        <v>128000</v>
      </c>
      <c r="AP228" s="23">
        <f t="shared" si="126"/>
        <v>212000</v>
      </c>
      <c r="AQ228" s="24">
        <v>45021</v>
      </c>
      <c r="AR228" s="27" t="str">
        <f t="shared" si="127"/>
        <v>05/04/23</v>
      </c>
      <c r="AS228" s="16">
        <v>4</v>
      </c>
      <c r="AT228" s="66">
        <f>AP228/'pivot general'!$A$8</f>
        <v>3.1802161751945087E-4</v>
      </c>
    </row>
    <row r="229" spans="1:46" ht="14.4" x14ac:dyDescent="0.3">
      <c r="A229" s="16">
        <v>228</v>
      </c>
      <c r="B229" s="16" t="str">
        <f t="shared" si="96"/>
        <v>ORD-SP-228-26/04/23</v>
      </c>
      <c r="C229" s="17" t="s">
        <v>67</v>
      </c>
      <c r="D229" s="16" t="str">
        <f>_xlfn.XLOOKUP($C229,Product!$E$3:$E$29,Product!$D$3:$D$29)</f>
        <v>SP</v>
      </c>
      <c r="E229" s="18" t="s">
        <v>124</v>
      </c>
      <c r="F229" s="18">
        <f t="shared" si="97"/>
        <v>10</v>
      </c>
      <c r="G229" s="18">
        <f t="shared" si="98"/>
        <v>23</v>
      </c>
      <c r="H229" s="18">
        <f t="shared" si="99"/>
        <v>34</v>
      </c>
      <c r="I229" s="18">
        <f t="shared" si="100"/>
        <v>13</v>
      </c>
      <c r="J229" s="16" t="str">
        <f t="shared" si="101"/>
        <v>Summer Orange</v>
      </c>
      <c r="K229" s="16" t="str">
        <f t="shared" si="102"/>
        <v>Summer Orange</v>
      </c>
      <c r="L229" s="25" t="str">
        <f t="shared" si="103"/>
        <v xml:space="preserve"> 4</v>
      </c>
      <c r="M229" s="19">
        <f t="shared" si="104"/>
        <v>4</v>
      </c>
      <c r="N229" s="18" t="e">
        <f t="shared" si="105"/>
        <v>#VALUE!</v>
      </c>
      <c r="O229" s="18" t="e">
        <f t="shared" si="106"/>
        <v>#VALUE!</v>
      </c>
      <c r="P229" s="18" t="e">
        <f t="shared" si="107"/>
        <v>#VALUE!</v>
      </c>
      <c r="Q229" s="18" t="e">
        <f t="shared" si="108"/>
        <v>#VALUE!</v>
      </c>
      <c r="R229" s="27" t="str">
        <f t="shared" si="109"/>
        <v xml:space="preserve"> </v>
      </c>
      <c r="S229" s="19" t="str">
        <f t="shared" si="110"/>
        <v xml:space="preserve"> </v>
      </c>
      <c r="T229" s="19" t="str">
        <f t="shared" si="111"/>
        <v>0</v>
      </c>
      <c r="U229" s="19">
        <f t="shared" si="112"/>
        <v>0</v>
      </c>
      <c r="V229" s="20" t="e">
        <f t="shared" si="113"/>
        <v>#VALUE!</v>
      </c>
      <c r="W229" s="18" t="e">
        <f t="shared" si="114"/>
        <v>#VALUE!</v>
      </c>
      <c r="X229" s="18" t="e">
        <f t="shared" si="115"/>
        <v>#VALUE!</v>
      </c>
      <c r="Y229" s="18" t="e">
        <f t="shared" si="116"/>
        <v>#VALUE!</v>
      </c>
      <c r="Z229" s="16" t="str">
        <f t="shared" si="117"/>
        <v xml:space="preserve"> </v>
      </c>
      <c r="AA229" s="16" t="str">
        <f t="shared" si="118"/>
        <v xml:space="preserve"> </v>
      </c>
      <c r="AB229" s="19" t="str">
        <f t="shared" si="119"/>
        <v>0</v>
      </c>
      <c r="AC229" s="19">
        <f t="shared" si="120"/>
        <v>0</v>
      </c>
      <c r="AD229" s="19">
        <f t="shared" si="121"/>
        <v>4</v>
      </c>
      <c r="AE229" s="31">
        <f>_xlfn.XLOOKUP(C229,Product!$E$3:$E$29,Product!$F$3:$F$29)</f>
        <v>370000</v>
      </c>
      <c r="AF229" s="31">
        <f>_xlfn.XLOOKUP(C229,Product!$E$3:$E$29,Product!$G$3:$G$29)</f>
        <v>108000</v>
      </c>
      <c r="AG229" s="21" t="s">
        <v>12</v>
      </c>
      <c r="AH229" s="22">
        <f>_xlfn.XLOOKUP(AG229,Diskon!$C$3:$C$9,Diskon!$D$3:$D$9)</f>
        <v>0.2</v>
      </c>
      <c r="AI229" s="17" t="s">
        <v>13</v>
      </c>
      <c r="AJ229" s="16" t="s">
        <v>11</v>
      </c>
      <c r="AK229" s="16" t="s">
        <v>70</v>
      </c>
      <c r="AL229" s="23">
        <f t="shared" si="122"/>
        <v>1480000</v>
      </c>
      <c r="AM229" s="23">
        <f t="shared" si="123"/>
        <v>296000</v>
      </c>
      <c r="AN229" s="23">
        <f t="shared" si="124"/>
        <v>1184000</v>
      </c>
      <c r="AO229" s="23">
        <f t="shared" si="125"/>
        <v>432000</v>
      </c>
      <c r="AP229" s="23">
        <f t="shared" si="126"/>
        <v>752000</v>
      </c>
      <c r="AQ229" s="24">
        <v>45042</v>
      </c>
      <c r="AR229" s="27" t="str">
        <f t="shared" si="127"/>
        <v>26/04/23</v>
      </c>
      <c r="AS229" s="16">
        <v>1</v>
      </c>
      <c r="AT229" s="66">
        <f>AP229/'pivot general'!$A$8</f>
        <v>1.1280766810123919E-3</v>
      </c>
    </row>
    <row r="230" spans="1:46" ht="14.4" x14ac:dyDescent="0.3">
      <c r="A230" s="16">
        <v>229</v>
      </c>
      <c r="B230" s="16" t="str">
        <f t="shared" si="96"/>
        <v>ORD-PW-229-28/04/23</v>
      </c>
      <c r="C230" s="17" t="s">
        <v>73</v>
      </c>
      <c r="D230" s="16" t="str">
        <f>_xlfn.XLOOKUP($C230,Product!$E$3:$E$29,Product!$D$3:$D$29)</f>
        <v>PW</v>
      </c>
      <c r="E230" s="18" t="s">
        <v>280</v>
      </c>
      <c r="F230" s="18">
        <f t="shared" si="97"/>
        <v>10</v>
      </c>
      <c r="G230" s="18">
        <f t="shared" si="98"/>
        <v>18</v>
      </c>
      <c r="H230" s="18">
        <f t="shared" si="99"/>
        <v>29</v>
      </c>
      <c r="I230" s="18">
        <f t="shared" si="100"/>
        <v>8</v>
      </c>
      <c r="J230" s="16" t="str">
        <f t="shared" si="101"/>
        <v>Ash Grey</v>
      </c>
      <c r="K230" s="16" t="str">
        <f t="shared" si="102"/>
        <v>Ash Grey</v>
      </c>
      <c r="L230" s="25" t="str">
        <f t="shared" si="103"/>
        <v xml:space="preserve"> 2</v>
      </c>
      <c r="M230" s="19">
        <f t="shared" si="104"/>
        <v>2</v>
      </c>
      <c r="N230" s="18">
        <f t="shared" si="105"/>
        <v>42</v>
      </c>
      <c r="O230" s="18">
        <f t="shared" si="106"/>
        <v>47</v>
      </c>
      <c r="P230" s="18">
        <f t="shared" si="107"/>
        <v>58</v>
      </c>
      <c r="Q230" s="18">
        <f t="shared" si="108"/>
        <v>5</v>
      </c>
      <c r="R230" s="27" t="str">
        <f t="shared" si="109"/>
        <v xml:space="preserve">Gold </v>
      </c>
      <c r="S230" s="19" t="str">
        <f t="shared" si="110"/>
        <v xml:space="preserve">Gold </v>
      </c>
      <c r="T230" s="19" t="str">
        <f t="shared" si="111"/>
        <v xml:space="preserve"> 2</v>
      </c>
      <c r="U230" s="19">
        <f t="shared" si="112"/>
        <v>2</v>
      </c>
      <c r="V230" s="20">
        <f t="shared" si="113"/>
        <v>71</v>
      </c>
      <c r="W230" s="18">
        <f t="shared" si="114"/>
        <v>82</v>
      </c>
      <c r="X230" s="18">
        <f t="shared" si="115"/>
        <v>93</v>
      </c>
      <c r="Y230" s="18">
        <f t="shared" si="116"/>
        <v>11</v>
      </c>
      <c r="Z230" s="16" t="str">
        <f t="shared" si="117"/>
        <v xml:space="preserve">Ocean Blue </v>
      </c>
      <c r="AA230" s="16" t="str">
        <f t="shared" si="118"/>
        <v xml:space="preserve">Ocean Blue </v>
      </c>
      <c r="AB230" s="19" t="str">
        <f t="shared" si="119"/>
        <v xml:space="preserve"> 1</v>
      </c>
      <c r="AC230" s="19">
        <f t="shared" si="120"/>
        <v>1</v>
      </c>
      <c r="AD230" s="19">
        <f t="shared" si="121"/>
        <v>5</v>
      </c>
      <c r="AE230" s="31">
        <f>_xlfn.XLOOKUP(C230,Product!$E$3:$E$29,Product!$F$3:$F$29)</f>
        <v>185000</v>
      </c>
      <c r="AF230" s="31">
        <f>_xlfn.XLOOKUP(C230,Product!$E$3:$E$29,Product!$G$3:$G$29)</f>
        <v>60000</v>
      </c>
      <c r="AG230" s="21" t="s">
        <v>12</v>
      </c>
      <c r="AH230" s="22">
        <f>_xlfn.XLOOKUP(AG230,Diskon!$C$3:$C$9,Diskon!$D$3:$D$9)</f>
        <v>0.2</v>
      </c>
      <c r="AI230" s="17" t="s">
        <v>13</v>
      </c>
      <c r="AJ230" s="16" t="s">
        <v>11</v>
      </c>
      <c r="AK230" s="16" t="s">
        <v>76</v>
      </c>
      <c r="AL230" s="23">
        <f t="shared" si="122"/>
        <v>925000</v>
      </c>
      <c r="AM230" s="23">
        <f t="shared" si="123"/>
        <v>185000</v>
      </c>
      <c r="AN230" s="23">
        <f t="shared" si="124"/>
        <v>740000</v>
      </c>
      <c r="AO230" s="23">
        <f t="shared" si="125"/>
        <v>300000</v>
      </c>
      <c r="AP230" s="23">
        <f t="shared" si="126"/>
        <v>440000</v>
      </c>
      <c r="AQ230" s="24">
        <v>45044</v>
      </c>
      <c r="AR230" s="27" t="str">
        <f t="shared" si="127"/>
        <v>28/04/23</v>
      </c>
      <c r="AS230" s="16">
        <v>2</v>
      </c>
      <c r="AT230" s="66">
        <f>AP230/'pivot general'!$A$8</f>
        <v>6.6004486654980374E-4</v>
      </c>
    </row>
    <row r="231" spans="1:46" ht="14.4" x14ac:dyDescent="0.3">
      <c r="A231" s="16">
        <v>230</v>
      </c>
      <c r="B231" s="16" t="str">
        <f t="shared" si="96"/>
        <v>ORD-PW-230-06/04/23</v>
      </c>
      <c r="C231" s="17" t="s">
        <v>22</v>
      </c>
      <c r="D231" s="16" t="str">
        <f>_xlfn.XLOOKUP($C231,Product!$E$3:$E$29,Product!$D$3:$D$29)</f>
        <v>PW</v>
      </c>
      <c r="E231" s="18" t="s">
        <v>281</v>
      </c>
      <c r="F231" s="18">
        <f t="shared" si="97"/>
        <v>10</v>
      </c>
      <c r="G231" s="18">
        <f t="shared" si="98"/>
        <v>23</v>
      </c>
      <c r="H231" s="18">
        <f t="shared" si="99"/>
        <v>34</v>
      </c>
      <c r="I231" s="18">
        <f t="shared" si="100"/>
        <v>13</v>
      </c>
      <c r="J231" s="16" t="str">
        <f t="shared" si="101"/>
        <v>Summer Orange</v>
      </c>
      <c r="K231" s="16" t="str">
        <f t="shared" si="102"/>
        <v>Summer Orange</v>
      </c>
      <c r="L231" s="25" t="str">
        <f t="shared" si="103"/>
        <v xml:space="preserve"> 1</v>
      </c>
      <c r="M231" s="19">
        <f t="shared" si="104"/>
        <v>1</v>
      </c>
      <c r="N231" s="18">
        <f t="shared" si="105"/>
        <v>47</v>
      </c>
      <c r="O231" s="18">
        <f t="shared" si="106"/>
        <v>58</v>
      </c>
      <c r="P231" s="18">
        <f t="shared" si="107"/>
        <v>69</v>
      </c>
      <c r="Q231" s="18">
        <f t="shared" si="108"/>
        <v>11</v>
      </c>
      <c r="R231" s="27" t="str">
        <f t="shared" si="109"/>
        <v xml:space="preserve">Snow White </v>
      </c>
      <c r="S231" s="19" t="str">
        <f t="shared" si="110"/>
        <v xml:space="preserve">Snow White </v>
      </c>
      <c r="T231" s="19" t="str">
        <f t="shared" si="111"/>
        <v xml:space="preserve"> 1</v>
      </c>
      <c r="U231" s="19">
        <f t="shared" si="112"/>
        <v>1</v>
      </c>
      <c r="V231" s="20" t="e">
        <f t="shared" si="113"/>
        <v>#VALUE!</v>
      </c>
      <c r="W231" s="18" t="e">
        <f t="shared" si="114"/>
        <v>#VALUE!</v>
      </c>
      <c r="X231" s="18" t="e">
        <f t="shared" si="115"/>
        <v>#VALUE!</v>
      </c>
      <c r="Y231" s="18" t="e">
        <f t="shared" si="116"/>
        <v>#VALUE!</v>
      </c>
      <c r="Z231" s="16" t="str">
        <f t="shared" si="117"/>
        <v xml:space="preserve"> </v>
      </c>
      <c r="AA231" s="16" t="str">
        <f t="shared" si="118"/>
        <v xml:space="preserve"> </v>
      </c>
      <c r="AB231" s="19" t="str">
        <f t="shared" si="119"/>
        <v>0</v>
      </c>
      <c r="AC231" s="19">
        <f t="shared" si="120"/>
        <v>0</v>
      </c>
      <c r="AD231" s="19">
        <f t="shared" si="121"/>
        <v>2</v>
      </c>
      <c r="AE231" s="31">
        <f>_xlfn.XLOOKUP(C231,Product!$E$3:$E$29,Product!$F$3:$F$29)</f>
        <v>90000</v>
      </c>
      <c r="AF231" s="31">
        <f>_xlfn.XLOOKUP(C231,Product!$E$3:$E$29,Product!$G$3:$G$29)</f>
        <v>37000</v>
      </c>
      <c r="AG231" s="21" t="s">
        <v>89</v>
      </c>
      <c r="AH231" s="22">
        <f>_xlfn.XLOOKUP(AG231,Diskon!$C$3:$C$9,Diskon!$D$3:$D$9)</f>
        <v>0.15</v>
      </c>
      <c r="AI231" s="17" t="s">
        <v>90</v>
      </c>
      <c r="AJ231" s="16" t="s">
        <v>23</v>
      </c>
      <c r="AK231" s="16" t="s">
        <v>25</v>
      </c>
      <c r="AL231" s="23">
        <f t="shared" si="122"/>
        <v>180000</v>
      </c>
      <c r="AM231" s="23">
        <f t="shared" si="123"/>
        <v>27000</v>
      </c>
      <c r="AN231" s="23">
        <f t="shared" si="124"/>
        <v>153000</v>
      </c>
      <c r="AO231" s="23">
        <f t="shared" si="125"/>
        <v>74000</v>
      </c>
      <c r="AP231" s="23">
        <f t="shared" si="126"/>
        <v>79000</v>
      </c>
      <c r="AQ231" s="24">
        <v>45022</v>
      </c>
      <c r="AR231" s="27" t="str">
        <f t="shared" si="127"/>
        <v>06/04/23</v>
      </c>
      <c r="AS231" s="16">
        <v>2</v>
      </c>
      <c r="AT231" s="66">
        <f>AP231/'pivot general'!$A$8</f>
        <v>1.1850805558507839E-4</v>
      </c>
    </row>
    <row r="232" spans="1:46" ht="14.4" x14ac:dyDescent="0.3">
      <c r="A232" s="16">
        <v>231</v>
      </c>
      <c r="B232" s="16" t="str">
        <f t="shared" si="96"/>
        <v>ORD-PP-231-02/04/23</v>
      </c>
      <c r="C232" s="17" t="s">
        <v>54</v>
      </c>
      <c r="D232" s="16" t="str">
        <f>_xlfn.XLOOKUP($C232,Product!$E$3:$E$29,Product!$D$3:$D$29)</f>
        <v>PP</v>
      </c>
      <c r="E232" s="18" t="s">
        <v>282</v>
      </c>
      <c r="F232" s="18">
        <f t="shared" si="97"/>
        <v>10</v>
      </c>
      <c r="G232" s="18">
        <f t="shared" si="98"/>
        <v>18</v>
      </c>
      <c r="H232" s="18">
        <f t="shared" si="99"/>
        <v>29</v>
      </c>
      <c r="I232" s="18">
        <f t="shared" si="100"/>
        <v>8</v>
      </c>
      <c r="J232" s="16" t="str">
        <f t="shared" si="101"/>
        <v>Ash Grey</v>
      </c>
      <c r="K232" s="16" t="str">
        <f t="shared" si="102"/>
        <v>Ash Grey</v>
      </c>
      <c r="L232" s="25" t="str">
        <f t="shared" si="103"/>
        <v xml:space="preserve"> 2</v>
      </c>
      <c r="M232" s="19">
        <f t="shared" si="104"/>
        <v>2</v>
      </c>
      <c r="N232" s="18">
        <f t="shared" si="105"/>
        <v>42</v>
      </c>
      <c r="O232" s="18">
        <f t="shared" si="106"/>
        <v>50</v>
      </c>
      <c r="P232" s="18">
        <f t="shared" si="107"/>
        <v>61</v>
      </c>
      <c r="Q232" s="18">
        <f t="shared" si="108"/>
        <v>8</v>
      </c>
      <c r="R232" s="27" t="str">
        <f t="shared" si="109"/>
        <v xml:space="preserve">Magenta </v>
      </c>
      <c r="S232" s="19" t="str">
        <f t="shared" si="110"/>
        <v xml:space="preserve">Magenta </v>
      </c>
      <c r="T232" s="19" t="str">
        <f t="shared" si="111"/>
        <v xml:space="preserve"> 2</v>
      </c>
      <c r="U232" s="19">
        <f t="shared" si="112"/>
        <v>2</v>
      </c>
      <c r="V232" s="20">
        <f t="shared" si="113"/>
        <v>74</v>
      </c>
      <c r="W232" s="18">
        <f t="shared" si="114"/>
        <v>83</v>
      </c>
      <c r="X232" s="18">
        <f t="shared" si="115"/>
        <v>94</v>
      </c>
      <c r="Y232" s="18">
        <f t="shared" si="116"/>
        <v>9</v>
      </c>
      <c r="Z232" s="16" t="str">
        <f t="shared" si="117"/>
        <v xml:space="preserve">Ash Grey </v>
      </c>
      <c r="AA232" s="16" t="str">
        <f t="shared" si="118"/>
        <v xml:space="preserve">Ash Grey </v>
      </c>
      <c r="AB232" s="19" t="str">
        <f t="shared" si="119"/>
        <v xml:space="preserve"> 1</v>
      </c>
      <c r="AC232" s="19">
        <f t="shared" si="120"/>
        <v>1</v>
      </c>
      <c r="AD232" s="19">
        <f t="shared" si="121"/>
        <v>5</v>
      </c>
      <c r="AE232" s="31">
        <f>_xlfn.XLOOKUP(C232,Product!$E$3:$E$29,Product!$F$3:$F$29)</f>
        <v>85000</v>
      </c>
      <c r="AF232" s="31">
        <f>_xlfn.XLOOKUP(C232,Product!$E$3:$E$29,Product!$G$3:$G$29)</f>
        <v>28000</v>
      </c>
      <c r="AG232" s="21" t="s">
        <v>19</v>
      </c>
      <c r="AH232" s="22">
        <f>_xlfn.XLOOKUP(AG232,Diskon!$C$3:$C$9,Diskon!$D$3:$D$9)</f>
        <v>0.15</v>
      </c>
      <c r="AI232" s="17" t="s">
        <v>90</v>
      </c>
      <c r="AJ232" s="16" t="s">
        <v>11</v>
      </c>
      <c r="AK232" s="16" t="s">
        <v>28</v>
      </c>
      <c r="AL232" s="23">
        <f t="shared" si="122"/>
        <v>425000</v>
      </c>
      <c r="AM232" s="23">
        <f t="shared" si="123"/>
        <v>63750</v>
      </c>
      <c r="AN232" s="23">
        <f t="shared" si="124"/>
        <v>361250</v>
      </c>
      <c r="AO232" s="23">
        <f t="shared" si="125"/>
        <v>140000</v>
      </c>
      <c r="AP232" s="23">
        <f t="shared" si="126"/>
        <v>221250</v>
      </c>
      <c r="AQ232" s="24">
        <v>45018</v>
      </c>
      <c r="AR232" s="27" t="str">
        <f t="shared" si="127"/>
        <v>02/04/23</v>
      </c>
      <c r="AS232" s="16">
        <v>3</v>
      </c>
      <c r="AT232" s="66">
        <f>AP232/'pivot general'!$A$8</f>
        <v>3.3189756073669107E-4</v>
      </c>
    </row>
    <row r="233" spans="1:46" ht="14.4" x14ac:dyDescent="0.3">
      <c r="A233" s="16">
        <v>232</v>
      </c>
      <c r="B233" s="16" t="str">
        <f t="shared" si="96"/>
        <v>ORD-PP-232-20/04/23</v>
      </c>
      <c r="C233" s="17" t="s">
        <v>56</v>
      </c>
      <c r="D233" s="16" t="str">
        <f>_xlfn.XLOOKUP($C233,Product!$E$3:$E$29,Product!$D$3:$D$29)</f>
        <v>PP</v>
      </c>
      <c r="E233" s="18" t="s">
        <v>283</v>
      </c>
      <c r="F233" s="18">
        <f t="shared" si="97"/>
        <v>10</v>
      </c>
      <c r="G233" s="18">
        <f t="shared" si="98"/>
        <v>23</v>
      </c>
      <c r="H233" s="18">
        <f t="shared" si="99"/>
        <v>34</v>
      </c>
      <c r="I233" s="18">
        <f t="shared" si="100"/>
        <v>13</v>
      </c>
      <c r="J233" s="16" t="str">
        <f t="shared" si="101"/>
        <v>Summer Orange</v>
      </c>
      <c r="K233" s="16" t="str">
        <f t="shared" si="102"/>
        <v>Summer Orange</v>
      </c>
      <c r="L233" s="25" t="str">
        <f t="shared" si="103"/>
        <v xml:space="preserve"> 4</v>
      </c>
      <c r="M233" s="19">
        <f t="shared" si="104"/>
        <v>4</v>
      </c>
      <c r="N233" s="18">
        <f t="shared" si="105"/>
        <v>47</v>
      </c>
      <c r="O233" s="18">
        <f t="shared" si="106"/>
        <v>56</v>
      </c>
      <c r="P233" s="18">
        <f t="shared" si="107"/>
        <v>67</v>
      </c>
      <c r="Q233" s="18">
        <f t="shared" si="108"/>
        <v>9</v>
      </c>
      <c r="R233" s="27" t="str">
        <f t="shared" si="109"/>
        <v xml:space="preserve">Ash Grey </v>
      </c>
      <c r="S233" s="19" t="str">
        <f t="shared" si="110"/>
        <v xml:space="preserve">Ash Grey </v>
      </c>
      <c r="T233" s="19" t="str">
        <f t="shared" si="111"/>
        <v xml:space="preserve"> 1</v>
      </c>
      <c r="U233" s="19">
        <f t="shared" si="112"/>
        <v>1</v>
      </c>
      <c r="V233" s="20">
        <f t="shared" si="113"/>
        <v>80</v>
      </c>
      <c r="W233" s="18">
        <f t="shared" si="114"/>
        <v>94</v>
      </c>
      <c r="X233" s="18">
        <f t="shared" si="115"/>
        <v>105</v>
      </c>
      <c r="Y233" s="18">
        <f t="shared" si="116"/>
        <v>14</v>
      </c>
      <c r="Z233" s="16" t="str">
        <f t="shared" si="117"/>
        <v xml:space="preserve">Summer Orange </v>
      </c>
      <c r="AA233" s="16" t="str">
        <f t="shared" si="118"/>
        <v xml:space="preserve">Summer Orange </v>
      </c>
      <c r="AB233" s="19" t="str">
        <f t="shared" si="119"/>
        <v xml:space="preserve"> 1</v>
      </c>
      <c r="AC233" s="19">
        <f t="shared" si="120"/>
        <v>1</v>
      </c>
      <c r="AD233" s="19">
        <f t="shared" si="121"/>
        <v>6</v>
      </c>
      <c r="AE233" s="31">
        <f>_xlfn.XLOOKUP(C233,Product!$E$3:$E$29,Product!$F$3:$F$29)</f>
        <v>175000</v>
      </c>
      <c r="AF233" s="31">
        <f>_xlfn.XLOOKUP(C233,Product!$E$3:$E$29,Product!$G$3:$G$29)</f>
        <v>63000</v>
      </c>
      <c r="AG233" s="21" t="s">
        <v>96</v>
      </c>
      <c r="AH233" s="22">
        <f>_xlfn.XLOOKUP(AG233,Diskon!$C$3:$C$9,Diskon!$D$3:$D$9)</f>
        <v>0.1</v>
      </c>
      <c r="AI233" s="17" t="s">
        <v>13</v>
      </c>
      <c r="AJ233" s="16" t="s">
        <v>14</v>
      </c>
      <c r="AK233" s="16" t="s">
        <v>76</v>
      </c>
      <c r="AL233" s="23">
        <f t="shared" si="122"/>
        <v>1050000</v>
      </c>
      <c r="AM233" s="23">
        <f t="shared" si="123"/>
        <v>105000</v>
      </c>
      <c r="AN233" s="23">
        <f t="shared" si="124"/>
        <v>945000</v>
      </c>
      <c r="AO233" s="23">
        <f t="shared" si="125"/>
        <v>378000</v>
      </c>
      <c r="AP233" s="23">
        <f t="shared" si="126"/>
        <v>567000</v>
      </c>
      <c r="AQ233" s="24">
        <v>45036</v>
      </c>
      <c r="AR233" s="27" t="str">
        <f t="shared" si="127"/>
        <v>20/04/23</v>
      </c>
      <c r="AS233" s="16">
        <v>1</v>
      </c>
      <c r="AT233" s="66">
        <f>AP233/'pivot general'!$A$8</f>
        <v>8.5055781666758799E-4</v>
      </c>
    </row>
    <row r="234" spans="1:46" ht="14.4" x14ac:dyDescent="0.3">
      <c r="A234" s="16">
        <v>233</v>
      </c>
      <c r="B234" s="16" t="str">
        <f t="shared" si="96"/>
        <v>ORD-PW-233-29/04/23</v>
      </c>
      <c r="C234" s="17" t="s">
        <v>47</v>
      </c>
      <c r="D234" s="16" t="str">
        <f>_xlfn.XLOOKUP($C234,Product!$E$3:$E$29,Product!$D$3:$D$29)</f>
        <v>PW</v>
      </c>
      <c r="E234" s="18" t="s">
        <v>284</v>
      </c>
      <c r="F234" s="18">
        <f t="shared" si="97"/>
        <v>10</v>
      </c>
      <c r="G234" s="18">
        <f t="shared" si="98"/>
        <v>18</v>
      </c>
      <c r="H234" s="18">
        <f t="shared" si="99"/>
        <v>29</v>
      </c>
      <c r="I234" s="18">
        <f t="shared" si="100"/>
        <v>8</v>
      </c>
      <c r="J234" s="16" t="str">
        <f t="shared" si="101"/>
        <v>Ash Grey</v>
      </c>
      <c r="K234" s="16" t="str">
        <f t="shared" si="102"/>
        <v>Ash Grey</v>
      </c>
      <c r="L234" s="25" t="str">
        <f t="shared" si="103"/>
        <v xml:space="preserve"> 2</v>
      </c>
      <c r="M234" s="19">
        <f t="shared" si="104"/>
        <v>2</v>
      </c>
      <c r="N234" s="18">
        <f t="shared" si="105"/>
        <v>42</v>
      </c>
      <c r="O234" s="18">
        <f t="shared" si="106"/>
        <v>47</v>
      </c>
      <c r="P234" s="18">
        <f t="shared" si="107"/>
        <v>58</v>
      </c>
      <c r="Q234" s="18">
        <f t="shared" si="108"/>
        <v>5</v>
      </c>
      <c r="R234" s="27" t="str">
        <f t="shared" si="109"/>
        <v xml:space="preserve">Gold </v>
      </c>
      <c r="S234" s="19" t="str">
        <f t="shared" si="110"/>
        <v xml:space="preserve">Gold </v>
      </c>
      <c r="T234" s="19" t="str">
        <f t="shared" si="111"/>
        <v xml:space="preserve"> 2</v>
      </c>
      <c r="U234" s="19">
        <f t="shared" si="112"/>
        <v>2</v>
      </c>
      <c r="V234" s="20" t="e">
        <f t="shared" si="113"/>
        <v>#VALUE!</v>
      </c>
      <c r="W234" s="18" t="e">
        <f t="shared" si="114"/>
        <v>#VALUE!</v>
      </c>
      <c r="X234" s="18" t="e">
        <f t="shared" si="115"/>
        <v>#VALUE!</v>
      </c>
      <c r="Y234" s="18" t="e">
        <f t="shared" si="116"/>
        <v>#VALUE!</v>
      </c>
      <c r="Z234" s="16" t="str">
        <f t="shared" si="117"/>
        <v xml:space="preserve"> </v>
      </c>
      <c r="AA234" s="16" t="str">
        <f t="shared" si="118"/>
        <v xml:space="preserve"> </v>
      </c>
      <c r="AB234" s="19" t="str">
        <f t="shared" si="119"/>
        <v>0</v>
      </c>
      <c r="AC234" s="19">
        <f t="shared" si="120"/>
        <v>0</v>
      </c>
      <c r="AD234" s="19">
        <f t="shared" si="121"/>
        <v>4</v>
      </c>
      <c r="AE234" s="31">
        <f>_xlfn.XLOOKUP(C234,Product!$E$3:$E$29,Product!$F$3:$F$29)</f>
        <v>200000</v>
      </c>
      <c r="AF234" s="31">
        <f>_xlfn.XLOOKUP(C234,Product!$E$3:$E$29,Product!$G$3:$G$29)</f>
        <v>55000</v>
      </c>
      <c r="AG234" s="21" t="s">
        <v>12</v>
      </c>
      <c r="AH234" s="22">
        <f>_xlfn.XLOOKUP(AG234,Diskon!$C$3:$C$9,Diskon!$D$3:$D$9)</f>
        <v>0.2</v>
      </c>
      <c r="AI234" s="17" t="s">
        <v>13</v>
      </c>
      <c r="AJ234" s="16" t="s">
        <v>11</v>
      </c>
      <c r="AK234" s="16" t="s">
        <v>26</v>
      </c>
      <c r="AL234" s="23">
        <f t="shared" si="122"/>
        <v>800000</v>
      </c>
      <c r="AM234" s="23">
        <f t="shared" si="123"/>
        <v>160000</v>
      </c>
      <c r="AN234" s="23">
        <f t="shared" si="124"/>
        <v>640000</v>
      </c>
      <c r="AO234" s="23">
        <f t="shared" si="125"/>
        <v>220000</v>
      </c>
      <c r="AP234" s="23">
        <f t="shared" si="126"/>
        <v>420000</v>
      </c>
      <c r="AQ234" s="24">
        <v>45045</v>
      </c>
      <c r="AR234" s="27" t="str">
        <f t="shared" si="127"/>
        <v>29/04/23</v>
      </c>
      <c r="AS234" s="16">
        <v>2</v>
      </c>
      <c r="AT234" s="66">
        <f>AP234/'pivot general'!$A$8</f>
        <v>6.3004282716117629E-4</v>
      </c>
    </row>
    <row r="235" spans="1:46" ht="14.4" x14ac:dyDescent="0.3">
      <c r="A235" s="16">
        <v>234</v>
      </c>
      <c r="B235" s="16" t="str">
        <f t="shared" si="96"/>
        <v>ORD-PW-234-01/04/23</v>
      </c>
      <c r="C235" s="17" t="s">
        <v>21</v>
      </c>
      <c r="D235" s="16" t="str">
        <f>_xlfn.XLOOKUP($C235,Product!$E$3:$E$29,Product!$D$3:$D$29)</f>
        <v>PW</v>
      </c>
      <c r="E235" s="18" t="s">
        <v>285</v>
      </c>
      <c r="F235" s="18">
        <f t="shared" si="97"/>
        <v>10</v>
      </c>
      <c r="G235" s="18">
        <f t="shared" si="98"/>
        <v>20</v>
      </c>
      <c r="H235" s="18">
        <f t="shared" si="99"/>
        <v>31</v>
      </c>
      <c r="I235" s="18">
        <f t="shared" si="100"/>
        <v>10</v>
      </c>
      <c r="J235" s="16" t="str">
        <f t="shared" si="101"/>
        <v>Ocean Blue</v>
      </c>
      <c r="K235" s="16" t="str">
        <f t="shared" si="102"/>
        <v>Ocean Blue</v>
      </c>
      <c r="L235" s="25" t="str">
        <f t="shared" si="103"/>
        <v xml:space="preserve"> 4</v>
      </c>
      <c r="M235" s="19">
        <f t="shared" si="104"/>
        <v>4</v>
      </c>
      <c r="N235" s="18">
        <f t="shared" si="105"/>
        <v>44</v>
      </c>
      <c r="O235" s="18">
        <f t="shared" si="106"/>
        <v>55</v>
      </c>
      <c r="P235" s="18">
        <f t="shared" si="107"/>
        <v>66</v>
      </c>
      <c r="Q235" s="18">
        <f t="shared" si="108"/>
        <v>11</v>
      </c>
      <c r="R235" s="27" t="str">
        <f t="shared" si="109"/>
        <v xml:space="preserve">Snow White </v>
      </c>
      <c r="S235" s="19" t="str">
        <f t="shared" si="110"/>
        <v xml:space="preserve">Snow White </v>
      </c>
      <c r="T235" s="19" t="str">
        <f t="shared" si="111"/>
        <v xml:space="preserve"> 1</v>
      </c>
      <c r="U235" s="19">
        <f t="shared" si="112"/>
        <v>1</v>
      </c>
      <c r="V235" s="20" t="e">
        <f t="shared" si="113"/>
        <v>#VALUE!</v>
      </c>
      <c r="W235" s="18" t="e">
        <f t="shared" si="114"/>
        <v>#VALUE!</v>
      </c>
      <c r="X235" s="18" t="e">
        <f t="shared" si="115"/>
        <v>#VALUE!</v>
      </c>
      <c r="Y235" s="18" t="e">
        <f t="shared" si="116"/>
        <v>#VALUE!</v>
      </c>
      <c r="Z235" s="16" t="str">
        <f t="shared" si="117"/>
        <v xml:space="preserve"> </v>
      </c>
      <c r="AA235" s="16" t="str">
        <f t="shared" si="118"/>
        <v xml:space="preserve"> </v>
      </c>
      <c r="AB235" s="19" t="str">
        <f t="shared" si="119"/>
        <v>0</v>
      </c>
      <c r="AC235" s="19">
        <f t="shared" si="120"/>
        <v>0</v>
      </c>
      <c r="AD235" s="19">
        <f t="shared" si="121"/>
        <v>5</v>
      </c>
      <c r="AE235" s="31">
        <f>_xlfn.XLOOKUP(C235,Product!$E$3:$E$29,Product!$F$3:$F$29)</f>
        <v>90000</v>
      </c>
      <c r="AF235" s="31">
        <f>_xlfn.XLOOKUP(C235,Product!$E$3:$E$29,Product!$G$3:$G$29)</f>
        <v>36000</v>
      </c>
      <c r="AG235" s="21" t="s">
        <v>89</v>
      </c>
      <c r="AH235" s="22">
        <f>_xlfn.XLOOKUP(AG235,Diskon!$C$3:$C$9,Diskon!$D$3:$D$9)</f>
        <v>0.15</v>
      </c>
      <c r="AI235" s="17" t="s">
        <v>90</v>
      </c>
      <c r="AJ235" s="16" t="s">
        <v>23</v>
      </c>
      <c r="AK235" s="16" t="s">
        <v>74</v>
      </c>
      <c r="AL235" s="23">
        <f t="shared" si="122"/>
        <v>450000</v>
      </c>
      <c r="AM235" s="23">
        <f t="shared" si="123"/>
        <v>67500</v>
      </c>
      <c r="AN235" s="23">
        <f t="shared" si="124"/>
        <v>382500</v>
      </c>
      <c r="AO235" s="23">
        <f t="shared" si="125"/>
        <v>180000</v>
      </c>
      <c r="AP235" s="23">
        <f t="shared" si="126"/>
        <v>202500</v>
      </c>
      <c r="AQ235" s="24">
        <v>45017</v>
      </c>
      <c r="AR235" s="27" t="str">
        <f t="shared" si="127"/>
        <v>01/04/23</v>
      </c>
      <c r="AS235" s="16">
        <v>2</v>
      </c>
      <c r="AT235" s="66">
        <f>AP235/'pivot general'!$A$8</f>
        <v>3.0377064880985288E-4</v>
      </c>
    </row>
    <row r="236" spans="1:46" ht="14.4" x14ac:dyDescent="0.3">
      <c r="A236" s="16">
        <v>235</v>
      </c>
      <c r="B236" s="16" t="str">
        <f t="shared" si="96"/>
        <v>ORD-SP-235-22/04/23</v>
      </c>
      <c r="C236" s="17" t="s">
        <v>65</v>
      </c>
      <c r="D236" s="16" t="str">
        <f>_xlfn.XLOOKUP($C236,Product!$E$3:$E$29,Product!$D$3:$D$29)</f>
        <v>SP</v>
      </c>
      <c r="E236" s="18" t="s">
        <v>286</v>
      </c>
      <c r="F236" s="18">
        <f t="shared" si="97"/>
        <v>10</v>
      </c>
      <c r="G236" s="18">
        <f t="shared" si="98"/>
        <v>14</v>
      </c>
      <c r="H236" s="18">
        <f t="shared" si="99"/>
        <v>25</v>
      </c>
      <c r="I236" s="18">
        <f t="shared" si="100"/>
        <v>4</v>
      </c>
      <c r="J236" s="16" t="str">
        <f t="shared" si="101"/>
        <v>Gold</v>
      </c>
      <c r="K236" s="16" t="str">
        <f t="shared" si="102"/>
        <v>Gold</v>
      </c>
      <c r="L236" s="25" t="str">
        <f t="shared" si="103"/>
        <v xml:space="preserve"> 3</v>
      </c>
      <c r="M236" s="19">
        <f t="shared" si="104"/>
        <v>3</v>
      </c>
      <c r="N236" s="18">
        <f t="shared" si="105"/>
        <v>38</v>
      </c>
      <c r="O236" s="18">
        <f t="shared" si="106"/>
        <v>52</v>
      </c>
      <c r="P236" s="18">
        <f t="shared" si="107"/>
        <v>63</v>
      </c>
      <c r="Q236" s="18">
        <f t="shared" si="108"/>
        <v>14</v>
      </c>
      <c r="R236" s="27" t="str">
        <f t="shared" si="109"/>
        <v xml:space="preserve">Summer Orange </v>
      </c>
      <c r="S236" s="19" t="str">
        <f t="shared" si="110"/>
        <v xml:space="preserve">Summer Orange </v>
      </c>
      <c r="T236" s="19" t="str">
        <f t="shared" si="111"/>
        <v xml:space="preserve"> 1</v>
      </c>
      <c r="U236" s="19">
        <f t="shared" si="112"/>
        <v>1</v>
      </c>
      <c r="V236" s="20">
        <f t="shared" si="113"/>
        <v>76</v>
      </c>
      <c r="W236" s="18">
        <f t="shared" si="114"/>
        <v>81</v>
      </c>
      <c r="X236" s="18">
        <f t="shared" si="115"/>
        <v>92</v>
      </c>
      <c r="Y236" s="18">
        <f t="shared" si="116"/>
        <v>5</v>
      </c>
      <c r="Z236" s="16" t="str">
        <f t="shared" si="117"/>
        <v xml:space="preserve">Dusk </v>
      </c>
      <c r="AA236" s="16" t="str">
        <f t="shared" si="118"/>
        <v xml:space="preserve">Dusk </v>
      </c>
      <c r="AB236" s="19" t="str">
        <f t="shared" si="119"/>
        <v xml:space="preserve"> 1</v>
      </c>
      <c r="AC236" s="19">
        <f t="shared" si="120"/>
        <v>1</v>
      </c>
      <c r="AD236" s="19">
        <f t="shared" si="121"/>
        <v>5</v>
      </c>
      <c r="AE236" s="31">
        <f>_xlfn.XLOOKUP(C236,Product!$E$3:$E$29,Product!$F$3:$F$29)</f>
        <v>360000</v>
      </c>
      <c r="AF236" s="31">
        <f>_xlfn.XLOOKUP(C236,Product!$E$3:$E$29,Product!$G$3:$G$29)</f>
        <v>108000</v>
      </c>
      <c r="AG236" s="21" t="s">
        <v>96</v>
      </c>
      <c r="AH236" s="22">
        <f>_xlfn.XLOOKUP(AG236,Diskon!$C$3:$C$9,Diskon!$D$3:$D$9)</f>
        <v>0.1</v>
      </c>
      <c r="AI236" s="17" t="s">
        <v>13</v>
      </c>
      <c r="AJ236" s="16" t="s">
        <v>14</v>
      </c>
      <c r="AK236" s="16" t="s">
        <v>53</v>
      </c>
      <c r="AL236" s="23">
        <f t="shared" si="122"/>
        <v>1800000</v>
      </c>
      <c r="AM236" s="23">
        <f t="shared" si="123"/>
        <v>180000</v>
      </c>
      <c r="AN236" s="23">
        <f t="shared" si="124"/>
        <v>1620000</v>
      </c>
      <c r="AO236" s="23">
        <f t="shared" si="125"/>
        <v>540000</v>
      </c>
      <c r="AP236" s="23">
        <f t="shared" si="126"/>
        <v>1080000</v>
      </c>
      <c r="AQ236" s="24">
        <v>45038</v>
      </c>
      <c r="AR236" s="27" t="str">
        <f t="shared" si="127"/>
        <v>22/04/23</v>
      </c>
      <c r="AS236" s="16">
        <v>1</v>
      </c>
      <c r="AT236" s="66">
        <f>AP236/'pivot general'!$A$8</f>
        <v>1.6201101269858818E-3</v>
      </c>
    </row>
    <row r="237" spans="1:46" ht="14.4" x14ac:dyDescent="0.3">
      <c r="A237" s="16">
        <v>236</v>
      </c>
      <c r="B237" s="16" t="str">
        <f t="shared" si="96"/>
        <v>ORD-PW-236-29/04/23</v>
      </c>
      <c r="C237" s="17" t="s">
        <v>47</v>
      </c>
      <c r="D237" s="16" t="str">
        <f>_xlfn.XLOOKUP($C237,Product!$E$3:$E$29,Product!$D$3:$D$29)</f>
        <v>PW</v>
      </c>
      <c r="E237" s="18" t="s">
        <v>108</v>
      </c>
      <c r="F237" s="18">
        <f t="shared" si="97"/>
        <v>10</v>
      </c>
      <c r="G237" s="18">
        <f t="shared" si="98"/>
        <v>14</v>
      </c>
      <c r="H237" s="18">
        <f t="shared" si="99"/>
        <v>25</v>
      </c>
      <c r="I237" s="18">
        <f t="shared" si="100"/>
        <v>4</v>
      </c>
      <c r="J237" s="16" t="str">
        <f t="shared" si="101"/>
        <v>Dusk</v>
      </c>
      <c r="K237" s="16" t="str">
        <f t="shared" si="102"/>
        <v>Dusk</v>
      </c>
      <c r="L237" s="25" t="str">
        <f t="shared" si="103"/>
        <v xml:space="preserve"> 1</v>
      </c>
      <c r="M237" s="19">
        <f t="shared" si="104"/>
        <v>1</v>
      </c>
      <c r="N237" s="18" t="e">
        <f t="shared" si="105"/>
        <v>#VALUE!</v>
      </c>
      <c r="O237" s="18" t="e">
        <f t="shared" si="106"/>
        <v>#VALUE!</v>
      </c>
      <c r="P237" s="18" t="e">
        <f t="shared" si="107"/>
        <v>#VALUE!</v>
      </c>
      <c r="Q237" s="18" t="e">
        <f t="shared" si="108"/>
        <v>#VALUE!</v>
      </c>
      <c r="R237" s="27" t="str">
        <f t="shared" si="109"/>
        <v xml:space="preserve"> </v>
      </c>
      <c r="S237" s="19" t="str">
        <f t="shared" si="110"/>
        <v xml:space="preserve"> </v>
      </c>
      <c r="T237" s="19" t="str">
        <f t="shared" si="111"/>
        <v>0</v>
      </c>
      <c r="U237" s="19">
        <f t="shared" si="112"/>
        <v>0</v>
      </c>
      <c r="V237" s="20" t="e">
        <f t="shared" si="113"/>
        <v>#VALUE!</v>
      </c>
      <c r="W237" s="18" t="e">
        <f t="shared" si="114"/>
        <v>#VALUE!</v>
      </c>
      <c r="X237" s="18" t="e">
        <f t="shared" si="115"/>
        <v>#VALUE!</v>
      </c>
      <c r="Y237" s="18" t="e">
        <f t="shared" si="116"/>
        <v>#VALUE!</v>
      </c>
      <c r="Z237" s="16" t="str">
        <f t="shared" si="117"/>
        <v xml:space="preserve"> </v>
      </c>
      <c r="AA237" s="16" t="str">
        <f t="shared" si="118"/>
        <v xml:space="preserve"> </v>
      </c>
      <c r="AB237" s="19" t="str">
        <f t="shared" si="119"/>
        <v>0</v>
      </c>
      <c r="AC237" s="19">
        <f t="shared" si="120"/>
        <v>0</v>
      </c>
      <c r="AD237" s="19">
        <f t="shared" si="121"/>
        <v>1</v>
      </c>
      <c r="AE237" s="31">
        <f>_xlfn.XLOOKUP(C237,Product!$E$3:$E$29,Product!$F$3:$F$29)</f>
        <v>200000</v>
      </c>
      <c r="AF237" s="31">
        <f>_xlfn.XLOOKUP(C237,Product!$E$3:$E$29,Product!$G$3:$G$29)</f>
        <v>55000</v>
      </c>
      <c r="AG237" s="21" t="s">
        <v>96</v>
      </c>
      <c r="AH237" s="22">
        <f>_xlfn.XLOOKUP(AG237,Diskon!$C$3:$C$9,Diskon!$D$3:$D$9)</f>
        <v>0.1</v>
      </c>
      <c r="AI237" s="17" t="s">
        <v>13</v>
      </c>
      <c r="AJ237" s="16" t="s">
        <v>14</v>
      </c>
      <c r="AK237" s="16" t="s">
        <v>34</v>
      </c>
      <c r="AL237" s="23">
        <f t="shared" si="122"/>
        <v>200000</v>
      </c>
      <c r="AM237" s="23">
        <f t="shared" si="123"/>
        <v>20000</v>
      </c>
      <c r="AN237" s="23">
        <f t="shared" si="124"/>
        <v>180000</v>
      </c>
      <c r="AO237" s="23">
        <f t="shared" si="125"/>
        <v>55000</v>
      </c>
      <c r="AP237" s="23">
        <f t="shared" si="126"/>
        <v>125000</v>
      </c>
      <c r="AQ237" s="24">
        <v>45045</v>
      </c>
      <c r="AR237" s="27" t="str">
        <f t="shared" si="127"/>
        <v>29/04/23</v>
      </c>
      <c r="AS237" s="16">
        <v>2</v>
      </c>
      <c r="AT237" s="66">
        <f>AP237/'pivot general'!$A$8</f>
        <v>1.8751274617892152E-4</v>
      </c>
    </row>
    <row r="238" spans="1:46" ht="14.4" x14ac:dyDescent="0.3">
      <c r="A238" s="16">
        <v>237</v>
      </c>
      <c r="B238" s="16" t="str">
        <f t="shared" si="96"/>
        <v>ORD-PW-237-02/04/23</v>
      </c>
      <c r="C238" s="17" t="s">
        <v>9</v>
      </c>
      <c r="D238" s="16" t="str">
        <f>_xlfn.XLOOKUP($C238,Product!$E$3:$E$29,Product!$D$3:$D$29)</f>
        <v>PW</v>
      </c>
      <c r="E238" s="18" t="s">
        <v>179</v>
      </c>
      <c r="F238" s="18">
        <f t="shared" si="97"/>
        <v>10</v>
      </c>
      <c r="G238" s="18">
        <f t="shared" si="98"/>
        <v>19</v>
      </c>
      <c r="H238" s="18">
        <f t="shared" si="99"/>
        <v>30</v>
      </c>
      <c r="I238" s="18">
        <f t="shared" si="100"/>
        <v>9</v>
      </c>
      <c r="J238" s="16" t="str">
        <f t="shared" si="101"/>
        <v>Rose Gold</v>
      </c>
      <c r="K238" s="16" t="str">
        <f t="shared" si="102"/>
        <v>Rose Gold</v>
      </c>
      <c r="L238" s="25" t="str">
        <f t="shared" si="103"/>
        <v xml:space="preserve"> 3</v>
      </c>
      <c r="M238" s="19">
        <f t="shared" si="104"/>
        <v>3</v>
      </c>
      <c r="N238" s="18" t="e">
        <f t="shared" si="105"/>
        <v>#VALUE!</v>
      </c>
      <c r="O238" s="18" t="e">
        <f t="shared" si="106"/>
        <v>#VALUE!</v>
      </c>
      <c r="P238" s="18" t="e">
        <f t="shared" si="107"/>
        <v>#VALUE!</v>
      </c>
      <c r="Q238" s="18" t="e">
        <f t="shared" si="108"/>
        <v>#VALUE!</v>
      </c>
      <c r="R238" s="27" t="str">
        <f t="shared" si="109"/>
        <v xml:space="preserve"> </v>
      </c>
      <c r="S238" s="19" t="str">
        <f t="shared" si="110"/>
        <v xml:space="preserve"> </v>
      </c>
      <c r="T238" s="19" t="str">
        <f t="shared" si="111"/>
        <v>0</v>
      </c>
      <c r="U238" s="19">
        <f t="shared" si="112"/>
        <v>0</v>
      </c>
      <c r="V238" s="20" t="e">
        <f t="shared" si="113"/>
        <v>#VALUE!</v>
      </c>
      <c r="W238" s="18" t="e">
        <f t="shared" si="114"/>
        <v>#VALUE!</v>
      </c>
      <c r="X238" s="18" t="e">
        <f t="shared" si="115"/>
        <v>#VALUE!</v>
      </c>
      <c r="Y238" s="18" t="e">
        <f t="shared" si="116"/>
        <v>#VALUE!</v>
      </c>
      <c r="Z238" s="16" t="str">
        <f t="shared" si="117"/>
        <v xml:space="preserve"> </v>
      </c>
      <c r="AA238" s="16" t="str">
        <f t="shared" si="118"/>
        <v xml:space="preserve"> </v>
      </c>
      <c r="AB238" s="19" t="str">
        <f t="shared" si="119"/>
        <v>0</v>
      </c>
      <c r="AC238" s="19">
        <f t="shared" si="120"/>
        <v>0</v>
      </c>
      <c r="AD238" s="19">
        <f t="shared" si="121"/>
        <v>3</v>
      </c>
      <c r="AE238" s="31">
        <f>_xlfn.XLOOKUP(C238,Product!$E$3:$E$29,Product!$F$3:$F$29)</f>
        <v>120000</v>
      </c>
      <c r="AF238" s="31">
        <f>_xlfn.XLOOKUP(C238,Product!$E$3:$E$29,Product!$G$3:$G$29)</f>
        <v>39000</v>
      </c>
      <c r="AG238" s="21" t="s">
        <v>89</v>
      </c>
      <c r="AH238" s="22">
        <f>_xlfn.XLOOKUP(AG238,Diskon!$C$3:$C$9,Diskon!$D$3:$D$9)</f>
        <v>0.15</v>
      </c>
      <c r="AI238" s="17" t="s">
        <v>90</v>
      </c>
      <c r="AJ238" s="16" t="s">
        <v>23</v>
      </c>
      <c r="AK238" s="16" t="s">
        <v>49</v>
      </c>
      <c r="AL238" s="23">
        <f t="shared" si="122"/>
        <v>360000</v>
      </c>
      <c r="AM238" s="23">
        <f t="shared" si="123"/>
        <v>54000</v>
      </c>
      <c r="AN238" s="23">
        <f t="shared" si="124"/>
        <v>306000</v>
      </c>
      <c r="AO238" s="23">
        <f t="shared" si="125"/>
        <v>117000</v>
      </c>
      <c r="AP238" s="23">
        <f t="shared" si="126"/>
        <v>189000</v>
      </c>
      <c r="AQ238" s="24">
        <v>45018</v>
      </c>
      <c r="AR238" s="27" t="str">
        <f t="shared" si="127"/>
        <v>02/04/23</v>
      </c>
      <c r="AS238" s="16">
        <v>2</v>
      </c>
      <c r="AT238" s="66">
        <f>AP238/'pivot general'!$A$8</f>
        <v>2.8351927222252933E-4</v>
      </c>
    </row>
    <row r="239" spans="1:46" ht="14.4" x14ac:dyDescent="0.3">
      <c r="A239" s="16">
        <v>238</v>
      </c>
      <c r="B239" s="16" t="str">
        <f t="shared" si="96"/>
        <v>ORD-PW-238-04/04/23</v>
      </c>
      <c r="C239" s="17" t="s">
        <v>27</v>
      </c>
      <c r="D239" s="16" t="str">
        <f>_xlfn.XLOOKUP($C239,Product!$E$3:$E$29,Product!$D$3:$D$29)</f>
        <v>PW</v>
      </c>
      <c r="E239" s="18" t="s">
        <v>287</v>
      </c>
      <c r="F239" s="18">
        <f t="shared" si="97"/>
        <v>10</v>
      </c>
      <c r="G239" s="18">
        <f t="shared" si="98"/>
        <v>20</v>
      </c>
      <c r="H239" s="18">
        <f t="shared" si="99"/>
        <v>31</v>
      </c>
      <c r="I239" s="18">
        <f t="shared" si="100"/>
        <v>10</v>
      </c>
      <c r="J239" s="16" t="str">
        <f t="shared" si="101"/>
        <v>Ocean Blue</v>
      </c>
      <c r="K239" s="16" t="str">
        <f t="shared" si="102"/>
        <v>Ocean Blue</v>
      </c>
      <c r="L239" s="25" t="str">
        <f t="shared" si="103"/>
        <v xml:space="preserve"> 2</v>
      </c>
      <c r="M239" s="19">
        <f t="shared" si="104"/>
        <v>2</v>
      </c>
      <c r="N239" s="18">
        <f t="shared" si="105"/>
        <v>44</v>
      </c>
      <c r="O239" s="18">
        <f t="shared" si="106"/>
        <v>55</v>
      </c>
      <c r="P239" s="18">
        <f t="shared" si="107"/>
        <v>66</v>
      </c>
      <c r="Q239" s="18">
        <f t="shared" si="108"/>
        <v>11</v>
      </c>
      <c r="R239" s="27" t="str">
        <f t="shared" si="109"/>
        <v xml:space="preserve">Snow White </v>
      </c>
      <c r="S239" s="19" t="str">
        <f t="shared" si="110"/>
        <v xml:space="preserve">Snow White </v>
      </c>
      <c r="T239" s="19" t="str">
        <f t="shared" si="111"/>
        <v xml:space="preserve"> 1</v>
      </c>
      <c r="U239" s="19">
        <f t="shared" si="112"/>
        <v>1</v>
      </c>
      <c r="V239" s="20">
        <f t="shared" si="113"/>
        <v>79</v>
      </c>
      <c r="W239" s="18">
        <f t="shared" si="114"/>
        <v>94</v>
      </c>
      <c r="X239" s="18">
        <f t="shared" si="115"/>
        <v>105</v>
      </c>
      <c r="Y239" s="18">
        <f t="shared" si="116"/>
        <v>15</v>
      </c>
      <c r="Z239" s="16" t="str">
        <f t="shared" si="117"/>
        <v xml:space="preserve">Midnight Black </v>
      </c>
      <c r="AA239" s="16" t="str">
        <f t="shared" si="118"/>
        <v xml:space="preserve">Midnight Black </v>
      </c>
      <c r="AB239" s="19" t="str">
        <f t="shared" si="119"/>
        <v xml:space="preserve"> 4</v>
      </c>
      <c r="AC239" s="19">
        <f t="shared" si="120"/>
        <v>4</v>
      </c>
      <c r="AD239" s="19">
        <f t="shared" si="121"/>
        <v>7</v>
      </c>
      <c r="AE239" s="31">
        <f>_xlfn.XLOOKUP(C239,Product!$E$3:$E$29,Product!$F$3:$F$29)</f>
        <v>155000</v>
      </c>
      <c r="AF239" s="31">
        <f>_xlfn.XLOOKUP(C239,Product!$E$3:$E$29,Product!$G$3:$G$29)</f>
        <v>46000</v>
      </c>
      <c r="AG239" s="21" t="s">
        <v>19</v>
      </c>
      <c r="AH239" s="22">
        <f>_xlfn.XLOOKUP(AG239,Diskon!$C$3:$C$9,Diskon!$D$3:$D$9)</f>
        <v>0.15</v>
      </c>
      <c r="AI239" s="17" t="s">
        <v>90</v>
      </c>
      <c r="AJ239" s="16" t="s">
        <v>11</v>
      </c>
      <c r="AK239" s="16" t="s">
        <v>40</v>
      </c>
      <c r="AL239" s="23">
        <f t="shared" si="122"/>
        <v>1085000</v>
      </c>
      <c r="AM239" s="23">
        <f t="shared" si="123"/>
        <v>162750</v>
      </c>
      <c r="AN239" s="23">
        <f t="shared" si="124"/>
        <v>922250</v>
      </c>
      <c r="AO239" s="23">
        <f t="shared" si="125"/>
        <v>322000</v>
      </c>
      <c r="AP239" s="23">
        <f t="shared" si="126"/>
        <v>600250</v>
      </c>
      <c r="AQ239" s="24">
        <v>45020</v>
      </c>
      <c r="AR239" s="27" t="str">
        <f t="shared" si="127"/>
        <v>04/04/23</v>
      </c>
      <c r="AS239" s="16">
        <v>4</v>
      </c>
      <c r="AT239" s="66">
        <f>AP239/'pivot general'!$A$8</f>
        <v>9.0043620715118109E-4</v>
      </c>
    </row>
    <row r="240" spans="1:46" ht="14.4" x14ac:dyDescent="0.3">
      <c r="A240" s="16">
        <v>239</v>
      </c>
      <c r="B240" s="16" t="str">
        <f t="shared" si="96"/>
        <v>ORD-PW-239-08/04/23</v>
      </c>
      <c r="C240" s="17" t="s">
        <v>47</v>
      </c>
      <c r="D240" s="16" t="str">
        <f>_xlfn.XLOOKUP($C240,Product!$E$3:$E$29,Product!$D$3:$D$29)</f>
        <v>PW</v>
      </c>
      <c r="E240" s="18" t="s">
        <v>182</v>
      </c>
      <c r="F240" s="18">
        <f t="shared" si="97"/>
        <v>10</v>
      </c>
      <c r="G240" s="18">
        <f t="shared" si="98"/>
        <v>19</v>
      </c>
      <c r="H240" s="18">
        <f t="shared" si="99"/>
        <v>30</v>
      </c>
      <c r="I240" s="18">
        <f t="shared" si="100"/>
        <v>9</v>
      </c>
      <c r="J240" s="16" t="str">
        <f t="shared" si="101"/>
        <v>Rose Gold</v>
      </c>
      <c r="K240" s="16" t="str">
        <f t="shared" si="102"/>
        <v>Rose Gold</v>
      </c>
      <c r="L240" s="25" t="str">
        <f t="shared" si="103"/>
        <v xml:space="preserve"> 4</v>
      </c>
      <c r="M240" s="19">
        <f t="shared" si="104"/>
        <v>4</v>
      </c>
      <c r="N240" s="18" t="e">
        <f t="shared" si="105"/>
        <v>#VALUE!</v>
      </c>
      <c r="O240" s="18" t="e">
        <f t="shared" si="106"/>
        <v>#VALUE!</v>
      </c>
      <c r="P240" s="18" t="e">
        <f t="shared" si="107"/>
        <v>#VALUE!</v>
      </c>
      <c r="Q240" s="18" t="e">
        <f t="shared" si="108"/>
        <v>#VALUE!</v>
      </c>
      <c r="R240" s="27" t="str">
        <f t="shared" si="109"/>
        <v xml:space="preserve"> </v>
      </c>
      <c r="S240" s="19" t="str">
        <f t="shared" si="110"/>
        <v xml:space="preserve"> </v>
      </c>
      <c r="T240" s="19" t="str">
        <f t="shared" si="111"/>
        <v>0</v>
      </c>
      <c r="U240" s="19">
        <f t="shared" si="112"/>
        <v>0</v>
      </c>
      <c r="V240" s="20" t="e">
        <f t="shared" si="113"/>
        <v>#VALUE!</v>
      </c>
      <c r="W240" s="18" t="e">
        <f t="shared" si="114"/>
        <v>#VALUE!</v>
      </c>
      <c r="X240" s="18" t="e">
        <f t="shared" si="115"/>
        <v>#VALUE!</v>
      </c>
      <c r="Y240" s="18" t="e">
        <f t="shared" si="116"/>
        <v>#VALUE!</v>
      </c>
      <c r="Z240" s="16" t="str">
        <f t="shared" si="117"/>
        <v xml:space="preserve"> </v>
      </c>
      <c r="AA240" s="16" t="str">
        <f t="shared" si="118"/>
        <v xml:space="preserve"> </v>
      </c>
      <c r="AB240" s="19" t="str">
        <f t="shared" si="119"/>
        <v>0</v>
      </c>
      <c r="AC240" s="19">
        <f t="shared" si="120"/>
        <v>0</v>
      </c>
      <c r="AD240" s="19">
        <f t="shared" si="121"/>
        <v>4</v>
      </c>
      <c r="AE240" s="31">
        <f>_xlfn.XLOOKUP(C240,Product!$E$3:$E$29,Product!$F$3:$F$29)</f>
        <v>200000</v>
      </c>
      <c r="AF240" s="31">
        <f>_xlfn.XLOOKUP(C240,Product!$E$3:$E$29,Product!$G$3:$G$29)</f>
        <v>55000</v>
      </c>
      <c r="AG240" s="21" t="s">
        <v>16</v>
      </c>
      <c r="AH240" s="22" t="e">
        <f>_xlfn.XLOOKUP(AG240,Diskon!$C$3:$C$9,Diskon!$D$3:$D$9)</f>
        <v>#N/A</v>
      </c>
      <c r="AI240" s="17" t="s">
        <v>16</v>
      </c>
      <c r="AJ240" s="16" t="s">
        <v>11</v>
      </c>
      <c r="AK240" s="16" t="s">
        <v>70</v>
      </c>
      <c r="AL240" s="23">
        <f t="shared" si="122"/>
        <v>800000</v>
      </c>
      <c r="AM240" s="23" t="str">
        <f t="shared" si="123"/>
        <v>0</v>
      </c>
      <c r="AN240" s="23">
        <f t="shared" si="124"/>
        <v>800000</v>
      </c>
      <c r="AO240" s="23">
        <f t="shared" si="125"/>
        <v>220000</v>
      </c>
      <c r="AP240" s="23">
        <f t="shared" si="126"/>
        <v>580000</v>
      </c>
      <c r="AQ240" s="24">
        <v>45024</v>
      </c>
      <c r="AR240" s="27" t="str">
        <f t="shared" si="127"/>
        <v>08/04/23</v>
      </c>
      <c r="AS240" s="16">
        <v>2</v>
      </c>
      <c r="AT240" s="66">
        <f>AP240/'pivot general'!$A$8</f>
        <v>8.700591422701958E-4</v>
      </c>
    </row>
    <row r="241" spans="1:46" ht="14.4" x14ac:dyDescent="0.3">
      <c r="A241" s="16">
        <v>240</v>
      </c>
      <c r="B241" s="16" t="str">
        <f t="shared" si="96"/>
        <v>ORD-PU-240-04/04/23</v>
      </c>
      <c r="C241" s="17" t="s">
        <v>71</v>
      </c>
      <c r="D241" s="16" t="str">
        <f>_xlfn.XLOOKUP($C241,Product!$E$3:$E$29,Product!$D$3:$D$29)</f>
        <v>PU</v>
      </c>
      <c r="E241" s="18" t="s">
        <v>288</v>
      </c>
      <c r="F241" s="18">
        <f t="shared" si="97"/>
        <v>10</v>
      </c>
      <c r="G241" s="18">
        <f t="shared" si="98"/>
        <v>14</v>
      </c>
      <c r="H241" s="18">
        <f t="shared" si="99"/>
        <v>25</v>
      </c>
      <c r="I241" s="18">
        <f t="shared" si="100"/>
        <v>4</v>
      </c>
      <c r="J241" s="16" t="str">
        <f t="shared" si="101"/>
        <v>Dusk</v>
      </c>
      <c r="K241" s="16" t="str">
        <f t="shared" si="102"/>
        <v>Dusk</v>
      </c>
      <c r="L241" s="25" t="str">
        <f t="shared" si="103"/>
        <v xml:space="preserve"> 6</v>
      </c>
      <c r="M241" s="19">
        <f t="shared" si="104"/>
        <v>6</v>
      </c>
      <c r="N241" s="18" t="e">
        <f t="shared" si="105"/>
        <v>#VALUE!</v>
      </c>
      <c r="O241" s="18" t="e">
        <f t="shared" si="106"/>
        <v>#VALUE!</v>
      </c>
      <c r="P241" s="18" t="e">
        <f t="shared" si="107"/>
        <v>#VALUE!</v>
      </c>
      <c r="Q241" s="18" t="e">
        <f t="shared" si="108"/>
        <v>#VALUE!</v>
      </c>
      <c r="R241" s="27" t="str">
        <f t="shared" si="109"/>
        <v xml:space="preserve"> </v>
      </c>
      <c r="S241" s="19" t="str">
        <f t="shared" si="110"/>
        <v xml:space="preserve"> </v>
      </c>
      <c r="T241" s="19" t="str">
        <f t="shared" si="111"/>
        <v>0</v>
      </c>
      <c r="U241" s="19">
        <f t="shared" si="112"/>
        <v>0</v>
      </c>
      <c r="V241" s="20" t="e">
        <f t="shared" si="113"/>
        <v>#VALUE!</v>
      </c>
      <c r="W241" s="18" t="e">
        <f t="shared" si="114"/>
        <v>#VALUE!</v>
      </c>
      <c r="X241" s="18" t="e">
        <f t="shared" si="115"/>
        <v>#VALUE!</v>
      </c>
      <c r="Y241" s="18" t="e">
        <f t="shared" si="116"/>
        <v>#VALUE!</v>
      </c>
      <c r="Z241" s="16" t="str">
        <f t="shared" si="117"/>
        <v xml:space="preserve"> </v>
      </c>
      <c r="AA241" s="16" t="str">
        <f t="shared" si="118"/>
        <v xml:space="preserve"> </v>
      </c>
      <c r="AB241" s="19" t="str">
        <f t="shared" si="119"/>
        <v>0</v>
      </c>
      <c r="AC241" s="19">
        <f t="shared" si="120"/>
        <v>0</v>
      </c>
      <c r="AD241" s="19">
        <f t="shared" si="121"/>
        <v>6</v>
      </c>
      <c r="AE241" s="31">
        <f>_xlfn.XLOOKUP(C241,Product!$E$3:$E$29,Product!$F$3:$F$29)</f>
        <v>200000</v>
      </c>
      <c r="AF241" s="31">
        <f>_xlfn.XLOOKUP(C241,Product!$E$3:$E$29,Product!$G$3:$G$29)</f>
        <v>64000</v>
      </c>
      <c r="AG241" s="21" t="s">
        <v>89</v>
      </c>
      <c r="AH241" s="22">
        <f>_xlfn.XLOOKUP(AG241,Diskon!$C$3:$C$9,Diskon!$D$3:$D$9)</f>
        <v>0.15</v>
      </c>
      <c r="AI241" s="17" t="s">
        <v>90</v>
      </c>
      <c r="AJ241" s="16" t="s">
        <v>23</v>
      </c>
      <c r="AK241" s="16" t="s">
        <v>62</v>
      </c>
      <c r="AL241" s="23">
        <f t="shared" si="122"/>
        <v>1200000</v>
      </c>
      <c r="AM241" s="23">
        <f t="shared" si="123"/>
        <v>180000</v>
      </c>
      <c r="AN241" s="23">
        <f t="shared" si="124"/>
        <v>1020000</v>
      </c>
      <c r="AO241" s="23">
        <f t="shared" si="125"/>
        <v>384000</v>
      </c>
      <c r="AP241" s="23">
        <f t="shared" si="126"/>
        <v>636000</v>
      </c>
      <c r="AQ241" s="24">
        <v>45020</v>
      </c>
      <c r="AR241" s="27" t="str">
        <f t="shared" si="127"/>
        <v>04/04/23</v>
      </c>
      <c r="AS241" s="16">
        <v>2</v>
      </c>
      <c r="AT241" s="66">
        <f>AP241/'pivot general'!$A$8</f>
        <v>9.540648525583526E-4</v>
      </c>
    </row>
    <row r="242" spans="1:46" ht="14.4" x14ac:dyDescent="0.3">
      <c r="A242" s="16">
        <v>241</v>
      </c>
      <c r="B242" s="16" t="str">
        <f t="shared" si="96"/>
        <v>ORD-AK-241-28/04/23</v>
      </c>
      <c r="C242" s="17" t="s">
        <v>37</v>
      </c>
      <c r="D242" s="16" t="str">
        <f>_xlfn.XLOOKUP($C242,Product!$E$3:$E$29,Product!$D$3:$D$29)</f>
        <v>AK</v>
      </c>
      <c r="E242" s="18" t="s">
        <v>289</v>
      </c>
      <c r="F242" s="18">
        <f t="shared" si="97"/>
        <v>10</v>
      </c>
      <c r="G242" s="18">
        <f t="shared" si="98"/>
        <v>14</v>
      </c>
      <c r="H242" s="18">
        <f t="shared" si="99"/>
        <v>25</v>
      </c>
      <c r="I242" s="18">
        <f t="shared" si="100"/>
        <v>4</v>
      </c>
      <c r="J242" s="16" t="str">
        <f t="shared" si="101"/>
        <v>Dusk</v>
      </c>
      <c r="K242" s="16" t="str">
        <f t="shared" si="102"/>
        <v>Dusk</v>
      </c>
      <c r="L242" s="25" t="str">
        <f t="shared" si="103"/>
        <v xml:space="preserve"> 3</v>
      </c>
      <c r="M242" s="19">
        <f t="shared" si="104"/>
        <v>3</v>
      </c>
      <c r="N242" s="18">
        <f t="shared" si="105"/>
        <v>38</v>
      </c>
      <c r="O242" s="18">
        <f t="shared" si="106"/>
        <v>43</v>
      </c>
      <c r="P242" s="18">
        <f t="shared" si="107"/>
        <v>54</v>
      </c>
      <c r="Q242" s="18">
        <f t="shared" si="108"/>
        <v>5</v>
      </c>
      <c r="R242" s="27" t="str">
        <f t="shared" si="109"/>
        <v xml:space="preserve">Gold </v>
      </c>
      <c r="S242" s="19" t="str">
        <f t="shared" si="110"/>
        <v xml:space="preserve">Gold </v>
      </c>
      <c r="T242" s="19" t="str">
        <f t="shared" si="111"/>
        <v xml:space="preserve"> 2</v>
      </c>
      <c r="U242" s="19">
        <f t="shared" si="112"/>
        <v>2</v>
      </c>
      <c r="V242" s="20" t="e">
        <f t="shared" si="113"/>
        <v>#VALUE!</v>
      </c>
      <c r="W242" s="18" t="e">
        <f t="shared" si="114"/>
        <v>#VALUE!</v>
      </c>
      <c r="X242" s="18" t="e">
        <f t="shared" si="115"/>
        <v>#VALUE!</v>
      </c>
      <c r="Y242" s="18" t="e">
        <f t="shared" si="116"/>
        <v>#VALUE!</v>
      </c>
      <c r="Z242" s="16" t="str">
        <f t="shared" si="117"/>
        <v xml:space="preserve"> </v>
      </c>
      <c r="AA242" s="16" t="str">
        <f t="shared" si="118"/>
        <v xml:space="preserve"> </v>
      </c>
      <c r="AB242" s="19" t="str">
        <f t="shared" si="119"/>
        <v>0</v>
      </c>
      <c r="AC242" s="19">
        <f t="shared" si="120"/>
        <v>0</v>
      </c>
      <c r="AD242" s="19">
        <f t="shared" si="121"/>
        <v>5</v>
      </c>
      <c r="AE242" s="31">
        <f>_xlfn.XLOOKUP(C242,Product!$E$3:$E$29,Product!$F$3:$F$29)</f>
        <v>48000</v>
      </c>
      <c r="AF242" s="31">
        <f>_xlfn.XLOOKUP(C242,Product!$E$3:$E$29,Product!$G$3:$G$29)</f>
        <v>20000</v>
      </c>
      <c r="AG242" s="21" t="s">
        <v>100</v>
      </c>
      <c r="AH242" s="22">
        <f>_xlfn.XLOOKUP(AG242,Diskon!$C$3:$C$9,Diskon!$D$3:$D$9)</f>
        <v>0.15</v>
      </c>
      <c r="AI242" s="17" t="s">
        <v>13</v>
      </c>
      <c r="AJ242" s="16" t="s">
        <v>17</v>
      </c>
      <c r="AK242" s="16" t="s">
        <v>55</v>
      </c>
      <c r="AL242" s="23">
        <f t="shared" si="122"/>
        <v>240000</v>
      </c>
      <c r="AM242" s="23">
        <f t="shared" si="123"/>
        <v>36000</v>
      </c>
      <c r="AN242" s="23">
        <f t="shared" si="124"/>
        <v>204000</v>
      </c>
      <c r="AO242" s="23">
        <f t="shared" si="125"/>
        <v>100000</v>
      </c>
      <c r="AP242" s="23">
        <f t="shared" si="126"/>
        <v>104000</v>
      </c>
      <c r="AQ242" s="24">
        <v>45044</v>
      </c>
      <c r="AR242" s="27" t="str">
        <f t="shared" si="127"/>
        <v>28/04/23</v>
      </c>
      <c r="AS242" s="16">
        <v>5</v>
      </c>
      <c r="AT242" s="66">
        <f>AP242/'pivot general'!$A$8</f>
        <v>1.5601060482086271E-4</v>
      </c>
    </row>
    <row r="243" spans="1:46" ht="14.4" x14ac:dyDescent="0.3">
      <c r="A243" s="16">
        <v>242</v>
      </c>
      <c r="B243" s="16" t="str">
        <f t="shared" si="96"/>
        <v>ORD-PP-242-14/04/23</v>
      </c>
      <c r="C243" s="17" t="s">
        <v>24</v>
      </c>
      <c r="D243" s="16" t="str">
        <f>_xlfn.XLOOKUP($C243,Product!$E$3:$E$29,Product!$D$3:$D$29)</f>
        <v>PP</v>
      </c>
      <c r="E243" s="18" t="s">
        <v>208</v>
      </c>
      <c r="F243" s="18">
        <f t="shared" si="97"/>
        <v>10</v>
      </c>
      <c r="G243" s="18">
        <f t="shared" si="98"/>
        <v>14</v>
      </c>
      <c r="H243" s="18">
        <f t="shared" si="99"/>
        <v>25</v>
      </c>
      <c r="I243" s="18">
        <f t="shared" si="100"/>
        <v>4</v>
      </c>
      <c r="J243" s="16" t="str">
        <f t="shared" si="101"/>
        <v>Dusk</v>
      </c>
      <c r="K243" s="16" t="str">
        <f t="shared" si="102"/>
        <v>Dusk</v>
      </c>
      <c r="L243" s="25" t="str">
        <f t="shared" si="103"/>
        <v xml:space="preserve"> 3</v>
      </c>
      <c r="M243" s="19">
        <f t="shared" si="104"/>
        <v>3</v>
      </c>
      <c r="N243" s="18" t="e">
        <f t="shared" si="105"/>
        <v>#VALUE!</v>
      </c>
      <c r="O243" s="18" t="e">
        <f t="shared" si="106"/>
        <v>#VALUE!</v>
      </c>
      <c r="P243" s="18" t="e">
        <f t="shared" si="107"/>
        <v>#VALUE!</v>
      </c>
      <c r="Q243" s="18" t="e">
        <f t="shared" si="108"/>
        <v>#VALUE!</v>
      </c>
      <c r="R243" s="27" t="str">
        <f t="shared" si="109"/>
        <v xml:space="preserve"> </v>
      </c>
      <c r="S243" s="19" t="str">
        <f t="shared" si="110"/>
        <v xml:space="preserve"> </v>
      </c>
      <c r="T243" s="19" t="str">
        <f t="shared" si="111"/>
        <v>0</v>
      </c>
      <c r="U243" s="19">
        <f t="shared" si="112"/>
        <v>0</v>
      </c>
      <c r="V243" s="20" t="e">
        <f t="shared" si="113"/>
        <v>#VALUE!</v>
      </c>
      <c r="W243" s="18" t="e">
        <f t="shared" si="114"/>
        <v>#VALUE!</v>
      </c>
      <c r="X243" s="18" t="e">
        <f t="shared" si="115"/>
        <v>#VALUE!</v>
      </c>
      <c r="Y243" s="18" t="e">
        <f t="shared" si="116"/>
        <v>#VALUE!</v>
      </c>
      <c r="Z243" s="16" t="str">
        <f t="shared" si="117"/>
        <v xml:space="preserve"> </v>
      </c>
      <c r="AA243" s="16" t="str">
        <f t="shared" si="118"/>
        <v xml:space="preserve"> </v>
      </c>
      <c r="AB243" s="19" t="str">
        <f t="shared" si="119"/>
        <v>0</v>
      </c>
      <c r="AC243" s="19">
        <f t="shared" si="120"/>
        <v>0</v>
      </c>
      <c r="AD243" s="19">
        <f t="shared" si="121"/>
        <v>3</v>
      </c>
      <c r="AE243" s="31">
        <f>_xlfn.XLOOKUP(C243,Product!$E$3:$E$29,Product!$F$3:$F$29)</f>
        <v>130000</v>
      </c>
      <c r="AF243" s="31">
        <f>_xlfn.XLOOKUP(C243,Product!$E$3:$E$29,Product!$G$3:$G$29)</f>
        <v>46000</v>
      </c>
      <c r="AG243" s="21" t="s">
        <v>16</v>
      </c>
      <c r="AH243" s="22" t="e">
        <f>_xlfn.XLOOKUP(AG243,Diskon!$C$3:$C$9,Diskon!$D$3:$D$9)</f>
        <v>#N/A</v>
      </c>
      <c r="AI243" s="17" t="s">
        <v>16</v>
      </c>
      <c r="AJ243" s="16" t="s">
        <v>11</v>
      </c>
      <c r="AK243" s="16" t="s">
        <v>75</v>
      </c>
      <c r="AL243" s="23">
        <f t="shared" si="122"/>
        <v>390000</v>
      </c>
      <c r="AM243" s="23" t="str">
        <f t="shared" si="123"/>
        <v>0</v>
      </c>
      <c r="AN243" s="23">
        <f t="shared" si="124"/>
        <v>390000</v>
      </c>
      <c r="AO243" s="23">
        <f t="shared" si="125"/>
        <v>138000</v>
      </c>
      <c r="AP243" s="23">
        <f t="shared" si="126"/>
        <v>252000</v>
      </c>
      <c r="AQ243" s="24">
        <v>45030</v>
      </c>
      <c r="AR243" s="27" t="str">
        <f t="shared" si="127"/>
        <v>14/04/23</v>
      </c>
      <c r="AS243" s="16">
        <v>5</v>
      </c>
      <c r="AT243" s="66">
        <f>AP243/'pivot general'!$A$8</f>
        <v>3.7802569629670577E-4</v>
      </c>
    </row>
    <row r="244" spans="1:46" ht="14.4" x14ac:dyDescent="0.3">
      <c r="A244" s="16">
        <v>243</v>
      </c>
      <c r="B244" s="16" t="str">
        <f t="shared" si="96"/>
        <v>ORD-AK-243-04/04/23</v>
      </c>
      <c r="C244" s="17" t="s">
        <v>69</v>
      </c>
      <c r="D244" s="16" t="str">
        <f>_xlfn.XLOOKUP($C244,Product!$E$3:$E$29,Product!$D$3:$D$29)</f>
        <v>AK</v>
      </c>
      <c r="E244" s="18" t="s">
        <v>244</v>
      </c>
      <c r="F244" s="18">
        <f t="shared" si="97"/>
        <v>10</v>
      </c>
      <c r="G244" s="18">
        <f t="shared" si="98"/>
        <v>18</v>
      </c>
      <c r="H244" s="18">
        <f t="shared" si="99"/>
        <v>29</v>
      </c>
      <c r="I244" s="18">
        <f t="shared" si="100"/>
        <v>8</v>
      </c>
      <c r="J244" s="16" t="str">
        <f t="shared" si="101"/>
        <v>Ash Grey</v>
      </c>
      <c r="K244" s="16" t="str">
        <f t="shared" si="102"/>
        <v>Ash Grey</v>
      </c>
      <c r="L244" s="25" t="str">
        <f t="shared" si="103"/>
        <v xml:space="preserve"> 2</v>
      </c>
      <c r="M244" s="19">
        <f t="shared" si="104"/>
        <v>2</v>
      </c>
      <c r="N244" s="18" t="e">
        <f t="shared" si="105"/>
        <v>#VALUE!</v>
      </c>
      <c r="O244" s="18" t="e">
        <f t="shared" si="106"/>
        <v>#VALUE!</v>
      </c>
      <c r="P244" s="18" t="e">
        <f t="shared" si="107"/>
        <v>#VALUE!</v>
      </c>
      <c r="Q244" s="18" t="e">
        <f t="shared" si="108"/>
        <v>#VALUE!</v>
      </c>
      <c r="R244" s="27" t="str">
        <f t="shared" si="109"/>
        <v xml:space="preserve"> </v>
      </c>
      <c r="S244" s="19" t="str">
        <f t="shared" si="110"/>
        <v xml:space="preserve"> </v>
      </c>
      <c r="T244" s="19" t="str">
        <f t="shared" si="111"/>
        <v>0</v>
      </c>
      <c r="U244" s="19">
        <f t="shared" si="112"/>
        <v>0</v>
      </c>
      <c r="V244" s="20" t="e">
        <f t="shared" si="113"/>
        <v>#VALUE!</v>
      </c>
      <c r="W244" s="18" t="e">
        <f t="shared" si="114"/>
        <v>#VALUE!</v>
      </c>
      <c r="X244" s="18" t="e">
        <f t="shared" si="115"/>
        <v>#VALUE!</v>
      </c>
      <c r="Y244" s="18" t="e">
        <f t="shared" si="116"/>
        <v>#VALUE!</v>
      </c>
      <c r="Z244" s="16" t="str">
        <f t="shared" si="117"/>
        <v xml:space="preserve"> </v>
      </c>
      <c r="AA244" s="16" t="str">
        <f t="shared" si="118"/>
        <v xml:space="preserve"> </v>
      </c>
      <c r="AB244" s="19" t="str">
        <f t="shared" si="119"/>
        <v>0</v>
      </c>
      <c r="AC244" s="19">
        <f t="shared" si="120"/>
        <v>0</v>
      </c>
      <c r="AD244" s="19">
        <f t="shared" si="121"/>
        <v>2</v>
      </c>
      <c r="AE244" s="31">
        <f>_xlfn.XLOOKUP(C244,Product!$E$3:$E$29,Product!$F$3:$F$29)</f>
        <v>9000</v>
      </c>
      <c r="AF244" s="31">
        <f>_xlfn.XLOOKUP(C244,Product!$E$3:$E$29,Product!$G$3:$G$29)</f>
        <v>2000</v>
      </c>
      <c r="AG244" s="21" t="s">
        <v>19</v>
      </c>
      <c r="AH244" s="22">
        <f>_xlfn.XLOOKUP(AG244,Diskon!$C$3:$C$9,Diskon!$D$3:$D$9)</f>
        <v>0.15</v>
      </c>
      <c r="AI244" s="17" t="s">
        <v>90</v>
      </c>
      <c r="AJ244" s="16" t="s">
        <v>11</v>
      </c>
      <c r="AK244" s="16" t="s">
        <v>49</v>
      </c>
      <c r="AL244" s="23">
        <f t="shared" si="122"/>
        <v>18000</v>
      </c>
      <c r="AM244" s="23">
        <f t="shared" si="123"/>
        <v>2700</v>
      </c>
      <c r="AN244" s="23">
        <f t="shared" si="124"/>
        <v>15300</v>
      </c>
      <c r="AO244" s="23">
        <f t="shared" si="125"/>
        <v>4000</v>
      </c>
      <c r="AP244" s="23">
        <f t="shared" si="126"/>
        <v>11300</v>
      </c>
      <c r="AQ244" s="24">
        <v>45020</v>
      </c>
      <c r="AR244" s="27" t="str">
        <f t="shared" si="127"/>
        <v>04/04/23</v>
      </c>
      <c r="AS244" s="16">
        <v>3</v>
      </c>
      <c r="AT244" s="66">
        <f>AP244/'pivot general'!$A$8</f>
        <v>1.6951152254574505E-5</v>
      </c>
    </row>
    <row r="245" spans="1:46" ht="14.4" x14ac:dyDescent="0.3">
      <c r="A245" s="16">
        <v>244</v>
      </c>
      <c r="B245" s="16" t="str">
        <f t="shared" si="96"/>
        <v>ORD-PW-244-30/04/23</v>
      </c>
      <c r="C245" s="17" t="s">
        <v>21</v>
      </c>
      <c r="D245" s="16" t="str">
        <f>_xlfn.XLOOKUP($C245,Product!$E$3:$E$29,Product!$D$3:$D$29)</f>
        <v>PW</v>
      </c>
      <c r="E245" s="18" t="s">
        <v>290</v>
      </c>
      <c r="F245" s="18">
        <f t="shared" si="97"/>
        <v>10</v>
      </c>
      <c r="G245" s="18">
        <f t="shared" si="98"/>
        <v>23</v>
      </c>
      <c r="H245" s="18">
        <f t="shared" si="99"/>
        <v>34</v>
      </c>
      <c r="I245" s="18">
        <f t="shared" si="100"/>
        <v>13</v>
      </c>
      <c r="J245" s="16" t="str">
        <f t="shared" si="101"/>
        <v>Summer Orange</v>
      </c>
      <c r="K245" s="16" t="str">
        <f t="shared" si="102"/>
        <v>Summer Orange</v>
      </c>
      <c r="L245" s="25" t="str">
        <f t="shared" si="103"/>
        <v xml:space="preserve"> 2</v>
      </c>
      <c r="M245" s="19">
        <f t="shared" si="104"/>
        <v>2</v>
      </c>
      <c r="N245" s="18">
        <f t="shared" si="105"/>
        <v>47</v>
      </c>
      <c r="O245" s="18">
        <f t="shared" si="106"/>
        <v>58</v>
      </c>
      <c r="P245" s="18">
        <f t="shared" si="107"/>
        <v>69</v>
      </c>
      <c r="Q245" s="18">
        <f t="shared" si="108"/>
        <v>11</v>
      </c>
      <c r="R245" s="27" t="str">
        <f t="shared" si="109"/>
        <v xml:space="preserve">Ocean Blue </v>
      </c>
      <c r="S245" s="19" t="str">
        <f t="shared" si="110"/>
        <v xml:space="preserve">Ocean Blue </v>
      </c>
      <c r="T245" s="19" t="str">
        <f t="shared" si="111"/>
        <v xml:space="preserve"> 1</v>
      </c>
      <c r="U245" s="19">
        <f t="shared" si="112"/>
        <v>1</v>
      </c>
      <c r="V245" s="20" t="e">
        <f t="shared" si="113"/>
        <v>#VALUE!</v>
      </c>
      <c r="W245" s="18" t="e">
        <f t="shared" si="114"/>
        <v>#VALUE!</v>
      </c>
      <c r="X245" s="18" t="e">
        <f t="shared" si="115"/>
        <v>#VALUE!</v>
      </c>
      <c r="Y245" s="18" t="e">
        <f t="shared" si="116"/>
        <v>#VALUE!</v>
      </c>
      <c r="Z245" s="16" t="str">
        <f t="shared" si="117"/>
        <v xml:space="preserve"> </v>
      </c>
      <c r="AA245" s="16" t="str">
        <f t="shared" si="118"/>
        <v xml:space="preserve"> </v>
      </c>
      <c r="AB245" s="19" t="str">
        <f t="shared" si="119"/>
        <v>0</v>
      </c>
      <c r="AC245" s="19">
        <f t="shared" si="120"/>
        <v>0</v>
      </c>
      <c r="AD245" s="19">
        <f t="shared" si="121"/>
        <v>3</v>
      </c>
      <c r="AE245" s="31">
        <f>_xlfn.XLOOKUP(C245,Product!$E$3:$E$29,Product!$F$3:$F$29)</f>
        <v>90000</v>
      </c>
      <c r="AF245" s="31">
        <f>_xlfn.XLOOKUP(C245,Product!$E$3:$E$29,Product!$G$3:$G$29)</f>
        <v>36000</v>
      </c>
      <c r="AG245" s="21" t="s">
        <v>96</v>
      </c>
      <c r="AH245" s="22">
        <f>_xlfn.XLOOKUP(AG245,Diskon!$C$3:$C$9,Diskon!$D$3:$D$9)</f>
        <v>0.1</v>
      </c>
      <c r="AI245" s="17" t="s">
        <v>13</v>
      </c>
      <c r="AJ245" s="16" t="s">
        <v>14</v>
      </c>
      <c r="AK245" s="16" t="s">
        <v>38</v>
      </c>
      <c r="AL245" s="23">
        <f t="shared" si="122"/>
        <v>270000</v>
      </c>
      <c r="AM245" s="23">
        <f t="shared" si="123"/>
        <v>27000</v>
      </c>
      <c r="AN245" s="23">
        <f t="shared" si="124"/>
        <v>243000</v>
      </c>
      <c r="AO245" s="23">
        <f t="shared" si="125"/>
        <v>108000</v>
      </c>
      <c r="AP245" s="23">
        <f t="shared" si="126"/>
        <v>135000</v>
      </c>
      <c r="AQ245" s="24">
        <v>45046</v>
      </c>
      <c r="AR245" s="27" t="str">
        <f t="shared" si="127"/>
        <v>30/04/23</v>
      </c>
      <c r="AS245" s="16">
        <v>3</v>
      </c>
      <c r="AT245" s="66">
        <f>AP245/'pivot general'!$A$8</f>
        <v>2.0251376587323522E-4</v>
      </c>
    </row>
    <row r="246" spans="1:46" ht="14.4" x14ac:dyDescent="0.3">
      <c r="A246" s="16">
        <v>245</v>
      </c>
      <c r="B246" s="16" t="str">
        <f t="shared" si="96"/>
        <v>ORD-PW-245-17/04/23</v>
      </c>
      <c r="C246" s="17" t="s">
        <v>21</v>
      </c>
      <c r="D246" s="16" t="str">
        <f>_xlfn.XLOOKUP($C246,Product!$E$3:$E$29,Product!$D$3:$D$29)</f>
        <v>PW</v>
      </c>
      <c r="E246" s="18" t="s">
        <v>111</v>
      </c>
      <c r="F246" s="18">
        <f t="shared" si="97"/>
        <v>10</v>
      </c>
      <c r="G246" s="18">
        <f t="shared" si="98"/>
        <v>18</v>
      </c>
      <c r="H246" s="18">
        <f t="shared" si="99"/>
        <v>29</v>
      </c>
      <c r="I246" s="18">
        <f t="shared" si="100"/>
        <v>8</v>
      </c>
      <c r="J246" s="16" t="str">
        <f t="shared" si="101"/>
        <v>Ash Grey</v>
      </c>
      <c r="K246" s="16" t="str">
        <f t="shared" si="102"/>
        <v>Ash Grey</v>
      </c>
      <c r="L246" s="25" t="str">
        <f t="shared" si="103"/>
        <v xml:space="preserve"> 1</v>
      </c>
      <c r="M246" s="19">
        <f t="shared" si="104"/>
        <v>1</v>
      </c>
      <c r="N246" s="18" t="e">
        <f t="shared" si="105"/>
        <v>#VALUE!</v>
      </c>
      <c r="O246" s="18" t="e">
        <f t="shared" si="106"/>
        <v>#VALUE!</v>
      </c>
      <c r="P246" s="18" t="e">
        <f t="shared" si="107"/>
        <v>#VALUE!</v>
      </c>
      <c r="Q246" s="18" t="e">
        <f t="shared" si="108"/>
        <v>#VALUE!</v>
      </c>
      <c r="R246" s="27" t="str">
        <f t="shared" si="109"/>
        <v xml:space="preserve"> </v>
      </c>
      <c r="S246" s="19" t="str">
        <f t="shared" si="110"/>
        <v xml:space="preserve"> </v>
      </c>
      <c r="T246" s="19" t="str">
        <f t="shared" si="111"/>
        <v>0</v>
      </c>
      <c r="U246" s="19">
        <f t="shared" si="112"/>
        <v>0</v>
      </c>
      <c r="V246" s="20" t="e">
        <f t="shared" si="113"/>
        <v>#VALUE!</v>
      </c>
      <c r="W246" s="18" t="e">
        <f t="shared" si="114"/>
        <v>#VALUE!</v>
      </c>
      <c r="X246" s="18" t="e">
        <f t="shared" si="115"/>
        <v>#VALUE!</v>
      </c>
      <c r="Y246" s="18" t="e">
        <f t="shared" si="116"/>
        <v>#VALUE!</v>
      </c>
      <c r="Z246" s="16" t="str">
        <f t="shared" si="117"/>
        <v xml:space="preserve"> </v>
      </c>
      <c r="AA246" s="16" t="str">
        <f t="shared" si="118"/>
        <v xml:space="preserve"> </v>
      </c>
      <c r="AB246" s="19" t="str">
        <f t="shared" si="119"/>
        <v>0</v>
      </c>
      <c r="AC246" s="19">
        <f t="shared" si="120"/>
        <v>0</v>
      </c>
      <c r="AD246" s="19">
        <f t="shared" si="121"/>
        <v>1</v>
      </c>
      <c r="AE246" s="31">
        <f>_xlfn.XLOOKUP(C246,Product!$E$3:$E$29,Product!$F$3:$F$29)</f>
        <v>90000</v>
      </c>
      <c r="AF246" s="31">
        <f>_xlfn.XLOOKUP(C246,Product!$E$3:$E$29,Product!$G$3:$G$29)</f>
        <v>36000</v>
      </c>
      <c r="AG246" s="21" t="s">
        <v>12</v>
      </c>
      <c r="AH246" s="22">
        <f>_xlfn.XLOOKUP(AG246,Diskon!$C$3:$C$9,Diskon!$D$3:$D$9)</f>
        <v>0.2</v>
      </c>
      <c r="AI246" s="17" t="s">
        <v>13</v>
      </c>
      <c r="AJ246" s="16" t="s">
        <v>11</v>
      </c>
      <c r="AK246" s="16" t="s">
        <v>70</v>
      </c>
      <c r="AL246" s="23">
        <f t="shared" si="122"/>
        <v>90000</v>
      </c>
      <c r="AM246" s="23">
        <f t="shared" si="123"/>
        <v>18000</v>
      </c>
      <c r="AN246" s="23">
        <f t="shared" si="124"/>
        <v>72000</v>
      </c>
      <c r="AO246" s="23">
        <f t="shared" si="125"/>
        <v>36000</v>
      </c>
      <c r="AP246" s="23">
        <f t="shared" si="126"/>
        <v>36000</v>
      </c>
      <c r="AQ246" s="24">
        <v>45033</v>
      </c>
      <c r="AR246" s="27" t="str">
        <f t="shared" si="127"/>
        <v>17/04/23</v>
      </c>
      <c r="AS246" s="16">
        <v>3</v>
      </c>
      <c r="AT246" s="66">
        <f>AP246/'pivot general'!$A$8</f>
        <v>5.4003670899529397E-5</v>
      </c>
    </row>
    <row r="247" spans="1:46" ht="14.4" x14ac:dyDescent="0.3">
      <c r="A247" s="16">
        <v>246</v>
      </c>
      <c r="B247" s="16" t="str">
        <f t="shared" si="96"/>
        <v>ORD-PW-246-05/04/23</v>
      </c>
      <c r="C247" s="17" t="s">
        <v>47</v>
      </c>
      <c r="D247" s="16" t="str">
        <f>_xlfn.XLOOKUP($C247,Product!$E$3:$E$29,Product!$D$3:$D$29)</f>
        <v>PW</v>
      </c>
      <c r="E247" s="18" t="s">
        <v>291</v>
      </c>
      <c r="F247" s="18">
        <f t="shared" si="97"/>
        <v>10</v>
      </c>
      <c r="G247" s="18">
        <f t="shared" si="98"/>
        <v>14</v>
      </c>
      <c r="H247" s="18">
        <f t="shared" si="99"/>
        <v>25</v>
      </c>
      <c r="I247" s="18">
        <f t="shared" si="100"/>
        <v>4</v>
      </c>
      <c r="J247" s="16" t="str">
        <f t="shared" si="101"/>
        <v>Dusk</v>
      </c>
      <c r="K247" s="16" t="str">
        <f t="shared" si="102"/>
        <v>Dusk</v>
      </c>
      <c r="L247" s="25" t="str">
        <f t="shared" si="103"/>
        <v xml:space="preserve"> 2</v>
      </c>
      <c r="M247" s="19">
        <f t="shared" si="104"/>
        <v>2</v>
      </c>
      <c r="N247" s="18">
        <f t="shared" si="105"/>
        <v>38</v>
      </c>
      <c r="O247" s="18">
        <f t="shared" si="106"/>
        <v>53</v>
      </c>
      <c r="P247" s="18">
        <f t="shared" si="107"/>
        <v>64</v>
      </c>
      <c r="Q247" s="18">
        <f t="shared" si="108"/>
        <v>15</v>
      </c>
      <c r="R247" s="27" t="str">
        <f t="shared" si="109"/>
        <v xml:space="preserve">Midnight Black </v>
      </c>
      <c r="S247" s="19" t="str">
        <f t="shared" si="110"/>
        <v xml:space="preserve">Midnight Black </v>
      </c>
      <c r="T247" s="19" t="str">
        <f t="shared" si="111"/>
        <v xml:space="preserve"> 1</v>
      </c>
      <c r="U247" s="19">
        <f t="shared" si="112"/>
        <v>1</v>
      </c>
      <c r="V247" s="20" t="e">
        <f t="shared" si="113"/>
        <v>#VALUE!</v>
      </c>
      <c r="W247" s="18" t="e">
        <f t="shared" si="114"/>
        <v>#VALUE!</v>
      </c>
      <c r="X247" s="18" t="e">
        <f t="shared" si="115"/>
        <v>#VALUE!</v>
      </c>
      <c r="Y247" s="18" t="e">
        <f t="shared" si="116"/>
        <v>#VALUE!</v>
      </c>
      <c r="Z247" s="16" t="str">
        <f t="shared" si="117"/>
        <v xml:space="preserve"> </v>
      </c>
      <c r="AA247" s="16" t="str">
        <f t="shared" si="118"/>
        <v xml:space="preserve"> </v>
      </c>
      <c r="AB247" s="19" t="str">
        <f t="shared" si="119"/>
        <v>0</v>
      </c>
      <c r="AC247" s="19">
        <f t="shared" si="120"/>
        <v>0</v>
      </c>
      <c r="AD247" s="19">
        <f t="shared" si="121"/>
        <v>3</v>
      </c>
      <c r="AE247" s="31">
        <f>_xlfn.XLOOKUP(C247,Product!$E$3:$E$29,Product!$F$3:$F$29)</f>
        <v>200000</v>
      </c>
      <c r="AF247" s="31">
        <f>_xlfn.XLOOKUP(C247,Product!$E$3:$E$29,Product!$G$3:$G$29)</f>
        <v>55000</v>
      </c>
      <c r="AG247" s="21" t="s">
        <v>19</v>
      </c>
      <c r="AH247" s="22">
        <f>_xlfn.XLOOKUP(AG247,Diskon!$C$3:$C$9,Diskon!$D$3:$D$9)</f>
        <v>0.15</v>
      </c>
      <c r="AI247" s="17" t="s">
        <v>90</v>
      </c>
      <c r="AJ247" s="16" t="s">
        <v>11</v>
      </c>
      <c r="AK247" s="16" t="s">
        <v>32</v>
      </c>
      <c r="AL247" s="23">
        <f t="shared" si="122"/>
        <v>600000</v>
      </c>
      <c r="AM247" s="23">
        <f t="shared" si="123"/>
        <v>90000</v>
      </c>
      <c r="AN247" s="23">
        <f t="shared" si="124"/>
        <v>510000</v>
      </c>
      <c r="AO247" s="23">
        <f t="shared" si="125"/>
        <v>165000</v>
      </c>
      <c r="AP247" s="23">
        <f t="shared" si="126"/>
        <v>345000</v>
      </c>
      <c r="AQ247" s="24">
        <v>45021</v>
      </c>
      <c r="AR247" s="27" t="str">
        <f t="shared" si="127"/>
        <v>05/04/23</v>
      </c>
      <c r="AS247" s="16">
        <v>5</v>
      </c>
      <c r="AT247" s="66">
        <f>AP247/'pivot general'!$A$8</f>
        <v>5.1753517945382339E-4</v>
      </c>
    </row>
    <row r="248" spans="1:46" ht="14.4" x14ac:dyDescent="0.3">
      <c r="A248" s="16">
        <v>247</v>
      </c>
      <c r="B248" s="16" t="str">
        <f t="shared" si="96"/>
        <v>ORD-PU-247-30/04/23</v>
      </c>
      <c r="C248" s="17" t="s">
        <v>71</v>
      </c>
      <c r="D248" s="16" t="str">
        <f>_xlfn.XLOOKUP($C248,Product!$E$3:$E$29,Product!$D$3:$D$29)</f>
        <v>PU</v>
      </c>
      <c r="E248" s="18" t="s">
        <v>292</v>
      </c>
      <c r="F248" s="18">
        <f t="shared" si="97"/>
        <v>10</v>
      </c>
      <c r="G248" s="18">
        <f t="shared" si="98"/>
        <v>20</v>
      </c>
      <c r="H248" s="18">
        <f t="shared" si="99"/>
        <v>31</v>
      </c>
      <c r="I248" s="18">
        <f t="shared" si="100"/>
        <v>10</v>
      </c>
      <c r="J248" s="16" t="str">
        <f t="shared" si="101"/>
        <v>Snow White</v>
      </c>
      <c r="K248" s="16" t="str">
        <f t="shared" si="102"/>
        <v>Snow White</v>
      </c>
      <c r="L248" s="25" t="str">
        <f t="shared" si="103"/>
        <v xml:space="preserve"> 1</v>
      </c>
      <c r="M248" s="19">
        <f t="shared" si="104"/>
        <v>1</v>
      </c>
      <c r="N248" s="18">
        <f t="shared" si="105"/>
        <v>44</v>
      </c>
      <c r="O248" s="18">
        <f t="shared" si="106"/>
        <v>56</v>
      </c>
      <c r="P248" s="18">
        <f t="shared" si="107"/>
        <v>67</v>
      </c>
      <c r="Q248" s="18">
        <f t="shared" si="108"/>
        <v>12</v>
      </c>
      <c r="R248" s="27" t="str">
        <f t="shared" si="109"/>
        <v xml:space="preserve">Carmine Red </v>
      </c>
      <c r="S248" s="19" t="str">
        <f t="shared" si="110"/>
        <v xml:space="preserve">Carmine Red </v>
      </c>
      <c r="T248" s="19" t="str">
        <f t="shared" si="111"/>
        <v xml:space="preserve"> 3</v>
      </c>
      <c r="U248" s="19">
        <f t="shared" si="112"/>
        <v>3</v>
      </c>
      <c r="V248" s="20" t="e">
        <f t="shared" si="113"/>
        <v>#VALUE!</v>
      </c>
      <c r="W248" s="18" t="e">
        <f t="shared" si="114"/>
        <v>#VALUE!</v>
      </c>
      <c r="X248" s="18" t="e">
        <f t="shared" si="115"/>
        <v>#VALUE!</v>
      </c>
      <c r="Y248" s="18" t="e">
        <f t="shared" si="116"/>
        <v>#VALUE!</v>
      </c>
      <c r="Z248" s="16" t="str">
        <f t="shared" si="117"/>
        <v xml:space="preserve"> </v>
      </c>
      <c r="AA248" s="16" t="str">
        <f t="shared" si="118"/>
        <v xml:space="preserve"> </v>
      </c>
      <c r="AB248" s="19" t="str">
        <f t="shared" si="119"/>
        <v>0</v>
      </c>
      <c r="AC248" s="19">
        <f t="shared" si="120"/>
        <v>0</v>
      </c>
      <c r="AD248" s="19">
        <f t="shared" si="121"/>
        <v>4</v>
      </c>
      <c r="AE248" s="31">
        <f>_xlfn.XLOOKUP(C248,Product!$E$3:$E$29,Product!$F$3:$F$29)</f>
        <v>200000</v>
      </c>
      <c r="AF248" s="31">
        <f>_xlfn.XLOOKUP(C248,Product!$E$3:$E$29,Product!$G$3:$G$29)</f>
        <v>64000</v>
      </c>
      <c r="AG248" s="21" t="s">
        <v>96</v>
      </c>
      <c r="AH248" s="22">
        <f>_xlfn.XLOOKUP(AG248,Diskon!$C$3:$C$9,Diskon!$D$3:$D$9)</f>
        <v>0.1</v>
      </c>
      <c r="AI248" s="17" t="s">
        <v>13</v>
      </c>
      <c r="AJ248" s="16" t="s">
        <v>14</v>
      </c>
      <c r="AK248" s="16" t="s">
        <v>53</v>
      </c>
      <c r="AL248" s="23">
        <f t="shared" si="122"/>
        <v>800000</v>
      </c>
      <c r="AM248" s="23">
        <f t="shared" si="123"/>
        <v>80000</v>
      </c>
      <c r="AN248" s="23">
        <f t="shared" si="124"/>
        <v>720000</v>
      </c>
      <c r="AO248" s="23">
        <f t="shared" si="125"/>
        <v>256000</v>
      </c>
      <c r="AP248" s="23">
        <f t="shared" si="126"/>
        <v>464000</v>
      </c>
      <c r="AQ248" s="24">
        <v>45046</v>
      </c>
      <c r="AR248" s="27" t="str">
        <f t="shared" si="127"/>
        <v>30/04/23</v>
      </c>
      <c r="AS248" s="16">
        <v>1</v>
      </c>
      <c r="AT248" s="66">
        <f>AP248/'pivot general'!$A$8</f>
        <v>6.9604731381615664E-4</v>
      </c>
    </row>
    <row r="249" spans="1:46" ht="14.4" x14ac:dyDescent="0.3">
      <c r="A249" s="16">
        <v>248</v>
      </c>
      <c r="B249" s="16" t="str">
        <f t="shared" si="96"/>
        <v>ORD-SW-248-22/04/23</v>
      </c>
      <c r="C249" s="17" t="s">
        <v>33</v>
      </c>
      <c r="D249" s="16" t="str">
        <f>_xlfn.XLOOKUP($C249,Product!$E$3:$E$29,Product!$D$3:$D$29)</f>
        <v>SW</v>
      </c>
      <c r="E249" s="18" t="s">
        <v>293</v>
      </c>
      <c r="F249" s="18">
        <f t="shared" si="97"/>
        <v>10</v>
      </c>
      <c r="G249" s="18">
        <f t="shared" si="98"/>
        <v>19</v>
      </c>
      <c r="H249" s="18">
        <f t="shared" si="99"/>
        <v>30</v>
      </c>
      <c r="I249" s="18">
        <f t="shared" si="100"/>
        <v>9</v>
      </c>
      <c r="J249" s="16" t="str">
        <f t="shared" si="101"/>
        <v>Rose Gold</v>
      </c>
      <c r="K249" s="16" t="str">
        <f t="shared" si="102"/>
        <v>Rose Gold</v>
      </c>
      <c r="L249" s="25" t="str">
        <f t="shared" si="103"/>
        <v xml:space="preserve"> 1</v>
      </c>
      <c r="M249" s="19">
        <f t="shared" si="104"/>
        <v>1</v>
      </c>
      <c r="N249" s="18">
        <f t="shared" si="105"/>
        <v>43</v>
      </c>
      <c r="O249" s="18">
        <f t="shared" si="106"/>
        <v>52</v>
      </c>
      <c r="P249" s="18">
        <f t="shared" si="107"/>
        <v>63</v>
      </c>
      <c r="Q249" s="18">
        <f t="shared" si="108"/>
        <v>9</v>
      </c>
      <c r="R249" s="27" t="str">
        <f t="shared" si="109"/>
        <v xml:space="preserve">Ash Grey </v>
      </c>
      <c r="S249" s="19" t="str">
        <f t="shared" si="110"/>
        <v xml:space="preserve">Ash Grey </v>
      </c>
      <c r="T249" s="19" t="str">
        <f t="shared" si="111"/>
        <v xml:space="preserve"> 1</v>
      </c>
      <c r="U249" s="19">
        <f t="shared" si="112"/>
        <v>1</v>
      </c>
      <c r="V249" s="20">
        <f t="shared" si="113"/>
        <v>76</v>
      </c>
      <c r="W249" s="18">
        <f t="shared" si="114"/>
        <v>81</v>
      </c>
      <c r="X249" s="18">
        <f t="shared" si="115"/>
        <v>92</v>
      </c>
      <c r="Y249" s="18">
        <f t="shared" si="116"/>
        <v>5</v>
      </c>
      <c r="Z249" s="16" t="str">
        <f t="shared" si="117"/>
        <v xml:space="preserve">Dusk </v>
      </c>
      <c r="AA249" s="16" t="str">
        <f t="shared" si="118"/>
        <v xml:space="preserve">Dusk </v>
      </c>
      <c r="AB249" s="19" t="str">
        <f t="shared" si="119"/>
        <v xml:space="preserve"> 5</v>
      </c>
      <c r="AC249" s="19">
        <f t="shared" si="120"/>
        <v>5</v>
      </c>
      <c r="AD249" s="19">
        <f t="shared" si="121"/>
        <v>7</v>
      </c>
      <c r="AE249" s="31">
        <f>_xlfn.XLOOKUP(C249,Product!$E$3:$E$29,Product!$F$3:$F$29)</f>
        <v>189000</v>
      </c>
      <c r="AF249" s="31">
        <f>_xlfn.XLOOKUP(C249,Product!$E$3:$E$29,Product!$G$3:$G$29)</f>
        <v>93000</v>
      </c>
      <c r="AG249" s="21" t="s">
        <v>100</v>
      </c>
      <c r="AH249" s="22">
        <f>_xlfn.XLOOKUP(AG249,Diskon!$C$3:$C$9,Diskon!$D$3:$D$9)</f>
        <v>0.15</v>
      </c>
      <c r="AI249" s="17" t="s">
        <v>13</v>
      </c>
      <c r="AJ249" s="16" t="s">
        <v>17</v>
      </c>
      <c r="AK249" s="16" t="s">
        <v>40</v>
      </c>
      <c r="AL249" s="23">
        <f t="shared" si="122"/>
        <v>1323000</v>
      </c>
      <c r="AM249" s="23">
        <f t="shared" si="123"/>
        <v>198450</v>
      </c>
      <c r="AN249" s="23">
        <f t="shared" si="124"/>
        <v>1124550</v>
      </c>
      <c r="AO249" s="23">
        <f t="shared" si="125"/>
        <v>651000</v>
      </c>
      <c r="AP249" s="23">
        <f t="shared" si="126"/>
        <v>473550</v>
      </c>
      <c r="AQ249" s="24">
        <v>45038</v>
      </c>
      <c r="AR249" s="27" t="str">
        <f t="shared" si="127"/>
        <v>22/04/23</v>
      </c>
      <c r="AS249" s="16">
        <v>3</v>
      </c>
      <c r="AT249" s="66">
        <f>AP249/'pivot general'!$A$8</f>
        <v>7.1037328762422623E-4</v>
      </c>
    </row>
    <row r="250" spans="1:46" ht="14.4" x14ac:dyDescent="0.3">
      <c r="A250" s="16">
        <v>249</v>
      </c>
      <c r="B250" s="16" t="str">
        <f t="shared" si="96"/>
        <v>ORD-PW-249-05/04/23</v>
      </c>
      <c r="C250" s="17" t="s">
        <v>73</v>
      </c>
      <c r="D250" s="16" t="str">
        <f>_xlfn.XLOOKUP($C250,Product!$E$3:$E$29,Product!$D$3:$D$29)</f>
        <v>PW</v>
      </c>
      <c r="E250" s="18" t="s">
        <v>294</v>
      </c>
      <c r="F250" s="18">
        <f t="shared" si="97"/>
        <v>10</v>
      </c>
      <c r="G250" s="18">
        <f t="shared" si="98"/>
        <v>20</v>
      </c>
      <c r="H250" s="18">
        <f t="shared" si="99"/>
        <v>31</v>
      </c>
      <c r="I250" s="18">
        <f t="shared" si="100"/>
        <v>10</v>
      </c>
      <c r="J250" s="16" t="str">
        <f t="shared" si="101"/>
        <v>Ocean Blue</v>
      </c>
      <c r="K250" s="16" t="str">
        <f t="shared" si="102"/>
        <v>Ocean Blue</v>
      </c>
      <c r="L250" s="25" t="str">
        <f t="shared" si="103"/>
        <v xml:space="preserve"> 3</v>
      </c>
      <c r="M250" s="19">
        <f t="shared" si="104"/>
        <v>3</v>
      </c>
      <c r="N250" s="18">
        <f t="shared" si="105"/>
        <v>44</v>
      </c>
      <c r="O250" s="18">
        <f t="shared" si="106"/>
        <v>56</v>
      </c>
      <c r="P250" s="18">
        <f t="shared" si="107"/>
        <v>67</v>
      </c>
      <c r="Q250" s="18">
        <f t="shared" si="108"/>
        <v>12</v>
      </c>
      <c r="R250" s="27" t="str">
        <f t="shared" si="109"/>
        <v xml:space="preserve">Carmine Red </v>
      </c>
      <c r="S250" s="19" t="str">
        <f t="shared" si="110"/>
        <v xml:space="preserve">Carmine Red </v>
      </c>
      <c r="T250" s="19" t="str">
        <f t="shared" si="111"/>
        <v xml:space="preserve"> 1</v>
      </c>
      <c r="U250" s="19">
        <f t="shared" si="112"/>
        <v>1</v>
      </c>
      <c r="V250" s="20">
        <f t="shared" si="113"/>
        <v>80</v>
      </c>
      <c r="W250" s="18">
        <f t="shared" si="114"/>
        <v>85</v>
      </c>
      <c r="X250" s="18">
        <f t="shared" si="115"/>
        <v>96</v>
      </c>
      <c r="Y250" s="18">
        <f t="shared" si="116"/>
        <v>5</v>
      </c>
      <c r="Z250" s="16" t="str">
        <f t="shared" si="117"/>
        <v xml:space="preserve">Dusk </v>
      </c>
      <c r="AA250" s="16" t="str">
        <f t="shared" si="118"/>
        <v xml:space="preserve">Dusk </v>
      </c>
      <c r="AB250" s="19" t="str">
        <f t="shared" si="119"/>
        <v xml:space="preserve"> 1</v>
      </c>
      <c r="AC250" s="19">
        <f t="shared" si="120"/>
        <v>1</v>
      </c>
      <c r="AD250" s="19">
        <f t="shared" si="121"/>
        <v>5</v>
      </c>
      <c r="AE250" s="31">
        <f>_xlfn.XLOOKUP(C250,Product!$E$3:$E$29,Product!$F$3:$F$29)</f>
        <v>185000</v>
      </c>
      <c r="AF250" s="31">
        <f>_xlfn.XLOOKUP(C250,Product!$E$3:$E$29,Product!$G$3:$G$29)</f>
        <v>60000</v>
      </c>
      <c r="AG250" s="21" t="s">
        <v>92</v>
      </c>
      <c r="AH250" s="22">
        <f>_xlfn.XLOOKUP(AG250,Diskon!$C$3:$C$9,Diskon!$D$3:$D$9)</f>
        <v>0.1</v>
      </c>
      <c r="AI250" s="17" t="s">
        <v>90</v>
      </c>
      <c r="AJ250" s="16" t="s">
        <v>14</v>
      </c>
      <c r="AK250" s="16" t="s">
        <v>49</v>
      </c>
      <c r="AL250" s="23">
        <f t="shared" si="122"/>
        <v>925000</v>
      </c>
      <c r="AM250" s="23">
        <f t="shared" si="123"/>
        <v>92500</v>
      </c>
      <c r="AN250" s="23">
        <f t="shared" si="124"/>
        <v>832500</v>
      </c>
      <c r="AO250" s="23">
        <f t="shared" si="125"/>
        <v>300000</v>
      </c>
      <c r="AP250" s="23">
        <f t="shared" si="126"/>
        <v>532500</v>
      </c>
      <c r="AQ250" s="24">
        <v>45021</v>
      </c>
      <c r="AR250" s="27" t="str">
        <f t="shared" si="127"/>
        <v>05/04/23</v>
      </c>
      <c r="AS250" s="16">
        <v>3</v>
      </c>
      <c r="AT250" s="66">
        <f>AP250/'pivot general'!$A$8</f>
        <v>7.9880429872220568E-4</v>
      </c>
    </row>
    <row r="251" spans="1:46" ht="14.4" x14ac:dyDescent="0.3">
      <c r="A251" s="16">
        <v>250</v>
      </c>
      <c r="B251" s="16" t="str">
        <f t="shared" si="96"/>
        <v>ORD-PU-250-20/04/23</v>
      </c>
      <c r="C251" s="17" t="s">
        <v>39</v>
      </c>
      <c r="D251" s="16" t="str">
        <f>_xlfn.XLOOKUP($C251,Product!$E$3:$E$29,Product!$D$3:$D$29)</f>
        <v>PU</v>
      </c>
      <c r="E251" s="18" t="s">
        <v>295</v>
      </c>
      <c r="F251" s="18">
        <f t="shared" si="97"/>
        <v>10</v>
      </c>
      <c r="G251" s="18">
        <f t="shared" si="98"/>
        <v>19</v>
      </c>
      <c r="H251" s="18">
        <f t="shared" si="99"/>
        <v>30</v>
      </c>
      <c r="I251" s="18">
        <f t="shared" si="100"/>
        <v>9</v>
      </c>
      <c r="J251" s="16" t="str">
        <f t="shared" si="101"/>
        <v>Rose Gold</v>
      </c>
      <c r="K251" s="16" t="str">
        <f t="shared" si="102"/>
        <v>Rose Gold</v>
      </c>
      <c r="L251" s="25" t="str">
        <f t="shared" si="103"/>
        <v xml:space="preserve"> 1</v>
      </c>
      <c r="M251" s="19">
        <f t="shared" si="104"/>
        <v>1</v>
      </c>
      <c r="N251" s="18">
        <f t="shared" si="105"/>
        <v>43</v>
      </c>
      <c r="O251" s="18">
        <f t="shared" si="106"/>
        <v>55</v>
      </c>
      <c r="P251" s="18">
        <f t="shared" si="107"/>
        <v>66</v>
      </c>
      <c r="Q251" s="18">
        <f t="shared" si="108"/>
        <v>12</v>
      </c>
      <c r="R251" s="27" t="str">
        <f t="shared" si="109"/>
        <v xml:space="preserve">Carmine Red </v>
      </c>
      <c r="S251" s="19" t="str">
        <f t="shared" si="110"/>
        <v xml:space="preserve">Carmine Red </v>
      </c>
      <c r="T251" s="19" t="str">
        <f t="shared" si="111"/>
        <v xml:space="preserve"> 1</v>
      </c>
      <c r="U251" s="19">
        <f t="shared" si="112"/>
        <v>1</v>
      </c>
      <c r="V251" s="20" t="e">
        <f t="shared" si="113"/>
        <v>#VALUE!</v>
      </c>
      <c r="W251" s="18" t="e">
        <f t="shared" si="114"/>
        <v>#VALUE!</v>
      </c>
      <c r="X251" s="18" t="e">
        <f t="shared" si="115"/>
        <v>#VALUE!</v>
      </c>
      <c r="Y251" s="18" t="e">
        <f t="shared" si="116"/>
        <v>#VALUE!</v>
      </c>
      <c r="Z251" s="16" t="str">
        <f t="shared" si="117"/>
        <v xml:space="preserve"> </v>
      </c>
      <c r="AA251" s="16" t="str">
        <f t="shared" si="118"/>
        <v xml:space="preserve"> </v>
      </c>
      <c r="AB251" s="19" t="str">
        <f t="shared" si="119"/>
        <v>0</v>
      </c>
      <c r="AC251" s="19">
        <f t="shared" si="120"/>
        <v>0</v>
      </c>
      <c r="AD251" s="19">
        <f t="shared" si="121"/>
        <v>2</v>
      </c>
      <c r="AE251" s="31">
        <f>_xlfn.XLOOKUP(C251,Product!$E$3:$E$29,Product!$F$3:$F$29)</f>
        <v>235000</v>
      </c>
      <c r="AF251" s="31">
        <f>_xlfn.XLOOKUP(C251,Product!$E$3:$E$29,Product!$G$3:$G$29)</f>
        <v>89000</v>
      </c>
      <c r="AG251" s="21" t="s">
        <v>12</v>
      </c>
      <c r="AH251" s="22">
        <f>_xlfn.XLOOKUP(AG251,Diskon!$C$3:$C$9,Diskon!$D$3:$D$9)</f>
        <v>0.2</v>
      </c>
      <c r="AI251" s="17" t="s">
        <v>13</v>
      </c>
      <c r="AJ251" s="16" t="s">
        <v>11</v>
      </c>
      <c r="AK251" s="16" t="s">
        <v>64</v>
      </c>
      <c r="AL251" s="23">
        <f t="shared" si="122"/>
        <v>470000</v>
      </c>
      <c r="AM251" s="23">
        <f t="shared" si="123"/>
        <v>94000</v>
      </c>
      <c r="AN251" s="23">
        <f t="shared" si="124"/>
        <v>376000</v>
      </c>
      <c r="AO251" s="23">
        <f t="shared" si="125"/>
        <v>178000</v>
      </c>
      <c r="AP251" s="23">
        <f t="shared" si="126"/>
        <v>198000</v>
      </c>
      <c r="AQ251" s="24">
        <v>45036</v>
      </c>
      <c r="AR251" s="27" t="str">
        <f t="shared" si="127"/>
        <v>20/04/23</v>
      </c>
      <c r="AS251" s="16">
        <v>2</v>
      </c>
      <c r="AT251" s="66">
        <f>AP251/'pivot general'!$A$8</f>
        <v>2.9702018994741169E-4</v>
      </c>
    </row>
    <row r="252" spans="1:46" ht="14.4" x14ac:dyDescent="0.3">
      <c r="A252" s="16">
        <v>251</v>
      </c>
      <c r="B252" s="16" t="str">
        <f t="shared" si="96"/>
        <v>ORD-PP-251-25/04/23</v>
      </c>
      <c r="C252" s="17" t="s">
        <v>52</v>
      </c>
      <c r="D252" s="16" t="str">
        <f>_xlfn.XLOOKUP($C252,Product!$E$3:$E$29,Product!$D$3:$D$29)</f>
        <v>PP</v>
      </c>
      <c r="E252" s="18" t="s">
        <v>132</v>
      </c>
      <c r="F252" s="18">
        <f t="shared" si="97"/>
        <v>10</v>
      </c>
      <c r="G252" s="18">
        <f t="shared" si="98"/>
        <v>20</v>
      </c>
      <c r="H252" s="18">
        <f t="shared" si="99"/>
        <v>31</v>
      </c>
      <c r="I252" s="18">
        <f t="shared" si="100"/>
        <v>10</v>
      </c>
      <c r="J252" s="16" t="str">
        <f t="shared" si="101"/>
        <v>Ocean Blue</v>
      </c>
      <c r="K252" s="16" t="str">
        <f t="shared" si="102"/>
        <v>Ocean Blue</v>
      </c>
      <c r="L252" s="25" t="str">
        <f t="shared" si="103"/>
        <v xml:space="preserve"> 2</v>
      </c>
      <c r="M252" s="19">
        <f t="shared" si="104"/>
        <v>2</v>
      </c>
      <c r="N252" s="18" t="e">
        <f t="shared" si="105"/>
        <v>#VALUE!</v>
      </c>
      <c r="O252" s="18" t="e">
        <f t="shared" si="106"/>
        <v>#VALUE!</v>
      </c>
      <c r="P252" s="18" t="e">
        <f t="shared" si="107"/>
        <v>#VALUE!</v>
      </c>
      <c r="Q252" s="18" t="e">
        <f t="shared" si="108"/>
        <v>#VALUE!</v>
      </c>
      <c r="R252" s="27" t="str">
        <f t="shared" si="109"/>
        <v xml:space="preserve"> </v>
      </c>
      <c r="S252" s="19" t="str">
        <f t="shared" si="110"/>
        <v xml:space="preserve"> </v>
      </c>
      <c r="T252" s="19" t="str">
        <f t="shared" si="111"/>
        <v>0</v>
      </c>
      <c r="U252" s="19">
        <f t="shared" si="112"/>
        <v>0</v>
      </c>
      <c r="V252" s="20" t="e">
        <f t="shared" si="113"/>
        <v>#VALUE!</v>
      </c>
      <c r="W252" s="18" t="e">
        <f t="shared" si="114"/>
        <v>#VALUE!</v>
      </c>
      <c r="X252" s="18" t="e">
        <f t="shared" si="115"/>
        <v>#VALUE!</v>
      </c>
      <c r="Y252" s="18" t="e">
        <f t="shared" si="116"/>
        <v>#VALUE!</v>
      </c>
      <c r="Z252" s="16" t="str">
        <f t="shared" si="117"/>
        <v xml:space="preserve"> </v>
      </c>
      <c r="AA252" s="16" t="str">
        <f t="shared" si="118"/>
        <v xml:space="preserve"> </v>
      </c>
      <c r="AB252" s="19" t="str">
        <f t="shared" si="119"/>
        <v>0</v>
      </c>
      <c r="AC252" s="19">
        <f t="shared" si="120"/>
        <v>0</v>
      </c>
      <c r="AD252" s="19">
        <f t="shared" si="121"/>
        <v>2</v>
      </c>
      <c r="AE252" s="31">
        <f>_xlfn.XLOOKUP(C252,Product!$E$3:$E$29,Product!$F$3:$F$29)</f>
        <v>100000</v>
      </c>
      <c r="AF252" s="31">
        <f>_xlfn.XLOOKUP(C252,Product!$E$3:$E$29,Product!$G$3:$G$29)</f>
        <v>31000</v>
      </c>
      <c r="AG252" s="21" t="s">
        <v>96</v>
      </c>
      <c r="AH252" s="22">
        <f>_xlfn.XLOOKUP(AG252,Diskon!$C$3:$C$9,Diskon!$D$3:$D$9)</f>
        <v>0.1</v>
      </c>
      <c r="AI252" s="17" t="s">
        <v>13</v>
      </c>
      <c r="AJ252" s="16" t="s">
        <v>14</v>
      </c>
      <c r="AK252" s="16" t="s">
        <v>60</v>
      </c>
      <c r="AL252" s="23">
        <f t="shared" si="122"/>
        <v>200000</v>
      </c>
      <c r="AM252" s="23">
        <f t="shared" si="123"/>
        <v>20000</v>
      </c>
      <c r="AN252" s="23">
        <f t="shared" si="124"/>
        <v>180000</v>
      </c>
      <c r="AO252" s="23">
        <f t="shared" si="125"/>
        <v>62000</v>
      </c>
      <c r="AP252" s="23">
        <f t="shared" si="126"/>
        <v>118000</v>
      </c>
      <c r="AQ252" s="24">
        <v>45041</v>
      </c>
      <c r="AR252" s="27" t="str">
        <f t="shared" si="127"/>
        <v>25/04/23</v>
      </c>
      <c r="AS252" s="16">
        <v>1</v>
      </c>
      <c r="AT252" s="66">
        <f>AP252/'pivot general'!$A$8</f>
        <v>1.7701203239290191E-4</v>
      </c>
    </row>
    <row r="253" spans="1:46" ht="14.4" x14ac:dyDescent="0.3">
      <c r="A253" s="16">
        <v>252</v>
      </c>
      <c r="B253" s="16" t="str">
        <f t="shared" si="96"/>
        <v>ORD-SP-252-17/04/23</v>
      </c>
      <c r="C253" s="17" t="s">
        <v>67</v>
      </c>
      <c r="D253" s="16" t="str">
        <f>_xlfn.XLOOKUP($C253,Product!$E$3:$E$29,Product!$D$3:$D$29)</f>
        <v>SP</v>
      </c>
      <c r="E253" s="18" t="s">
        <v>296</v>
      </c>
      <c r="F253" s="18">
        <f t="shared" si="97"/>
        <v>10</v>
      </c>
      <c r="G253" s="18">
        <f t="shared" si="98"/>
        <v>20</v>
      </c>
      <c r="H253" s="18">
        <f t="shared" si="99"/>
        <v>31</v>
      </c>
      <c r="I253" s="18">
        <f t="shared" si="100"/>
        <v>10</v>
      </c>
      <c r="J253" s="16" t="str">
        <f t="shared" si="101"/>
        <v>Ocean Blue</v>
      </c>
      <c r="K253" s="16" t="str">
        <f t="shared" si="102"/>
        <v>Ocean Blue</v>
      </c>
      <c r="L253" s="25" t="str">
        <f t="shared" si="103"/>
        <v xml:space="preserve"> 2</v>
      </c>
      <c r="M253" s="19">
        <f t="shared" si="104"/>
        <v>2</v>
      </c>
      <c r="N253" s="18">
        <f t="shared" si="105"/>
        <v>44</v>
      </c>
      <c r="O253" s="18">
        <f t="shared" si="106"/>
        <v>56</v>
      </c>
      <c r="P253" s="18">
        <f t="shared" si="107"/>
        <v>67</v>
      </c>
      <c r="Q253" s="18">
        <f t="shared" si="108"/>
        <v>12</v>
      </c>
      <c r="R253" s="27" t="str">
        <f t="shared" si="109"/>
        <v xml:space="preserve">Carmine Red </v>
      </c>
      <c r="S253" s="19" t="str">
        <f t="shared" si="110"/>
        <v xml:space="preserve">Carmine Red </v>
      </c>
      <c r="T253" s="19" t="str">
        <f t="shared" si="111"/>
        <v xml:space="preserve"> 3</v>
      </c>
      <c r="U253" s="19">
        <f t="shared" si="112"/>
        <v>3</v>
      </c>
      <c r="V253" s="20">
        <f t="shared" si="113"/>
        <v>80</v>
      </c>
      <c r="W253" s="18">
        <f t="shared" si="114"/>
        <v>91</v>
      </c>
      <c r="X253" s="18">
        <f t="shared" si="115"/>
        <v>102</v>
      </c>
      <c r="Y253" s="18">
        <f t="shared" si="116"/>
        <v>11</v>
      </c>
      <c r="Z253" s="16" t="str">
        <f t="shared" si="117"/>
        <v xml:space="preserve">Ocean Blue </v>
      </c>
      <c r="AA253" s="16" t="str">
        <f t="shared" si="118"/>
        <v xml:space="preserve">Ocean Blue </v>
      </c>
      <c r="AB253" s="19" t="str">
        <f t="shared" si="119"/>
        <v xml:space="preserve"> 2</v>
      </c>
      <c r="AC253" s="19">
        <f t="shared" si="120"/>
        <v>2</v>
      </c>
      <c r="AD253" s="19">
        <f t="shared" si="121"/>
        <v>7</v>
      </c>
      <c r="AE253" s="31">
        <f>_xlfn.XLOOKUP(C253,Product!$E$3:$E$29,Product!$F$3:$F$29)</f>
        <v>370000</v>
      </c>
      <c r="AF253" s="31">
        <f>_xlfn.XLOOKUP(C253,Product!$E$3:$E$29,Product!$G$3:$G$29)</f>
        <v>108000</v>
      </c>
      <c r="AG253" s="21" t="s">
        <v>96</v>
      </c>
      <c r="AH253" s="22">
        <f>_xlfn.XLOOKUP(AG253,Diskon!$C$3:$C$9,Diskon!$D$3:$D$9)</f>
        <v>0.1</v>
      </c>
      <c r="AI253" s="17" t="s">
        <v>13</v>
      </c>
      <c r="AJ253" s="16" t="s">
        <v>14</v>
      </c>
      <c r="AK253" s="16" t="s">
        <v>28</v>
      </c>
      <c r="AL253" s="23">
        <f t="shared" si="122"/>
        <v>2590000</v>
      </c>
      <c r="AM253" s="23">
        <f t="shared" si="123"/>
        <v>259000</v>
      </c>
      <c r="AN253" s="23">
        <f t="shared" si="124"/>
        <v>2331000</v>
      </c>
      <c r="AO253" s="23">
        <f t="shared" si="125"/>
        <v>756000</v>
      </c>
      <c r="AP253" s="23">
        <f t="shared" si="126"/>
        <v>1575000</v>
      </c>
      <c r="AQ253" s="24">
        <v>45033</v>
      </c>
      <c r="AR253" s="27" t="str">
        <f t="shared" si="127"/>
        <v>17/04/23</v>
      </c>
      <c r="AS253" s="16">
        <v>3</v>
      </c>
      <c r="AT253" s="66">
        <f>AP253/'pivot general'!$A$8</f>
        <v>2.3626606018544109E-3</v>
      </c>
    </row>
    <row r="254" spans="1:46" ht="14.4" x14ac:dyDescent="0.3">
      <c r="A254" s="16">
        <v>253</v>
      </c>
      <c r="B254" s="16" t="str">
        <f t="shared" si="96"/>
        <v>ORD-PP-253-24/04/23</v>
      </c>
      <c r="C254" s="17" t="s">
        <v>54</v>
      </c>
      <c r="D254" s="16" t="str">
        <f>_xlfn.XLOOKUP($C254,Product!$E$3:$E$29,Product!$D$3:$D$29)</f>
        <v>PP</v>
      </c>
      <c r="E254" s="18" t="s">
        <v>297</v>
      </c>
      <c r="F254" s="18">
        <f t="shared" si="97"/>
        <v>10</v>
      </c>
      <c r="G254" s="18">
        <f t="shared" si="98"/>
        <v>14</v>
      </c>
      <c r="H254" s="18">
        <f t="shared" si="99"/>
        <v>25</v>
      </c>
      <c r="I254" s="18">
        <f t="shared" si="100"/>
        <v>4</v>
      </c>
      <c r="J254" s="16" t="str">
        <f t="shared" si="101"/>
        <v>Gold</v>
      </c>
      <c r="K254" s="16" t="str">
        <f t="shared" si="102"/>
        <v>Gold</v>
      </c>
      <c r="L254" s="25" t="str">
        <f t="shared" si="103"/>
        <v xml:space="preserve"> 4</v>
      </c>
      <c r="M254" s="19">
        <f t="shared" si="104"/>
        <v>4</v>
      </c>
      <c r="N254" s="18">
        <f t="shared" si="105"/>
        <v>38</v>
      </c>
      <c r="O254" s="18">
        <f t="shared" si="106"/>
        <v>49</v>
      </c>
      <c r="P254" s="18">
        <f t="shared" si="107"/>
        <v>60</v>
      </c>
      <c r="Q254" s="18">
        <f t="shared" si="108"/>
        <v>11</v>
      </c>
      <c r="R254" s="27" t="str">
        <f t="shared" si="109"/>
        <v xml:space="preserve">Ocean Blue </v>
      </c>
      <c r="S254" s="19" t="str">
        <f t="shared" si="110"/>
        <v xml:space="preserve">Ocean Blue </v>
      </c>
      <c r="T254" s="19" t="str">
        <f t="shared" si="111"/>
        <v xml:space="preserve"> 2</v>
      </c>
      <c r="U254" s="19">
        <f t="shared" si="112"/>
        <v>2</v>
      </c>
      <c r="V254" s="20" t="e">
        <f t="shared" si="113"/>
        <v>#VALUE!</v>
      </c>
      <c r="W254" s="18" t="e">
        <f t="shared" si="114"/>
        <v>#VALUE!</v>
      </c>
      <c r="X254" s="18" t="e">
        <f t="shared" si="115"/>
        <v>#VALUE!</v>
      </c>
      <c r="Y254" s="18" t="e">
        <f t="shared" si="116"/>
        <v>#VALUE!</v>
      </c>
      <c r="Z254" s="16" t="str">
        <f t="shared" si="117"/>
        <v xml:space="preserve"> </v>
      </c>
      <c r="AA254" s="16" t="str">
        <f t="shared" si="118"/>
        <v xml:space="preserve"> </v>
      </c>
      <c r="AB254" s="19" t="str">
        <f t="shared" si="119"/>
        <v>0</v>
      </c>
      <c r="AC254" s="19">
        <f t="shared" si="120"/>
        <v>0</v>
      </c>
      <c r="AD254" s="19">
        <f t="shared" si="121"/>
        <v>6</v>
      </c>
      <c r="AE254" s="31">
        <f>_xlfn.XLOOKUP(C254,Product!$E$3:$E$29,Product!$F$3:$F$29)</f>
        <v>85000</v>
      </c>
      <c r="AF254" s="31">
        <f>_xlfn.XLOOKUP(C254,Product!$E$3:$E$29,Product!$G$3:$G$29)</f>
        <v>28000</v>
      </c>
      <c r="AG254" s="21" t="s">
        <v>96</v>
      </c>
      <c r="AH254" s="22">
        <f>_xlfn.XLOOKUP(AG254,Diskon!$C$3:$C$9,Diskon!$D$3:$D$9)</f>
        <v>0.1</v>
      </c>
      <c r="AI254" s="17" t="s">
        <v>13</v>
      </c>
      <c r="AJ254" s="16" t="s">
        <v>14</v>
      </c>
      <c r="AK254" s="16" t="s">
        <v>62</v>
      </c>
      <c r="AL254" s="23">
        <f t="shared" si="122"/>
        <v>510000</v>
      </c>
      <c r="AM254" s="23">
        <f t="shared" si="123"/>
        <v>51000</v>
      </c>
      <c r="AN254" s="23">
        <f t="shared" si="124"/>
        <v>459000</v>
      </c>
      <c r="AO254" s="23">
        <f t="shared" si="125"/>
        <v>168000</v>
      </c>
      <c r="AP254" s="23">
        <f t="shared" si="126"/>
        <v>291000</v>
      </c>
      <c r="AQ254" s="24">
        <v>45040</v>
      </c>
      <c r="AR254" s="27" t="str">
        <f t="shared" si="127"/>
        <v>24/04/23</v>
      </c>
      <c r="AS254" s="16">
        <v>5</v>
      </c>
      <c r="AT254" s="66">
        <f>AP254/'pivot general'!$A$8</f>
        <v>4.3652967310452926E-4</v>
      </c>
    </row>
    <row r="255" spans="1:46" ht="14.4" x14ac:dyDescent="0.3">
      <c r="A255" s="16">
        <v>254</v>
      </c>
      <c r="B255" s="16" t="str">
        <f t="shared" si="96"/>
        <v>ORD-PW-254-02/04/23</v>
      </c>
      <c r="C255" s="17" t="s">
        <v>21</v>
      </c>
      <c r="D255" s="16" t="str">
        <f>_xlfn.XLOOKUP($C255,Product!$E$3:$E$29,Product!$D$3:$D$29)</f>
        <v>PW</v>
      </c>
      <c r="E255" s="18" t="s">
        <v>288</v>
      </c>
      <c r="F255" s="18">
        <f t="shared" si="97"/>
        <v>10</v>
      </c>
      <c r="G255" s="18">
        <f t="shared" si="98"/>
        <v>14</v>
      </c>
      <c r="H255" s="18">
        <f t="shared" si="99"/>
        <v>25</v>
      </c>
      <c r="I255" s="18">
        <f t="shared" si="100"/>
        <v>4</v>
      </c>
      <c r="J255" s="16" t="str">
        <f t="shared" si="101"/>
        <v>Dusk</v>
      </c>
      <c r="K255" s="16" t="str">
        <f t="shared" si="102"/>
        <v>Dusk</v>
      </c>
      <c r="L255" s="25" t="str">
        <f t="shared" si="103"/>
        <v xml:space="preserve"> 6</v>
      </c>
      <c r="M255" s="19">
        <f t="shared" si="104"/>
        <v>6</v>
      </c>
      <c r="N255" s="18" t="e">
        <f t="shared" si="105"/>
        <v>#VALUE!</v>
      </c>
      <c r="O255" s="18" t="e">
        <f t="shared" si="106"/>
        <v>#VALUE!</v>
      </c>
      <c r="P255" s="18" t="e">
        <f t="shared" si="107"/>
        <v>#VALUE!</v>
      </c>
      <c r="Q255" s="18" t="e">
        <f t="shared" si="108"/>
        <v>#VALUE!</v>
      </c>
      <c r="R255" s="27" t="str">
        <f t="shared" si="109"/>
        <v xml:space="preserve"> </v>
      </c>
      <c r="S255" s="19" t="str">
        <f t="shared" si="110"/>
        <v xml:space="preserve"> </v>
      </c>
      <c r="T255" s="19" t="str">
        <f t="shared" si="111"/>
        <v>0</v>
      </c>
      <c r="U255" s="19">
        <f t="shared" si="112"/>
        <v>0</v>
      </c>
      <c r="V255" s="20" t="e">
        <f t="shared" si="113"/>
        <v>#VALUE!</v>
      </c>
      <c r="W255" s="18" t="e">
        <f t="shared" si="114"/>
        <v>#VALUE!</v>
      </c>
      <c r="X255" s="18" t="e">
        <f t="shared" si="115"/>
        <v>#VALUE!</v>
      </c>
      <c r="Y255" s="18" t="e">
        <f t="shared" si="116"/>
        <v>#VALUE!</v>
      </c>
      <c r="Z255" s="16" t="str">
        <f t="shared" si="117"/>
        <v xml:space="preserve"> </v>
      </c>
      <c r="AA255" s="16" t="str">
        <f t="shared" si="118"/>
        <v xml:space="preserve"> </v>
      </c>
      <c r="AB255" s="19" t="str">
        <f t="shared" si="119"/>
        <v>0</v>
      </c>
      <c r="AC255" s="19">
        <f t="shared" si="120"/>
        <v>0</v>
      </c>
      <c r="AD255" s="19">
        <f t="shared" si="121"/>
        <v>6</v>
      </c>
      <c r="AE255" s="31">
        <f>_xlfn.XLOOKUP(C255,Product!$E$3:$E$29,Product!$F$3:$F$29)</f>
        <v>90000</v>
      </c>
      <c r="AF255" s="31">
        <f>_xlfn.XLOOKUP(C255,Product!$E$3:$E$29,Product!$G$3:$G$29)</f>
        <v>36000</v>
      </c>
      <c r="AG255" s="21" t="s">
        <v>10</v>
      </c>
      <c r="AH255" s="22">
        <f>_xlfn.XLOOKUP(AG255,Diskon!$C$3:$C$9,Diskon!$D$3:$D$9)</f>
        <v>0.1</v>
      </c>
      <c r="AI255" s="17" t="s">
        <v>90</v>
      </c>
      <c r="AJ255" s="16" t="s">
        <v>11</v>
      </c>
      <c r="AK255" s="16" t="s">
        <v>18</v>
      </c>
      <c r="AL255" s="23">
        <f t="shared" si="122"/>
        <v>540000</v>
      </c>
      <c r="AM255" s="23">
        <f t="shared" si="123"/>
        <v>54000</v>
      </c>
      <c r="AN255" s="23">
        <f t="shared" si="124"/>
        <v>486000</v>
      </c>
      <c r="AO255" s="23">
        <f t="shared" si="125"/>
        <v>216000</v>
      </c>
      <c r="AP255" s="23">
        <f t="shared" si="126"/>
        <v>270000</v>
      </c>
      <c r="AQ255" s="24">
        <v>45018</v>
      </c>
      <c r="AR255" s="27" t="str">
        <f t="shared" si="127"/>
        <v>02/04/23</v>
      </c>
      <c r="AS255" s="16">
        <v>5</v>
      </c>
      <c r="AT255" s="66">
        <f>AP255/'pivot general'!$A$8</f>
        <v>4.0502753174647045E-4</v>
      </c>
    </row>
    <row r="256" spans="1:46" ht="14.4" x14ac:dyDescent="0.3">
      <c r="A256" s="16">
        <v>255</v>
      </c>
      <c r="B256" s="16" t="str">
        <f t="shared" si="96"/>
        <v>ORD-PP-255-21/04/23</v>
      </c>
      <c r="C256" s="17" t="s">
        <v>43</v>
      </c>
      <c r="D256" s="16" t="str">
        <f>_xlfn.XLOOKUP($C256,Product!$E$3:$E$29,Product!$D$3:$D$29)</f>
        <v>PP</v>
      </c>
      <c r="E256" s="18" t="s">
        <v>298</v>
      </c>
      <c r="F256" s="18">
        <f t="shared" si="97"/>
        <v>10</v>
      </c>
      <c r="G256" s="18">
        <f t="shared" si="98"/>
        <v>17</v>
      </c>
      <c r="H256" s="18">
        <f t="shared" si="99"/>
        <v>28</v>
      </c>
      <c r="I256" s="18">
        <f t="shared" si="100"/>
        <v>7</v>
      </c>
      <c r="J256" s="16" t="str">
        <f t="shared" si="101"/>
        <v>Magenta</v>
      </c>
      <c r="K256" s="16" t="str">
        <f t="shared" si="102"/>
        <v>Magenta</v>
      </c>
      <c r="L256" s="25" t="str">
        <f t="shared" si="103"/>
        <v xml:space="preserve"> 3</v>
      </c>
      <c r="M256" s="19">
        <f t="shared" si="104"/>
        <v>3</v>
      </c>
      <c r="N256" s="18">
        <f t="shared" si="105"/>
        <v>41</v>
      </c>
      <c r="O256" s="18">
        <f t="shared" si="106"/>
        <v>52</v>
      </c>
      <c r="P256" s="18">
        <f t="shared" si="107"/>
        <v>63</v>
      </c>
      <c r="Q256" s="18">
        <f t="shared" si="108"/>
        <v>11</v>
      </c>
      <c r="R256" s="27" t="str">
        <f t="shared" si="109"/>
        <v xml:space="preserve">Ocean Blue </v>
      </c>
      <c r="S256" s="19" t="str">
        <f t="shared" si="110"/>
        <v xml:space="preserve">Ocean Blue </v>
      </c>
      <c r="T256" s="19" t="str">
        <f t="shared" si="111"/>
        <v xml:space="preserve"> 1</v>
      </c>
      <c r="U256" s="19">
        <f t="shared" si="112"/>
        <v>1</v>
      </c>
      <c r="V256" s="20">
        <f t="shared" si="113"/>
        <v>76</v>
      </c>
      <c r="W256" s="18">
        <f t="shared" si="114"/>
        <v>88</v>
      </c>
      <c r="X256" s="18">
        <f t="shared" si="115"/>
        <v>99</v>
      </c>
      <c r="Y256" s="18">
        <f t="shared" si="116"/>
        <v>12</v>
      </c>
      <c r="Z256" s="16" t="str">
        <f t="shared" si="117"/>
        <v xml:space="preserve">Carmine Red </v>
      </c>
      <c r="AA256" s="16" t="str">
        <f t="shared" si="118"/>
        <v xml:space="preserve">Carmine Red </v>
      </c>
      <c r="AB256" s="19" t="str">
        <f t="shared" si="119"/>
        <v xml:space="preserve"> 1</v>
      </c>
      <c r="AC256" s="19">
        <f t="shared" si="120"/>
        <v>1</v>
      </c>
      <c r="AD256" s="19">
        <f t="shared" si="121"/>
        <v>5</v>
      </c>
      <c r="AE256" s="31">
        <f>_xlfn.XLOOKUP(C256,Product!$E$3:$E$29,Product!$F$3:$F$29)</f>
        <v>395000</v>
      </c>
      <c r="AF256" s="31">
        <f>_xlfn.XLOOKUP(C256,Product!$E$3:$E$29,Product!$G$3:$G$29)</f>
        <v>172000</v>
      </c>
      <c r="AG256" s="21" t="s">
        <v>96</v>
      </c>
      <c r="AH256" s="22">
        <f>_xlfn.XLOOKUP(AG256,Diskon!$C$3:$C$9,Diskon!$D$3:$D$9)</f>
        <v>0.1</v>
      </c>
      <c r="AI256" s="17" t="s">
        <v>13</v>
      </c>
      <c r="AJ256" s="16" t="s">
        <v>14</v>
      </c>
      <c r="AK256" s="16" t="s">
        <v>70</v>
      </c>
      <c r="AL256" s="23">
        <f t="shared" si="122"/>
        <v>1975000</v>
      </c>
      <c r="AM256" s="23">
        <f t="shared" si="123"/>
        <v>197500</v>
      </c>
      <c r="AN256" s="23">
        <f t="shared" si="124"/>
        <v>1777500</v>
      </c>
      <c r="AO256" s="23">
        <f t="shared" si="125"/>
        <v>860000</v>
      </c>
      <c r="AP256" s="23">
        <f t="shared" si="126"/>
        <v>917500</v>
      </c>
      <c r="AQ256" s="24">
        <v>45037</v>
      </c>
      <c r="AR256" s="27" t="str">
        <f t="shared" si="127"/>
        <v>21/04/23</v>
      </c>
      <c r="AS256" s="16">
        <v>4</v>
      </c>
      <c r="AT256" s="66">
        <f>AP256/'pivot general'!$A$8</f>
        <v>1.376343556953284E-3</v>
      </c>
    </row>
    <row r="257" spans="1:46" ht="14.4" x14ac:dyDescent="0.3">
      <c r="A257" s="16">
        <v>256</v>
      </c>
      <c r="B257" s="16" t="str">
        <f t="shared" si="96"/>
        <v>ORD-PP-256-01/04/23</v>
      </c>
      <c r="C257" s="17" t="s">
        <v>52</v>
      </c>
      <c r="D257" s="16" t="str">
        <f>_xlfn.XLOOKUP($C257,Product!$E$3:$E$29,Product!$D$3:$D$29)</f>
        <v>PP</v>
      </c>
      <c r="E257" s="18" t="s">
        <v>299</v>
      </c>
      <c r="F257" s="18">
        <f t="shared" si="97"/>
        <v>10</v>
      </c>
      <c r="G257" s="18">
        <f t="shared" si="98"/>
        <v>21</v>
      </c>
      <c r="H257" s="18">
        <f t="shared" si="99"/>
        <v>32</v>
      </c>
      <c r="I257" s="18">
        <f t="shared" si="100"/>
        <v>11</v>
      </c>
      <c r="J257" s="16" t="str">
        <f t="shared" si="101"/>
        <v>Carmine Red</v>
      </c>
      <c r="K257" s="16" t="str">
        <f t="shared" si="102"/>
        <v>Carmine Red</v>
      </c>
      <c r="L257" s="25" t="str">
        <f t="shared" si="103"/>
        <v xml:space="preserve"> 3</v>
      </c>
      <c r="M257" s="19">
        <f t="shared" si="104"/>
        <v>3</v>
      </c>
      <c r="N257" s="18">
        <f t="shared" si="105"/>
        <v>45</v>
      </c>
      <c r="O257" s="18">
        <f t="shared" si="106"/>
        <v>56</v>
      </c>
      <c r="P257" s="18">
        <f t="shared" si="107"/>
        <v>67</v>
      </c>
      <c r="Q257" s="18">
        <f t="shared" si="108"/>
        <v>11</v>
      </c>
      <c r="R257" s="27" t="str">
        <f t="shared" si="109"/>
        <v xml:space="preserve">Ocean Blue </v>
      </c>
      <c r="S257" s="19" t="str">
        <f t="shared" si="110"/>
        <v xml:space="preserve">Ocean Blue </v>
      </c>
      <c r="T257" s="19" t="str">
        <f t="shared" si="111"/>
        <v xml:space="preserve"> 1</v>
      </c>
      <c r="U257" s="19">
        <f t="shared" si="112"/>
        <v>1</v>
      </c>
      <c r="V257" s="20">
        <f t="shared" si="113"/>
        <v>80</v>
      </c>
      <c r="W257" s="18">
        <f t="shared" si="114"/>
        <v>91</v>
      </c>
      <c r="X257" s="18">
        <f t="shared" si="115"/>
        <v>102</v>
      </c>
      <c r="Y257" s="18">
        <f t="shared" si="116"/>
        <v>11</v>
      </c>
      <c r="Z257" s="16" t="str">
        <f t="shared" si="117"/>
        <v xml:space="preserve">Ocean Blue </v>
      </c>
      <c r="AA257" s="16" t="str">
        <f t="shared" si="118"/>
        <v xml:space="preserve">Ocean Blue </v>
      </c>
      <c r="AB257" s="19" t="str">
        <f t="shared" si="119"/>
        <v xml:space="preserve"> 1</v>
      </c>
      <c r="AC257" s="19">
        <f t="shared" si="120"/>
        <v>1</v>
      </c>
      <c r="AD257" s="19">
        <f t="shared" si="121"/>
        <v>5</v>
      </c>
      <c r="AE257" s="31">
        <f>_xlfn.XLOOKUP(C257,Product!$E$3:$E$29,Product!$F$3:$F$29)</f>
        <v>100000</v>
      </c>
      <c r="AF257" s="31">
        <f>_xlfn.XLOOKUP(C257,Product!$E$3:$E$29,Product!$G$3:$G$29)</f>
        <v>31000</v>
      </c>
      <c r="AG257" s="21" t="s">
        <v>10</v>
      </c>
      <c r="AH257" s="22">
        <f>_xlfn.XLOOKUP(AG257,Diskon!$C$3:$C$9,Diskon!$D$3:$D$9)</f>
        <v>0.1</v>
      </c>
      <c r="AI257" s="17" t="s">
        <v>90</v>
      </c>
      <c r="AJ257" s="16" t="s">
        <v>11</v>
      </c>
      <c r="AK257" s="16" t="s">
        <v>58</v>
      </c>
      <c r="AL257" s="23">
        <f t="shared" si="122"/>
        <v>500000</v>
      </c>
      <c r="AM257" s="23">
        <f t="shared" si="123"/>
        <v>50000</v>
      </c>
      <c r="AN257" s="23">
        <f t="shared" si="124"/>
        <v>450000</v>
      </c>
      <c r="AO257" s="23">
        <f t="shared" si="125"/>
        <v>155000</v>
      </c>
      <c r="AP257" s="23">
        <f t="shared" si="126"/>
        <v>295000</v>
      </c>
      <c r="AQ257" s="24">
        <v>45017</v>
      </c>
      <c r="AR257" s="27" t="str">
        <f t="shared" si="127"/>
        <v>01/04/23</v>
      </c>
      <c r="AS257" s="16">
        <v>5</v>
      </c>
      <c r="AT257" s="66">
        <f>AP257/'pivot general'!$A$8</f>
        <v>4.4253008098225476E-4</v>
      </c>
    </row>
    <row r="258" spans="1:46" ht="14.4" x14ac:dyDescent="0.3">
      <c r="A258" s="16">
        <v>257</v>
      </c>
      <c r="B258" s="16" t="str">
        <f t="shared" si="96"/>
        <v>ORD-PP-257-01/04/23</v>
      </c>
      <c r="C258" s="17" t="s">
        <v>54</v>
      </c>
      <c r="D258" s="16" t="str">
        <f>_xlfn.XLOOKUP($C258,Product!$E$3:$E$29,Product!$D$3:$D$29)</f>
        <v>PP</v>
      </c>
      <c r="E258" s="18" t="s">
        <v>191</v>
      </c>
      <c r="F258" s="18">
        <f t="shared" si="97"/>
        <v>10</v>
      </c>
      <c r="G258" s="18">
        <f t="shared" si="98"/>
        <v>14</v>
      </c>
      <c r="H258" s="18">
        <f t="shared" si="99"/>
        <v>25</v>
      </c>
      <c r="I258" s="18">
        <f t="shared" si="100"/>
        <v>4</v>
      </c>
      <c r="J258" s="16" t="str">
        <f t="shared" si="101"/>
        <v>Gold</v>
      </c>
      <c r="K258" s="16" t="str">
        <f t="shared" si="102"/>
        <v>Gold</v>
      </c>
      <c r="L258" s="25" t="str">
        <f t="shared" si="103"/>
        <v xml:space="preserve"> 3</v>
      </c>
      <c r="M258" s="19">
        <f t="shared" si="104"/>
        <v>3</v>
      </c>
      <c r="N258" s="18" t="e">
        <f t="shared" si="105"/>
        <v>#VALUE!</v>
      </c>
      <c r="O258" s="18" t="e">
        <f t="shared" si="106"/>
        <v>#VALUE!</v>
      </c>
      <c r="P258" s="18" t="e">
        <f t="shared" si="107"/>
        <v>#VALUE!</v>
      </c>
      <c r="Q258" s="18" t="e">
        <f t="shared" si="108"/>
        <v>#VALUE!</v>
      </c>
      <c r="R258" s="27" t="str">
        <f t="shared" si="109"/>
        <v xml:space="preserve"> </v>
      </c>
      <c r="S258" s="19" t="str">
        <f t="shared" si="110"/>
        <v xml:space="preserve"> </v>
      </c>
      <c r="T258" s="19" t="str">
        <f t="shared" si="111"/>
        <v>0</v>
      </c>
      <c r="U258" s="19">
        <f t="shared" si="112"/>
        <v>0</v>
      </c>
      <c r="V258" s="20" t="e">
        <f t="shared" si="113"/>
        <v>#VALUE!</v>
      </c>
      <c r="W258" s="18" t="e">
        <f t="shared" si="114"/>
        <v>#VALUE!</v>
      </c>
      <c r="X258" s="18" t="e">
        <f t="shared" si="115"/>
        <v>#VALUE!</v>
      </c>
      <c r="Y258" s="18" t="e">
        <f t="shared" si="116"/>
        <v>#VALUE!</v>
      </c>
      <c r="Z258" s="16" t="str">
        <f t="shared" si="117"/>
        <v xml:space="preserve"> </v>
      </c>
      <c r="AA258" s="16" t="str">
        <f t="shared" si="118"/>
        <v xml:space="preserve"> </v>
      </c>
      <c r="AB258" s="19" t="str">
        <f t="shared" si="119"/>
        <v>0</v>
      </c>
      <c r="AC258" s="19">
        <f t="shared" si="120"/>
        <v>0</v>
      </c>
      <c r="AD258" s="19">
        <f t="shared" si="121"/>
        <v>3</v>
      </c>
      <c r="AE258" s="31">
        <f>_xlfn.XLOOKUP(C258,Product!$E$3:$E$29,Product!$F$3:$F$29)</f>
        <v>85000</v>
      </c>
      <c r="AF258" s="31">
        <f>_xlfn.XLOOKUP(C258,Product!$E$3:$E$29,Product!$G$3:$G$29)</f>
        <v>28000</v>
      </c>
      <c r="AG258" s="21" t="s">
        <v>89</v>
      </c>
      <c r="AH258" s="22">
        <f>_xlfn.XLOOKUP(AG258,Diskon!$C$3:$C$9,Diskon!$D$3:$D$9)</f>
        <v>0.15</v>
      </c>
      <c r="AI258" s="17" t="s">
        <v>90</v>
      </c>
      <c r="AJ258" s="16" t="s">
        <v>23</v>
      </c>
      <c r="AK258" s="16" t="s">
        <v>75</v>
      </c>
      <c r="AL258" s="23">
        <f t="shared" si="122"/>
        <v>255000</v>
      </c>
      <c r="AM258" s="23">
        <f t="shared" si="123"/>
        <v>38250</v>
      </c>
      <c r="AN258" s="23">
        <f t="shared" si="124"/>
        <v>216750</v>
      </c>
      <c r="AO258" s="23">
        <f t="shared" si="125"/>
        <v>84000</v>
      </c>
      <c r="AP258" s="23">
        <f t="shared" si="126"/>
        <v>132750</v>
      </c>
      <c r="AQ258" s="24">
        <v>45017</v>
      </c>
      <c r="AR258" s="27" t="str">
        <f t="shared" si="127"/>
        <v>01/04/23</v>
      </c>
      <c r="AS258" s="16">
        <v>1</v>
      </c>
      <c r="AT258" s="66">
        <f>AP258/'pivot general'!$A$8</f>
        <v>1.9913853644201463E-4</v>
      </c>
    </row>
    <row r="259" spans="1:46" ht="14.4" x14ac:dyDescent="0.3">
      <c r="A259" s="16">
        <v>258</v>
      </c>
      <c r="B259" s="16" t="str">
        <f t="shared" ref="B259:B322" si="128">_xlfn.CONCAT("ORD","-",D259,"-",A259,"-",AR259)</f>
        <v>ORD-PP-258-25/04/23</v>
      </c>
      <c r="C259" s="17" t="s">
        <v>24</v>
      </c>
      <c r="D259" s="16" t="str">
        <f>_xlfn.XLOOKUP($C259,Product!$E$3:$E$29,Product!$D$3:$D$29)</f>
        <v>PP</v>
      </c>
      <c r="E259" s="18" t="s">
        <v>248</v>
      </c>
      <c r="F259" s="18">
        <f t="shared" ref="F259:F322" si="129">FIND(": ",E259,2)+2</f>
        <v>10</v>
      </c>
      <c r="G259" s="18">
        <f t="shared" ref="G259:G322" si="130">FIND(",",E259)</f>
        <v>17</v>
      </c>
      <c r="H259" s="18">
        <f t="shared" ref="H259:H322" si="131">FIND("}",E259,1)-2</f>
        <v>28</v>
      </c>
      <c r="I259" s="18">
        <f t="shared" ref="I259:I322" si="132">(G259-F259)</f>
        <v>7</v>
      </c>
      <c r="J259" s="16" t="str">
        <f t="shared" ref="J259:J322" si="133">MID(E259,F259,I259)</f>
        <v>Magenta</v>
      </c>
      <c r="K259" s="16" t="str">
        <f t="shared" ref="K259:K322" si="134">TEXT(J259," ")</f>
        <v>Magenta</v>
      </c>
      <c r="L259" s="25" t="str">
        <f t="shared" ref="L259:L322" si="135">MID(E259,H259,2)</f>
        <v xml:space="preserve"> 1</v>
      </c>
      <c r="M259" s="19">
        <f t="shared" ref="M259:M322" si="136">VALUE(L259)</f>
        <v>1</v>
      </c>
      <c r="N259" s="18" t="e">
        <f t="shared" ref="N259:N322" si="137">FIND(":",E259,H259)+2</f>
        <v>#VALUE!</v>
      </c>
      <c r="O259" s="18" t="e">
        <f t="shared" ref="O259:O322" si="138">FIND(",",E259,N259)</f>
        <v>#VALUE!</v>
      </c>
      <c r="P259" s="18" t="e">
        <f t="shared" ref="P259:P322" si="139">FIND("}",E259,N259)-2</f>
        <v>#VALUE!</v>
      </c>
      <c r="Q259" s="18" t="e">
        <f t="shared" ref="Q259:Q322" si="140">(O259-N259)</f>
        <v>#VALUE!</v>
      </c>
      <c r="R259" s="27" t="str">
        <f t="shared" ref="R259:R322" si="141">IFERROR(MID(E259,N259,Q259)," ")</f>
        <v xml:space="preserve"> </v>
      </c>
      <c r="S259" s="19" t="str">
        <f t="shared" ref="S259:S322" si="142">TEXT(R259," ")</f>
        <v xml:space="preserve"> </v>
      </c>
      <c r="T259" s="19" t="str">
        <f t="shared" ref="T259:T322" si="143">IFERROR(MID(E259,P259,2),"0")</f>
        <v>0</v>
      </c>
      <c r="U259" s="19">
        <f t="shared" ref="U259:U322" si="144">VALUE(T259)</f>
        <v>0</v>
      </c>
      <c r="V259" s="20" t="e">
        <f t="shared" ref="V259:V322" si="145">FIND(":",E259,P259)+2</f>
        <v>#VALUE!</v>
      </c>
      <c r="W259" s="18" t="e">
        <f t="shared" ref="W259:W322" si="146">FIND(",",E259,V259)</f>
        <v>#VALUE!</v>
      </c>
      <c r="X259" s="18" t="e">
        <f t="shared" ref="X259:X322" si="147">FIND("}",E259,V259)-2</f>
        <v>#VALUE!</v>
      </c>
      <c r="Y259" s="18" t="e">
        <f t="shared" ref="Y259:Y322" si="148">W259-V259</f>
        <v>#VALUE!</v>
      </c>
      <c r="Z259" s="16" t="str">
        <f t="shared" ref="Z259:Z322" si="149">IFERROR(MID(E259,V259,Y259)," ")</f>
        <v xml:space="preserve"> </v>
      </c>
      <c r="AA259" s="16" t="str">
        <f t="shared" ref="AA259:AA322" si="150">TEXT(Z259," ")</f>
        <v xml:space="preserve"> </v>
      </c>
      <c r="AB259" s="19" t="str">
        <f t="shared" ref="AB259:AB322" si="151">IFERROR(MID(E259,X259,2),"0")</f>
        <v>0</v>
      </c>
      <c r="AC259" s="19">
        <f t="shared" ref="AC259:AC322" si="152">VALUE(AB259)</f>
        <v>0</v>
      </c>
      <c r="AD259" s="19">
        <f t="shared" ref="AD259:AD322" si="153">AC259+U259+M259</f>
        <v>1</v>
      </c>
      <c r="AE259" s="31">
        <f>_xlfn.XLOOKUP(C259,Product!$E$3:$E$29,Product!$F$3:$F$29)</f>
        <v>130000</v>
      </c>
      <c r="AF259" s="31">
        <f>_xlfn.XLOOKUP(C259,Product!$E$3:$E$29,Product!$G$3:$G$29)</f>
        <v>46000</v>
      </c>
      <c r="AG259" s="21" t="s">
        <v>12</v>
      </c>
      <c r="AH259" s="22">
        <f>_xlfn.XLOOKUP(AG259,Diskon!$C$3:$C$9,Diskon!$D$3:$D$9)</f>
        <v>0.2</v>
      </c>
      <c r="AI259" s="17" t="s">
        <v>13</v>
      </c>
      <c r="AJ259" s="16" t="s">
        <v>11</v>
      </c>
      <c r="AK259" s="16" t="s">
        <v>76</v>
      </c>
      <c r="AL259" s="23">
        <f t="shared" ref="AL259:AL322" si="154">IFERROR(AE259*AD259,"0")</f>
        <v>130000</v>
      </c>
      <c r="AM259" s="23">
        <f t="shared" ref="AM259:AM322" si="155">IFERROR(AL259*AH259,"0")</f>
        <v>26000</v>
      </c>
      <c r="AN259" s="23">
        <f t="shared" ref="AN259:AN322" si="156">IFERROR(AL259-AM259,"0")</f>
        <v>104000</v>
      </c>
      <c r="AO259" s="23">
        <f t="shared" ref="AO259:AO322" si="157">IFERROR(AF259*AD259,"0")</f>
        <v>46000</v>
      </c>
      <c r="AP259" s="23">
        <f t="shared" ref="AP259:AP322" si="158">IFERROR(AN259-AO259,"0")</f>
        <v>58000</v>
      </c>
      <c r="AQ259" s="24">
        <v>45041</v>
      </c>
      <c r="AR259" s="27" t="str">
        <f t="shared" ref="AR259:AR322" si="159">TEXT(AQ259,"DD/MM/YY")</f>
        <v>25/04/23</v>
      </c>
      <c r="AS259" s="16">
        <v>4</v>
      </c>
      <c r="AT259" s="66">
        <f>AP259/'pivot general'!$A$8</f>
        <v>8.700591422701958E-5</v>
      </c>
    </row>
    <row r="260" spans="1:46" ht="14.4" x14ac:dyDescent="0.3">
      <c r="A260" s="16">
        <v>259</v>
      </c>
      <c r="B260" s="16" t="str">
        <f t="shared" si="128"/>
        <v>ORD-PP-259-07/04/23</v>
      </c>
      <c r="C260" s="17" t="s">
        <v>52</v>
      </c>
      <c r="D260" s="16" t="str">
        <f>_xlfn.XLOOKUP($C260,Product!$E$3:$E$29,Product!$D$3:$D$29)</f>
        <v>PP</v>
      </c>
      <c r="E260" s="18" t="s">
        <v>197</v>
      </c>
      <c r="F260" s="18">
        <f t="shared" si="129"/>
        <v>10</v>
      </c>
      <c r="G260" s="18">
        <f t="shared" si="130"/>
        <v>21</v>
      </c>
      <c r="H260" s="18">
        <f t="shared" si="131"/>
        <v>32</v>
      </c>
      <c r="I260" s="18">
        <f t="shared" si="132"/>
        <v>11</v>
      </c>
      <c r="J260" s="16" t="str">
        <f t="shared" si="133"/>
        <v>Carmine Red</v>
      </c>
      <c r="K260" s="16" t="str">
        <f t="shared" si="134"/>
        <v>Carmine Red</v>
      </c>
      <c r="L260" s="25" t="str">
        <f t="shared" si="135"/>
        <v xml:space="preserve"> 2</v>
      </c>
      <c r="M260" s="19">
        <f t="shared" si="136"/>
        <v>2</v>
      </c>
      <c r="N260" s="18" t="e">
        <f t="shared" si="137"/>
        <v>#VALUE!</v>
      </c>
      <c r="O260" s="18" t="e">
        <f t="shared" si="138"/>
        <v>#VALUE!</v>
      </c>
      <c r="P260" s="18" t="e">
        <f t="shared" si="139"/>
        <v>#VALUE!</v>
      </c>
      <c r="Q260" s="18" t="e">
        <f t="shared" si="140"/>
        <v>#VALUE!</v>
      </c>
      <c r="R260" s="27" t="str">
        <f t="shared" si="141"/>
        <v xml:space="preserve"> </v>
      </c>
      <c r="S260" s="19" t="str">
        <f t="shared" si="142"/>
        <v xml:space="preserve"> </v>
      </c>
      <c r="T260" s="19" t="str">
        <f t="shared" si="143"/>
        <v>0</v>
      </c>
      <c r="U260" s="19">
        <f t="shared" si="144"/>
        <v>0</v>
      </c>
      <c r="V260" s="20" t="e">
        <f t="shared" si="145"/>
        <v>#VALUE!</v>
      </c>
      <c r="W260" s="18" t="e">
        <f t="shared" si="146"/>
        <v>#VALUE!</v>
      </c>
      <c r="X260" s="18" t="e">
        <f t="shared" si="147"/>
        <v>#VALUE!</v>
      </c>
      <c r="Y260" s="18" t="e">
        <f t="shared" si="148"/>
        <v>#VALUE!</v>
      </c>
      <c r="Z260" s="16" t="str">
        <f t="shared" si="149"/>
        <v xml:space="preserve"> </v>
      </c>
      <c r="AA260" s="16" t="str">
        <f t="shared" si="150"/>
        <v xml:space="preserve"> </v>
      </c>
      <c r="AB260" s="19" t="str">
        <f t="shared" si="151"/>
        <v>0</v>
      </c>
      <c r="AC260" s="19">
        <f t="shared" si="152"/>
        <v>0</v>
      </c>
      <c r="AD260" s="19">
        <f t="shared" si="153"/>
        <v>2</v>
      </c>
      <c r="AE260" s="31">
        <f>_xlfn.XLOOKUP(C260,Product!$E$3:$E$29,Product!$F$3:$F$29)</f>
        <v>100000</v>
      </c>
      <c r="AF260" s="31">
        <f>_xlfn.XLOOKUP(C260,Product!$E$3:$E$29,Product!$G$3:$G$29)</f>
        <v>31000</v>
      </c>
      <c r="AG260" s="21" t="s">
        <v>16</v>
      </c>
      <c r="AH260" s="22" t="e">
        <f>_xlfn.XLOOKUP(AG260,Diskon!$C$3:$C$9,Diskon!$D$3:$D$9)</f>
        <v>#N/A</v>
      </c>
      <c r="AI260" s="17" t="s">
        <v>16</v>
      </c>
      <c r="AJ260" s="16" t="s">
        <v>11</v>
      </c>
      <c r="AK260" s="16" t="s">
        <v>34</v>
      </c>
      <c r="AL260" s="23">
        <f t="shared" si="154"/>
        <v>200000</v>
      </c>
      <c r="AM260" s="23" t="str">
        <f t="shared" si="155"/>
        <v>0</v>
      </c>
      <c r="AN260" s="23">
        <f t="shared" si="156"/>
        <v>200000</v>
      </c>
      <c r="AO260" s="23">
        <f t="shared" si="157"/>
        <v>62000</v>
      </c>
      <c r="AP260" s="23">
        <f t="shared" si="158"/>
        <v>138000</v>
      </c>
      <c r="AQ260" s="24">
        <v>45023</v>
      </c>
      <c r="AR260" s="27" t="str">
        <f t="shared" si="159"/>
        <v>07/04/23</v>
      </c>
      <c r="AS260" s="16">
        <v>2</v>
      </c>
      <c r="AT260" s="66">
        <f>AP260/'pivot general'!$A$8</f>
        <v>2.0701407178152934E-4</v>
      </c>
    </row>
    <row r="261" spans="1:46" ht="14.4" x14ac:dyDescent="0.3">
      <c r="A261" s="16">
        <v>260</v>
      </c>
      <c r="B261" s="16" t="str">
        <f t="shared" si="128"/>
        <v>ORD-AK-260-19/04/23</v>
      </c>
      <c r="C261" s="17" t="s">
        <v>37</v>
      </c>
      <c r="D261" s="16" t="str">
        <f>_xlfn.XLOOKUP($C261,Product!$E$3:$E$29,Product!$D$3:$D$29)</f>
        <v>AK</v>
      </c>
      <c r="E261" s="18" t="s">
        <v>136</v>
      </c>
      <c r="F261" s="18">
        <f t="shared" si="129"/>
        <v>10</v>
      </c>
      <c r="G261" s="18">
        <f t="shared" si="130"/>
        <v>24</v>
      </c>
      <c r="H261" s="18">
        <f t="shared" si="131"/>
        <v>35</v>
      </c>
      <c r="I261" s="18">
        <f t="shared" si="132"/>
        <v>14</v>
      </c>
      <c r="J261" s="16" t="str">
        <f t="shared" si="133"/>
        <v>Midnight Black</v>
      </c>
      <c r="K261" s="16" t="str">
        <f t="shared" si="134"/>
        <v>Midnight Black</v>
      </c>
      <c r="L261" s="25" t="str">
        <f t="shared" si="135"/>
        <v xml:space="preserve"> 2</v>
      </c>
      <c r="M261" s="19">
        <f t="shared" si="136"/>
        <v>2</v>
      </c>
      <c r="N261" s="18" t="e">
        <f t="shared" si="137"/>
        <v>#VALUE!</v>
      </c>
      <c r="O261" s="18" t="e">
        <f t="shared" si="138"/>
        <v>#VALUE!</v>
      </c>
      <c r="P261" s="18" t="e">
        <f t="shared" si="139"/>
        <v>#VALUE!</v>
      </c>
      <c r="Q261" s="18" t="e">
        <f t="shared" si="140"/>
        <v>#VALUE!</v>
      </c>
      <c r="R261" s="27" t="str">
        <f t="shared" si="141"/>
        <v xml:space="preserve"> </v>
      </c>
      <c r="S261" s="19" t="str">
        <f t="shared" si="142"/>
        <v xml:space="preserve"> </v>
      </c>
      <c r="T261" s="19" t="str">
        <f t="shared" si="143"/>
        <v>0</v>
      </c>
      <c r="U261" s="19">
        <f t="shared" si="144"/>
        <v>0</v>
      </c>
      <c r="V261" s="20" t="e">
        <f t="shared" si="145"/>
        <v>#VALUE!</v>
      </c>
      <c r="W261" s="18" t="e">
        <f t="shared" si="146"/>
        <v>#VALUE!</v>
      </c>
      <c r="X261" s="18" t="e">
        <f t="shared" si="147"/>
        <v>#VALUE!</v>
      </c>
      <c r="Y261" s="18" t="e">
        <f t="shared" si="148"/>
        <v>#VALUE!</v>
      </c>
      <c r="Z261" s="16" t="str">
        <f t="shared" si="149"/>
        <v xml:space="preserve"> </v>
      </c>
      <c r="AA261" s="16" t="str">
        <f t="shared" si="150"/>
        <v xml:space="preserve"> </v>
      </c>
      <c r="AB261" s="19" t="str">
        <f t="shared" si="151"/>
        <v>0</v>
      </c>
      <c r="AC261" s="19">
        <f t="shared" si="152"/>
        <v>0</v>
      </c>
      <c r="AD261" s="19">
        <f t="shared" si="153"/>
        <v>2</v>
      </c>
      <c r="AE261" s="31">
        <f>_xlfn.XLOOKUP(C261,Product!$E$3:$E$29,Product!$F$3:$F$29)</f>
        <v>48000</v>
      </c>
      <c r="AF261" s="31">
        <f>_xlfn.XLOOKUP(C261,Product!$E$3:$E$29,Product!$G$3:$G$29)</f>
        <v>20000</v>
      </c>
      <c r="AG261" s="21" t="s">
        <v>96</v>
      </c>
      <c r="AH261" s="22">
        <f>_xlfn.XLOOKUP(AG261,Diskon!$C$3:$C$9,Diskon!$D$3:$D$9)</f>
        <v>0.1</v>
      </c>
      <c r="AI261" s="17" t="s">
        <v>13</v>
      </c>
      <c r="AJ261" s="16" t="s">
        <v>14</v>
      </c>
      <c r="AK261" s="16" t="s">
        <v>36</v>
      </c>
      <c r="AL261" s="23">
        <f t="shared" si="154"/>
        <v>96000</v>
      </c>
      <c r="AM261" s="23">
        <f t="shared" si="155"/>
        <v>9600</v>
      </c>
      <c r="AN261" s="23">
        <f t="shared" si="156"/>
        <v>86400</v>
      </c>
      <c r="AO261" s="23">
        <f t="shared" si="157"/>
        <v>40000</v>
      </c>
      <c r="AP261" s="23">
        <f t="shared" si="158"/>
        <v>46400</v>
      </c>
      <c r="AQ261" s="24">
        <v>45035</v>
      </c>
      <c r="AR261" s="27" t="str">
        <f t="shared" si="159"/>
        <v>19/04/23</v>
      </c>
      <c r="AS261" s="16">
        <v>5</v>
      </c>
      <c r="AT261" s="66">
        <f>AP261/'pivot general'!$A$8</f>
        <v>6.9604731381615664E-5</v>
      </c>
    </row>
    <row r="262" spans="1:46" ht="14.4" x14ac:dyDescent="0.3">
      <c r="A262" s="16">
        <v>261</v>
      </c>
      <c r="B262" s="16" t="str">
        <f t="shared" si="128"/>
        <v>ORD-AK-261-06/04/23</v>
      </c>
      <c r="C262" s="17" t="s">
        <v>45</v>
      </c>
      <c r="D262" s="16" t="str">
        <f>_xlfn.XLOOKUP($C262,Product!$E$3:$E$29,Product!$D$3:$D$29)</f>
        <v>AK</v>
      </c>
      <c r="E262" s="18" t="s">
        <v>300</v>
      </c>
      <c r="F262" s="18">
        <f t="shared" si="129"/>
        <v>10</v>
      </c>
      <c r="G262" s="18">
        <f t="shared" si="130"/>
        <v>24</v>
      </c>
      <c r="H262" s="18">
        <f t="shared" si="131"/>
        <v>35</v>
      </c>
      <c r="I262" s="18">
        <f t="shared" si="132"/>
        <v>14</v>
      </c>
      <c r="J262" s="16" t="str">
        <f t="shared" si="133"/>
        <v>Midnight Black</v>
      </c>
      <c r="K262" s="16" t="str">
        <f t="shared" si="134"/>
        <v>Midnight Black</v>
      </c>
      <c r="L262" s="25" t="str">
        <f t="shared" si="135"/>
        <v xml:space="preserve"> 6</v>
      </c>
      <c r="M262" s="19">
        <f t="shared" si="136"/>
        <v>6</v>
      </c>
      <c r="N262" s="18">
        <f t="shared" si="137"/>
        <v>48</v>
      </c>
      <c r="O262" s="18">
        <f t="shared" si="138"/>
        <v>59</v>
      </c>
      <c r="P262" s="18">
        <f t="shared" si="139"/>
        <v>70</v>
      </c>
      <c r="Q262" s="18">
        <f t="shared" si="140"/>
        <v>11</v>
      </c>
      <c r="R262" s="27" t="str">
        <f t="shared" si="141"/>
        <v xml:space="preserve">Snow White </v>
      </c>
      <c r="S262" s="19" t="str">
        <f t="shared" si="142"/>
        <v xml:space="preserve">Snow White </v>
      </c>
      <c r="T262" s="19" t="str">
        <f t="shared" si="143"/>
        <v xml:space="preserve"> 1</v>
      </c>
      <c r="U262" s="19">
        <f t="shared" si="144"/>
        <v>1</v>
      </c>
      <c r="V262" s="20" t="e">
        <f t="shared" si="145"/>
        <v>#VALUE!</v>
      </c>
      <c r="W262" s="18" t="e">
        <f t="shared" si="146"/>
        <v>#VALUE!</v>
      </c>
      <c r="X262" s="18" t="e">
        <f t="shared" si="147"/>
        <v>#VALUE!</v>
      </c>
      <c r="Y262" s="18" t="e">
        <f t="shared" si="148"/>
        <v>#VALUE!</v>
      </c>
      <c r="Z262" s="16" t="str">
        <f t="shared" si="149"/>
        <v xml:space="preserve"> </v>
      </c>
      <c r="AA262" s="16" t="str">
        <f t="shared" si="150"/>
        <v xml:space="preserve"> </v>
      </c>
      <c r="AB262" s="19" t="str">
        <f t="shared" si="151"/>
        <v>0</v>
      </c>
      <c r="AC262" s="19">
        <f t="shared" si="152"/>
        <v>0</v>
      </c>
      <c r="AD262" s="19">
        <f t="shared" si="153"/>
        <v>7</v>
      </c>
      <c r="AE262" s="31">
        <f>_xlfn.XLOOKUP(C262,Product!$E$3:$E$29,Product!$F$3:$F$29)</f>
        <v>400000</v>
      </c>
      <c r="AF262" s="31">
        <f>_xlfn.XLOOKUP(C262,Product!$E$3:$E$29,Product!$G$3:$G$29)</f>
        <v>250000</v>
      </c>
      <c r="AG262" s="21" t="s">
        <v>19</v>
      </c>
      <c r="AH262" s="22">
        <f>_xlfn.XLOOKUP(AG262,Diskon!$C$3:$C$9,Diskon!$D$3:$D$9)</f>
        <v>0.15</v>
      </c>
      <c r="AI262" s="17" t="s">
        <v>90</v>
      </c>
      <c r="AJ262" s="16" t="s">
        <v>11</v>
      </c>
      <c r="AK262" s="16" t="s">
        <v>32</v>
      </c>
      <c r="AL262" s="23">
        <f t="shared" si="154"/>
        <v>2800000</v>
      </c>
      <c r="AM262" s="23">
        <f t="shared" si="155"/>
        <v>420000</v>
      </c>
      <c r="AN262" s="23">
        <f t="shared" si="156"/>
        <v>2380000</v>
      </c>
      <c r="AO262" s="23">
        <f t="shared" si="157"/>
        <v>1750000</v>
      </c>
      <c r="AP262" s="23">
        <f t="shared" si="158"/>
        <v>630000</v>
      </c>
      <c r="AQ262" s="24">
        <v>45022</v>
      </c>
      <c r="AR262" s="27" t="str">
        <f t="shared" si="159"/>
        <v>06/04/23</v>
      </c>
      <c r="AS262" s="16">
        <v>2</v>
      </c>
      <c r="AT262" s="66">
        <f>AP262/'pivot general'!$A$8</f>
        <v>9.4506424074176443E-4</v>
      </c>
    </row>
    <row r="263" spans="1:46" ht="14.4" x14ac:dyDescent="0.3">
      <c r="A263" s="16">
        <v>262</v>
      </c>
      <c r="B263" s="16" t="str">
        <f t="shared" si="128"/>
        <v>ORD-SP-262-04/04/23</v>
      </c>
      <c r="C263" s="17" t="s">
        <v>67</v>
      </c>
      <c r="D263" s="16" t="str">
        <f>_xlfn.XLOOKUP($C263,Product!$E$3:$E$29,Product!$D$3:$D$29)</f>
        <v>SP</v>
      </c>
      <c r="E263" s="18" t="s">
        <v>301</v>
      </c>
      <c r="F263" s="18">
        <f t="shared" si="129"/>
        <v>10</v>
      </c>
      <c r="G263" s="18">
        <f t="shared" si="130"/>
        <v>20</v>
      </c>
      <c r="H263" s="18">
        <f t="shared" si="131"/>
        <v>31</v>
      </c>
      <c r="I263" s="18">
        <f t="shared" si="132"/>
        <v>10</v>
      </c>
      <c r="J263" s="16" t="str">
        <f t="shared" si="133"/>
        <v>Snow White</v>
      </c>
      <c r="K263" s="16" t="str">
        <f t="shared" si="134"/>
        <v>Snow White</v>
      </c>
      <c r="L263" s="25" t="str">
        <f t="shared" si="135"/>
        <v xml:space="preserve"> 3</v>
      </c>
      <c r="M263" s="19">
        <f t="shared" si="136"/>
        <v>3</v>
      </c>
      <c r="N263" s="18">
        <f t="shared" si="137"/>
        <v>44</v>
      </c>
      <c r="O263" s="18">
        <f t="shared" si="138"/>
        <v>58</v>
      </c>
      <c r="P263" s="18">
        <f t="shared" si="139"/>
        <v>69</v>
      </c>
      <c r="Q263" s="18">
        <f t="shared" si="140"/>
        <v>14</v>
      </c>
      <c r="R263" s="27" t="str">
        <f t="shared" si="141"/>
        <v xml:space="preserve">Summer Orange </v>
      </c>
      <c r="S263" s="19" t="str">
        <f t="shared" si="142"/>
        <v xml:space="preserve">Summer Orange </v>
      </c>
      <c r="T263" s="19" t="str">
        <f t="shared" si="143"/>
        <v xml:space="preserve"> 1</v>
      </c>
      <c r="U263" s="19">
        <f t="shared" si="144"/>
        <v>1</v>
      </c>
      <c r="V263" s="20" t="e">
        <f t="shared" si="145"/>
        <v>#VALUE!</v>
      </c>
      <c r="W263" s="18" t="e">
        <f t="shared" si="146"/>
        <v>#VALUE!</v>
      </c>
      <c r="X263" s="18" t="e">
        <f t="shared" si="147"/>
        <v>#VALUE!</v>
      </c>
      <c r="Y263" s="18" t="e">
        <f t="shared" si="148"/>
        <v>#VALUE!</v>
      </c>
      <c r="Z263" s="16" t="str">
        <f t="shared" si="149"/>
        <v xml:space="preserve"> </v>
      </c>
      <c r="AA263" s="16" t="str">
        <f t="shared" si="150"/>
        <v xml:space="preserve"> </v>
      </c>
      <c r="AB263" s="19" t="str">
        <f t="shared" si="151"/>
        <v>0</v>
      </c>
      <c r="AC263" s="19">
        <f t="shared" si="152"/>
        <v>0</v>
      </c>
      <c r="AD263" s="19">
        <f t="shared" si="153"/>
        <v>4</v>
      </c>
      <c r="AE263" s="31">
        <f>_xlfn.XLOOKUP(C263,Product!$E$3:$E$29,Product!$F$3:$F$29)</f>
        <v>370000</v>
      </c>
      <c r="AF263" s="31">
        <f>_xlfn.XLOOKUP(C263,Product!$E$3:$E$29,Product!$G$3:$G$29)</f>
        <v>108000</v>
      </c>
      <c r="AG263" s="21" t="s">
        <v>10</v>
      </c>
      <c r="AH263" s="22">
        <f>_xlfn.XLOOKUP(AG263,Diskon!$C$3:$C$9,Diskon!$D$3:$D$9)</f>
        <v>0.1</v>
      </c>
      <c r="AI263" s="17" t="s">
        <v>90</v>
      </c>
      <c r="AJ263" s="16" t="s">
        <v>11</v>
      </c>
      <c r="AK263" s="16" t="s">
        <v>60</v>
      </c>
      <c r="AL263" s="23">
        <f t="shared" si="154"/>
        <v>1480000</v>
      </c>
      <c r="AM263" s="23">
        <f t="shared" si="155"/>
        <v>148000</v>
      </c>
      <c r="AN263" s="23">
        <f t="shared" si="156"/>
        <v>1332000</v>
      </c>
      <c r="AO263" s="23">
        <f t="shared" si="157"/>
        <v>432000</v>
      </c>
      <c r="AP263" s="23">
        <f t="shared" si="158"/>
        <v>900000</v>
      </c>
      <c r="AQ263" s="24">
        <v>45020</v>
      </c>
      <c r="AR263" s="27" t="str">
        <f t="shared" si="159"/>
        <v>04/04/23</v>
      </c>
      <c r="AS263" s="16">
        <v>1</v>
      </c>
      <c r="AT263" s="66">
        <f>AP263/'pivot general'!$A$8</f>
        <v>1.3500917724882349E-3</v>
      </c>
    </row>
    <row r="264" spans="1:46" ht="14.4" x14ac:dyDescent="0.3">
      <c r="A264" s="16">
        <v>263</v>
      </c>
      <c r="B264" s="16" t="str">
        <f t="shared" si="128"/>
        <v>ORD-AK-263-08/04/23</v>
      </c>
      <c r="C264" s="17" t="s">
        <v>45</v>
      </c>
      <c r="D264" s="16" t="str">
        <f>_xlfn.XLOOKUP($C264,Product!$E$3:$E$29,Product!$D$3:$D$29)</f>
        <v>AK</v>
      </c>
      <c r="E264" s="18" t="s">
        <v>302</v>
      </c>
      <c r="F264" s="18">
        <f t="shared" si="129"/>
        <v>10</v>
      </c>
      <c r="G264" s="18">
        <f t="shared" si="130"/>
        <v>20</v>
      </c>
      <c r="H264" s="18">
        <f t="shared" si="131"/>
        <v>31</v>
      </c>
      <c r="I264" s="18">
        <f t="shared" si="132"/>
        <v>10</v>
      </c>
      <c r="J264" s="16" t="str">
        <f t="shared" si="133"/>
        <v>Snow White</v>
      </c>
      <c r="K264" s="16" t="str">
        <f t="shared" si="134"/>
        <v>Snow White</v>
      </c>
      <c r="L264" s="25" t="str">
        <f t="shared" si="135"/>
        <v xml:space="preserve"> 1</v>
      </c>
      <c r="M264" s="19">
        <f t="shared" si="136"/>
        <v>1</v>
      </c>
      <c r="N264" s="18">
        <f t="shared" si="137"/>
        <v>44</v>
      </c>
      <c r="O264" s="18">
        <f t="shared" si="138"/>
        <v>52</v>
      </c>
      <c r="P264" s="18">
        <f t="shared" si="139"/>
        <v>63</v>
      </c>
      <c r="Q264" s="18">
        <f t="shared" si="140"/>
        <v>8</v>
      </c>
      <c r="R264" s="27" t="str">
        <f t="shared" si="141"/>
        <v xml:space="preserve">Magenta </v>
      </c>
      <c r="S264" s="19" t="str">
        <f t="shared" si="142"/>
        <v xml:space="preserve">Magenta </v>
      </c>
      <c r="T264" s="19" t="str">
        <f t="shared" si="143"/>
        <v xml:space="preserve"> 3</v>
      </c>
      <c r="U264" s="19">
        <f t="shared" si="144"/>
        <v>3</v>
      </c>
      <c r="V264" s="20" t="e">
        <f t="shared" si="145"/>
        <v>#VALUE!</v>
      </c>
      <c r="W264" s="18" t="e">
        <f t="shared" si="146"/>
        <v>#VALUE!</v>
      </c>
      <c r="X264" s="18" t="e">
        <f t="shared" si="147"/>
        <v>#VALUE!</v>
      </c>
      <c r="Y264" s="18" t="e">
        <f t="shared" si="148"/>
        <v>#VALUE!</v>
      </c>
      <c r="Z264" s="16" t="str">
        <f t="shared" si="149"/>
        <v xml:space="preserve"> </v>
      </c>
      <c r="AA264" s="16" t="str">
        <f t="shared" si="150"/>
        <v xml:space="preserve"> </v>
      </c>
      <c r="AB264" s="19" t="str">
        <f t="shared" si="151"/>
        <v>0</v>
      </c>
      <c r="AC264" s="19">
        <f t="shared" si="152"/>
        <v>0</v>
      </c>
      <c r="AD264" s="19">
        <f t="shared" si="153"/>
        <v>4</v>
      </c>
      <c r="AE264" s="31">
        <f>_xlfn.XLOOKUP(C264,Product!$E$3:$E$29,Product!$F$3:$F$29)</f>
        <v>400000</v>
      </c>
      <c r="AF264" s="31">
        <f>_xlfn.XLOOKUP(C264,Product!$E$3:$E$29,Product!$G$3:$G$29)</f>
        <v>250000</v>
      </c>
      <c r="AG264" s="21" t="s">
        <v>16</v>
      </c>
      <c r="AH264" s="22" t="e">
        <f>_xlfn.XLOOKUP(AG264,Diskon!$C$3:$C$9,Diskon!$D$3:$D$9)</f>
        <v>#N/A</v>
      </c>
      <c r="AI264" s="17" t="s">
        <v>16</v>
      </c>
      <c r="AJ264" s="16" t="s">
        <v>14</v>
      </c>
      <c r="AK264" s="16" t="s">
        <v>20</v>
      </c>
      <c r="AL264" s="23">
        <f t="shared" si="154"/>
        <v>1600000</v>
      </c>
      <c r="AM264" s="23" t="str">
        <f t="shared" si="155"/>
        <v>0</v>
      </c>
      <c r="AN264" s="23">
        <f t="shared" si="156"/>
        <v>1600000</v>
      </c>
      <c r="AO264" s="23">
        <f t="shared" si="157"/>
        <v>1000000</v>
      </c>
      <c r="AP264" s="23">
        <f t="shared" si="158"/>
        <v>600000</v>
      </c>
      <c r="AQ264" s="24">
        <v>45024</v>
      </c>
      <c r="AR264" s="27" t="str">
        <f t="shared" si="159"/>
        <v>08/04/23</v>
      </c>
      <c r="AS264" s="16">
        <v>2</v>
      </c>
      <c r="AT264" s="66">
        <f>AP264/'pivot general'!$A$8</f>
        <v>9.0006118165882325E-4</v>
      </c>
    </row>
    <row r="265" spans="1:46" ht="14.4" x14ac:dyDescent="0.3">
      <c r="A265" s="16">
        <v>264</v>
      </c>
      <c r="B265" s="16" t="str">
        <f t="shared" si="128"/>
        <v>ORD-SW-264-19/04/23</v>
      </c>
      <c r="C265" s="17" t="s">
        <v>29</v>
      </c>
      <c r="D265" s="16" t="str">
        <f>_xlfn.XLOOKUP($C265,Product!$E$3:$E$29,Product!$D$3:$D$29)</f>
        <v>SW</v>
      </c>
      <c r="E265" s="18" t="s">
        <v>111</v>
      </c>
      <c r="F265" s="18">
        <f t="shared" si="129"/>
        <v>10</v>
      </c>
      <c r="G265" s="18">
        <f t="shared" si="130"/>
        <v>18</v>
      </c>
      <c r="H265" s="18">
        <f t="shared" si="131"/>
        <v>29</v>
      </c>
      <c r="I265" s="18">
        <f t="shared" si="132"/>
        <v>8</v>
      </c>
      <c r="J265" s="16" t="str">
        <f t="shared" si="133"/>
        <v>Ash Grey</v>
      </c>
      <c r="K265" s="16" t="str">
        <f t="shared" si="134"/>
        <v>Ash Grey</v>
      </c>
      <c r="L265" s="25" t="str">
        <f t="shared" si="135"/>
        <v xml:space="preserve"> 1</v>
      </c>
      <c r="M265" s="19">
        <f t="shared" si="136"/>
        <v>1</v>
      </c>
      <c r="N265" s="18" t="e">
        <f t="shared" si="137"/>
        <v>#VALUE!</v>
      </c>
      <c r="O265" s="18" t="e">
        <f t="shared" si="138"/>
        <v>#VALUE!</v>
      </c>
      <c r="P265" s="18" t="e">
        <f t="shared" si="139"/>
        <v>#VALUE!</v>
      </c>
      <c r="Q265" s="18" t="e">
        <f t="shared" si="140"/>
        <v>#VALUE!</v>
      </c>
      <c r="R265" s="27" t="str">
        <f t="shared" si="141"/>
        <v xml:space="preserve"> </v>
      </c>
      <c r="S265" s="19" t="str">
        <f t="shared" si="142"/>
        <v xml:space="preserve"> </v>
      </c>
      <c r="T265" s="19" t="str">
        <f t="shared" si="143"/>
        <v>0</v>
      </c>
      <c r="U265" s="19">
        <f t="shared" si="144"/>
        <v>0</v>
      </c>
      <c r="V265" s="20" t="e">
        <f t="shared" si="145"/>
        <v>#VALUE!</v>
      </c>
      <c r="W265" s="18" t="e">
        <f t="shared" si="146"/>
        <v>#VALUE!</v>
      </c>
      <c r="X265" s="18" t="e">
        <f t="shared" si="147"/>
        <v>#VALUE!</v>
      </c>
      <c r="Y265" s="18" t="e">
        <f t="shared" si="148"/>
        <v>#VALUE!</v>
      </c>
      <c r="Z265" s="16" t="str">
        <f t="shared" si="149"/>
        <v xml:space="preserve"> </v>
      </c>
      <c r="AA265" s="16" t="str">
        <f t="shared" si="150"/>
        <v xml:space="preserve"> </v>
      </c>
      <c r="AB265" s="19" t="str">
        <f t="shared" si="151"/>
        <v>0</v>
      </c>
      <c r="AC265" s="19">
        <f t="shared" si="152"/>
        <v>0</v>
      </c>
      <c r="AD265" s="19">
        <f t="shared" si="153"/>
        <v>1</v>
      </c>
      <c r="AE265" s="31">
        <f>_xlfn.XLOOKUP(C265,Product!$E$3:$E$29,Product!$F$3:$F$29)</f>
        <v>165000</v>
      </c>
      <c r="AF265" s="31">
        <f>_xlfn.XLOOKUP(C265,Product!$E$3:$E$29,Product!$G$3:$G$29)</f>
        <v>69000</v>
      </c>
      <c r="AG265" s="21" t="s">
        <v>12</v>
      </c>
      <c r="AH265" s="22">
        <f>_xlfn.XLOOKUP(AG265,Diskon!$C$3:$C$9,Diskon!$D$3:$D$9)</f>
        <v>0.2</v>
      </c>
      <c r="AI265" s="17" t="s">
        <v>13</v>
      </c>
      <c r="AJ265" s="16" t="s">
        <v>11</v>
      </c>
      <c r="AK265" s="16" t="s">
        <v>51</v>
      </c>
      <c r="AL265" s="23">
        <f t="shared" si="154"/>
        <v>165000</v>
      </c>
      <c r="AM265" s="23">
        <f t="shared" si="155"/>
        <v>33000</v>
      </c>
      <c r="AN265" s="23">
        <f t="shared" si="156"/>
        <v>132000</v>
      </c>
      <c r="AO265" s="23">
        <f t="shared" si="157"/>
        <v>69000</v>
      </c>
      <c r="AP265" s="23">
        <f t="shared" si="158"/>
        <v>63000</v>
      </c>
      <c r="AQ265" s="24">
        <v>45035</v>
      </c>
      <c r="AR265" s="27" t="str">
        <f t="shared" si="159"/>
        <v>19/04/23</v>
      </c>
      <c r="AS265" s="16">
        <v>5</v>
      </c>
      <c r="AT265" s="66">
        <f>AP265/'pivot general'!$A$8</f>
        <v>9.4506424074176443E-5</v>
      </c>
    </row>
    <row r="266" spans="1:46" ht="14.4" x14ac:dyDescent="0.3">
      <c r="A266" s="16">
        <v>265</v>
      </c>
      <c r="B266" s="16" t="str">
        <f t="shared" si="128"/>
        <v>ORD-PW-265-20/04/23</v>
      </c>
      <c r="C266" s="17" t="s">
        <v>73</v>
      </c>
      <c r="D266" s="16" t="str">
        <f>_xlfn.XLOOKUP($C266,Product!$E$3:$E$29,Product!$D$3:$D$29)</f>
        <v>PW</v>
      </c>
      <c r="E266" s="18" t="s">
        <v>208</v>
      </c>
      <c r="F266" s="18">
        <f t="shared" si="129"/>
        <v>10</v>
      </c>
      <c r="G266" s="18">
        <f t="shared" si="130"/>
        <v>14</v>
      </c>
      <c r="H266" s="18">
        <f t="shared" si="131"/>
        <v>25</v>
      </c>
      <c r="I266" s="18">
        <f t="shared" si="132"/>
        <v>4</v>
      </c>
      <c r="J266" s="16" t="str">
        <f t="shared" si="133"/>
        <v>Dusk</v>
      </c>
      <c r="K266" s="16" t="str">
        <f t="shared" si="134"/>
        <v>Dusk</v>
      </c>
      <c r="L266" s="25" t="str">
        <f t="shared" si="135"/>
        <v xml:space="preserve"> 3</v>
      </c>
      <c r="M266" s="19">
        <f t="shared" si="136"/>
        <v>3</v>
      </c>
      <c r="N266" s="18" t="e">
        <f t="shared" si="137"/>
        <v>#VALUE!</v>
      </c>
      <c r="O266" s="18" t="e">
        <f t="shared" si="138"/>
        <v>#VALUE!</v>
      </c>
      <c r="P266" s="18" t="e">
        <f t="shared" si="139"/>
        <v>#VALUE!</v>
      </c>
      <c r="Q266" s="18" t="e">
        <f t="shared" si="140"/>
        <v>#VALUE!</v>
      </c>
      <c r="R266" s="27" t="str">
        <f t="shared" si="141"/>
        <v xml:space="preserve"> </v>
      </c>
      <c r="S266" s="19" t="str">
        <f t="shared" si="142"/>
        <v xml:space="preserve"> </v>
      </c>
      <c r="T266" s="19" t="str">
        <f t="shared" si="143"/>
        <v>0</v>
      </c>
      <c r="U266" s="19">
        <f t="shared" si="144"/>
        <v>0</v>
      </c>
      <c r="V266" s="20" t="e">
        <f t="shared" si="145"/>
        <v>#VALUE!</v>
      </c>
      <c r="W266" s="18" t="e">
        <f t="shared" si="146"/>
        <v>#VALUE!</v>
      </c>
      <c r="X266" s="18" t="e">
        <f t="shared" si="147"/>
        <v>#VALUE!</v>
      </c>
      <c r="Y266" s="18" t="e">
        <f t="shared" si="148"/>
        <v>#VALUE!</v>
      </c>
      <c r="Z266" s="16" t="str">
        <f t="shared" si="149"/>
        <v xml:space="preserve"> </v>
      </c>
      <c r="AA266" s="16" t="str">
        <f t="shared" si="150"/>
        <v xml:space="preserve"> </v>
      </c>
      <c r="AB266" s="19" t="str">
        <f t="shared" si="151"/>
        <v>0</v>
      </c>
      <c r="AC266" s="19">
        <f t="shared" si="152"/>
        <v>0</v>
      </c>
      <c r="AD266" s="19">
        <f t="shared" si="153"/>
        <v>3</v>
      </c>
      <c r="AE266" s="31">
        <f>_xlfn.XLOOKUP(C266,Product!$E$3:$E$29,Product!$F$3:$F$29)</f>
        <v>185000</v>
      </c>
      <c r="AF266" s="31">
        <f>_xlfn.XLOOKUP(C266,Product!$E$3:$E$29,Product!$G$3:$G$29)</f>
        <v>60000</v>
      </c>
      <c r="AG266" s="21" t="s">
        <v>100</v>
      </c>
      <c r="AH266" s="22">
        <f>_xlfn.XLOOKUP(AG266,Diskon!$C$3:$C$9,Diskon!$D$3:$D$9)</f>
        <v>0.15</v>
      </c>
      <c r="AI266" s="17" t="s">
        <v>13</v>
      </c>
      <c r="AJ266" s="16" t="s">
        <v>17</v>
      </c>
      <c r="AK266" s="16" t="s">
        <v>28</v>
      </c>
      <c r="AL266" s="23">
        <f t="shared" si="154"/>
        <v>555000</v>
      </c>
      <c r="AM266" s="23">
        <f t="shared" si="155"/>
        <v>83250</v>
      </c>
      <c r="AN266" s="23">
        <f t="shared" si="156"/>
        <v>471750</v>
      </c>
      <c r="AO266" s="23">
        <f t="shared" si="157"/>
        <v>180000</v>
      </c>
      <c r="AP266" s="23">
        <f t="shared" si="158"/>
        <v>291750</v>
      </c>
      <c r="AQ266" s="24">
        <v>45036</v>
      </c>
      <c r="AR266" s="27" t="str">
        <f t="shared" si="159"/>
        <v>20/04/23</v>
      </c>
      <c r="AS266" s="16">
        <v>4</v>
      </c>
      <c r="AT266" s="66">
        <f>AP266/'pivot general'!$A$8</f>
        <v>4.3765474958160278E-4</v>
      </c>
    </row>
    <row r="267" spans="1:46" ht="14.4" x14ac:dyDescent="0.3">
      <c r="A267" s="16">
        <v>266</v>
      </c>
      <c r="B267" s="16" t="str">
        <f t="shared" si="128"/>
        <v>ORD-PP-266-21/04/23</v>
      </c>
      <c r="C267" s="17" t="s">
        <v>43</v>
      </c>
      <c r="D267" s="16" t="str">
        <f>_xlfn.XLOOKUP($C267,Product!$E$3:$E$29,Product!$D$3:$D$29)</f>
        <v>PP</v>
      </c>
      <c r="E267" s="18" t="s">
        <v>146</v>
      </c>
      <c r="F267" s="18">
        <f t="shared" si="129"/>
        <v>10</v>
      </c>
      <c r="G267" s="18">
        <f t="shared" si="130"/>
        <v>14</v>
      </c>
      <c r="H267" s="18">
        <f t="shared" si="131"/>
        <v>25</v>
      </c>
      <c r="I267" s="18">
        <f t="shared" si="132"/>
        <v>4</v>
      </c>
      <c r="J267" s="16" t="str">
        <f t="shared" si="133"/>
        <v>Gold</v>
      </c>
      <c r="K267" s="16" t="str">
        <f t="shared" si="134"/>
        <v>Gold</v>
      </c>
      <c r="L267" s="25" t="str">
        <f t="shared" si="135"/>
        <v xml:space="preserve"> 2</v>
      </c>
      <c r="M267" s="19">
        <f t="shared" si="136"/>
        <v>2</v>
      </c>
      <c r="N267" s="18" t="e">
        <f t="shared" si="137"/>
        <v>#VALUE!</v>
      </c>
      <c r="O267" s="18" t="e">
        <f t="shared" si="138"/>
        <v>#VALUE!</v>
      </c>
      <c r="P267" s="18" t="e">
        <f t="shared" si="139"/>
        <v>#VALUE!</v>
      </c>
      <c r="Q267" s="18" t="e">
        <f t="shared" si="140"/>
        <v>#VALUE!</v>
      </c>
      <c r="R267" s="27" t="str">
        <f t="shared" si="141"/>
        <v xml:space="preserve"> </v>
      </c>
      <c r="S267" s="19" t="str">
        <f t="shared" si="142"/>
        <v xml:space="preserve"> </v>
      </c>
      <c r="T267" s="19" t="str">
        <f t="shared" si="143"/>
        <v>0</v>
      </c>
      <c r="U267" s="19">
        <f t="shared" si="144"/>
        <v>0</v>
      </c>
      <c r="V267" s="20" t="e">
        <f t="shared" si="145"/>
        <v>#VALUE!</v>
      </c>
      <c r="W267" s="18" t="e">
        <f t="shared" si="146"/>
        <v>#VALUE!</v>
      </c>
      <c r="X267" s="18" t="e">
        <f t="shared" si="147"/>
        <v>#VALUE!</v>
      </c>
      <c r="Y267" s="18" t="e">
        <f t="shared" si="148"/>
        <v>#VALUE!</v>
      </c>
      <c r="Z267" s="16" t="str">
        <f t="shared" si="149"/>
        <v xml:space="preserve"> </v>
      </c>
      <c r="AA267" s="16" t="str">
        <f t="shared" si="150"/>
        <v xml:space="preserve"> </v>
      </c>
      <c r="AB267" s="19" t="str">
        <f t="shared" si="151"/>
        <v>0</v>
      </c>
      <c r="AC267" s="19">
        <f t="shared" si="152"/>
        <v>0</v>
      </c>
      <c r="AD267" s="19">
        <f t="shared" si="153"/>
        <v>2</v>
      </c>
      <c r="AE267" s="31">
        <f>_xlfn.XLOOKUP(C267,Product!$E$3:$E$29,Product!$F$3:$F$29)</f>
        <v>395000</v>
      </c>
      <c r="AF267" s="31">
        <f>_xlfn.XLOOKUP(C267,Product!$E$3:$E$29,Product!$G$3:$G$29)</f>
        <v>172000</v>
      </c>
      <c r="AG267" s="21" t="s">
        <v>12</v>
      </c>
      <c r="AH267" s="22">
        <f>_xlfn.XLOOKUP(AG267,Diskon!$C$3:$C$9,Diskon!$D$3:$D$9)</f>
        <v>0.2</v>
      </c>
      <c r="AI267" s="17" t="s">
        <v>13</v>
      </c>
      <c r="AJ267" s="16" t="s">
        <v>11</v>
      </c>
      <c r="AK267" s="16" t="s">
        <v>70</v>
      </c>
      <c r="AL267" s="23">
        <f t="shared" si="154"/>
        <v>790000</v>
      </c>
      <c r="AM267" s="23">
        <f t="shared" si="155"/>
        <v>158000</v>
      </c>
      <c r="AN267" s="23">
        <f t="shared" si="156"/>
        <v>632000</v>
      </c>
      <c r="AO267" s="23">
        <f t="shared" si="157"/>
        <v>344000</v>
      </c>
      <c r="AP267" s="23">
        <f t="shared" si="158"/>
        <v>288000</v>
      </c>
      <c r="AQ267" s="24">
        <v>45037</v>
      </c>
      <c r="AR267" s="27" t="str">
        <f t="shared" si="159"/>
        <v>21/04/23</v>
      </c>
      <c r="AS267" s="16">
        <v>2</v>
      </c>
      <c r="AT267" s="66">
        <f>AP267/'pivot general'!$A$8</f>
        <v>4.3202936719623518E-4</v>
      </c>
    </row>
    <row r="268" spans="1:46" ht="14.4" x14ac:dyDescent="0.3">
      <c r="A268" s="16">
        <v>267</v>
      </c>
      <c r="B268" s="16" t="str">
        <f t="shared" si="128"/>
        <v>ORD-PW-267-04/04/23</v>
      </c>
      <c r="C268" s="17" t="s">
        <v>59</v>
      </c>
      <c r="D268" s="16" t="str">
        <f>_xlfn.XLOOKUP($C268,Product!$E$3:$E$29,Product!$D$3:$D$29)</f>
        <v>PW</v>
      </c>
      <c r="E268" s="18" t="s">
        <v>130</v>
      </c>
      <c r="F268" s="18">
        <f t="shared" si="129"/>
        <v>10</v>
      </c>
      <c r="G268" s="18">
        <f t="shared" si="130"/>
        <v>20</v>
      </c>
      <c r="H268" s="18">
        <f t="shared" si="131"/>
        <v>31</v>
      </c>
      <c r="I268" s="18">
        <f t="shared" si="132"/>
        <v>10</v>
      </c>
      <c r="J268" s="16" t="str">
        <f t="shared" si="133"/>
        <v>Ocean Blue</v>
      </c>
      <c r="K268" s="16" t="str">
        <f t="shared" si="134"/>
        <v>Ocean Blue</v>
      </c>
      <c r="L268" s="25" t="str">
        <f t="shared" si="135"/>
        <v xml:space="preserve"> 6</v>
      </c>
      <c r="M268" s="19">
        <f t="shared" si="136"/>
        <v>6</v>
      </c>
      <c r="N268" s="18" t="e">
        <f t="shared" si="137"/>
        <v>#VALUE!</v>
      </c>
      <c r="O268" s="18" t="e">
        <f t="shared" si="138"/>
        <v>#VALUE!</v>
      </c>
      <c r="P268" s="18" t="e">
        <f t="shared" si="139"/>
        <v>#VALUE!</v>
      </c>
      <c r="Q268" s="18" t="e">
        <f t="shared" si="140"/>
        <v>#VALUE!</v>
      </c>
      <c r="R268" s="27" t="str">
        <f t="shared" si="141"/>
        <v xml:space="preserve"> </v>
      </c>
      <c r="S268" s="19" t="str">
        <f t="shared" si="142"/>
        <v xml:space="preserve"> </v>
      </c>
      <c r="T268" s="19" t="str">
        <f t="shared" si="143"/>
        <v>0</v>
      </c>
      <c r="U268" s="19">
        <f t="shared" si="144"/>
        <v>0</v>
      </c>
      <c r="V268" s="20" t="e">
        <f t="shared" si="145"/>
        <v>#VALUE!</v>
      </c>
      <c r="W268" s="18" t="e">
        <f t="shared" si="146"/>
        <v>#VALUE!</v>
      </c>
      <c r="X268" s="18" t="e">
        <f t="shared" si="147"/>
        <v>#VALUE!</v>
      </c>
      <c r="Y268" s="18" t="e">
        <f t="shared" si="148"/>
        <v>#VALUE!</v>
      </c>
      <c r="Z268" s="16" t="str">
        <f t="shared" si="149"/>
        <v xml:space="preserve"> </v>
      </c>
      <c r="AA268" s="16" t="str">
        <f t="shared" si="150"/>
        <v xml:space="preserve"> </v>
      </c>
      <c r="AB268" s="19" t="str">
        <f t="shared" si="151"/>
        <v>0</v>
      </c>
      <c r="AC268" s="19">
        <f t="shared" si="152"/>
        <v>0</v>
      </c>
      <c r="AD268" s="19">
        <f t="shared" si="153"/>
        <v>6</v>
      </c>
      <c r="AE268" s="31">
        <f>_xlfn.XLOOKUP(C268,Product!$E$3:$E$29,Product!$F$3:$F$29)</f>
        <v>110000</v>
      </c>
      <c r="AF268" s="31">
        <f>_xlfn.XLOOKUP(C268,Product!$E$3:$E$29,Product!$G$3:$G$29)</f>
        <v>40000</v>
      </c>
      <c r="AG268" s="21" t="s">
        <v>92</v>
      </c>
      <c r="AH268" s="22">
        <f>_xlfn.XLOOKUP(AG268,Diskon!$C$3:$C$9,Diskon!$D$3:$D$9)</f>
        <v>0.1</v>
      </c>
      <c r="AI268" s="17" t="s">
        <v>90</v>
      </c>
      <c r="AJ268" s="16" t="s">
        <v>14</v>
      </c>
      <c r="AK268" s="16" t="s">
        <v>53</v>
      </c>
      <c r="AL268" s="23">
        <f t="shared" si="154"/>
        <v>660000</v>
      </c>
      <c r="AM268" s="23">
        <f t="shared" si="155"/>
        <v>66000</v>
      </c>
      <c r="AN268" s="23">
        <f t="shared" si="156"/>
        <v>594000</v>
      </c>
      <c r="AO268" s="23">
        <f t="shared" si="157"/>
        <v>240000</v>
      </c>
      <c r="AP268" s="23">
        <f t="shared" si="158"/>
        <v>354000</v>
      </c>
      <c r="AQ268" s="24">
        <v>45020</v>
      </c>
      <c r="AR268" s="27" t="str">
        <f t="shared" si="159"/>
        <v>04/04/23</v>
      </c>
      <c r="AS268" s="16">
        <v>1</v>
      </c>
      <c r="AT268" s="66">
        <f>AP268/'pivot general'!$A$8</f>
        <v>5.3103609717870576E-4</v>
      </c>
    </row>
    <row r="269" spans="1:46" ht="14.4" x14ac:dyDescent="0.3">
      <c r="A269" s="16">
        <v>268</v>
      </c>
      <c r="B269" s="16" t="str">
        <f t="shared" si="128"/>
        <v>ORD-SP-268-25/04/23</v>
      </c>
      <c r="C269" s="17" t="s">
        <v>63</v>
      </c>
      <c r="D269" s="16" t="str">
        <f>_xlfn.XLOOKUP($C269,Product!$E$3:$E$29,Product!$D$3:$D$29)</f>
        <v>SP</v>
      </c>
      <c r="E269" s="18" t="s">
        <v>303</v>
      </c>
      <c r="F269" s="18">
        <f t="shared" si="129"/>
        <v>10</v>
      </c>
      <c r="G269" s="18">
        <f t="shared" si="130"/>
        <v>20</v>
      </c>
      <c r="H269" s="18">
        <f t="shared" si="131"/>
        <v>31</v>
      </c>
      <c r="I269" s="18">
        <f t="shared" si="132"/>
        <v>10</v>
      </c>
      <c r="J269" s="16" t="str">
        <f t="shared" si="133"/>
        <v>Ocean Blue</v>
      </c>
      <c r="K269" s="16" t="str">
        <f t="shared" si="134"/>
        <v>Ocean Blue</v>
      </c>
      <c r="L269" s="25" t="str">
        <f t="shared" si="135"/>
        <v xml:space="preserve"> 2</v>
      </c>
      <c r="M269" s="19">
        <f t="shared" si="136"/>
        <v>2</v>
      </c>
      <c r="N269" s="18">
        <f t="shared" si="137"/>
        <v>44</v>
      </c>
      <c r="O269" s="18">
        <f t="shared" si="138"/>
        <v>56</v>
      </c>
      <c r="P269" s="18">
        <f t="shared" si="139"/>
        <v>67</v>
      </c>
      <c r="Q269" s="18">
        <f t="shared" si="140"/>
        <v>12</v>
      </c>
      <c r="R269" s="27" t="str">
        <f t="shared" si="141"/>
        <v xml:space="preserve">Carmine Red </v>
      </c>
      <c r="S269" s="19" t="str">
        <f t="shared" si="142"/>
        <v xml:space="preserve">Carmine Red </v>
      </c>
      <c r="T269" s="19" t="str">
        <f t="shared" si="143"/>
        <v xml:space="preserve"> 1</v>
      </c>
      <c r="U269" s="19">
        <f t="shared" si="144"/>
        <v>1</v>
      </c>
      <c r="V269" s="20">
        <f t="shared" si="145"/>
        <v>80</v>
      </c>
      <c r="W269" s="18">
        <f t="shared" si="146"/>
        <v>85</v>
      </c>
      <c r="X269" s="18">
        <f t="shared" si="147"/>
        <v>96</v>
      </c>
      <c r="Y269" s="18">
        <f t="shared" si="148"/>
        <v>5</v>
      </c>
      <c r="Z269" s="16" t="str">
        <f t="shared" si="149"/>
        <v xml:space="preserve">Gold </v>
      </c>
      <c r="AA269" s="16" t="str">
        <f t="shared" si="150"/>
        <v xml:space="preserve">Gold </v>
      </c>
      <c r="AB269" s="19" t="str">
        <f t="shared" si="151"/>
        <v xml:space="preserve"> 4</v>
      </c>
      <c r="AC269" s="19">
        <f t="shared" si="152"/>
        <v>4</v>
      </c>
      <c r="AD269" s="19">
        <f t="shared" si="153"/>
        <v>7</v>
      </c>
      <c r="AE269" s="31">
        <f>_xlfn.XLOOKUP(C269,Product!$E$3:$E$29,Product!$F$3:$F$29)</f>
        <v>125000</v>
      </c>
      <c r="AF269" s="31">
        <f>_xlfn.XLOOKUP(C269,Product!$E$3:$E$29,Product!$G$3:$G$29)</f>
        <v>23000</v>
      </c>
      <c r="AG269" s="21" t="s">
        <v>100</v>
      </c>
      <c r="AH269" s="22">
        <f>_xlfn.XLOOKUP(AG269,Diskon!$C$3:$C$9,Diskon!$D$3:$D$9)</f>
        <v>0.15</v>
      </c>
      <c r="AI269" s="17" t="s">
        <v>13</v>
      </c>
      <c r="AJ269" s="16" t="s">
        <v>17</v>
      </c>
      <c r="AK269" s="16" t="s">
        <v>28</v>
      </c>
      <c r="AL269" s="23">
        <f t="shared" si="154"/>
        <v>875000</v>
      </c>
      <c r="AM269" s="23">
        <f t="shared" si="155"/>
        <v>131250</v>
      </c>
      <c r="AN269" s="23">
        <f t="shared" si="156"/>
        <v>743750</v>
      </c>
      <c r="AO269" s="23">
        <f t="shared" si="157"/>
        <v>161000</v>
      </c>
      <c r="AP269" s="23">
        <f t="shared" si="158"/>
        <v>582750</v>
      </c>
      <c r="AQ269" s="24">
        <v>45041</v>
      </c>
      <c r="AR269" s="27" t="str">
        <f t="shared" si="159"/>
        <v>25/04/23</v>
      </c>
      <c r="AS269" s="16">
        <v>1</v>
      </c>
      <c r="AT269" s="66">
        <f>AP269/'pivot general'!$A$8</f>
        <v>8.7418442268613204E-4</v>
      </c>
    </row>
    <row r="270" spans="1:46" ht="14.4" x14ac:dyDescent="0.3">
      <c r="A270" s="16">
        <v>269</v>
      </c>
      <c r="B270" s="16" t="str">
        <f t="shared" si="128"/>
        <v>ORD-PW-269-03/04/23</v>
      </c>
      <c r="C270" s="17" t="s">
        <v>21</v>
      </c>
      <c r="D270" s="16" t="str">
        <f>_xlfn.XLOOKUP($C270,Product!$E$3:$E$29,Product!$D$3:$D$29)</f>
        <v>PW</v>
      </c>
      <c r="E270" s="18" t="s">
        <v>304</v>
      </c>
      <c r="F270" s="18">
        <f t="shared" si="129"/>
        <v>10</v>
      </c>
      <c r="G270" s="18">
        <f t="shared" si="130"/>
        <v>20</v>
      </c>
      <c r="H270" s="18">
        <f t="shared" si="131"/>
        <v>31</v>
      </c>
      <c r="I270" s="18">
        <f t="shared" si="132"/>
        <v>10</v>
      </c>
      <c r="J270" s="16" t="str">
        <f t="shared" si="133"/>
        <v>Ocean Blue</v>
      </c>
      <c r="K270" s="16" t="str">
        <f t="shared" si="134"/>
        <v>Ocean Blue</v>
      </c>
      <c r="L270" s="25" t="str">
        <f t="shared" si="135"/>
        <v xml:space="preserve"> 4</v>
      </c>
      <c r="M270" s="19">
        <f t="shared" si="136"/>
        <v>4</v>
      </c>
      <c r="N270" s="18">
        <f t="shared" si="137"/>
        <v>44</v>
      </c>
      <c r="O270" s="18">
        <f t="shared" si="138"/>
        <v>59</v>
      </c>
      <c r="P270" s="18">
        <f t="shared" si="139"/>
        <v>70</v>
      </c>
      <c r="Q270" s="18">
        <f t="shared" si="140"/>
        <v>15</v>
      </c>
      <c r="R270" s="27" t="str">
        <f t="shared" si="141"/>
        <v xml:space="preserve">Midnight Black </v>
      </c>
      <c r="S270" s="19" t="str">
        <f t="shared" si="142"/>
        <v xml:space="preserve">Midnight Black </v>
      </c>
      <c r="T270" s="19" t="str">
        <f t="shared" si="143"/>
        <v xml:space="preserve"> 3</v>
      </c>
      <c r="U270" s="19">
        <f t="shared" si="144"/>
        <v>3</v>
      </c>
      <c r="V270" s="20" t="e">
        <f t="shared" si="145"/>
        <v>#VALUE!</v>
      </c>
      <c r="W270" s="18" t="e">
        <f t="shared" si="146"/>
        <v>#VALUE!</v>
      </c>
      <c r="X270" s="18" t="e">
        <f t="shared" si="147"/>
        <v>#VALUE!</v>
      </c>
      <c r="Y270" s="18" t="e">
        <f t="shared" si="148"/>
        <v>#VALUE!</v>
      </c>
      <c r="Z270" s="16" t="str">
        <f t="shared" si="149"/>
        <v xml:space="preserve"> </v>
      </c>
      <c r="AA270" s="16" t="str">
        <f t="shared" si="150"/>
        <v xml:space="preserve"> </v>
      </c>
      <c r="AB270" s="19" t="str">
        <f t="shared" si="151"/>
        <v>0</v>
      </c>
      <c r="AC270" s="19">
        <f t="shared" si="152"/>
        <v>0</v>
      </c>
      <c r="AD270" s="19">
        <f t="shared" si="153"/>
        <v>7</v>
      </c>
      <c r="AE270" s="31">
        <f>_xlfn.XLOOKUP(C270,Product!$E$3:$E$29,Product!$F$3:$F$29)</f>
        <v>90000</v>
      </c>
      <c r="AF270" s="31">
        <f>_xlfn.XLOOKUP(C270,Product!$E$3:$E$29,Product!$G$3:$G$29)</f>
        <v>36000</v>
      </c>
      <c r="AG270" s="21" t="s">
        <v>92</v>
      </c>
      <c r="AH270" s="22">
        <f>_xlfn.XLOOKUP(AG270,Diskon!$C$3:$C$9,Diskon!$D$3:$D$9)</f>
        <v>0.1</v>
      </c>
      <c r="AI270" s="17" t="s">
        <v>90</v>
      </c>
      <c r="AJ270" s="16" t="s">
        <v>14</v>
      </c>
      <c r="AK270" s="16" t="s">
        <v>36</v>
      </c>
      <c r="AL270" s="23">
        <f t="shared" si="154"/>
        <v>630000</v>
      </c>
      <c r="AM270" s="23">
        <f t="shared" si="155"/>
        <v>63000</v>
      </c>
      <c r="AN270" s="23">
        <f t="shared" si="156"/>
        <v>567000</v>
      </c>
      <c r="AO270" s="23">
        <f t="shared" si="157"/>
        <v>252000</v>
      </c>
      <c r="AP270" s="23">
        <f t="shared" si="158"/>
        <v>315000</v>
      </c>
      <c r="AQ270" s="24">
        <v>45019</v>
      </c>
      <c r="AR270" s="27" t="str">
        <f t="shared" si="159"/>
        <v>03/04/23</v>
      </c>
      <c r="AS270" s="16">
        <v>3</v>
      </c>
      <c r="AT270" s="66">
        <f>AP270/'pivot general'!$A$8</f>
        <v>4.7253212037088222E-4</v>
      </c>
    </row>
    <row r="271" spans="1:46" ht="14.4" x14ac:dyDescent="0.3">
      <c r="A271" s="16">
        <v>270</v>
      </c>
      <c r="B271" s="16" t="str">
        <f t="shared" si="128"/>
        <v>ORD-PU-270-20/04/23</v>
      </c>
      <c r="C271" s="17" t="s">
        <v>39</v>
      </c>
      <c r="D271" s="16" t="str">
        <f>_xlfn.XLOOKUP($C271,Product!$E$3:$E$29,Product!$D$3:$D$29)</f>
        <v>PU</v>
      </c>
      <c r="E271" s="18" t="s">
        <v>255</v>
      </c>
      <c r="F271" s="18">
        <f t="shared" si="129"/>
        <v>10</v>
      </c>
      <c r="G271" s="18">
        <f t="shared" si="130"/>
        <v>21</v>
      </c>
      <c r="H271" s="18">
        <f t="shared" si="131"/>
        <v>32</v>
      </c>
      <c r="I271" s="18">
        <f t="shared" si="132"/>
        <v>11</v>
      </c>
      <c r="J271" s="16" t="str">
        <f t="shared" si="133"/>
        <v>Carmine Red</v>
      </c>
      <c r="K271" s="16" t="str">
        <f t="shared" si="134"/>
        <v>Carmine Red</v>
      </c>
      <c r="L271" s="25" t="str">
        <f t="shared" si="135"/>
        <v xml:space="preserve"> 1</v>
      </c>
      <c r="M271" s="19">
        <f t="shared" si="136"/>
        <v>1</v>
      </c>
      <c r="N271" s="18">
        <f t="shared" si="137"/>
        <v>45</v>
      </c>
      <c r="O271" s="18">
        <f t="shared" si="138"/>
        <v>50</v>
      </c>
      <c r="P271" s="18">
        <f t="shared" si="139"/>
        <v>61</v>
      </c>
      <c r="Q271" s="18">
        <f t="shared" si="140"/>
        <v>5</v>
      </c>
      <c r="R271" s="27" t="str">
        <f t="shared" si="141"/>
        <v xml:space="preserve">Dusk </v>
      </c>
      <c r="S271" s="19" t="str">
        <f t="shared" si="142"/>
        <v xml:space="preserve">Dusk </v>
      </c>
      <c r="T271" s="19" t="str">
        <f t="shared" si="143"/>
        <v xml:space="preserve"> 1</v>
      </c>
      <c r="U271" s="19">
        <f t="shared" si="144"/>
        <v>1</v>
      </c>
      <c r="V271" s="20" t="e">
        <f t="shared" si="145"/>
        <v>#VALUE!</v>
      </c>
      <c r="W271" s="18" t="e">
        <f t="shared" si="146"/>
        <v>#VALUE!</v>
      </c>
      <c r="X271" s="18" t="e">
        <f t="shared" si="147"/>
        <v>#VALUE!</v>
      </c>
      <c r="Y271" s="18" t="e">
        <f t="shared" si="148"/>
        <v>#VALUE!</v>
      </c>
      <c r="Z271" s="16" t="str">
        <f t="shared" si="149"/>
        <v xml:space="preserve"> </v>
      </c>
      <c r="AA271" s="16" t="str">
        <f t="shared" si="150"/>
        <v xml:space="preserve"> </v>
      </c>
      <c r="AB271" s="19" t="str">
        <f t="shared" si="151"/>
        <v>0</v>
      </c>
      <c r="AC271" s="19">
        <f t="shared" si="152"/>
        <v>0</v>
      </c>
      <c r="AD271" s="19">
        <f t="shared" si="153"/>
        <v>2</v>
      </c>
      <c r="AE271" s="31">
        <f>_xlfn.XLOOKUP(C271,Product!$E$3:$E$29,Product!$F$3:$F$29)</f>
        <v>235000</v>
      </c>
      <c r="AF271" s="31">
        <f>_xlfn.XLOOKUP(C271,Product!$E$3:$E$29,Product!$G$3:$G$29)</f>
        <v>89000</v>
      </c>
      <c r="AG271" s="21" t="s">
        <v>100</v>
      </c>
      <c r="AH271" s="22">
        <f>_xlfn.XLOOKUP(AG271,Diskon!$C$3:$C$9,Diskon!$D$3:$D$9)</f>
        <v>0.15</v>
      </c>
      <c r="AI271" s="17" t="s">
        <v>13</v>
      </c>
      <c r="AJ271" s="16" t="s">
        <v>17</v>
      </c>
      <c r="AK271" s="16" t="s">
        <v>46</v>
      </c>
      <c r="AL271" s="23">
        <f t="shared" si="154"/>
        <v>470000</v>
      </c>
      <c r="AM271" s="23">
        <f t="shared" si="155"/>
        <v>70500</v>
      </c>
      <c r="AN271" s="23">
        <f t="shared" si="156"/>
        <v>399500</v>
      </c>
      <c r="AO271" s="23">
        <f t="shared" si="157"/>
        <v>178000</v>
      </c>
      <c r="AP271" s="23">
        <f t="shared" si="158"/>
        <v>221500</v>
      </c>
      <c r="AQ271" s="24">
        <v>45036</v>
      </c>
      <c r="AR271" s="27" t="str">
        <f t="shared" si="159"/>
        <v>20/04/23</v>
      </c>
      <c r="AS271" s="16">
        <v>3</v>
      </c>
      <c r="AT271" s="66">
        <f>AP271/'pivot general'!$A$8</f>
        <v>3.3227258622904891E-4</v>
      </c>
    </row>
    <row r="272" spans="1:46" ht="14.4" x14ac:dyDescent="0.3">
      <c r="A272" s="16">
        <v>271</v>
      </c>
      <c r="B272" s="16" t="str">
        <f t="shared" si="128"/>
        <v>ORD-SP-271-14/04/23</v>
      </c>
      <c r="C272" s="17" t="s">
        <v>63</v>
      </c>
      <c r="D272" s="16" t="str">
        <f>_xlfn.XLOOKUP($C272,Product!$E$3:$E$29,Product!$D$3:$D$29)</f>
        <v>SP</v>
      </c>
      <c r="E272" s="18" t="s">
        <v>192</v>
      </c>
      <c r="F272" s="18">
        <f t="shared" si="129"/>
        <v>10</v>
      </c>
      <c r="G272" s="18">
        <f t="shared" si="130"/>
        <v>19</v>
      </c>
      <c r="H272" s="18">
        <f t="shared" si="131"/>
        <v>30</v>
      </c>
      <c r="I272" s="18">
        <f t="shared" si="132"/>
        <v>9</v>
      </c>
      <c r="J272" s="16" t="str">
        <f t="shared" si="133"/>
        <v>Rose Gold</v>
      </c>
      <c r="K272" s="16" t="str">
        <f t="shared" si="134"/>
        <v>Rose Gold</v>
      </c>
      <c r="L272" s="25" t="str">
        <f t="shared" si="135"/>
        <v xml:space="preserve"> 5</v>
      </c>
      <c r="M272" s="19">
        <f t="shared" si="136"/>
        <v>5</v>
      </c>
      <c r="N272" s="18" t="e">
        <f t="shared" si="137"/>
        <v>#VALUE!</v>
      </c>
      <c r="O272" s="18" t="e">
        <f t="shared" si="138"/>
        <v>#VALUE!</v>
      </c>
      <c r="P272" s="18" t="e">
        <f t="shared" si="139"/>
        <v>#VALUE!</v>
      </c>
      <c r="Q272" s="18" t="e">
        <f t="shared" si="140"/>
        <v>#VALUE!</v>
      </c>
      <c r="R272" s="27" t="str">
        <f t="shared" si="141"/>
        <v xml:space="preserve"> </v>
      </c>
      <c r="S272" s="19" t="str">
        <f t="shared" si="142"/>
        <v xml:space="preserve"> </v>
      </c>
      <c r="T272" s="19" t="str">
        <f t="shared" si="143"/>
        <v>0</v>
      </c>
      <c r="U272" s="19">
        <f t="shared" si="144"/>
        <v>0</v>
      </c>
      <c r="V272" s="20" t="e">
        <f t="shared" si="145"/>
        <v>#VALUE!</v>
      </c>
      <c r="W272" s="18" t="e">
        <f t="shared" si="146"/>
        <v>#VALUE!</v>
      </c>
      <c r="X272" s="18" t="e">
        <f t="shared" si="147"/>
        <v>#VALUE!</v>
      </c>
      <c r="Y272" s="18" t="e">
        <f t="shared" si="148"/>
        <v>#VALUE!</v>
      </c>
      <c r="Z272" s="16" t="str">
        <f t="shared" si="149"/>
        <v xml:space="preserve"> </v>
      </c>
      <c r="AA272" s="16" t="str">
        <f t="shared" si="150"/>
        <v xml:space="preserve"> </v>
      </c>
      <c r="AB272" s="19" t="str">
        <f t="shared" si="151"/>
        <v>0</v>
      </c>
      <c r="AC272" s="19">
        <f t="shared" si="152"/>
        <v>0</v>
      </c>
      <c r="AD272" s="19">
        <f t="shared" si="153"/>
        <v>5</v>
      </c>
      <c r="AE272" s="31">
        <f>_xlfn.XLOOKUP(C272,Product!$E$3:$E$29,Product!$F$3:$F$29)</f>
        <v>125000</v>
      </c>
      <c r="AF272" s="31">
        <f>_xlfn.XLOOKUP(C272,Product!$E$3:$E$29,Product!$G$3:$G$29)</f>
        <v>23000</v>
      </c>
      <c r="AG272" s="21" t="s">
        <v>16</v>
      </c>
      <c r="AH272" s="22" t="e">
        <f>_xlfn.XLOOKUP(AG272,Diskon!$C$3:$C$9,Diskon!$D$3:$D$9)</f>
        <v>#N/A</v>
      </c>
      <c r="AI272" s="17" t="s">
        <v>16</v>
      </c>
      <c r="AJ272" s="16" t="s">
        <v>11</v>
      </c>
      <c r="AK272" s="16" t="s">
        <v>68</v>
      </c>
      <c r="AL272" s="23">
        <f t="shared" si="154"/>
        <v>625000</v>
      </c>
      <c r="AM272" s="23" t="str">
        <f t="shared" si="155"/>
        <v>0</v>
      </c>
      <c r="AN272" s="23">
        <f t="shared" si="156"/>
        <v>625000</v>
      </c>
      <c r="AO272" s="23">
        <f t="shared" si="157"/>
        <v>115000</v>
      </c>
      <c r="AP272" s="23">
        <f t="shared" si="158"/>
        <v>510000</v>
      </c>
      <c r="AQ272" s="24">
        <v>45030</v>
      </c>
      <c r="AR272" s="27" t="str">
        <f t="shared" si="159"/>
        <v>14/04/23</v>
      </c>
      <c r="AS272" s="16">
        <v>5</v>
      </c>
      <c r="AT272" s="66">
        <f>AP272/'pivot general'!$A$8</f>
        <v>7.6505200440999972E-4</v>
      </c>
    </row>
    <row r="273" spans="1:46" ht="14.4" x14ac:dyDescent="0.3">
      <c r="A273" s="16">
        <v>272</v>
      </c>
      <c r="B273" s="16" t="str">
        <f t="shared" si="128"/>
        <v>ORD-PP-272-21/04/23</v>
      </c>
      <c r="C273" s="17" t="s">
        <v>24</v>
      </c>
      <c r="D273" s="16" t="str">
        <f>_xlfn.XLOOKUP($C273,Product!$E$3:$E$29,Product!$D$3:$D$29)</f>
        <v>PP</v>
      </c>
      <c r="E273" s="18" t="s">
        <v>305</v>
      </c>
      <c r="F273" s="18">
        <f t="shared" si="129"/>
        <v>10</v>
      </c>
      <c r="G273" s="18">
        <f t="shared" si="130"/>
        <v>20</v>
      </c>
      <c r="H273" s="18">
        <f t="shared" si="131"/>
        <v>31</v>
      </c>
      <c r="I273" s="18">
        <f t="shared" si="132"/>
        <v>10</v>
      </c>
      <c r="J273" s="16" t="str">
        <f t="shared" si="133"/>
        <v>Ocean Blue</v>
      </c>
      <c r="K273" s="16" t="str">
        <f t="shared" si="134"/>
        <v>Ocean Blue</v>
      </c>
      <c r="L273" s="25" t="str">
        <f t="shared" si="135"/>
        <v xml:space="preserve"> 5</v>
      </c>
      <c r="M273" s="19">
        <f t="shared" si="136"/>
        <v>5</v>
      </c>
      <c r="N273" s="18" t="e">
        <f t="shared" si="137"/>
        <v>#VALUE!</v>
      </c>
      <c r="O273" s="18" t="e">
        <f t="shared" si="138"/>
        <v>#VALUE!</v>
      </c>
      <c r="P273" s="18" t="e">
        <f t="shared" si="139"/>
        <v>#VALUE!</v>
      </c>
      <c r="Q273" s="18" t="e">
        <f t="shared" si="140"/>
        <v>#VALUE!</v>
      </c>
      <c r="R273" s="27" t="str">
        <f t="shared" si="141"/>
        <v xml:space="preserve"> </v>
      </c>
      <c r="S273" s="19" t="str">
        <f t="shared" si="142"/>
        <v xml:space="preserve"> </v>
      </c>
      <c r="T273" s="19" t="str">
        <f t="shared" si="143"/>
        <v>0</v>
      </c>
      <c r="U273" s="19">
        <f t="shared" si="144"/>
        <v>0</v>
      </c>
      <c r="V273" s="20" t="e">
        <f t="shared" si="145"/>
        <v>#VALUE!</v>
      </c>
      <c r="W273" s="18" t="e">
        <f t="shared" si="146"/>
        <v>#VALUE!</v>
      </c>
      <c r="X273" s="18" t="e">
        <f t="shared" si="147"/>
        <v>#VALUE!</v>
      </c>
      <c r="Y273" s="18" t="e">
        <f t="shared" si="148"/>
        <v>#VALUE!</v>
      </c>
      <c r="Z273" s="16" t="str">
        <f t="shared" si="149"/>
        <v xml:space="preserve"> </v>
      </c>
      <c r="AA273" s="16" t="str">
        <f t="shared" si="150"/>
        <v xml:space="preserve"> </v>
      </c>
      <c r="AB273" s="19" t="str">
        <f t="shared" si="151"/>
        <v>0</v>
      </c>
      <c r="AC273" s="19">
        <f t="shared" si="152"/>
        <v>0</v>
      </c>
      <c r="AD273" s="19">
        <f t="shared" si="153"/>
        <v>5</v>
      </c>
      <c r="AE273" s="31">
        <f>_xlfn.XLOOKUP(C273,Product!$E$3:$E$29,Product!$F$3:$F$29)</f>
        <v>130000</v>
      </c>
      <c r="AF273" s="31">
        <f>_xlfn.XLOOKUP(C273,Product!$E$3:$E$29,Product!$G$3:$G$29)</f>
        <v>46000</v>
      </c>
      <c r="AG273" s="21" t="s">
        <v>96</v>
      </c>
      <c r="AH273" s="22">
        <f>_xlfn.XLOOKUP(AG273,Diskon!$C$3:$C$9,Diskon!$D$3:$D$9)</f>
        <v>0.1</v>
      </c>
      <c r="AI273" s="17" t="s">
        <v>13</v>
      </c>
      <c r="AJ273" s="16" t="s">
        <v>14</v>
      </c>
      <c r="AK273" s="16" t="s">
        <v>36</v>
      </c>
      <c r="AL273" s="23">
        <f t="shared" si="154"/>
        <v>650000</v>
      </c>
      <c r="AM273" s="23">
        <f t="shared" si="155"/>
        <v>65000</v>
      </c>
      <c r="AN273" s="23">
        <f t="shared" si="156"/>
        <v>585000</v>
      </c>
      <c r="AO273" s="23">
        <f t="shared" si="157"/>
        <v>230000</v>
      </c>
      <c r="AP273" s="23">
        <f t="shared" si="158"/>
        <v>355000</v>
      </c>
      <c r="AQ273" s="24">
        <v>45037</v>
      </c>
      <c r="AR273" s="27" t="str">
        <f t="shared" si="159"/>
        <v>21/04/23</v>
      </c>
      <c r="AS273" s="16">
        <v>2</v>
      </c>
      <c r="AT273" s="66">
        <f>AP273/'pivot general'!$A$8</f>
        <v>5.3253619914813712E-4</v>
      </c>
    </row>
    <row r="274" spans="1:46" ht="14.4" x14ac:dyDescent="0.3">
      <c r="A274" s="16">
        <v>273</v>
      </c>
      <c r="B274" s="16" t="str">
        <f t="shared" si="128"/>
        <v>ORD-PW-273-04/04/23</v>
      </c>
      <c r="C274" s="17" t="s">
        <v>27</v>
      </c>
      <c r="D274" s="16" t="str">
        <f>_xlfn.XLOOKUP($C274,Product!$E$3:$E$29,Product!$D$3:$D$29)</f>
        <v>PW</v>
      </c>
      <c r="E274" s="18" t="s">
        <v>306</v>
      </c>
      <c r="F274" s="18">
        <f t="shared" si="129"/>
        <v>10</v>
      </c>
      <c r="G274" s="18">
        <f t="shared" si="130"/>
        <v>17</v>
      </c>
      <c r="H274" s="18">
        <f t="shared" si="131"/>
        <v>28</v>
      </c>
      <c r="I274" s="18">
        <f t="shared" si="132"/>
        <v>7</v>
      </c>
      <c r="J274" s="16" t="str">
        <f t="shared" si="133"/>
        <v>Magenta</v>
      </c>
      <c r="K274" s="16" t="str">
        <f t="shared" si="134"/>
        <v>Magenta</v>
      </c>
      <c r="L274" s="25" t="str">
        <f t="shared" si="135"/>
        <v xml:space="preserve"> 2</v>
      </c>
      <c r="M274" s="19">
        <f t="shared" si="136"/>
        <v>2</v>
      </c>
      <c r="N274" s="18">
        <f t="shared" si="137"/>
        <v>41</v>
      </c>
      <c r="O274" s="18">
        <f t="shared" si="138"/>
        <v>52</v>
      </c>
      <c r="P274" s="18">
        <f t="shared" si="139"/>
        <v>63</v>
      </c>
      <c r="Q274" s="18">
        <f t="shared" si="140"/>
        <v>11</v>
      </c>
      <c r="R274" s="27" t="str">
        <f t="shared" si="141"/>
        <v xml:space="preserve">Ocean Blue </v>
      </c>
      <c r="S274" s="19" t="str">
        <f t="shared" si="142"/>
        <v xml:space="preserve">Ocean Blue </v>
      </c>
      <c r="T274" s="19" t="str">
        <f t="shared" si="143"/>
        <v xml:space="preserve"> 4</v>
      </c>
      <c r="U274" s="19">
        <f t="shared" si="144"/>
        <v>4</v>
      </c>
      <c r="V274" s="20">
        <f t="shared" si="145"/>
        <v>76</v>
      </c>
      <c r="W274" s="18">
        <f t="shared" si="146"/>
        <v>84</v>
      </c>
      <c r="X274" s="18">
        <f t="shared" si="147"/>
        <v>95</v>
      </c>
      <c r="Y274" s="18">
        <f t="shared" si="148"/>
        <v>8</v>
      </c>
      <c r="Z274" s="16" t="str">
        <f t="shared" si="149"/>
        <v xml:space="preserve">Magenta </v>
      </c>
      <c r="AA274" s="16" t="str">
        <f t="shared" si="150"/>
        <v xml:space="preserve">Magenta </v>
      </c>
      <c r="AB274" s="19" t="str">
        <f t="shared" si="151"/>
        <v xml:space="preserve"> 1</v>
      </c>
      <c r="AC274" s="19">
        <f t="shared" si="152"/>
        <v>1</v>
      </c>
      <c r="AD274" s="19">
        <f t="shared" si="153"/>
        <v>7</v>
      </c>
      <c r="AE274" s="31">
        <f>_xlfn.XLOOKUP(C274,Product!$E$3:$E$29,Product!$F$3:$F$29)</f>
        <v>155000</v>
      </c>
      <c r="AF274" s="31">
        <f>_xlfn.XLOOKUP(C274,Product!$E$3:$E$29,Product!$G$3:$G$29)</f>
        <v>46000</v>
      </c>
      <c r="AG274" s="21" t="s">
        <v>10</v>
      </c>
      <c r="AH274" s="22">
        <f>_xlfn.XLOOKUP(AG274,Diskon!$C$3:$C$9,Diskon!$D$3:$D$9)</f>
        <v>0.1</v>
      </c>
      <c r="AI274" s="17" t="s">
        <v>90</v>
      </c>
      <c r="AJ274" s="16" t="s">
        <v>11</v>
      </c>
      <c r="AK274" s="16" t="s">
        <v>25</v>
      </c>
      <c r="AL274" s="23">
        <f t="shared" si="154"/>
        <v>1085000</v>
      </c>
      <c r="AM274" s="23">
        <f t="shared" si="155"/>
        <v>108500</v>
      </c>
      <c r="AN274" s="23">
        <f t="shared" si="156"/>
        <v>976500</v>
      </c>
      <c r="AO274" s="23">
        <f t="shared" si="157"/>
        <v>322000</v>
      </c>
      <c r="AP274" s="23">
        <f t="shared" si="158"/>
        <v>654500</v>
      </c>
      <c r="AQ274" s="24">
        <v>45020</v>
      </c>
      <c r="AR274" s="27" t="str">
        <f t="shared" si="159"/>
        <v>04/04/23</v>
      </c>
      <c r="AS274" s="16">
        <v>3</v>
      </c>
      <c r="AT274" s="66">
        <f>AP274/'pivot general'!$A$8</f>
        <v>9.8181673899283301E-4</v>
      </c>
    </row>
    <row r="275" spans="1:46" ht="14.4" x14ac:dyDescent="0.3">
      <c r="A275" s="16">
        <v>274</v>
      </c>
      <c r="B275" s="16" t="str">
        <f t="shared" si="128"/>
        <v>ORD-PW-274-20/04/23</v>
      </c>
      <c r="C275" s="17" t="s">
        <v>27</v>
      </c>
      <c r="D275" s="16" t="str">
        <f>_xlfn.XLOOKUP($C275,Product!$E$3:$E$29,Product!$D$3:$D$29)</f>
        <v>PW</v>
      </c>
      <c r="E275" s="18" t="s">
        <v>182</v>
      </c>
      <c r="F275" s="18">
        <f t="shared" si="129"/>
        <v>10</v>
      </c>
      <c r="G275" s="18">
        <f t="shared" si="130"/>
        <v>19</v>
      </c>
      <c r="H275" s="18">
        <f t="shared" si="131"/>
        <v>30</v>
      </c>
      <c r="I275" s="18">
        <f t="shared" si="132"/>
        <v>9</v>
      </c>
      <c r="J275" s="16" t="str">
        <f t="shared" si="133"/>
        <v>Rose Gold</v>
      </c>
      <c r="K275" s="16" t="str">
        <f t="shared" si="134"/>
        <v>Rose Gold</v>
      </c>
      <c r="L275" s="25" t="str">
        <f t="shared" si="135"/>
        <v xml:space="preserve"> 4</v>
      </c>
      <c r="M275" s="19">
        <f t="shared" si="136"/>
        <v>4</v>
      </c>
      <c r="N275" s="18" t="e">
        <f t="shared" si="137"/>
        <v>#VALUE!</v>
      </c>
      <c r="O275" s="18" t="e">
        <f t="shared" si="138"/>
        <v>#VALUE!</v>
      </c>
      <c r="P275" s="18" t="e">
        <f t="shared" si="139"/>
        <v>#VALUE!</v>
      </c>
      <c r="Q275" s="18" t="e">
        <f t="shared" si="140"/>
        <v>#VALUE!</v>
      </c>
      <c r="R275" s="27" t="str">
        <f t="shared" si="141"/>
        <v xml:space="preserve"> </v>
      </c>
      <c r="S275" s="19" t="str">
        <f t="shared" si="142"/>
        <v xml:space="preserve"> </v>
      </c>
      <c r="T275" s="19" t="str">
        <f t="shared" si="143"/>
        <v>0</v>
      </c>
      <c r="U275" s="19">
        <f t="shared" si="144"/>
        <v>0</v>
      </c>
      <c r="V275" s="20" t="e">
        <f t="shared" si="145"/>
        <v>#VALUE!</v>
      </c>
      <c r="W275" s="18" t="e">
        <f t="shared" si="146"/>
        <v>#VALUE!</v>
      </c>
      <c r="X275" s="18" t="e">
        <f t="shared" si="147"/>
        <v>#VALUE!</v>
      </c>
      <c r="Y275" s="18" t="e">
        <f t="shared" si="148"/>
        <v>#VALUE!</v>
      </c>
      <c r="Z275" s="16" t="str">
        <f t="shared" si="149"/>
        <v xml:space="preserve"> </v>
      </c>
      <c r="AA275" s="16" t="str">
        <f t="shared" si="150"/>
        <v xml:space="preserve"> </v>
      </c>
      <c r="AB275" s="19" t="str">
        <f t="shared" si="151"/>
        <v>0</v>
      </c>
      <c r="AC275" s="19">
        <f t="shared" si="152"/>
        <v>0</v>
      </c>
      <c r="AD275" s="19">
        <f t="shared" si="153"/>
        <v>4</v>
      </c>
      <c r="AE275" s="31">
        <f>_xlfn.XLOOKUP(C275,Product!$E$3:$E$29,Product!$F$3:$F$29)</f>
        <v>155000</v>
      </c>
      <c r="AF275" s="31">
        <f>_xlfn.XLOOKUP(C275,Product!$E$3:$E$29,Product!$G$3:$G$29)</f>
        <v>46000</v>
      </c>
      <c r="AG275" s="21" t="s">
        <v>12</v>
      </c>
      <c r="AH275" s="22">
        <f>_xlfn.XLOOKUP(AG275,Diskon!$C$3:$C$9,Diskon!$D$3:$D$9)</f>
        <v>0.2</v>
      </c>
      <c r="AI275" s="17" t="s">
        <v>13</v>
      </c>
      <c r="AJ275" s="16" t="s">
        <v>11</v>
      </c>
      <c r="AK275" s="16" t="s">
        <v>36</v>
      </c>
      <c r="AL275" s="23">
        <f t="shared" si="154"/>
        <v>620000</v>
      </c>
      <c r="AM275" s="23">
        <f t="shared" si="155"/>
        <v>124000</v>
      </c>
      <c r="AN275" s="23">
        <f t="shared" si="156"/>
        <v>496000</v>
      </c>
      <c r="AO275" s="23">
        <f t="shared" si="157"/>
        <v>184000</v>
      </c>
      <c r="AP275" s="23">
        <f t="shared" si="158"/>
        <v>312000</v>
      </c>
      <c r="AQ275" s="24">
        <v>45036</v>
      </c>
      <c r="AR275" s="27" t="str">
        <f t="shared" si="159"/>
        <v>20/04/23</v>
      </c>
      <c r="AS275" s="16">
        <v>4</v>
      </c>
      <c r="AT275" s="66">
        <f>AP275/'pivot general'!$A$8</f>
        <v>4.6803181446258808E-4</v>
      </c>
    </row>
    <row r="276" spans="1:46" ht="14.4" x14ac:dyDescent="0.3">
      <c r="A276" s="16">
        <v>275</v>
      </c>
      <c r="B276" s="16" t="str">
        <f t="shared" si="128"/>
        <v>ORD-AK-275-01/04/23</v>
      </c>
      <c r="C276" s="17" t="s">
        <v>37</v>
      </c>
      <c r="D276" s="16" t="str">
        <f>_xlfn.XLOOKUP($C276,Product!$E$3:$E$29,Product!$D$3:$D$29)</f>
        <v>AK</v>
      </c>
      <c r="E276" s="18" t="s">
        <v>248</v>
      </c>
      <c r="F276" s="18">
        <f t="shared" si="129"/>
        <v>10</v>
      </c>
      <c r="G276" s="18">
        <f t="shared" si="130"/>
        <v>17</v>
      </c>
      <c r="H276" s="18">
        <f t="shared" si="131"/>
        <v>28</v>
      </c>
      <c r="I276" s="18">
        <f t="shared" si="132"/>
        <v>7</v>
      </c>
      <c r="J276" s="16" t="str">
        <f t="shared" si="133"/>
        <v>Magenta</v>
      </c>
      <c r="K276" s="16" t="str">
        <f t="shared" si="134"/>
        <v>Magenta</v>
      </c>
      <c r="L276" s="25" t="str">
        <f t="shared" si="135"/>
        <v xml:space="preserve"> 1</v>
      </c>
      <c r="M276" s="19">
        <f t="shared" si="136"/>
        <v>1</v>
      </c>
      <c r="N276" s="18" t="e">
        <f t="shared" si="137"/>
        <v>#VALUE!</v>
      </c>
      <c r="O276" s="18" t="e">
        <f t="shared" si="138"/>
        <v>#VALUE!</v>
      </c>
      <c r="P276" s="18" t="e">
        <f t="shared" si="139"/>
        <v>#VALUE!</v>
      </c>
      <c r="Q276" s="18" t="e">
        <f t="shared" si="140"/>
        <v>#VALUE!</v>
      </c>
      <c r="R276" s="27" t="str">
        <f t="shared" si="141"/>
        <v xml:space="preserve"> </v>
      </c>
      <c r="S276" s="19" t="str">
        <f t="shared" si="142"/>
        <v xml:space="preserve"> </v>
      </c>
      <c r="T276" s="19" t="str">
        <f t="shared" si="143"/>
        <v>0</v>
      </c>
      <c r="U276" s="19">
        <f t="shared" si="144"/>
        <v>0</v>
      </c>
      <c r="V276" s="20" t="e">
        <f t="shared" si="145"/>
        <v>#VALUE!</v>
      </c>
      <c r="W276" s="18" t="e">
        <f t="shared" si="146"/>
        <v>#VALUE!</v>
      </c>
      <c r="X276" s="18" t="e">
        <f t="shared" si="147"/>
        <v>#VALUE!</v>
      </c>
      <c r="Y276" s="18" t="e">
        <f t="shared" si="148"/>
        <v>#VALUE!</v>
      </c>
      <c r="Z276" s="16" t="str">
        <f t="shared" si="149"/>
        <v xml:space="preserve"> </v>
      </c>
      <c r="AA276" s="16" t="str">
        <f t="shared" si="150"/>
        <v xml:space="preserve"> </v>
      </c>
      <c r="AB276" s="19" t="str">
        <f t="shared" si="151"/>
        <v>0</v>
      </c>
      <c r="AC276" s="19">
        <f t="shared" si="152"/>
        <v>0</v>
      </c>
      <c r="AD276" s="19">
        <f t="shared" si="153"/>
        <v>1</v>
      </c>
      <c r="AE276" s="31">
        <f>_xlfn.XLOOKUP(C276,Product!$E$3:$E$29,Product!$F$3:$F$29)</f>
        <v>48000</v>
      </c>
      <c r="AF276" s="31">
        <f>_xlfn.XLOOKUP(C276,Product!$E$3:$E$29,Product!$G$3:$G$29)</f>
        <v>20000</v>
      </c>
      <c r="AG276" s="21" t="s">
        <v>19</v>
      </c>
      <c r="AH276" s="22">
        <f>_xlfn.XLOOKUP(AG276,Diskon!$C$3:$C$9,Diskon!$D$3:$D$9)</f>
        <v>0.15</v>
      </c>
      <c r="AI276" s="17" t="s">
        <v>90</v>
      </c>
      <c r="AJ276" s="16" t="s">
        <v>11</v>
      </c>
      <c r="AK276" s="16" t="s">
        <v>68</v>
      </c>
      <c r="AL276" s="23">
        <f t="shared" si="154"/>
        <v>48000</v>
      </c>
      <c r="AM276" s="23">
        <f t="shared" si="155"/>
        <v>7200</v>
      </c>
      <c r="AN276" s="23">
        <f t="shared" si="156"/>
        <v>40800</v>
      </c>
      <c r="AO276" s="23">
        <f t="shared" si="157"/>
        <v>20000</v>
      </c>
      <c r="AP276" s="23">
        <f t="shared" si="158"/>
        <v>20800</v>
      </c>
      <c r="AQ276" s="24">
        <v>45017</v>
      </c>
      <c r="AR276" s="27" t="str">
        <f t="shared" si="159"/>
        <v>01/04/23</v>
      </c>
      <c r="AS276" s="16">
        <v>1</v>
      </c>
      <c r="AT276" s="66">
        <f>AP276/'pivot general'!$A$8</f>
        <v>3.1202120964172541E-5</v>
      </c>
    </row>
    <row r="277" spans="1:46" ht="14.4" x14ac:dyDescent="0.3">
      <c r="A277" s="16">
        <v>276</v>
      </c>
      <c r="B277" s="16" t="str">
        <f t="shared" si="128"/>
        <v>ORD-AK-276-06/04/23</v>
      </c>
      <c r="C277" s="17" t="s">
        <v>35</v>
      </c>
      <c r="D277" s="16" t="str">
        <f>_xlfn.XLOOKUP($C277,Product!$E$3:$E$29,Product!$D$3:$D$29)</f>
        <v>AK</v>
      </c>
      <c r="E277" s="18" t="s">
        <v>307</v>
      </c>
      <c r="F277" s="18">
        <f t="shared" si="129"/>
        <v>10</v>
      </c>
      <c r="G277" s="18">
        <f t="shared" si="130"/>
        <v>20</v>
      </c>
      <c r="H277" s="18">
        <f t="shared" si="131"/>
        <v>31</v>
      </c>
      <c r="I277" s="18">
        <f t="shared" si="132"/>
        <v>10</v>
      </c>
      <c r="J277" s="16" t="str">
        <f t="shared" si="133"/>
        <v>Ocean Blue</v>
      </c>
      <c r="K277" s="16" t="str">
        <f t="shared" si="134"/>
        <v>Ocean Blue</v>
      </c>
      <c r="L277" s="25" t="str">
        <f t="shared" si="135"/>
        <v xml:space="preserve"> 1</v>
      </c>
      <c r="M277" s="19">
        <f t="shared" si="136"/>
        <v>1</v>
      </c>
      <c r="N277" s="18">
        <f t="shared" si="137"/>
        <v>44</v>
      </c>
      <c r="O277" s="18">
        <f t="shared" si="138"/>
        <v>58</v>
      </c>
      <c r="P277" s="18">
        <f t="shared" si="139"/>
        <v>69</v>
      </c>
      <c r="Q277" s="18">
        <f t="shared" si="140"/>
        <v>14</v>
      </c>
      <c r="R277" s="27" t="str">
        <f t="shared" si="141"/>
        <v xml:space="preserve">Summer Orange </v>
      </c>
      <c r="S277" s="19" t="str">
        <f t="shared" si="142"/>
        <v xml:space="preserve">Summer Orange </v>
      </c>
      <c r="T277" s="19" t="str">
        <f t="shared" si="143"/>
        <v xml:space="preserve"> 1</v>
      </c>
      <c r="U277" s="19">
        <f t="shared" si="144"/>
        <v>1</v>
      </c>
      <c r="V277" s="20" t="e">
        <f t="shared" si="145"/>
        <v>#VALUE!</v>
      </c>
      <c r="W277" s="18" t="e">
        <f t="shared" si="146"/>
        <v>#VALUE!</v>
      </c>
      <c r="X277" s="18" t="e">
        <f t="shared" si="147"/>
        <v>#VALUE!</v>
      </c>
      <c r="Y277" s="18" t="e">
        <f t="shared" si="148"/>
        <v>#VALUE!</v>
      </c>
      <c r="Z277" s="16" t="str">
        <f t="shared" si="149"/>
        <v xml:space="preserve"> </v>
      </c>
      <c r="AA277" s="16" t="str">
        <f t="shared" si="150"/>
        <v xml:space="preserve"> </v>
      </c>
      <c r="AB277" s="19" t="str">
        <f t="shared" si="151"/>
        <v>0</v>
      </c>
      <c r="AC277" s="19">
        <f t="shared" si="152"/>
        <v>0</v>
      </c>
      <c r="AD277" s="19">
        <f t="shared" si="153"/>
        <v>2</v>
      </c>
      <c r="AE277" s="31">
        <f>_xlfn.XLOOKUP(C277,Product!$E$3:$E$29,Product!$F$3:$F$29)</f>
        <v>90000</v>
      </c>
      <c r="AF277" s="31">
        <f>_xlfn.XLOOKUP(C277,Product!$E$3:$E$29,Product!$G$3:$G$29)</f>
        <v>47000</v>
      </c>
      <c r="AG277" s="21" t="s">
        <v>92</v>
      </c>
      <c r="AH277" s="22">
        <f>_xlfn.XLOOKUP(AG277,Diskon!$C$3:$C$9,Diskon!$D$3:$D$9)</f>
        <v>0.1</v>
      </c>
      <c r="AI277" s="17" t="s">
        <v>90</v>
      </c>
      <c r="AJ277" s="16" t="s">
        <v>14</v>
      </c>
      <c r="AK277" s="16" t="s">
        <v>53</v>
      </c>
      <c r="AL277" s="23">
        <f t="shared" si="154"/>
        <v>180000</v>
      </c>
      <c r="AM277" s="23">
        <f t="shared" si="155"/>
        <v>18000</v>
      </c>
      <c r="AN277" s="23">
        <f t="shared" si="156"/>
        <v>162000</v>
      </c>
      <c r="AO277" s="23">
        <f t="shared" si="157"/>
        <v>94000</v>
      </c>
      <c r="AP277" s="23">
        <f t="shared" si="158"/>
        <v>68000</v>
      </c>
      <c r="AQ277" s="24">
        <v>45022</v>
      </c>
      <c r="AR277" s="27" t="str">
        <f t="shared" si="159"/>
        <v>06/04/23</v>
      </c>
      <c r="AS277" s="16">
        <v>5</v>
      </c>
      <c r="AT277" s="66">
        <f>AP277/'pivot general'!$A$8</f>
        <v>1.0200693392133331E-4</v>
      </c>
    </row>
    <row r="278" spans="1:46" ht="14.4" x14ac:dyDescent="0.3">
      <c r="A278" s="16">
        <v>277</v>
      </c>
      <c r="B278" s="16" t="str">
        <f t="shared" si="128"/>
        <v>ORD-AK-277-21/04/23</v>
      </c>
      <c r="C278" s="17" t="s">
        <v>45</v>
      </c>
      <c r="D278" s="16" t="str">
        <f>_xlfn.XLOOKUP($C278,Product!$E$3:$E$29,Product!$D$3:$D$29)</f>
        <v>AK</v>
      </c>
      <c r="E278" s="18" t="s">
        <v>136</v>
      </c>
      <c r="F278" s="18">
        <f t="shared" si="129"/>
        <v>10</v>
      </c>
      <c r="G278" s="18">
        <f t="shared" si="130"/>
        <v>24</v>
      </c>
      <c r="H278" s="18">
        <f t="shared" si="131"/>
        <v>35</v>
      </c>
      <c r="I278" s="18">
        <f t="shared" si="132"/>
        <v>14</v>
      </c>
      <c r="J278" s="16" t="str">
        <f t="shared" si="133"/>
        <v>Midnight Black</v>
      </c>
      <c r="K278" s="16" t="str">
        <f t="shared" si="134"/>
        <v>Midnight Black</v>
      </c>
      <c r="L278" s="25" t="str">
        <f t="shared" si="135"/>
        <v xml:space="preserve"> 2</v>
      </c>
      <c r="M278" s="19">
        <f t="shared" si="136"/>
        <v>2</v>
      </c>
      <c r="N278" s="18" t="e">
        <f t="shared" si="137"/>
        <v>#VALUE!</v>
      </c>
      <c r="O278" s="18" t="e">
        <f t="shared" si="138"/>
        <v>#VALUE!</v>
      </c>
      <c r="P278" s="18" t="e">
        <f t="shared" si="139"/>
        <v>#VALUE!</v>
      </c>
      <c r="Q278" s="18" t="e">
        <f t="shared" si="140"/>
        <v>#VALUE!</v>
      </c>
      <c r="R278" s="27" t="str">
        <f t="shared" si="141"/>
        <v xml:space="preserve"> </v>
      </c>
      <c r="S278" s="19" t="str">
        <f t="shared" si="142"/>
        <v xml:space="preserve"> </v>
      </c>
      <c r="T278" s="19" t="str">
        <f t="shared" si="143"/>
        <v>0</v>
      </c>
      <c r="U278" s="19">
        <f t="shared" si="144"/>
        <v>0</v>
      </c>
      <c r="V278" s="20" t="e">
        <f t="shared" si="145"/>
        <v>#VALUE!</v>
      </c>
      <c r="W278" s="18" t="e">
        <f t="shared" si="146"/>
        <v>#VALUE!</v>
      </c>
      <c r="X278" s="18" t="e">
        <f t="shared" si="147"/>
        <v>#VALUE!</v>
      </c>
      <c r="Y278" s="18" t="e">
        <f t="shared" si="148"/>
        <v>#VALUE!</v>
      </c>
      <c r="Z278" s="16" t="str">
        <f t="shared" si="149"/>
        <v xml:space="preserve"> </v>
      </c>
      <c r="AA278" s="16" t="str">
        <f t="shared" si="150"/>
        <v xml:space="preserve"> </v>
      </c>
      <c r="AB278" s="19" t="str">
        <f t="shared" si="151"/>
        <v>0</v>
      </c>
      <c r="AC278" s="19">
        <f t="shared" si="152"/>
        <v>0</v>
      </c>
      <c r="AD278" s="19">
        <f t="shared" si="153"/>
        <v>2</v>
      </c>
      <c r="AE278" s="31">
        <f>_xlfn.XLOOKUP(C278,Product!$E$3:$E$29,Product!$F$3:$F$29)</f>
        <v>400000</v>
      </c>
      <c r="AF278" s="31">
        <f>_xlfn.XLOOKUP(C278,Product!$E$3:$E$29,Product!$G$3:$G$29)</f>
        <v>250000</v>
      </c>
      <c r="AG278" s="21" t="s">
        <v>100</v>
      </c>
      <c r="AH278" s="22">
        <f>_xlfn.XLOOKUP(AG278,Diskon!$C$3:$C$9,Diskon!$D$3:$D$9)</f>
        <v>0.15</v>
      </c>
      <c r="AI278" s="17" t="s">
        <v>13</v>
      </c>
      <c r="AJ278" s="16" t="s">
        <v>17</v>
      </c>
      <c r="AK278" s="16" t="s">
        <v>74</v>
      </c>
      <c r="AL278" s="23">
        <f t="shared" si="154"/>
        <v>800000</v>
      </c>
      <c r="AM278" s="23">
        <f t="shared" si="155"/>
        <v>120000</v>
      </c>
      <c r="AN278" s="23">
        <f t="shared" si="156"/>
        <v>680000</v>
      </c>
      <c r="AO278" s="23">
        <f t="shared" si="157"/>
        <v>500000</v>
      </c>
      <c r="AP278" s="23">
        <f t="shared" si="158"/>
        <v>180000</v>
      </c>
      <c r="AQ278" s="24">
        <v>45037</v>
      </c>
      <c r="AR278" s="27" t="str">
        <f t="shared" si="159"/>
        <v>21/04/23</v>
      </c>
      <c r="AS278" s="16">
        <v>5</v>
      </c>
      <c r="AT278" s="66">
        <f>AP278/'pivot general'!$A$8</f>
        <v>2.7001835449764696E-4</v>
      </c>
    </row>
    <row r="279" spans="1:46" ht="14.4" x14ac:dyDescent="0.3">
      <c r="A279" s="16">
        <v>278</v>
      </c>
      <c r="B279" s="16" t="str">
        <f t="shared" si="128"/>
        <v>ORD-PW-278-24/04/23</v>
      </c>
      <c r="C279" s="17" t="s">
        <v>27</v>
      </c>
      <c r="D279" s="16" t="str">
        <f>_xlfn.XLOOKUP($C279,Product!$E$3:$E$29,Product!$D$3:$D$29)</f>
        <v>PW</v>
      </c>
      <c r="E279" s="18" t="s">
        <v>308</v>
      </c>
      <c r="F279" s="18">
        <f t="shared" si="129"/>
        <v>10</v>
      </c>
      <c r="G279" s="18">
        <f t="shared" si="130"/>
        <v>18</v>
      </c>
      <c r="H279" s="18">
        <f t="shared" si="131"/>
        <v>29</v>
      </c>
      <c r="I279" s="18">
        <f t="shared" si="132"/>
        <v>8</v>
      </c>
      <c r="J279" s="16" t="str">
        <f t="shared" si="133"/>
        <v>Ash Grey</v>
      </c>
      <c r="K279" s="16" t="str">
        <f t="shared" si="134"/>
        <v>Ash Grey</v>
      </c>
      <c r="L279" s="25" t="str">
        <f t="shared" si="135"/>
        <v xml:space="preserve"> 5</v>
      </c>
      <c r="M279" s="19">
        <f t="shared" si="136"/>
        <v>5</v>
      </c>
      <c r="N279" s="18">
        <f t="shared" si="137"/>
        <v>42</v>
      </c>
      <c r="O279" s="18">
        <f t="shared" si="138"/>
        <v>47</v>
      </c>
      <c r="P279" s="18">
        <f t="shared" si="139"/>
        <v>58</v>
      </c>
      <c r="Q279" s="18">
        <f t="shared" si="140"/>
        <v>5</v>
      </c>
      <c r="R279" s="27" t="str">
        <f t="shared" si="141"/>
        <v xml:space="preserve">Dusk </v>
      </c>
      <c r="S279" s="19" t="str">
        <f t="shared" si="142"/>
        <v xml:space="preserve">Dusk </v>
      </c>
      <c r="T279" s="19" t="str">
        <f t="shared" si="143"/>
        <v xml:space="preserve"> 1</v>
      </c>
      <c r="U279" s="19">
        <f t="shared" si="144"/>
        <v>1</v>
      </c>
      <c r="V279" s="20" t="e">
        <f t="shared" si="145"/>
        <v>#VALUE!</v>
      </c>
      <c r="W279" s="18" t="e">
        <f t="shared" si="146"/>
        <v>#VALUE!</v>
      </c>
      <c r="X279" s="18" t="e">
        <f t="shared" si="147"/>
        <v>#VALUE!</v>
      </c>
      <c r="Y279" s="18" t="e">
        <f t="shared" si="148"/>
        <v>#VALUE!</v>
      </c>
      <c r="Z279" s="16" t="str">
        <f t="shared" si="149"/>
        <v xml:space="preserve"> </v>
      </c>
      <c r="AA279" s="16" t="str">
        <f t="shared" si="150"/>
        <v xml:space="preserve"> </v>
      </c>
      <c r="AB279" s="19" t="str">
        <f t="shared" si="151"/>
        <v>0</v>
      </c>
      <c r="AC279" s="19">
        <f t="shared" si="152"/>
        <v>0</v>
      </c>
      <c r="AD279" s="19">
        <f t="shared" si="153"/>
        <v>6</v>
      </c>
      <c r="AE279" s="31">
        <f>_xlfn.XLOOKUP(C279,Product!$E$3:$E$29,Product!$F$3:$F$29)</f>
        <v>155000</v>
      </c>
      <c r="AF279" s="31">
        <f>_xlfn.XLOOKUP(C279,Product!$E$3:$E$29,Product!$G$3:$G$29)</f>
        <v>46000</v>
      </c>
      <c r="AG279" s="21" t="s">
        <v>100</v>
      </c>
      <c r="AH279" s="22">
        <f>_xlfn.XLOOKUP(AG279,Diskon!$C$3:$C$9,Diskon!$D$3:$D$9)</f>
        <v>0.15</v>
      </c>
      <c r="AI279" s="17" t="s">
        <v>13</v>
      </c>
      <c r="AJ279" s="16" t="s">
        <v>17</v>
      </c>
      <c r="AK279" s="16" t="s">
        <v>46</v>
      </c>
      <c r="AL279" s="23">
        <f t="shared" si="154"/>
        <v>930000</v>
      </c>
      <c r="AM279" s="23">
        <f t="shared" si="155"/>
        <v>139500</v>
      </c>
      <c r="AN279" s="23">
        <f t="shared" si="156"/>
        <v>790500</v>
      </c>
      <c r="AO279" s="23">
        <f t="shared" si="157"/>
        <v>276000</v>
      </c>
      <c r="AP279" s="23">
        <f t="shared" si="158"/>
        <v>514500</v>
      </c>
      <c r="AQ279" s="24">
        <v>45040</v>
      </c>
      <c r="AR279" s="27" t="str">
        <f t="shared" si="159"/>
        <v>24/04/23</v>
      </c>
      <c r="AS279" s="16">
        <v>1</v>
      </c>
      <c r="AT279" s="66">
        <f>AP279/'pivot general'!$A$8</f>
        <v>7.7180246327244095E-4</v>
      </c>
    </row>
    <row r="280" spans="1:46" ht="14.4" x14ac:dyDescent="0.3">
      <c r="A280" s="16">
        <v>279</v>
      </c>
      <c r="B280" s="16" t="str">
        <f t="shared" si="128"/>
        <v>ORD-PW-279-01/04/23</v>
      </c>
      <c r="C280" s="17" t="s">
        <v>47</v>
      </c>
      <c r="D280" s="16" t="str">
        <f>_xlfn.XLOOKUP($C280,Product!$E$3:$E$29,Product!$D$3:$D$29)</f>
        <v>PW</v>
      </c>
      <c r="E280" s="18" t="s">
        <v>133</v>
      </c>
      <c r="F280" s="18">
        <f t="shared" si="129"/>
        <v>10</v>
      </c>
      <c r="G280" s="18">
        <f t="shared" si="130"/>
        <v>20</v>
      </c>
      <c r="H280" s="18">
        <f t="shared" si="131"/>
        <v>31</v>
      </c>
      <c r="I280" s="18">
        <f t="shared" si="132"/>
        <v>10</v>
      </c>
      <c r="J280" s="16" t="str">
        <f t="shared" si="133"/>
        <v>Snow White</v>
      </c>
      <c r="K280" s="16" t="str">
        <f t="shared" si="134"/>
        <v>Snow White</v>
      </c>
      <c r="L280" s="25" t="str">
        <f t="shared" si="135"/>
        <v xml:space="preserve"> 1</v>
      </c>
      <c r="M280" s="19">
        <f t="shared" si="136"/>
        <v>1</v>
      </c>
      <c r="N280" s="18" t="e">
        <f t="shared" si="137"/>
        <v>#VALUE!</v>
      </c>
      <c r="O280" s="18" t="e">
        <f t="shared" si="138"/>
        <v>#VALUE!</v>
      </c>
      <c r="P280" s="18" t="e">
        <f t="shared" si="139"/>
        <v>#VALUE!</v>
      </c>
      <c r="Q280" s="18" t="e">
        <f t="shared" si="140"/>
        <v>#VALUE!</v>
      </c>
      <c r="R280" s="27" t="str">
        <f t="shared" si="141"/>
        <v xml:space="preserve"> </v>
      </c>
      <c r="S280" s="19" t="str">
        <f t="shared" si="142"/>
        <v xml:space="preserve"> </v>
      </c>
      <c r="T280" s="19" t="str">
        <f t="shared" si="143"/>
        <v>0</v>
      </c>
      <c r="U280" s="19">
        <f t="shared" si="144"/>
        <v>0</v>
      </c>
      <c r="V280" s="20" t="e">
        <f t="shared" si="145"/>
        <v>#VALUE!</v>
      </c>
      <c r="W280" s="18" t="e">
        <f t="shared" si="146"/>
        <v>#VALUE!</v>
      </c>
      <c r="X280" s="18" t="e">
        <f t="shared" si="147"/>
        <v>#VALUE!</v>
      </c>
      <c r="Y280" s="18" t="e">
        <f t="shared" si="148"/>
        <v>#VALUE!</v>
      </c>
      <c r="Z280" s="16" t="str">
        <f t="shared" si="149"/>
        <v xml:space="preserve"> </v>
      </c>
      <c r="AA280" s="16" t="str">
        <f t="shared" si="150"/>
        <v xml:space="preserve"> </v>
      </c>
      <c r="AB280" s="19" t="str">
        <f t="shared" si="151"/>
        <v>0</v>
      </c>
      <c r="AC280" s="19">
        <f t="shared" si="152"/>
        <v>0</v>
      </c>
      <c r="AD280" s="19">
        <f t="shared" si="153"/>
        <v>1</v>
      </c>
      <c r="AE280" s="31">
        <f>_xlfn.XLOOKUP(C280,Product!$E$3:$E$29,Product!$F$3:$F$29)</f>
        <v>200000</v>
      </c>
      <c r="AF280" s="31">
        <f>_xlfn.XLOOKUP(C280,Product!$E$3:$E$29,Product!$G$3:$G$29)</f>
        <v>55000</v>
      </c>
      <c r="AG280" s="21" t="s">
        <v>19</v>
      </c>
      <c r="AH280" s="22">
        <f>_xlfn.XLOOKUP(AG280,Diskon!$C$3:$C$9,Diskon!$D$3:$D$9)</f>
        <v>0.15</v>
      </c>
      <c r="AI280" s="17" t="s">
        <v>90</v>
      </c>
      <c r="AJ280" s="16" t="s">
        <v>11</v>
      </c>
      <c r="AK280" s="16" t="s">
        <v>15</v>
      </c>
      <c r="AL280" s="23">
        <f t="shared" si="154"/>
        <v>200000</v>
      </c>
      <c r="AM280" s="23">
        <f t="shared" si="155"/>
        <v>30000</v>
      </c>
      <c r="AN280" s="23">
        <f t="shared" si="156"/>
        <v>170000</v>
      </c>
      <c r="AO280" s="23">
        <f t="shared" si="157"/>
        <v>55000</v>
      </c>
      <c r="AP280" s="23">
        <f t="shared" si="158"/>
        <v>115000</v>
      </c>
      <c r="AQ280" s="24">
        <v>45017</v>
      </c>
      <c r="AR280" s="27" t="str">
        <f t="shared" si="159"/>
        <v>01/04/23</v>
      </c>
      <c r="AS280" s="16">
        <v>1</v>
      </c>
      <c r="AT280" s="66">
        <f>AP280/'pivot general'!$A$8</f>
        <v>1.725117264846078E-4</v>
      </c>
    </row>
    <row r="281" spans="1:46" ht="14.4" x14ac:dyDescent="0.3">
      <c r="A281" s="16">
        <v>280</v>
      </c>
      <c r="B281" s="16" t="str">
        <f t="shared" si="128"/>
        <v>ORD-PW-280-03/04/23</v>
      </c>
      <c r="C281" s="17" t="s">
        <v>59</v>
      </c>
      <c r="D281" s="16" t="str">
        <f>_xlfn.XLOOKUP($C281,Product!$E$3:$E$29,Product!$D$3:$D$29)</f>
        <v>PW</v>
      </c>
      <c r="E281" s="18" t="s">
        <v>133</v>
      </c>
      <c r="F281" s="18">
        <f t="shared" si="129"/>
        <v>10</v>
      </c>
      <c r="G281" s="18">
        <f t="shared" si="130"/>
        <v>20</v>
      </c>
      <c r="H281" s="18">
        <f t="shared" si="131"/>
        <v>31</v>
      </c>
      <c r="I281" s="18">
        <f t="shared" si="132"/>
        <v>10</v>
      </c>
      <c r="J281" s="16" t="str">
        <f t="shared" si="133"/>
        <v>Snow White</v>
      </c>
      <c r="K281" s="16" t="str">
        <f t="shared" si="134"/>
        <v>Snow White</v>
      </c>
      <c r="L281" s="25" t="str">
        <f t="shared" si="135"/>
        <v xml:space="preserve"> 1</v>
      </c>
      <c r="M281" s="19">
        <f t="shared" si="136"/>
        <v>1</v>
      </c>
      <c r="N281" s="18" t="e">
        <f t="shared" si="137"/>
        <v>#VALUE!</v>
      </c>
      <c r="O281" s="18" t="e">
        <f t="shared" si="138"/>
        <v>#VALUE!</v>
      </c>
      <c r="P281" s="18" t="e">
        <f t="shared" si="139"/>
        <v>#VALUE!</v>
      </c>
      <c r="Q281" s="18" t="e">
        <f t="shared" si="140"/>
        <v>#VALUE!</v>
      </c>
      <c r="R281" s="27" t="str">
        <f t="shared" si="141"/>
        <v xml:space="preserve"> </v>
      </c>
      <c r="S281" s="19" t="str">
        <f t="shared" si="142"/>
        <v xml:space="preserve"> </v>
      </c>
      <c r="T281" s="19" t="str">
        <f t="shared" si="143"/>
        <v>0</v>
      </c>
      <c r="U281" s="19">
        <f t="shared" si="144"/>
        <v>0</v>
      </c>
      <c r="V281" s="20" t="e">
        <f t="shared" si="145"/>
        <v>#VALUE!</v>
      </c>
      <c r="W281" s="18" t="e">
        <f t="shared" si="146"/>
        <v>#VALUE!</v>
      </c>
      <c r="X281" s="18" t="e">
        <f t="shared" si="147"/>
        <v>#VALUE!</v>
      </c>
      <c r="Y281" s="18" t="e">
        <f t="shared" si="148"/>
        <v>#VALUE!</v>
      </c>
      <c r="Z281" s="16" t="str">
        <f t="shared" si="149"/>
        <v xml:space="preserve"> </v>
      </c>
      <c r="AA281" s="16" t="str">
        <f t="shared" si="150"/>
        <v xml:space="preserve"> </v>
      </c>
      <c r="AB281" s="19" t="str">
        <f t="shared" si="151"/>
        <v>0</v>
      </c>
      <c r="AC281" s="19">
        <f t="shared" si="152"/>
        <v>0</v>
      </c>
      <c r="AD281" s="19">
        <f t="shared" si="153"/>
        <v>1</v>
      </c>
      <c r="AE281" s="31">
        <f>_xlfn.XLOOKUP(C281,Product!$E$3:$E$29,Product!$F$3:$F$29)</f>
        <v>110000</v>
      </c>
      <c r="AF281" s="31">
        <f>_xlfn.XLOOKUP(C281,Product!$E$3:$E$29,Product!$G$3:$G$29)</f>
        <v>40000</v>
      </c>
      <c r="AG281" s="21" t="s">
        <v>19</v>
      </c>
      <c r="AH281" s="22">
        <f>_xlfn.XLOOKUP(AG281,Diskon!$C$3:$C$9,Diskon!$D$3:$D$9)</f>
        <v>0.15</v>
      </c>
      <c r="AI281" s="17" t="s">
        <v>90</v>
      </c>
      <c r="AJ281" s="16" t="s">
        <v>11</v>
      </c>
      <c r="AK281" s="16" t="s">
        <v>15</v>
      </c>
      <c r="AL281" s="23">
        <f t="shared" si="154"/>
        <v>110000</v>
      </c>
      <c r="AM281" s="23">
        <f t="shared" si="155"/>
        <v>16500</v>
      </c>
      <c r="AN281" s="23">
        <f t="shared" si="156"/>
        <v>93500</v>
      </c>
      <c r="AO281" s="23">
        <f t="shared" si="157"/>
        <v>40000</v>
      </c>
      <c r="AP281" s="23">
        <f t="shared" si="158"/>
        <v>53500</v>
      </c>
      <c r="AQ281" s="24">
        <v>45019</v>
      </c>
      <c r="AR281" s="27" t="str">
        <f t="shared" si="159"/>
        <v>03/04/23</v>
      </c>
      <c r="AS281" s="16">
        <v>2</v>
      </c>
      <c r="AT281" s="66">
        <f>AP281/'pivot general'!$A$8</f>
        <v>8.0255455364578411E-5</v>
      </c>
    </row>
    <row r="282" spans="1:46" ht="14.4" x14ac:dyDescent="0.3">
      <c r="A282" s="16">
        <v>281</v>
      </c>
      <c r="B282" s="16" t="str">
        <f t="shared" si="128"/>
        <v>ORD-PP-281-23/04/23</v>
      </c>
      <c r="C282" s="17" t="s">
        <v>24</v>
      </c>
      <c r="D282" s="16" t="str">
        <f>_xlfn.XLOOKUP($C282,Product!$E$3:$E$29,Product!$D$3:$D$29)</f>
        <v>PP</v>
      </c>
      <c r="E282" s="18" t="s">
        <v>133</v>
      </c>
      <c r="F282" s="18">
        <f t="shared" si="129"/>
        <v>10</v>
      </c>
      <c r="G282" s="18">
        <f t="shared" si="130"/>
        <v>20</v>
      </c>
      <c r="H282" s="18">
        <f t="shared" si="131"/>
        <v>31</v>
      </c>
      <c r="I282" s="18">
        <f t="shared" si="132"/>
        <v>10</v>
      </c>
      <c r="J282" s="16" t="str">
        <f t="shared" si="133"/>
        <v>Snow White</v>
      </c>
      <c r="K282" s="16" t="str">
        <f t="shared" si="134"/>
        <v>Snow White</v>
      </c>
      <c r="L282" s="25" t="str">
        <f t="shared" si="135"/>
        <v xml:space="preserve"> 1</v>
      </c>
      <c r="M282" s="19">
        <f t="shared" si="136"/>
        <v>1</v>
      </c>
      <c r="N282" s="18" t="e">
        <f t="shared" si="137"/>
        <v>#VALUE!</v>
      </c>
      <c r="O282" s="18" t="e">
        <f t="shared" si="138"/>
        <v>#VALUE!</v>
      </c>
      <c r="P282" s="18" t="e">
        <f t="shared" si="139"/>
        <v>#VALUE!</v>
      </c>
      <c r="Q282" s="18" t="e">
        <f t="shared" si="140"/>
        <v>#VALUE!</v>
      </c>
      <c r="R282" s="27" t="str">
        <f t="shared" si="141"/>
        <v xml:space="preserve"> </v>
      </c>
      <c r="S282" s="19" t="str">
        <f t="shared" si="142"/>
        <v xml:space="preserve"> </v>
      </c>
      <c r="T282" s="19" t="str">
        <f t="shared" si="143"/>
        <v>0</v>
      </c>
      <c r="U282" s="19">
        <f t="shared" si="144"/>
        <v>0</v>
      </c>
      <c r="V282" s="20" t="e">
        <f t="shared" si="145"/>
        <v>#VALUE!</v>
      </c>
      <c r="W282" s="18" t="e">
        <f t="shared" si="146"/>
        <v>#VALUE!</v>
      </c>
      <c r="X282" s="18" t="e">
        <f t="shared" si="147"/>
        <v>#VALUE!</v>
      </c>
      <c r="Y282" s="18" t="e">
        <f t="shared" si="148"/>
        <v>#VALUE!</v>
      </c>
      <c r="Z282" s="16" t="str">
        <f t="shared" si="149"/>
        <v xml:space="preserve"> </v>
      </c>
      <c r="AA282" s="16" t="str">
        <f t="shared" si="150"/>
        <v xml:space="preserve"> </v>
      </c>
      <c r="AB282" s="19" t="str">
        <f t="shared" si="151"/>
        <v>0</v>
      </c>
      <c r="AC282" s="19">
        <f t="shared" si="152"/>
        <v>0</v>
      </c>
      <c r="AD282" s="19">
        <f t="shared" si="153"/>
        <v>1</v>
      </c>
      <c r="AE282" s="31">
        <f>_xlfn.XLOOKUP(C282,Product!$E$3:$E$29,Product!$F$3:$F$29)</f>
        <v>130000</v>
      </c>
      <c r="AF282" s="31">
        <f>_xlfn.XLOOKUP(C282,Product!$E$3:$E$29,Product!$G$3:$G$29)</f>
        <v>46000</v>
      </c>
      <c r="AG282" s="21" t="s">
        <v>12</v>
      </c>
      <c r="AH282" s="22">
        <f>_xlfn.XLOOKUP(AG282,Diskon!$C$3:$C$9,Diskon!$D$3:$D$9)</f>
        <v>0.2</v>
      </c>
      <c r="AI282" s="17" t="s">
        <v>13</v>
      </c>
      <c r="AJ282" s="16" t="s">
        <v>11</v>
      </c>
      <c r="AK282" s="16" t="s">
        <v>46</v>
      </c>
      <c r="AL282" s="23">
        <f t="shared" si="154"/>
        <v>130000</v>
      </c>
      <c r="AM282" s="23">
        <f t="shared" si="155"/>
        <v>26000</v>
      </c>
      <c r="AN282" s="23">
        <f t="shared" si="156"/>
        <v>104000</v>
      </c>
      <c r="AO282" s="23">
        <f t="shared" si="157"/>
        <v>46000</v>
      </c>
      <c r="AP282" s="23">
        <f t="shared" si="158"/>
        <v>58000</v>
      </c>
      <c r="AQ282" s="24">
        <v>45039</v>
      </c>
      <c r="AR282" s="27" t="str">
        <f t="shared" si="159"/>
        <v>23/04/23</v>
      </c>
      <c r="AS282" s="16">
        <v>2</v>
      </c>
      <c r="AT282" s="66">
        <f>AP282/'pivot general'!$A$8</f>
        <v>8.700591422701958E-5</v>
      </c>
    </row>
    <row r="283" spans="1:46" ht="14.4" x14ac:dyDescent="0.3">
      <c r="A283" s="16">
        <v>282</v>
      </c>
      <c r="B283" s="16" t="str">
        <f t="shared" si="128"/>
        <v>ORD-PP-282-03/04/23</v>
      </c>
      <c r="C283" s="17" t="s">
        <v>43</v>
      </c>
      <c r="D283" s="16" t="str">
        <f>_xlfn.XLOOKUP($C283,Product!$E$3:$E$29,Product!$D$3:$D$29)</f>
        <v>PP</v>
      </c>
      <c r="E283" s="18" t="s">
        <v>309</v>
      </c>
      <c r="F283" s="18">
        <f t="shared" si="129"/>
        <v>10</v>
      </c>
      <c r="G283" s="18">
        <f t="shared" si="130"/>
        <v>20</v>
      </c>
      <c r="H283" s="18">
        <f t="shared" si="131"/>
        <v>31</v>
      </c>
      <c r="I283" s="18">
        <f t="shared" si="132"/>
        <v>10</v>
      </c>
      <c r="J283" s="16" t="str">
        <f t="shared" si="133"/>
        <v>Snow White</v>
      </c>
      <c r="K283" s="16" t="str">
        <f t="shared" si="134"/>
        <v>Snow White</v>
      </c>
      <c r="L283" s="25" t="str">
        <f t="shared" si="135"/>
        <v xml:space="preserve"> 2</v>
      </c>
      <c r="M283" s="19">
        <f t="shared" si="136"/>
        <v>2</v>
      </c>
      <c r="N283" s="18">
        <f t="shared" si="137"/>
        <v>44</v>
      </c>
      <c r="O283" s="18">
        <f t="shared" si="138"/>
        <v>58</v>
      </c>
      <c r="P283" s="18">
        <f t="shared" si="139"/>
        <v>69</v>
      </c>
      <c r="Q283" s="18">
        <f t="shared" si="140"/>
        <v>14</v>
      </c>
      <c r="R283" s="27" t="str">
        <f t="shared" si="141"/>
        <v xml:space="preserve">Summer Orange </v>
      </c>
      <c r="S283" s="19" t="str">
        <f t="shared" si="142"/>
        <v xml:space="preserve">Summer Orange </v>
      </c>
      <c r="T283" s="19" t="str">
        <f t="shared" si="143"/>
        <v xml:space="preserve"> 1</v>
      </c>
      <c r="U283" s="19">
        <f t="shared" si="144"/>
        <v>1</v>
      </c>
      <c r="V283" s="20">
        <f t="shared" si="145"/>
        <v>82</v>
      </c>
      <c r="W283" s="18">
        <f t="shared" si="146"/>
        <v>93</v>
      </c>
      <c r="X283" s="18">
        <f t="shared" si="147"/>
        <v>104</v>
      </c>
      <c r="Y283" s="18">
        <f t="shared" si="148"/>
        <v>11</v>
      </c>
      <c r="Z283" s="16" t="str">
        <f t="shared" si="149"/>
        <v xml:space="preserve">Snow White </v>
      </c>
      <c r="AA283" s="16" t="str">
        <f t="shared" si="150"/>
        <v xml:space="preserve">Snow White </v>
      </c>
      <c r="AB283" s="19" t="str">
        <f t="shared" si="151"/>
        <v xml:space="preserve"> 1</v>
      </c>
      <c r="AC283" s="19">
        <f t="shared" si="152"/>
        <v>1</v>
      </c>
      <c r="AD283" s="19">
        <f t="shared" si="153"/>
        <v>4</v>
      </c>
      <c r="AE283" s="31">
        <f>_xlfn.XLOOKUP(C283,Product!$E$3:$E$29,Product!$F$3:$F$29)</f>
        <v>395000</v>
      </c>
      <c r="AF283" s="31">
        <f>_xlfn.XLOOKUP(C283,Product!$E$3:$E$29,Product!$G$3:$G$29)</f>
        <v>172000</v>
      </c>
      <c r="AG283" s="21" t="s">
        <v>92</v>
      </c>
      <c r="AH283" s="22">
        <f>_xlfn.XLOOKUP(AG283,Diskon!$C$3:$C$9,Diskon!$D$3:$D$9)</f>
        <v>0.1</v>
      </c>
      <c r="AI283" s="17" t="s">
        <v>90</v>
      </c>
      <c r="AJ283" s="16" t="s">
        <v>14</v>
      </c>
      <c r="AK283" s="16" t="s">
        <v>62</v>
      </c>
      <c r="AL283" s="23">
        <f t="shared" si="154"/>
        <v>1580000</v>
      </c>
      <c r="AM283" s="23">
        <f t="shared" si="155"/>
        <v>158000</v>
      </c>
      <c r="AN283" s="23">
        <f t="shared" si="156"/>
        <v>1422000</v>
      </c>
      <c r="AO283" s="23">
        <f t="shared" si="157"/>
        <v>688000</v>
      </c>
      <c r="AP283" s="23">
        <f t="shared" si="158"/>
        <v>734000</v>
      </c>
      <c r="AQ283" s="24">
        <v>45019</v>
      </c>
      <c r="AR283" s="27" t="str">
        <f t="shared" si="159"/>
        <v>03/04/23</v>
      </c>
      <c r="AS283" s="16">
        <v>2</v>
      </c>
      <c r="AT283" s="66">
        <f>AP283/'pivot general'!$A$8</f>
        <v>1.1010748455626271E-3</v>
      </c>
    </row>
    <row r="284" spans="1:46" ht="14.4" x14ac:dyDescent="0.3">
      <c r="A284" s="16">
        <v>283</v>
      </c>
      <c r="B284" s="16" t="str">
        <f t="shared" si="128"/>
        <v>ORD-PP-283-16/04/23</v>
      </c>
      <c r="C284" s="17" t="s">
        <v>54</v>
      </c>
      <c r="D284" s="16" t="str">
        <f>_xlfn.XLOOKUP($C284,Product!$E$3:$E$29,Product!$D$3:$D$29)</f>
        <v>PP</v>
      </c>
      <c r="E284" s="18" t="s">
        <v>177</v>
      </c>
      <c r="F284" s="18">
        <f t="shared" si="129"/>
        <v>10</v>
      </c>
      <c r="G284" s="18">
        <f t="shared" si="130"/>
        <v>20</v>
      </c>
      <c r="H284" s="18">
        <f t="shared" si="131"/>
        <v>31</v>
      </c>
      <c r="I284" s="18">
        <f t="shared" si="132"/>
        <v>10</v>
      </c>
      <c r="J284" s="16" t="str">
        <f t="shared" si="133"/>
        <v>Ocean Blue</v>
      </c>
      <c r="K284" s="16" t="str">
        <f t="shared" si="134"/>
        <v>Ocean Blue</v>
      </c>
      <c r="L284" s="25" t="str">
        <f t="shared" si="135"/>
        <v xml:space="preserve"> 1</v>
      </c>
      <c r="M284" s="19">
        <f t="shared" si="136"/>
        <v>1</v>
      </c>
      <c r="N284" s="18" t="e">
        <f t="shared" si="137"/>
        <v>#VALUE!</v>
      </c>
      <c r="O284" s="18" t="e">
        <f t="shared" si="138"/>
        <v>#VALUE!</v>
      </c>
      <c r="P284" s="18" t="e">
        <f t="shared" si="139"/>
        <v>#VALUE!</v>
      </c>
      <c r="Q284" s="18" t="e">
        <f t="shared" si="140"/>
        <v>#VALUE!</v>
      </c>
      <c r="R284" s="27" t="str">
        <f t="shared" si="141"/>
        <v xml:space="preserve"> </v>
      </c>
      <c r="S284" s="19" t="str">
        <f t="shared" si="142"/>
        <v xml:space="preserve"> </v>
      </c>
      <c r="T284" s="19" t="str">
        <f t="shared" si="143"/>
        <v>0</v>
      </c>
      <c r="U284" s="19">
        <f t="shared" si="144"/>
        <v>0</v>
      </c>
      <c r="V284" s="20" t="e">
        <f t="shared" si="145"/>
        <v>#VALUE!</v>
      </c>
      <c r="W284" s="18" t="e">
        <f t="shared" si="146"/>
        <v>#VALUE!</v>
      </c>
      <c r="X284" s="18" t="e">
        <f t="shared" si="147"/>
        <v>#VALUE!</v>
      </c>
      <c r="Y284" s="18" t="e">
        <f t="shared" si="148"/>
        <v>#VALUE!</v>
      </c>
      <c r="Z284" s="16" t="str">
        <f t="shared" si="149"/>
        <v xml:space="preserve"> </v>
      </c>
      <c r="AA284" s="16" t="str">
        <f t="shared" si="150"/>
        <v xml:space="preserve"> </v>
      </c>
      <c r="AB284" s="19" t="str">
        <f t="shared" si="151"/>
        <v>0</v>
      </c>
      <c r="AC284" s="19">
        <f t="shared" si="152"/>
        <v>0</v>
      </c>
      <c r="AD284" s="19">
        <f t="shared" si="153"/>
        <v>1</v>
      </c>
      <c r="AE284" s="31">
        <f>_xlfn.XLOOKUP(C284,Product!$E$3:$E$29,Product!$F$3:$F$29)</f>
        <v>85000</v>
      </c>
      <c r="AF284" s="31">
        <f>_xlfn.XLOOKUP(C284,Product!$E$3:$E$29,Product!$G$3:$G$29)</f>
        <v>28000</v>
      </c>
      <c r="AG284" s="21" t="s">
        <v>100</v>
      </c>
      <c r="AH284" s="22">
        <f>_xlfn.XLOOKUP(AG284,Diskon!$C$3:$C$9,Diskon!$D$3:$D$9)</f>
        <v>0.15</v>
      </c>
      <c r="AI284" s="17" t="s">
        <v>13</v>
      </c>
      <c r="AJ284" s="16" t="s">
        <v>17</v>
      </c>
      <c r="AK284" s="16" t="s">
        <v>51</v>
      </c>
      <c r="AL284" s="23">
        <f t="shared" si="154"/>
        <v>85000</v>
      </c>
      <c r="AM284" s="23">
        <f t="shared" si="155"/>
        <v>12750</v>
      </c>
      <c r="AN284" s="23">
        <f t="shared" si="156"/>
        <v>72250</v>
      </c>
      <c r="AO284" s="23">
        <f t="shared" si="157"/>
        <v>28000</v>
      </c>
      <c r="AP284" s="23">
        <f t="shared" si="158"/>
        <v>44250</v>
      </c>
      <c r="AQ284" s="24">
        <v>45032</v>
      </c>
      <c r="AR284" s="27" t="str">
        <f t="shared" si="159"/>
        <v>16/04/23</v>
      </c>
      <c r="AS284" s="16">
        <v>3</v>
      </c>
      <c r="AT284" s="66">
        <f>AP284/'pivot general'!$A$8</f>
        <v>6.637951214733822E-5</v>
      </c>
    </row>
    <row r="285" spans="1:46" ht="14.4" x14ac:dyDescent="0.3">
      <c r="A285" s="16">
        <v>284</v>
      </c>
      <c r="B285" s="16" t="str">
        <f t="shared" si="128"/>
        <v>ORD-PP-284-02/04/23</v>
      </c>
      <c r="C285" s="17" t="s">
        <v>54</v>
      </c>
      <c r="D285" s="16" t="str">
        <f>_xlfn.XLOOKUP($C285,Product!$E$3:$E$29,Product!$D$3:$D$29)</f>
        <v>PP</v>
      </c>
      <c r="E285" s="18" t="s">
        <v>229</v>
      </c>
      <c r="F285" s="18">
        <f t="shared" si="129"/>
        <v>10</v>
      </c>
      <c r="G285" s="18">
        <f t="shared" si="130"/>
        <v>14</v>
      </c>
      <c r="H285" s="18">
        <f t="shared" si="131"/>
        <v>25</v>
      </c>
      <c r="I285" s="18">
        <f t="shared" si="132"/>
        <v>4</v>
      </c>
      <c r="J285" s="16" t="str">
        <f t="shared" si="133"/>
        <v>Dusk</v>
      </c>
      <c r="K285" s="16" t="str">
        <f t="shared" si="134"/>
        <v>Dusk</v>
      </c>
      <c r="L285" s="25" t="str">
        <f t="shared" si="135"/>
        <v xml:space="preserve"> 7</v>
      </c>
      <c r="M285" s="19">
        <f t="shared" si="136"/>
        <v>7</v>
      </c>
      <c r="N285" s="18" t="e">
        <f t="shared" si="137"/>
        <v>#VALUE!</v>
      </c>
      <c r="O285" s="18" t="e">
        <f t="shared" si="138"/>
        <v>#VALUE!</v>
      </c>
      <c r="P285" s="18" t="e">
        <f t="shared" si="139"/>
        <v>#VALUE!</v>
      </c>
      <c r="Q285" s="18" t="e">
        <f t="shared" si="140"/>
        <v>#VALUE!</v>
      </c>
      <c r="R285" s="27" t="str">
        <f t="shared" si="141"/>
        <v xml:space="preserve"> </v>
      </c>
      <c r="S285" s="19" t="str">
        <f t="shared" si="142"/>
        <v xml:space="preserve"> </v>
      </c>
      <c r="T285" s="19" t="str">
        <f t="shared" si="143"/>
        <v>0</v>
      </c>
      <c r="U285" s="19">
        <f t="shared" si="144"/>
        <v>0</v>
      </c>
      <c r="V285" s="20" t="e">
        <f t="shared" si="145"/>
        <v>#VALUE!</v>
      </c>
      <c r="W285" s="18" t="e">
        <f t="shared" si="146"/>
        <v>#VALUE!</v>
      </c>
      <c r="X285" s="18" t="e">
        <f t="shared" si="147"/>
        <v>#VALUE!</v>
      </c>
      <c r="Y285" s="18" t="e">
        <f t="shared" si="148"/>
        <v>#VALUE!</v>
      </c>
      <c r="Z285" s="16" t="str">
        <f t="shared" si="149"/>
        <v xml:space="preserve"> </v>
      </c>
      <c r="AA285" s="16" t="str">
        <f t="shared" si="150"/>
        <v xml:space="preserve"> </v>
      </c>
      <c r="AB285" s="19" t="str">
        <f t="shared" si="151"/>
        <v>0</v>
      </c>
      <c r="AC285" s="19">
        <f t="shared" si="152"/>
        <v>0</v>
      </c>
      <c r="AD285" s="19">
        <f t="shared" si="153"/>
        <v>7</v>
      </c>
      <c r="AE285" s="31">
        <f>_xlfn.XLOOKUP(C285,Product!$E$3:$E$29,Product!$F$3:$F$29)</f>
        <v>85000</v>
      </c>
      <c r="AF285" s="31">
        <f>_xlfn.XLOOKUP(C285,Product!$E$3:$E$29,Product!$G$3:$G$29)</f>
        <v>28000</v>
      </c>
      <c r="AG285" s="21" t="s">
        <v>10</v>
      </c>
      <c r="AH285" s="22">
        <f>_xlfn.XLOOKUP(AG285,Diskon!$C$3:$C$9,Diskon!$D$3:$D$9)</f>
        <v>0.1</v>
      </c>
      <c r="AI285" s="17" t="s">
        <v>90</v>
      </c>
      <c r="AJ285" s="16" t="s">
        <v>11</v>
      </c>
      <c r="AK285" s="16" t="s">
        <v>42</v>
      </c>
      <c r="AL285" s="23">
        <f t="shared" si="154"/>
        <v>595000</v>
      </c>
      <c r="AM285" s="23">
        <f t="shared" si="155"/>
        <v>59500</v>
      </c>
      <c r="AN285" s="23">
        <f t="shared" si="156"/>
        <v>535500</v>
      </c>
      <c r="AO285" s="23">
        <f t="shared" si="157"/>
        <v>196000</v>
      </c>
      <c r="AP285" s="23">
        <f t="shared" si="158"/>
        <v>339500</v>
      </c>
      <c r="AQ285" s="24">
        <v>45018</v>
      </c>
      <c r="AR285" s="27" t="str">
        <f t="shared" si="159"/>
        <v>02/04/23</v>
      </c>
      <c r="AS285" s="16">
        <v>1</v>
      </c>
      <c r="AT285" s="66">
        <f>AP285/'pivot general'!$A$8</f>
        <v>5.092846186219508E-4</v>
      </c>
    </row>
    <row r="286" spans="1:46" ht="14.4" x14ac:dyDescent="0.3">
      <c r="A286" s="16">
        <v>285</v>
      </c>
      <c r="B286" s="16" t="str">
        <f t="shared" si="128"/>
        <v>ORD-SP-285-16/04/23</v>
      </c>
      <c r="C286" s="17" t="s">
        <v>65</v>
      </c>
      <c r="D286" s="16" t="str">
        <f>_xlfn.XLOOKUP($C286,Product!$E$3:$E$29,Product!$D$3:$D$29)</f>
        <v>SP</v>
      </c>
      <c r="E286" s="18" t="s">
        <v>310</v>
      </c>
      <c r="F286" s="18">
        <f t="shared" si="129"/>
        <v>10</v>
      </c>
      <c r="G286" s="18">
        <f t="shared" si="130"/>
        <v>19</v>
      </c>
      <c r="H286" s="18">
        <f t="shared" si="131"/>
        <v>30</v>
      </c>
      <c r="I286" s="18">
        <f t="shared" si="132"/>
        <v>9</v>
      </c>
      <c r="J286" s="16" t="str">
        <f t="shared" si="133"/>
        <v>Rose Gold</v>
      </c>
      <c r="K286" s="16" t="str">
        <f t="shared" si="134"/>
        <v>Rose Gold</v>
      </c>
      <c r="L286" s="25" t="str">
        <f t="shared" si="135"/>
        <v xml:space="preserve"> 2</v>
      </c>
      <c r="M286" s="19">
        <f t="shared" si="136"/>
        <v>2</v>
      </c>
      <c r="N286" s="18">
        <f t="shared" si="137"/>
        <v>43</v>
      </c>
      <c r="O286" s="18">
        <f t="shared" si="138"/>
        <v>51</v>
      </c>
      <c r="P286" s="18">
        <f t="shared" si="139"/>
        <v>62</v>
      </c>
      <c r="Q286" s="18">
        <f t="shared" si="140"/>
        <v>8</v>
      </c>
      <c r="R286" s="27" t="str">
        <f t="shared" si="141"/>
        <v xml:space="preserve">Magenta </v>
      </c>
      <c r="S286" s="19" t="str">
        <f t="shared" si="142"/>
        <v xml:space="preserve">Magenta </v>
      </c>
      <c r="T286" s="19" t="str">
        <f t="shared" si="143"/>
        <v xml:space="preserve"> 3</v>
      </c>
      <c r="U286" s="19">
        <f t="shared" si="144"/>
        <v>3</v>
      </c>
      <c r="V286" s="20" t="e">
        <f t="shared" si="145"/>
        <v>#VALUE!</v>
      </c>
      <c r="W286" s="18" t="e">
        <f t="shared" si="146"/>
        <v>#VALUE!</v>
      </c>
      <c r="X286" s="18" t="e">
        <f t="shared" si="147"/>
        <v>#VALUE!</v>
      </c>
      <c r="Y286" s="18" t="e">
        <f t="shared" si="148"/>
        <v>#VALUE!</v>
      </c>
      <c r="Z286" s="16" t="str">
        <f t="shared" si="149"/>
        <v xml:space="preserve"> </v>
      </c>
      <c r="AA286" s="16" t="str">
        <f t="shared" si="150"/>
        <v xml:space="preserve"> </v>
      </c>
      <c r="AB286" s="19" t="str">
        <f t="shared" si="151"/>
        <v>0</v>
      </c>
      <c r="AC286" s="19">
        <f t="shared" si="152"/>
        <v>0</v>
      </c>
      <c r="AD286" s="19">
        <f t="shared" si="153"/>
        <v>5</v>
      </c>
      <c r="AE286" s="31">
        <f>_xlfn.XLOOKUP(C286,Product!$E$3:$E$29,Product!$F$3:$F$29)</f>
        <v>360000</v>
      </c>
      <c r="AF286" s="31">
        <f>_xlfn.XLOOKUP(C286,Product!$E$3:$E$29,Product!$G$3:$G$29)</f>
        <v>108000</v>
      </c>
      <c r="AG286" s="21" t="s">
        <v>12</v>
      </c>
      <c r="AH286" s="22">
        <f>_xlfn.XLOOKUP(AG286,Diskon!$C$3:$C$9,Diskon!$D$3:$D$9)</f>
        <v>0.2</v>
      </c>
      <c r="AI286" s="17" t="s">
        <v>13</v>
      </c>
      <c r="AJ286" s="16" t="s">
        <v>11</v>
      </c>
      <c r="AK286" s="16" t="s">
        <v>53</v>
      </c>
      <c r="AL286" s="23">
        <f t="shared" si="154"/>
        <v>1800000</v>
      </c>
      <c r="AM286" s="23">
        <f t="shared" si="155"/>
        <v>360000</v>
      </c>
      <c r="AN286" s="23">
        <f t="shared" si="156"/>
        <v>1440000</v>
      </c>
      <c r="AO286" s="23">
        <f t="shared" si="157"/>
        <v>540000</v>
      </c>
      <c r="AP286" s="23">
        <f t="shared" si="158"/>
        <v>900000</v>
      </c>
      <c r="AQ286" s="24">
        <v>45032</v>
      </c>
      <c r="AR286" s="27" t="str">
        <f t="shared" si="159"/>
        <v>16/04/23</v>
      </c>
      <c r="AS286" s="16">
        <v>2</v>
      </c>
      <c r="AT286" s="66">
        <f>AP286/'pivot general'!$A$8</f>
        <v>1.3500917724882349E-3</v>
      </c>
    </row>
    <row r="287" spans="1:46" ht="14.4" x14ac:dyDescent="0.3">
      <c r="A287" s="16">
        <v>286</v>
      </c>
      <c r="B287" s="16" t="str">
        <f t="shared" si="128"/>
        <v>ORD-PW-286-03/04/23</v>
      </c>
      <c r="C287" s="17" t="s">
        <v>73</v>
      </c>
      <c r="D287" s="16" t="str">
        <f>_xlfn.XLOOKUP($C287,Product!$E$3:$E$29,Product!$D$3:$D$29)</f>
        <v>PW</v>
      </c>
      <c r="E287" s="18" t="s">
        <v>149</v>
      </c>
      <c r="F287" s="18">
        <f t="shared" si="129"/>
        <v>10</v>
      </c>
      <c r="G287" s="18">
        <f t="shared" si="130"/>
        <v>23</v>
      </c>
      <c r="H287" s="18">
        <f t="shared" si="131"/>
        <v>34</v>
      </c>
      <c r="I287" s="18">
        <f t="shared" si="132"/>
        <v>13</v>
      </c>
      <c r="J287" s="16" t="str">
        <f t="shared" si="133"/>
        <v>Summer Orange</v>
      </c>
      <c r="K287" s="16" t="str">
        <f t="shared" si="134"/>
        <v>Summer Orange</v>
      </c>
      <c r="L287" s="25" t="str">
        <f t="shared" si="135"/>
        <v xml:space="preserve"> 2</v>
      </c>
      <c r="M287" s="19">
        <f t="shared" si="136"/>
        <v>2</v>
      </c>
      <c r="N287" s="18" t="e">
        <f t="shared" si="137"/>
        <v>#VALUE!</v>
      </c>
      <c r="O287" s="18" t="e">
        <f t="shared" si="138"/>
        <v>#VALUE!</v>
      </c>
      <c r="P287" s="18" t="e">
        <f t="shared" si="139"/>
        <v>#VALUE!</v>
      </c>
      <c r="Q287" s="18" t="e">
        <f t="shared" si="140"/>
        <v>#VALUE!</v>
      </c>
      <c r="R287" s="27" t="str">
        <f t="shared" si="141"/>
        <v xml:space="preserve"> </v>
      </c>
      <c r="S287" s="19" t="str">
        <f t="shared" si="142"/>
        <v xml:space="preserve"> </v>
      </c>
      <c r="T287" s="19" t="str">
        <f t="shared" si="143"/>
        <v>0</v>
      </c>
      <c r="U287" s="19">
        <f t="shared" si="144"/>
        <v>0</v>
      </c>
      <c r="V287" s="20" t="e">
        <f t="shared" si="145"/>
        <v>#VALUE!</v>
      </c>
      <c r="W287" s="18" t="e">
        <f t="shared" si="146"/>
        <v>#VALUE!</v>
      </c>
      <c r="X287" s="18" t="e">
        <f t="shared" si="147"/>
        <v>#VALUE!</v>
      </c>
      <c r="Y287" s="18" t="e">
        <f t="shared" si="148"/>
        <v>#VALUE!</v>
      </c>
      <c r="Z287" s="16" t="str">
        <f t="shared" si="149"/>
        <v xml:space="preserve"> </v>
      </c>
      <c r="AA287" s="16" t="str">
        <f t="shared" si="150"/>
        <v xml:space="preserve"> </v>
      </c>
      <c r="AB287" s="19" t="str">
        <f t="shared" si="151"/>
        <v>0</v>
      </c>
      <c r="AC287" s="19">
        <f t="shared" si="152"/>
        <v>0</v>
      </c>
      <c r="AD287" s="19">
        <f t="shared" si="153"/>
        <v>2</v>
      </c>
      <c r="AE287" s="31">
        <f>_xlfn.XLOOKUP(C287,Product!$E$3:$E$29,Product!$F$3:$F$29)</f>
        <v>185000</v>
      </c>
      <c r="AF287" s="31">
        <f>_xlfn.XLOOKUP(C287,Product!$E$3:$E$29,Product!$G$3:$G$29)</f>
        <v>60000</v>
      </c>
      <c r="AG287" s="21" t="s">
        <v>19</v>
      </c>
      <c r="AH287" s="22">
        <f>_xlfn.XLOOKUP(AG287,Diskon!$C$3:$C$9,Diskon!$D$3:$D$9)</f>
        <v>0.15</v>
      </c>
      <c r="AI287" s="17" t="s">
        <v>90</v>
      </c>
      <c r="AJ287" s="16" t="s">
        <v>11</v>
      </c>
      <c r="AK287" s="16" t="s">
        <v>15</v>
      </c>
      <c r="AL287" s="23">
        <f t="shared" si="154"/>
        <v>370000</v>
      </c>
      <c r="AM287" s="23">
        <f t="shared" si="155"/>
        <v>55500</v>
      </c>
      <c r="AN287" s="23">
        <f t="shared" si="156"/>
        <v>314500</v>
      </c>
      <c r="AO287" s="23">
        <f t="shared" si="157"/>
        <v>120000</v>
      </c>
      <c r="AP287" s="23">
        <f t="shared" si="158"/>
        <v>194500</v>
      </c>
      <c r="AQ287" s="24">
        <v>45019</v>
      </c>
      <c r="AR287" s="27" t="str">
        <f t="shared" si="159"/>
        <v>03/04/23</v>
      </c>
      <c r="AS287" s="16">
        <v>4</v>
      </c>
      <c r="AT287" s="66">
        <f>AP287/'pivot general'!$A$8</f>
        <v>2.9176983305440187E-4</v>
      </c>
    </row>
    <row r="288" spans="1:46" ht="14.4" x14ac:dyDescent="0.3">
      <c r="A288" s="16">
        <v>287</v>
      </c>
      <c r="B288" s="16" t="str">
        <f t="shared" si="128"/>
        <v>ORD-PP-287-03/04/23</v>
      </c>
      <c r="C288" s="17" t="s">
        <v>52</v>
      </c>
      <c r="D288" s="16" t="str">
        <f>_xlfn.XLOOKUP($C288,Product!$E$3:$E$29,Product!$D$3:$D$29)</f>
        <v>PP</v>
      </c>
      <c r="E288" s="18" t="s">
        <v>311</v>
      </c>
      <c r="F288" s="18">
        <f t="shared" si="129"/>
        <v>10</v>
      </c>
      <c r="G288" s="18">
        <f t="shared" si="130"/>
        <v>20</v>
      </c>
      <c r="H288" s="18">
        <f t="shared" si="131"/>
        <v>31</v>
      </c>
      <c r="I288" s="18">
        <f t="shared" si="132"/>
        <v>10</v>
      </c>
      <c r="J288" s="16" t="str">
        <f t="shared" si="133"/>
        <v>Snow White</v>
      </c>
      <c r="K288" s="16" t="str">
        <f t="shared" si="134"/>
        <v>Snow White</v>
      </c>
      <c r="L288" s="25" t="str">
        <f t="shared" si="135"/>
        <v xml:space="preserve"> 1</v>
      </c>
      <c r="M288" s="19">
        <f t="shared" si="136"/>
        <v>1</v>
      </c>
      <c r="N288" s="18">
        <f t="shared" si="137"/>
        <v>44</v>
      </c>
      <c r="O288" s="18">
        <f t="shared" si="138"/>
        <v>55</v>
      </c>
      <c r="P288" s="18">
        <f t="shared" si="139"/>
        <v>66</v>
      </c>
      <c r="Q288" s="18">
        <f t="shared" si="140"/>
        <v>11</v>
      </c>
      <c r="R288" s="27" t="str">
        <f t="shared" si="141"/>
        <v xml:space="preserve">Ocean Blue </v>
      </c>
      <c r="S288" s="19" t="str">
        <f t="shared" si="142"/>
        <v xml:space="preserve">Ocean Blue </v>
      </c>
      <c r="T288" s="19" t="str">
        <f t="shared" si="143"/>
        <v xml:space="preserve"> 2</v>
      </c>
      <c r="U288" s="19">
        <f t="shared" si="144"/>
        <v>2</v>
      </c>
      <c r="V288" s="20">
        <f t="shared" si="145"/>
        <v>79</v>
      </c>
      <c r="W288" s="18">
        <f t="shared" si="146"/>
        <v>88</v>
      </c>
      <c r="X288" s="18">
        <f t="shared" si="147"/>
        <v>99</v>
      </c>
      <c r="Y288" s="18">
        <f t="shared" si="148"/>
        <v>9</v>
      </c>
      <c r="Z288" s="16" t="str">
        <f t="shared" si="149"/>
        <v xml:space="preserve">Ash Grey </v>
      </c>
      <c r="AA288" s="16" t="str">
        <f t="shared" si="150"/>
        <v xml:space="preserve">Ash Grey </v>
      </c>
      <c r="AB288" s="19" t="str">
        <f t="shared" si="151"/>
        <v xml:space="preserve"> 4</v>
      </c>
      <c r="AC288" s="19">
        <f t="shared" si="152"/>
        <v>4</v>
      </c>
      <c r="AD288" s="19">
        <f t="shared" si="153"/>
        <v>7</v>
      </c>
      <c r="AE288" s="31">
        <f>_xlfn.XLOOKUP(C288,Product!$E$3:$E$29,Product!$F$3:$F$29)</f>
        <v>100000</v>
      </c>
      <c r="AF288" s="31">
        <f>_xlfn.XLOOKUP(C288,Product!$E$3:$E$29,Product!$G$3:$G$29)</f>
        <v>31000</v>
      </c>
      <c r="AG288" s="21" t="s">
        <v>89</v>
      </c>
      <c r="AH288" s="22">
        <f>_xlfn.XLOOKUP(AG288,Diskon!$C$3:$C$9,Diskon!$D$3:$D$9)</f>
        <v>0.15</v>
      </c>
      <c r="AI288" s="17" t="s">
        <v>90</v>
      </c>
      <c r="AJ288" s="16" t="s">
        <v>23</v>
      </c>
      <c r="AK288" s="16" t="s">
        <v>49</v>
      </c>
      <c r="AL288" s="23">
        <f t="shared" si="154"/>
        <v>700000</v>
      </c>
      <c r="AM288" s="23">
        <f t="shared" si="155"/>
        <v>105000</v>
      </c>
      <c r="AN288" s="23">
        <f t="shared" si="156"/>
        <v>595000</v>
      </c>
      <c r="AO288" s="23">
        <f t="shared" si="157"/>
        <v>217000</v>
      </c>
      <c r="AP288" s="23">
        <f t="shared" si="158"/>
        <v>378000</v>
      </c>
      <c r="AQ288" s="24">
        <v>45019</v>
      </c>
      <c r="AR288" s="27" t="str">
        <f t="shared" si="159"/>
        <v>03/04/23</v>
      </c>
      <c r="AS288" s="16">
        <v>4</v>
      </c>
      <c r="AT288" s="66">
        <f>AP288/'pivot general'!$A$8</f>
        <v>5.6703854444505866E-4</v>
      </c>
    </row>
    <row r="289" spans="1:46" ht="14.4" x14ac:dyDescent="0.3">
      <c r="A289" s="16">
        <v>288</v>
      </c>
      <c r="B289" s="16" t="str">
        <f t="shared" si="128"/>
        <v>ORD-PP-288-05/04/23</v>
      </c>
      <c r="C289" s="17" t="s">
        <v>24</v>
      </c>
      <c r="D289" s="16" t="str">
        <f>_xlfn.XLOOKUP($C289,Product!$E$3:$E$29,Product!$D$3:$D$29)</f>
        <v>PP</v>
      </c>
      <c r="E289" s="18" t="s">
        <v>126</v>
      </c>
      <c r="F289" s="18">
        <f t="shared" si="129"/>
        <v>10</v>
      </c>
      <c r="G289" s="18">
        <f t="shared" si="130"/>
        <v>19</v>
      </c>
      <c r="H289" s="18">
        <f t="shared" si="131"/>
        <v>30</v>
      </c>
      <c r="I289" s="18">
        <f t="shared" si="132"/>
        <v>9</v>
      </c>
      <c r="J289" s="16" t="str">
        <f t="shared" si="133"/>
        <v>Rose Gold</v>
      </c>
      <c r="K289" s="16" t="str">
        <f t="shared" si="134"/>
        <v>Rose Gold</v>
      </c>
      <c r="L289" s="25" t="str">
        <f t="shared" si="135"/>
        <v xml:space="preserve"> 2</v>
      </c>
      <c r="M289" s="19">
        <f t="shared" si="136"/>
        <v>2</v>
      </c>
      <c r="N289" s="18">
        <f t="shared" si="137"/>
        <v>43</v>
      </c>
      <c r="O289" s="18">
        <f t="shared" si="138"/>
        <v>54</v>
      </c>
      <c r="P289" s="18">
        <f t="shared" si="139"/>
        <v>65</v>
      </c>
      <c r="Q289" s="18">
        <f t="shared" si="140"/>
        <v>11</v>
      </c>
      <c r="R289" s="27" t="str">
        <f t="shared" si="141"/>
        <v xml:space="preserve">Snow White </v>
      </c>
      <c r="S289" s="19" t="str">
        <f t="shared" si="142"/>
        <v xml:space="preserve">Snow White </v>
      </c>
      <c r="T289" s="19" t="str">
        <f t="shared" si="143"/>
        <v xml:space="preserve"> 1</v>
      </c>
      <c r="U289" s="19">
        <f t="shared" si="144"/>
        <v>1</v>
      </c>
      <c r="V289" s="20" t="e">
        <f t="shared" si="145"/>
        <v>#VALUE!</v>
      </c>
      <c r="W289" s="18" t="e">
        <f t="shared" si="146"/>
        <v>#VALUE!</v>
      </c>
      <c r="X289" s="18" t="e">
        <f t="shared" si="147"/>
        <v>#VALUE!</v>
      </c>
      <c r="Y289" s="18" t="e">
        <f t="shared" si="148"/>
        <v>#VALUE!</v>
      </c>
      <c r="Z289" s="16" t="str">
        <f t="shared" si="149"/>
        <v xml:space="preserve"> </v>
      </c>
      <c r="AA289" s="16" t="str">
        <f t="shared" si="150"/>
        <v xml:space="preserve"> </v>
      </c>
      <c r="AB289" s="19" t="str">
        <f t="shared" si="151"/>
        <v>0</v>
      </c>
      <c r="AC289" s="19">
        <f t="shared" si="152"/>
        <v>0</v>
      </c>
      <c r="AD289" s="19">
        <f t="shared" si="153"/>
        <v>3</v>
      </c>
      <c r="AE289" s="31">
        <f>_xlfn.XLOOKUP(C289,Product!$E$3:$E$29,Product!$F$3:$F$29)</f>
        <v>130000</v>
      </c>
      <c r="AF289" s="31">
        <f>_xlfn.XLOOKUP(C289,Product!$E$3:$E$29,Product!$G$3:$G$29)</f>
        <v>46000</v>
      </c>
      <c r="AG289" s="21" t="s">
        <v>10</v>
      </c>
      <c r="AH289" s="22">
        <f>_xlfn.XLOOKUP(AG289,Diskon!$C$3:$C$9,Diskon!$D$3:$D$9)</f>
        <v>0.1</v>
      </c>
      <c r="AI289" s="17" t="s">
        <v>90</v>
      </c>
      <c r="AJ289" s="16" t="s">
        <v>11</v>
      </c>
      <c r="AK289" s="16" t="s">
        <v>15</v>
      </c>
      <c r="AL289" s="23">
        <f t="shared" si="154"/>
        <v>390000</v>
      </c>
      <c r="AM289" s="23">
        <f t="shared" si="155"/>
        <v>39000</v>
      </c>
      <c r="AN289" s="23">
        <f t="shared" si="156"/>
        <v>351000</v>
      </c>
      <c r="AO289" s="23">
        <f t="shared" si="157"/>
        <v>138000</v>
      </c>
      <c r="AP289" s="23">
        <f t="shared" si="158"/>
        <v>213000</v>
      </c>
      <c r="AQ289" s="24">
        <v>45021</v>
      </c>
      <c r="AR289" s="27" t="str">
        <f t="shared" si="159"/>
        <v>05/04/23</v>
      </c>
      <c r="AS289" s="16">
        <v>3</v>
      </c>
      <c r="AT289" s="66">
        <f>AP289/'pivot general'!$A$8</f>
        <v>3.1952171948888228E-4</v>
      </c>
    </row>
    <row r="290" spans="1:46" ht="14.4" x14ac:dyDescent="0.3">
      <c r="A290" s="16">
        <v>289</v>
      </c>
      <c r="B290" s="16" t="str">
        <f t="shared" si="128"/>
        <v>ORD-PW-289-03/04/23</v>
      </c>
      <c r="C290" s="17" t="s">
        <v>59</v>
      </c>
      <c r="D290" s="16" t="str">
        <f>_xlfn.XLOOKUP($C290,Product!$E$3:$E$29,Product!$D$3:$D$29)</f>
        <v>PW</v>
      </c>
      <c r="E290" s="18" t="s">
        <v>312</v>
      </c>
      <c r="F290" s="18">
        <f t="shared" si="129"/>
        <v>10</v>
      </c>
      <c r="G290" s="18">
        <f t="shared" si="130"/>
        <v>23</v>
      </c>
      <c r="H290" s="18">
        <f t="shared" si="131"/>
        <v>34</v>
      </c>
      <c r="I290" s="18">
        <f t="shared" si="132"/>
        <v>13</v>
      </c>
      <c r="J290" s="16" t="str">
        <f t="shared" si="133"/>
        <v>Summer Orange</v>
      </c>
      <c r="K290" s="16" t="str">
        <f t="shared" si="134"/>
        <v>Summer Orange</v>
      </c>
      <c r="L290" s="25" t="str">
        <f t="shared" si="135"/>
        <v xml:space="preserve"> 4</v>
      </c>
      <c r="M290" s="19">
        <f t="shared" si="136"/>
        <v>4</v>
      </c>
      <c r="N290" s="18">
        <f t="shared" si="137"/>
        <v>47</v>
      </c>
      <c r="O290" s="18">
        <f t="shared" si="138"/>
        <v>57</v>
      </c>
      <c r="P290" s="18">
        <f t="shared" si="139"/>
        <v>68</v>
      </c>
      <c r="Q290" s="18">
        <f t="shared" si="140"/>
        <v>10</v>
      </c>
      <c r="R290" s="27" t="str">
        <f t="shared" si="141"/>
        <v xml:space="preserve">Rose Gold </v>
      </c>
      <c r="S290" s="19" t="str">
        <f t="shared" si="142"/>
        <v xml:space="preserve">Rose Gold </v>
      </c>
      <c r="T290" s="19" t="str">
        <f t="shared" si="143"/>
        <v xml:space="preserve"> 1</v>
      </c>
      <c r="U290" s="19">
        <f t="shared" si="144"/>
        <v>1</v>
      </c>
      <c r="V290" s="20">
        <f t="shared" si="145"/>
        <v>81</v>
      </c>
      <c r="W290" s="18">
        <f t="shared" si="146"/>
        <v>92</v>
      </c>
      <c r="X290" s="18">
        <f t="shared" si="147"/>
        <v>103</v>
      </c>
      <c r="Y290" s="18">
        <f t="shared" si="148"/>
        <v>11</v>
      </c>
      <c r="Z290" s="16" t="str">
        <f t="shared" si="149"/>
        <v xml:space="preserve">Ocean Blue </v>
      </c>
      <c r="AA290" s="16" t="str">
        <f t="shared" si="150"/>
        <v xml:space="preserve">Ocean Blue </v>
      </c>
      <c r="AB290" s="19" t="str">
        <f t="shared" si="151"/>
        <v xml:space="preserve"> 1</v>
      </c>
      <c r="AC290" s="19">
        <f t="shared" si="152"/>
        <v>1</v>
      </c>
      <c r="AD290" s="19">
        <f t="shared" si="153"/>
        <v>6</v>
      </c>
      <c r="AE290" s="31">
        <f>_xlfn.XLOOKUP(C290,Product!$E$3:$E$29,Product!$F$3:$F$29)</f>
        <v>110000</v>
      </c>
      <c r="AF290" s="31">
        <f>_xlfn.XLOOKUP(C290,Product!$E$3:$E$29,Product!$G$3:$G$29)</f>
        <v>40000</v>
      </c>
      <c r="AG290" s="21" t="s">
        <v>89</v>
      </c>
      <c r="AH290" s="22">
        <f>_xlfn.XLOOKUP(AG290,Diskon!$C$3:$C$9,Diskon!$D$3:$D$9)</f>
        <v>0.15</v>
      </c>
      <c r="AI290" s="17" t="s">
        <v>90</v>
      </c>
      <c r="AJ290" s="16" t="s">
        <v>23</v>
      </c>
      <c r="AK290" s="16" t="s">
        <v>58</v>
      </c>
      <c r="AL290" s="23">
        <f t="shared" si="154"/>
        <v>660000</v>
      </c>
      <c r="AM290" s="23">
        <f t="shared" si="155"/>
        <v>99000</v>
      </c>
      <c r="AN290" s="23">
        <f t="shared" si="156"/>
        <v>561000</v>
      </c>
      <c r="AO290" s="23">
        <f t="shared" si="157"/>
        <v>240000</v>
      </c>
      <c r="AP290" s="23">
        <f t="shared" si="158"/>
        <v>321000</v>
      </c>
      <c r="AQ290" s="24">
        <v>45019</v>
      </c>
      <c r="AR290" s="27" t="str">
        <f t="shared" si="159"/>
        <v>03/04/23</v>
      </c>
      <c r="AS290" s="16">
        <v>3</v>
      </c>
      <c r="AT290" s="66">
        <f>AP290/'pivot general'!$A$8</f>
        <v>4.8153273218747044E-4</v>
      </c>
    </row>
    <row r="291" spans="1:46" ht="14.4" x14ac:dyDescent="0.3">
      <c r="A291" s="16">
        <v>290</v>
      </c>
      <c r="B291" s="16" t="str">
        <f t="shared" si="128"/>
        <v>ORD-PU-290-07/04/23</v>
      </c>
      <c r="C291" s="17" t="s">
        <v>39</v>
      </c>
      <c r="D291" s="16" t="str">
        <f>_xlfn.XLOOKUP($C291,Product!$E$3:$E$29,Product!$D$3:$D$29)</f>
        <v>PU</v>
      </c>
      <c r="E291" s="18" t="s">
        <v>313</v>
      </c>
      <c r="F291" s="18">
        <f t="shared" si="129"/>
        <v>10</v>
      </c>
      <c r="G291" s="18">
        <f t="shared" si="130"/>
        <v>20</v>
      </c>
      <c r="H291" s="18">
        <f t="shared" si="131"/>
        <v>31</v>
      </c>
      <c r="I291" s="18">
        <f t="shared" si="132"/>
        <v>10</v>
      </c>
      <c r="J291" s="16" t="str">
        <f t="shared" si="133"/>
        <v>Snow White</v>
      </c>
      <c r="K291" s="16" t="str">
        <f t="shared" si="134"/>
        <v>Snow White</v>
      </c>
      <c r="L291" s="25" t="str">
        <f t="shared" si="135"/>
        <v xml:space="preserve"> 6</v>
      </c>
      <c r="M291" s="19">
        <f t="shared" si="136"/>
        <v>6</v>
      </c>
      <c r="N291" s="18">
        <f t="shared" si="137"/>
        <v>44</v>
      </c>
      <c r="O291" s="18">
        <f t="shared" si="138"/>
        <v>53</v>
      </c>
      <c r="P291" s="18">
        <f t="shared" si="139"/>
        <v>64</v>
      </c>
      <c r="Q291" s="18">
        <f t="shared" si="140"/>
        <v>9</v>
      </c>
      <c r="R291" s="27" t="str">
        <f t="shared" si="141"/>
        <v xml:space="preserve">Ash Grey </v>
      </c>
      <c r="S291" s="19" t="str">
        <f t="shared" si="142"/>
        <v xml:space="preserve">Ash Grey </v>
      </c>
      <c r="T291" s="19" t="str">
        <f t="shared" si="143"/>
        <v xml:space="preserve"> 1</v>
      </c>
      <c r="U291" s="19">
        <f t="shared" si="144"/>
        <v>1</v>
      </c>
      <c r="V291" s="20" t="e">
        <f t="shared" si="145"/>
        <v>#VALUE!</v>
      </c>
      <c r="W291" s="18" t="e">
        <f t="shared" si="146"/>
        <v>#VALUE!</v>
      </c>
      <c r="X291" s="18" t="e">
        <f t="shared" si="147"/>
        <v>#VALUE!</v>
      </c>
      <c r="Y291" s="18" t="e">
        <f t="shared" si="148"/>
        <v>#VALUE!</v>
      </c>
      <c r="Z291" s="16" t="str">
        <f t="shared" si="149"/>
        <v xml:space="preserve"> </v>
      </c>
      <c r="AA291" s="16" t="str">
        <f t="shared" si="150"/>
        <v xml:space="preserve"> </v>
      </c>
      <c r="AB291" s="19" t="str">
        <f t="shared" si="151"/>
        <v>0</v>
      </c>
      <c r="AC291" s="19">
        <f t="shared" si="152"/>
        <v>0</v>
      </c>
      <c r="AD291" s="19">
        <f t="shared" si="153"/>
        <v>7</v>
      </c>
      <c r="AE291" s="31">
        <f>_xlfn.XLOOKUP(C291,Product!$E$3:$E$29,Product!$F$3:$F$29)</f>
        <v>235000</v>
      </c>
      <c r="AF291" s="31">
        <f>_xlfn.XLOOKUP(C291,Product!$E$3:$E$29,Product!$G$3:$G$29)</f>
        <v>89000</v>
      </c>
      <c r="AG291" s="21" t="s">
        <v>16</v>
      </c>
      <c r="AH291" s="22" t="e">
        <f>_xlfn.XLOOKUP(AG291,Diskon!$C$3:$C$9,Diskon!$D$3:$D$9)</f>
        <v>#N/A</v>
      </c>
      <c r="AI291" s="17" t="s">
        <v>16</v>
      </c>
      <c r="AJ291" s="16" t="s">
        <v>14</v>
      </c>
      <c r="AK291" s="16" t="s">
        <v>20</v>
      </c>
      <c r="AL291" s="23">
        <f t="shared" si="154"/>
        <v>1645000</v>
      </c>
      <c r="AM291" s="23" t="str">
        <f t="shared" si="155"/>
        <v>0</v>
      </c>
      <c r="AN291" s="23">
        <f t="shared" si="156"/>
        <v>1645000</v>
      </c>
      <c r="AO291" s="23">
        <f t="shared" si="157"/>
        <v>623000</v>
      </c>
      <c r="AP291" s="23">
        <f t="shared" si="158"/>
        <v>1022000</v>
      </c>
      <c r="AQ291" s="24">
        <v>45023</v>
      </c>
      <c r="AR291" s="27" t="str">
        <f t="shared" si="159"/>
        <v>07/04/23</v>
      </c>
      <c r="AS291" s="16">
        <v>5</v>
      </c>
      <c r="AT291" s="66">
        <f>AP291/'pivot general'!$A$8</f>
        <v>1.5331042127588624E-3</v>
      </c>
    </row>
    <row r="292" spans="1:46" ht="14.4" x14ac:dyDescent="0.3">
      <c r="A292" s="16">
        <v>291</v>
      </c>
      <c r="B292" s="16" t="str">
        <f t="shared" si="128"/>
        <v>ORD-AK-291-04/04/23</v>
      </c>
      <c r="C292" s="17" t="s">
        <v>50</v>
      </c>
      <c r="D292" s="16" t="str">
        <f>_xlfn.XLOOKUP($C292,Product!$E$3:$E$29,Product!$D$3:$D$29)</f>
        <v>AK</v>
      </c>
      <c r="E292" s="18" t="s">
        <v>314</v>
      </c>
      <c r="F292" s="18">
        <f t="shared" si="129"/>
        <v>10</v>
      </c>
      <c r="G292" s="18">
        <f t="shared" si="130"/>
        <v>20</v>
      </c>
      <c r="H292" s="18">
        <f t="shared" si="131"/>
        <v>31</v>
      </c>
      <c r="I292" s="18">
        <f t="shared" si="132"/>
        <v>10</v>
      </c>
      <c r="J292" s="16" t="str">
        <f t="shared" si="133"/>
        <v>Ocean Blue</v>
      </c>
      <c r="K292" s="16" t="str">
        <f t="shared" si="134"/>
        <v>Ocean Blue</v>
      </c>
      <c r="L292" s="25" t="str">
        <f t="shared" si="135"/>
        <v xml:space="preserve"> 1</v>
      </c>
      <c r="M292" s="19">
        <f t="shared" si="136"/>
        <v>1</v>
      </c>
      <c r="N292" s="18">
        <f t="shared" si="137"/>
        <v>44</v>
      </c>
      <c r="O292" s="18">
        <f t="shared" si="138"/>
        <v>49</v>
      </c>
      <c r="P292" s="18">
        <f t="shared" si="139"/>
        <v>60</v>
      </c>
      <c r="Q292" s="18">
        <f t="shared" si="140"/>
        <v>5</v>
      </c>
      <c r="R292" s="27" t="str">
        <f t="shared" si="141"/>
        <v xml:space="preserve">Gold </v>
      </c>
      <c r="S292" s="19" t="str">
        <f t="shared" si="142"/>
        <v xml:space="preserve">Gold </v>
      </c>
      <c r="T292" s="19" t="str">
        <f t="shared" si="143"/>
        <v xml:space="preserve"> 1</v>
      </c>
      <c r="U292" s="19">
        <f t="shared" si="144"/>
        <v>1</v>
      </c>
      <c r="V292" s="20" t="e">
        <f t="shared" si="145"/>
        <v>#VALUE!</v>
      </c>
      <c r="W292" s="18" t="e">
        <f t="shared" si="146"/>
        <v>#VALUE!</v>
      </c>
      <c r="X292" s="18" t="e">
        <f t="shared" si="147"/>
        <v>#VALUE!</v>
      </c>
      <c r="Y292" s="18" t="e">
        <f t="shared" si="148"/>
        <v>#VALUE!</v>
      </c>
      <c r="Z292" s="16" t="str">
        <f t="shared" si="149"/>
        <v xml:space="preserve"> </v>
      </c>
      <c r="AA292" s="16" t="str">
        <f t="shared" si="150"/>
        <v xml:space="preserve"> </v>
      </c>
      <c r="AB292" s="19" t="str">
        <f t="shared" si="151"/>
        <v>0</v>
      </c>
      <c r="AC292" s="19">
        <f t="shared" si="152"/>
        <v>0</v>
      </c>
      <c r="AD292" s="19">
        <f t="shared" si="153"/>
        <v>2</v>
      </c>
      <c r="AE292" s="31">
        <f>_xlfn.XLOOKUP(C292,Product!$E$3:$E$29,Product!$F$3:$F$29)</f>
        <v>290000</v>
      </c>
      <c r="AF292" s="31">
        <f>_xlfn.XLOOKUP(C292,Product!$E$3:$E$29,Product!$G$3:$G$29)</f>
        <v>115000</v>
      </c>
      <c r="AG292" s="21" t="s">
        <v>19</v>
      </c>
      <c r="AH292" s="22">
        <f>_xlfn.XLOOKUP(AG292,Diskon!$C$3:$C$9,Diskon!$D$3:$D$9)</f>
        <v>0.15</v>
      </c>
      <c r="AI292" s="17" t="s">
        <v>90</v>
      </c>
      <c r="AJ292" s="16" t="s">
        <v>11</v>
      </c>
      <c r="AK292" s="16" t="s">
        <v>28</v>
      </c>
      <c r="AL292" s="23">
        <f t="shared" si="154"/>
        <v>580000</v>
      </c>
      <c r="AM292" s="23">
        <f t="shared" si="155"/>
        <v>87000</v>
      </c>
      <c r="AN292" s="23">
        <f t="shared" si="156"/>
        <v>493000</v>
      </c>
      <c r="AO292" s="23">
        <f t="shared" si="157"/>
        <v>230000</v>
      </c>
      <c r="AP292" s="23">
        <f t="shared" si="158"/>
        <v>263000</v>
      </c>
      <c r="AQ292" s="24">
        <v>45020</v>
      </c>
      <c r="AR292" s="27" t="str">
        <f t="shared" si="159"/>
        <v>04/04/23</v>
      </c>
      <c r="AS292" s="16">
        <v>2</v>
      </c>
      <c r="AT292" s="66">
        <f>AP292/'pivot general'!$A$8</f>
        <v>3.9452681796045086E-4</v>
      </c>
    </row>
    <row r="293" spans="1:46" ht="14.4" x14ac:dyDescent="0.3">
      <c r="A293" s="16">
        <v>292</v>
      </c>
      <c r="B293" s="16" t="str">
        <f t="shared" si="128"/>
        <v>ORD-SW-292-05/04/23</v>
      </c>
      <c r="C293" s="17" t="s">
        <v>33</v>
      </c>
      <c r="D293" s="16" t="str">
        <f>_xlfn.XLOOKUP($C293,Product!$E$3:$E$29,Product!$D$3:$D$29)</f>
        <v>SW</v>
      </c>
      <c r="E293" s="18" t="s">
        <v>315</v>
      </c>
      <c r="F293" s="18">
        <f t="shared" si="129"/>
        <v>10</v>
      </c>
      <c r="G293" s="18">
        <f t="shared" si="130"/>
        <v>17</v>
      </c>
      <c r="H293" s="18">
        <f t="shared" si="131"/>
        <v>28</v>
      </c>
      <c r="I293" s="18">
        <f t="shared" si="132"/>
        <v>7</v>
      </c>
      <c r="J293" s="16" t="str">
        <f t="shared" si="133"/>
        <v>Magenta</v>
      </c>
      <c r="K293" s="16" t="str">
        <f t="shared" si="134"/>
        <v>Magenta</v>
      </c>
      <c r="L293" s="25" t="str">
        <f t="shared" si="135"/>
        <v xml:space="preserve"> 3</v>
      </c>
      <c r="M293" s="19">
        <f t="shared" si="136"/>
        <v>3</v>
      </c>
      <c r="N293" s="18" t="e">
        <f t="shared" si="137"/>
        <v>#VALUE!</v>
      </c>
      <c r="O293" s="18" t="e">
        <f t="shared" si="138"/>
        <v>#VALUE!</v>
      </c>
      <c r="P293" s="18" t="e">
        <f t="shared" si="139"/>
        <v>#VALUE!</v>
      </c>
      <c r="Q293" s="18" t="e">
        <f t="shared" si="140"/>
        <v>#VALUE!</v>
      </c>
      <c r="R293" s="27" t="str">
        <f t="shared" si="141"/>
        <v xml:space="preserve"> </v>
      </c>
      <c r="S293" s="19" t="str">
        <f t="shared" si="142"/>
        <v xml:space="preserve"> </v>
      </c>
      <c r="T293" s="19" t="str">
        <f t="shared" si="143"/>
        <v>0</v>
      </c>
      <c r="U293" s="19">
        <f t="shared" si="144"/>
        <v>0</v>
      </c>
      <c r="V293" s="20" t="e">
        <f t="shared" si="145"/>
        <v>#VALUE!</v>
      </c>
      <c r="W293" s="18" t="e">
        <f t="shared" si="146"/>
        <v>#VALUE!</v>
      </c>
      <c r="X293" s="18" t="e">
        <f t="shared" si="147"/>
        <v>#VALUE!</v>
      </c>
      <c r="Y293" s="18" t="e">
        <f t="shared" si="148"/>
        <v>#VALUE!</v>
      </c>
      <c r="Z293" s="16" t="str">
        <f t="shared" si="149"/>
        <v xml:space="preserve"> </v>
      </c>
      <c r="AA293" s="16" t="str">
        <f t="shared" si="150"/>
        <v xml:space="preserve"> </v>
      </c>
      <c r="AB293" s="19" t="str">
        <f t="shared" si="151"/>
        <v>0</v>
      </c>
      <c r="AC293" s="19">
        <f t="shared" si="152"/>
        <v>0</v>
      </c>
      <c r="AD293" s="19">
        <f t="shared" si="153"/>
        <v>3</v>
      </c>
      <c r="AE293" s="31">
        <f>_xlfn.XLOOKUP(C293,Product!$E$3:$E$29,Product!$F$3:$F$29)</f>
        <v>189000</v>
      </c>
      <c r="AF293" s="31">
        <f>_xlfn.XLOOKUP(C293,Product!$E$3:$E$29,Product!$G$3:$G$29)</f>
        <v>93000</v>
      </c>
      <c r="AG293" s="21" t="s">
        <v>89</v>
      </c>
      <c r="AH293" s="22">
        <f>_xlfn.XLOOKUP(AG293,Diskon!$C$3:$C$9,Diskon!$D$3:$D$9)</f>
        <v>0.15</v>
      </c>
      <c r="AI293" s="17" t="s">
        <v>90</v>
      </c>
      <c r="AJ293" s="16" t="s">
        <v>23</v>
      </c>
      <c r="AK293" s="16" t="s">
        <v>51</v>
      </c>
      <c r="AL293" s="23">
        <f t="shared" si="154"/>
        <v>567000</v>
      </c>
      <c r="AM293" s="23">
        <f t="shared" si="155"/>
        <v>85050</v>
      </c>
      <c r="AN293" s="23">
        <f t="shared" si="156"/>
        <v>481950</v>
      </c>
      <c r="AO293" s="23">
        <f t="shared" si="157"/>
        <v>279000</v>
      </c>
      <c r="AP293" s="23">
        <f t="shared" si="158"/>
        <v>202950</v>
      </c>
      <c r="AQ293" s="24">
        <v>45021</v>
      </c>
      <c r="AR293" s="27" t="str">
        <f t="shared" si="159"/>
        <v>05/04/23</v>
      </c>
      <c r="AS293" s="16">
        <v>3</v>
      </c>
      <c r="AT293" s="66">
        <f>AP293/'pivot general'!$A$8</f>
        <v>3.0444569469609696E-4</v>
      </c>
    </row>
    <row r="294" spans="1:46" ht="14.4" x14ac:dyDescent="0.3">
      <c r="A294" s="16">
        <v>293</v>
      </c>
      <c r="B294" s="16" t="str">
        <f t="shared" si="128"/>
        <v>ORD-AK-293-06/04/23</v>
      </c>
      <c r="C294" s="17" t="s">
        <v>45</v>
      </c>
      <c r="D294" s="16" t="str">
        <f>_xlfn.XLOOKUP($C294,Product!$E$3:$E$29,Product!$D$3:$D$29)</f>
        <v>AK</v>
      </c>
      <c r="E294" s="18" t="s">
        <v>316</v>
      </c>
      <c r="F294" s="18">
        <f t="shared" si="129"/>
        <v>10</v>
      </c>
      <c r="G294" s="18">
        <f t="shared" si="130"/>
        <v>20</v>
      </c>
      <c r="H294" s="18">
        <f t="shared" si="131"/>
        <v>31</v>
      </c>
      <c r="I294" s="18">
        <f t="shared" si="132"/>
        <v>10</v>
      </c>
      <c r="J294" s="16" t="str">
        <f t="shared" si="133"/>
        <v>Snow White</v>
      </c>
      <c r="K294" s="16" t="str">
        <f t="shared" si="134"/>
        <v>Snow White</v>
      </c>
      <c r="L294" s="25" t="str">
        <f t="shared" si="135"/>
        <v xml:space="preserve"> 2</v>
      </c>
      <c r="M294" s="19">
        <f t="shared" si="136"/>
        <v>2</v>
      </c>
      <c r="N294" s="18">
        <f t="shared" si="137"/>
        <v>44</v>
      </c>
      <c r="O294" s="18">
        <f t="shared" si="138"/>
        <v>54</v>
      </c>
      <c r="P294" s="18">
        <f t="shared" si="139"/>
        <v>65</v>
      </c>
      <c r="Q294" s="18">
        <f t="shared" si="140"/>
        <v>10</v>
      </c>
      <c r="R294" s="27" t="str">
        <f t="shared" si="141"/>
        <v xml:space="preserve">Rose Gold </v>
      </c>
      <c r="S294" s="19" t="str">
        <f t="shared" si="142"/>
        <v xml:space="preserve">Rose Gold </v>
      </c>
      <c r="T294" s="19" t="str">
        <f t="shared" si="143"/>
        <v xml:space="preserve"> 2</v>
      </c>
      <c r="U294" s="19">
        <f t="shared" si="144"/>
        <v>2</v>
      </c>
      <c r="V294" s="20">
        <f t="shared" si="145"/>
        <v>78</v>
      </c>
      <c r="W294" s="18">
        <f t="shared" si="146"/>
        <v>93</v>
      </c>
      <c r="X294" s="18">
        <f t="shared" si="147"/>
        <v>104</v>
      </c>
      <c r="Y294" s="18">
        <f t="shared" si="148"/>
        <v>15</v>
      </c>
      <c r="Z294" s="16" t="str">
        <f t="shared" si="149"/>
        <v xml:space="preserve">Midnight Black </v>
      </c>
      <c r="AA294" s="16" t="str">
        <f t="shared" si="150"/>
        <v xml:space="preserve">Midnight Black </v>
      </c>
      <c r="AB294" s="19" t="str">
        <f t="shared" si="151"/>
        <v xml:space="preserve"> 3</v>
      </c>
      <c r="AC294" s="19">
        <f t="shared" si="152"/>
        <v>3</v>
      </c>
      <c r="AD294" s="19">
        <f t="shared" si="153"/>
        <v>7</v>
      </c>
      <c r="AE294" s="31">
        <f>_xlfn.XLOOKUP(C294,Product!$E$3:$E$29,Product!$F$3:$F$29)</f>
        <v>400000</v>
      </c>
      <c r="AF294" s="31">
        <f>_xlfn.XLOOKUP(C294,Product!$E$3:$E$29,Product!$G$3:$G$29)</f>
        <v>250000</v>
      </c>
      <c r="AG294" s="21" t="s">
        <v>19</v>
      </c>
      <c r="AH294" s="22">
        <f>_xlfn.XLOOKUP(AG294,Diskon!$C$3:$C$9,Diskon!$D$3:$D$9)</f>
        <v>0.15</v>
      </c>
      <c r="AI294" s="17" t="s">
        <v>90</v>
      </c>
      <c r="AJ294" s="16" t="s">
        <v>11</v>
      </c>
      <c r="AK294" s="16" t="s">
        <v>68</v>
      </c>
      <c r="AL294" s="23">
        <f t="shared" si="154"/>
        <v>2800000</v>
      </c>
      <c r="AM294" s="23">
        <f t="shared" si="155"/>
        <v>420000</v>
      </c>
      <c r="AN294" s="23">
        <f t="shared" si="156"/>
        <v>2380000</v>
      </c>
      <c r="AO294" s="23">
        <f t="shared" si="157"/>
        <v>1750000</v>
      </c>
      <c r="AP294" s="23">
        <f t="shared" si="158"/>
        <v>630000</v>
      </c>
      <c r="AQ294" s="24">
        <v>45022</v>
      </c>
      <c r="AR294" s="27" t="str">
        <f t="shared" si="159"/>
        <v>06/04/23</v>
      </c>
      <c r="AS294" s="16">
        <v>4</v>
      </c>
      <c r="AT294" s="66">
        <f>AP294/'pivot general'!$A$8</f>
        <v>9.4506424074176443E-4</v>
      </c>
    </row>
    <row r="295" spans="1:46" ht="14.4" x14ac:dyDescent="0.3">
      <c r="A295" s="16">
        <v>294</v>
      </c>
      <c r="B295" s="16" t="str">
        <f t="shared" si="128"/>
        <v>ORD-PW-294-17/04/23</v>
      </c>
      <c r="C295" s="17" t="s">
        <v>73</v>
      </c>
      <c r="D295" s="16" t="str">
        <f>_xlfn.XLOOKUP($C295,Product!$E$3:$E$29,Product!$D$3:$D$29)</f>
        <v>PW</v>
      </c>
      <c r="E295" s="18" t="s">
        <v>317</v>
      </c>
      <c r="F295" s="18">
        <f t="shared" si="129"/>
        <v>10</v>
      </c>
      <c r="G295" s="18">
        <f t="shared" si="130"/>
        <v>24</v>
      </c>
      <c r="H295" s="18">
        <f t="shared" si="131"/>
        <v>35</v>
      </c>
      <c r="I295" s="18">
        <f t="shared" si="132"/>
        <v>14</v>
      </c>
      <c r="J295" s="16" t="str">
        <f t="shared" si="133"/>
        <v>Midnight Black</v>
      </c>
      <c r="K295" s="16" t="str">
        <f t="shared" si="134"/>
        <v>Midnight Black</v>
      </c>
      <c r="L295" s="25" t="str">
        <f t="shared" si="135"/>
        <v xml:space="preserve"> 1</v>
      </c>
      <c r="M295" s="19">
        <f t="shared" si="136"/>
        <v>1</v>
      </c>
      <c r="N295" s="18">
        <f t="shared" si="137"/>
        <v>48</v>
      </c>
      <c r="O295" s="18">
        <f t="shared" si="138"/>
        <v>58</v>
      </c>
      <c r="P295" s="18">
        <f t="shared" si="139"/>
        <v>69</v>
      </c>
      <c r="Q295" s="18">
        <f t="shared" si="140"/>
        <v>10</v>
      </c>
      <c r="R295" s="27" t="str">
        <f t="shared" si="141"/>
        <v xml:space="preserve">Rose Gold </v>
      </c>
      <c r="S295" s="19" t="str">
        <f t="shared" si="142"/>
        <v xml:space="preserve">Rose Gold </v>
      </c>
      <c r="T295" s="19" t="str">
        <f t="shared" si="143"/>
        <v xml:space="preserve"> 1</v>
      </c>
      <c r="U295" s="19">
        <f t="shared" si="144"/>
        <v>1</v>
      </c>
      <c r="V295" s="20" t="e">
        <f t="shared" si="145"/>
        <v>#VALUE!</v>
      </c>
      <c r="W295" s="18" t="e">
        <f t="shared" si="146"/>
        <v>#VALUE!</v>
      </c>
      <c r="X295" s="18" t="e">
        <f t="shared" si="147"/>
        <v>#VALUE!</v>
      </c>
      <c r="Y295" s="18" t="e">
        <f t="shared" si="148"/>
        <v>#VALUE!</v>
      </c>
      <c r="Z295" s="16" t="str">
        <f t="shared" si="149"/>
        <v xml:space="preserve"> </v>
      </c>
      <c r="AA295" s="16" t="str">
        <f t="shared" si="150"/>
        <v xml:space="preserve"> </v>
      </c>
      <c r="AB295" s="19" t="str">
        <f t="shared" si="151"/>
        <v>0</v>
      </c>
      <c r="AC295" s="19">
        <f t="shared" si="152"/>
        <v>0</v>
      </c>
      <c r="AD295" s="19">
        <f t="shared" si="153"/>
        <v>2</v>
      </c>
      <c r="AE295" s="31">
        <f>_xlfn.XLOOKUP(C295,Product!$E$3:$E$29,Product!$F$3:$F$29)</f>
        <v>185000</v>
      </c>
      <c r="AF295" s="31">
        <f>_xlfn.XLOOKUP(C295,Product!$E$3:$E$29,Product!$G$3:$G$29)</f>
        <v>60000</v>
      </c>
      <c r="AG295" s="21" t="s">
        <v>12</v>
      </c>
      <c r="AH295" s="22">
        <f>_xlfn.XLOOKUP(AG295,Diskon!$C$3:$C$9,Diskon!$D$3:$D$9)</f>
        <v>0.2</v>
      </c>
      <c r="AI295" s="17" t="s">
        <v>13</v>
      </c>
      <c r="AJ295" s="16" t="s">
        <v>11</v>
      </c>
      <c r="AK295" s="16" t="s">
        <v>66</v>
      </c>
      <c r="AL295" s="23">
        <f t="shared" si="154"/>
        <v>370000</v>
      </c>
      <c r="AM295" s="23">
        <f t="shared" si="155"/>
        <v>74000</v>
      </c>
      <c r="AN295" s="23">
        <f t="shared" si="156"/>
        <v>296000</v>
      </c>
      <c r="AO295" s="23">
        <f t="shared" si="157"/>
        <v>120000</v>
      </c>
      <c r="AP295" s="23">
        <f t="shared" si="158"/>
        <v>176000</v>
      </c>
      <c r="AQ295" s="24">
        <v>45033</v>
      </c>
      <c r="AR295" s="27" t="str">
        <f t="shared" si="159"/>
        <v>17/04/23</v>
      </c>
      <c r="AS295" s="16">
        <v>3</v>
      </c>
      <c r="AT295" s="66">
        <f>AP295/'pivot general'!$A$8</f>
        <v>2.6401794661992146E-4</v>
      </c>
    </row>
    <row r="296" spans="1:46" ht="14.4" x14ac:dyDescent="0.3">
      <c r="A296" s="16">
        <v>295</v>
      </c>
      <c r="B296" s="16" t="str">
        <f t="shared" si="128"/>
        <v>ORD-AK-295-05/04/23</v>
      </c>
      <c r="C296" s="17" t="s">
        <v>45</v>
      </c>
      <c r="D296" s="16" t="str">
        <f>_xlfn.XLOOKUP($C296,Product!$E$3:$E$29,Product!$D$3:$D$29)</f>
        <v>AK</v>
      </c>
      <c r="E296" s="18" t="s">
        <v>318</v>
      </c>
      <c r="F296" s="18">
        <f t="shared" si="129"/>
        <v>10</v>
      </c>
      <c r="G296" s="18">
        <f t="shared" si="130"/>
        <v>24</v>
      </c>
      <c r="H296" s="18">
        <f t="shared" si="131"/>
        <v>35</v>
      </c>
      <c r="I296" s="18">
        <f t="shared" si="132"/>
        <v>14</v>
      </c>
      <c r="J296" s="16" t="str">
        <f t="shared" si="133"/>
        <v>Midnight Black</v>
      </c>
      <c r="K296" s="16" t="str">
        <f t="shared" si="134"/>
        <v>Midnight Black</v>
      </c>
      <c r="L296" s="25" t="str">
        <f t="shared" si="135"/>
        <v xml:space="preserve"> 6</v>
      </c>
      <c r="M296" s="19">
        <f t="shared" si="136"/>
        <v>6</v>
      </c>
      <c r="N296" s="18" t="e">
        <f t="shared" si="137"/>
        <v>#VALUE!</v>
      </c>
      <c r="O296" s="18" t="e">
        <f t="shared" si="138"/>
        <v>#VALUE!</v>
      </c>
      <c r="P296" s="18" t="e">
        <f t="shared" si="139"/>
        <v>#VALUE!</v>
      </c>
      <c r="Q296" s="18" t="e">
        <f t="shared" si="140"/>
        <v>#VALUE!</v>
      </c>
      <c r="R296" s="27" t="str">
        <f t="shared" si="141"/>
        <v xml:space="preserve"> </v>
      </c>
      <c r="S296" s="19" t="str">
        <f t="shared" si="142"/>
        <v xml:space="preserve"> </v>
      </c>
      <c r="T296" s="19" t="str">
        <f t="shared" si="143"/>
        <v>0</v>
      </c>
      <c r="U296" s="19">
        <f t="shared" si="144"/>
        <v>0</v>
      </c>
      <c r="V296" s="20" t="e">
        <f t="shared" si="145"/>
        <v>#VALUE!</v>
      </c>
      <c r="W296" s="18" t="e">
        <f t="shared" si="146"/>
        <v>#VALUE!</v>
      </c>
      <c r="X296" s="18" t="e">
        <f t="shared" si="147"/>
        <v>#VALUE!</v>
      </c>
      <c r="Y296" s="18" t="e">
        <f t="shared" si="148"/>
        <v>#VALUE!</v>
      </c>
      <c r="Z296" s="16" t="str">
        <f t="shared" si="149"/>
        <v xml:space="preserve"> </v>
      </c>
      <c r="AA296" s="16" t="str">
        <f t="shared" si="150"/>
        <v xml:space="preserve"> </v>
      </c>
      <c r="AB296" s="19" t="str">
        <f t="shared" si="151"/>
        <v>0</v>
      </c>
      <c r="AC296" s="19">
        <f t="shared" si="152"/>
        <v>0</v>
      </c>
      <c r="AD296" s="19">
        <f t="shared" si="153"/>
        <v>6</v>
      </c>
      <c r="AE296" s="31">
        <f>_xlfn.XLOOKUP(C296,Product!$E$3:$E$29,Product!$F$3:$F$29)</f>
        <v>400000</v>
      </c>
      <c r="AF296" s="31">
        <f>_xlfn.XLOOKUP(C296,Product!$E$3:$E$29,Product!$G$3:$G$29)</f>
        <v>250000</v>
      </c>
      <c r="AG296" s="21" t="s">
        <v>10</v>
      </c>
      <c r="AH296" s="22">
        <f>_xlfn.XLOOKUP(AG296,Diskon!$C$3:$C$9,Diskon!$D$3:$D$9)</f>
        <v>0.1</v>
      </c>
      <c r="AI296" s="17" t="s">
        <v>90</v>
      </c>
      <c r="AJ296" s="16" t="s">
        <v>11</v>
      </c>
      <c r="AK296" s="16" t="s">
        <v>53</v>
      </c>
      <c r="AL296" s="23">
        <f t="shared" si="154"/>
        <v>2400000</v>
      </c>
      <c r="AM296" s="23">
        <f t="shared" si="155"/>
        <v>240000</v>
      </c>
      <c r="AN296" s="23">
        <f t="shared" si="156"/>
        <v>2160000</v>
      </c>
      <c r="AO296" s="23">
        <f t="shared" si="157"/>
        <v>1500000</v>
      </c>
      <c r="AP296" s="23">
        <f t="shared" si="158"/>
        <v>660000</v>
      </c>
      <c r="AQ296" s="24">
        <v>45021</v>
      </c>
      <c r="AR296" s="27" t="str">
        <f t="shared" si="159"/>
        <v>05/04/23</v>
      </c>
      <c r="AS296" s="16">
        <v>3</v>
      </c>
      <c r="AT296" s="66">
        <f>AP296/'pivot general'!$A$8</f>
        <v>9.900672998247055E-4</v>
      </c>
    </row>
    <row r="297" spans="1:46" ht="14.4" x14ac:dyDescent="0.3">
      <c r="A297" s="16">
        <v>296</v>
      </c>
      <c r="B297" s="16" t="str">
        <f t="shared" si="128"/>
        <v>ORD-SP-296-02/04/23</v>
      </c>
      <c r="C297" s="17" t="s">
        <v>61</v>
      </c>
      <c r="D297" s="16" t="str">
        <f>_xlfn.XLOOKUP($C297,Product!$E$3:$E$29,Product!$D$3:$D$29)</f>
        <v>SP</v>
      </c>
      <c r="E297" s="18" t="s">
        <v>268</v>
      </c>
      <c r="F297" s="18">
        <f t="shared" si="129"/>
        <v>10</v>
      </c>
      <c r="G297" s="18">
        <f t="shared" si="130"/>
        <v>18</v>
      </c>
      <c r="H297" s="18">
        <f t="shared" si="131"/>
        <v>29</v>
      </c>
      <c r="I297" s="18">
        <f t="shared" si="132"/>
        <v>8</v>
      </c>
      <c r="J297" s="16" t="str">
        <f t="shared" si="133"/>
        <v>Ash Grey</v>
      </c>
      <c r="K297" s="16" t="str">
        <f t="shared" si="134"/>
        <v>Ash Grey</v>
      </c>
      <c r="L297" s="25" t="str">
        <f t="shared" si="135"/>
        <v xml:space="preserve"> 3</v>
      </c>
      <c r="M297" s="19">
        <f t="shared" si="136"/>
        <v>3</v>
      </c>
      <c r="N297" s="18">
        <f t="shared" si="137"/>
        <v>42</v>
      </c>
      <c r="O297" s="18">
        <f t="shared" si="138"/>
        <v>47</v>
      </c>
      <c r="P297" s="18">
        <f t="shared" si="139"/>
        <v>58</v>
      </c>
      <c r="Q297" s="18">
        <f t="shared" si="140"/>
        <v>5</v>
      </c>
      <c r="R297" s="27" t="str">
        <f t="shared" si="141"/>
        <v xml:space="preserve">Dusk </v>
      </c>
      <c r="S297" s="19" t="str">
        <f t="shared" si="142"/>
        <v xml:space="preserve">Dusk </v>
      </c>
      <c r="T297" s="19" t="str">
        <f t="shared" si="143"/>
        <v xml:space="preserve"> 1</v>
      </c>
      <c r="U297" s="19">
        <f t="shared" si="144"/>
        <v>1</v>
      </c>
      <c r="V297" s="20" t="e">
        <f t="shared" si="145"/>
        <v>#VALUE!</v>
      </c>
      <c r="W297" s="18" t="e">
        <f t="shared" si="146"/>
        <v>#VALUE!</v>
      </c>
      <c r="X297" s="18" t="e">
        <f t="shared" si="147"/>
        <v>#VALUE!</v>
      </c>
      <c r="Y297" s="18" t="e">
        <f t="shared" si="148"/>
        <v>#VALUE!</v>
      </c>
      <c r="Z297" s="16" t="str">
        <f t="shared" si="149"/>
        <v xml:space="preserve"> </v>
      </c>
      <c r="AA297" s="16" t="str">
        <f t="shared" si="150"/>
        <v xml:space="preserve"> </v>
      </c>
      <c r="AB297" s="19" t="str">
        <f t="shared" si="151"/>
        <v>0</v>
      </c>
      <c r="AC297" s="19">
        <f t="shared" si="152"/>
        <v>0</v>
      </c>
      <c r="AD297" s="19">
        <f t="shared" si="153"/>
        <v>4</v>
      </c>
      <c r="AE297" s="31">
        <f>_xlfn.XLOOKUP(C297,Product!$E$3:$E$29,Product!$F$3:$F$29)</f>
        <v>278000</v>
      </c>
      <c r="AF297" s="31">
        <f>_xlfn.XLOOKUP(C297,Product!$E$3:$E$29,Product!$G$3:$G$29)</f>
        <v>122000</v>
      </c>
      <c r="AG297" s="21" t="s">
        <v>89</v>
      </c>
      <c r="AH297" s="22">
        <f>_xlfn.XLOOKUP(AG297,Diskon!$C$3:$C$9,Diskon!$D$3:$D$9)</f>
        <v>0.15</v>
      </c>
      <c r="AI297" s="17" t="s">
        <v>90</v>
      </c>
      <c r="AJ297" s="16" t="s">
        <v>23</v>
      </c>
      <c r="AK297" s="16" t="s">
        <v>42</v>
      </c>
      <c r="AL297" s="23">
        <f t="shared" si="154"/>
        <v>1112000</v>
      </c>
      <c r="AM297" s="23">
        <f t="shared" si="155"/>
        <v>166800</v>
      </c>
      <c r="AN297" s="23">
        <f t="shared" si="156"/>
        <v>945200</v>
      </c>
      <c r="AO297" s="23">
        <f t="shared" si="157"/>
        <v>488000</v>
      </c>
      <c r="AP297" s="23">
        <f t="shared" si="158"/>
        <v>457200</v>
      </c>
      <c r="AQ297" s="24">
        <v>45018</v>
      </c>
      <c r="AR297" s="27" t="str">
        <f t="shared" si="159"/>
        <v>02/04/23</v>
      </c>
      <c r="AS297" s="16">
        <v>1</v>
      </c>
      <c r="AT297" s="66">
        <f>AP297/'pivot general'!$A$8</f>
        <v>6.8584662042402329E-4</v>
      </c>
    </row>
    <row r="298" spans="1:46" ht="14.4" x14ac:dyDescent="0.3">
      <c r="A298" s="16">
        <v>297</v>
      </c>
      <c r="B298" s="16" t="str">
        <f t="shared" si="128"/>
        <v>ORD-PU-297-13/04/23</v>
      </c>
      <c r="C298" s="17" t="s">
        <v>71</v>
      </c>
      <c r="D298" s="16" t="str">
        <f>_xlfn.XLOOKUP($C298,Product!$E$3:$E$29,Product!$D$3:$D$29)</f>
        <v>PU</v>
      </c>
      <c r="E298" s="18" t="s">
        <v>319</v>
      </c>
      <c r="F298" s="18">
        <f t="shared" si="129"/>
        <v>10</v>
      </c>
      <c r="G298" s="18">
        <f t="shared" si="130"/>
        <v>20</v>
      </c>
      <c r="H298" s="18">
        <f t="shared" si="131"/>
        <v>31</v>
      </c>
      <c r="I298" s="18">
        <f t="shared" si="132"/>
        <v>10</v>
      </c>
      <c r="J298" s="16" t="str">
        <f t="shared" si="133"/>
        <v>Snow White</v>
      </c>
      <c r="K298" s="16" t="str">
        <f t="shared" si="134"/>
        <v>Snow White</v>
      </c>
      <c r="L298" s="25" t="str">
        <f t="shared" si="135"/>
        <v xml:space="preserve"> 6</v>
      </c>
      <c r="M298" s="19">
        <f t="shared" si="136"/>
        <v>6</v>
      </c>
      <c r="N298" s="18" t="e">
        <f t="shared" si="137"/>
        <v>#VALUE!</v>
      </c>
      <c r="O298" s="18" t="e">
        <f t="shared" si="138"/>
        <v>#VALUE!</v>
      </c>
      <c r="P298" s="18" t="e">
        <f t="shared" si="139"/>
        <v>#VALUE!</v>
      </c>
      <c r="Q298" s="18" t="e">
        <f t="shared" si="140"/>
        <v>#VALUE!</v>
      </c>
      <c r="R298" s="27" t="str">
        <f t="shared" si="141"/>
        <v xml:space="preserve"> </v>
      </c>
      <c r="S298" s="19" t="str">
        <f t="shared" si="142"/>
        <v xml:space="preserve"> </v>
      </c>
      <c r="T298" s="19" t="str">
        <f t="shared" si="143"/>
        <v>0</v>
      </c>
      <c r="U298" s="19">
        <f t="shared" si="144"/>
        <v>0</v>
      </c>
      <c r="V298" s="20" t="e">
        <f t="shared" si="145"/>
        <v>#VALUE!</v>
      </c>
      <c r="W298" s="18" t="e">
        <f t="shared" si="146"/>
        <v>#VALUE!</v>
      </c>
      <c r="X298" s="18" t="e">
        <f t="shared" si="147"/>
        <v>#VALUE!</v>
      </c>
      <c r="Y298" s="18" t="e">
        <f t="shared" si="148"/>
        <v>#VALUE!</v>
      </c>
      <c r="Z298" s="16" t="str">
        <f t="shared" si="149"/>
        <v xml:space="preserve"> </v>
      </c>
      <c r="AA298" s="16" t="str">
        <f t="shared" si="150"/>
        <v xml:space="preserve"> </v>
      </c>
      <c r="AB298" s="19" t="str">
        <f t="shared" si="151"/>
        <v>0</v>
      </c>
      <c r="AC298" s="19">
        <f t="shared" si="152"/>
        <v>0</v>
      </c>
      <c r="AD298" s="19">
        <f t="shared" si="153"/>
        <v>6</v>
      </c>
      <c r="AE298" s="31">
        <f>_xlfn.XLOOKUP(C298,Product!$E$3:$E$29,Product!$F$3:$F$29)</f>
        <v>200000</v>
      </c>
      <c r="AF298" s="31">
        <f>_xlfn.XLOOKUP(C298,Product!$E$3:$E$29,Product!$G$3:$G$29)</f>
        <v>64000</v>
      </c>
      <c r="AG298" s="21" t="s">
        <v>16</v>
      </c>
      <c r="AH298" s="22" t="e">
        <f>_xlfn.XLOOKUP(AG298,Diskon!$C$3:$C$9,Diskon!$D$3:$D$9)</f>
        <v>#N/A</v>
      </c>
      <c r="AI298" s="17" t="s">
        <v>16</v>
      </c>
      <c r="AJ298" s="16" t="s">
        <v>23</v>
      </c>
      <c r="AK298" s="16" t="s">
        <v>75</v>
      </c>
      <c r="AL298" s="23">
        <f t="shared" si="154"/>
        <v>1200000</v>
      </c>
      <c r="AM298" s="23" t="str">
        <f t="shared" si="155"/>
        <v>0</v>
      </c>
      <c r="AN298" s="23">
        <f t="shared" si="156"/>
        <v>1200000</v>
      </c>
      <c r="AO298" s="23">
        <f t="shared" si="157"/>
        <v>384000</v>
      </c>
      <c r="AP298" s="23">
        <f t="shared" si="158"/>
        <v>816000</v>
      </c>
      <c r="AQ298" s="24">
        <v>45029</v>
      </c>
      <c r="AR298" s="27" t="str">
        <f t="shared" si="159"/>
        <v>13/04/23</v>
      </c>
      <c r="AS298" s="16">
        <v>4</v>
      </c>
      <c r="AT298" s="66">
        <f>AP298/'pivot general'!$A$8</f>
        <v>1.2240832070559997E-3</v>
      </c>
    </row>
    <row r="299" spans="1:46" ht="14.4" x14ac:dyDescent="0.3">
      <c r="A299" s="16">
        <v>298</v>
      </c>
      <c r="B299" s="16" t="str">
        <f t="shared" si="128"/>
        <v>ORD-PW-298-02/04/23</v>
      </c>
      <c r="C299" s="17" t="s">
        <v>27</v>
      </c>
      <c r="D299" s="16" t="str">
        <f>_xlfn.XLOOKUP($C299,Product!$E$3:$E$29,Product!$D$3:$D$29)</f>
        <v>PW</v>
      </c>
      <c r="E299" s="18" t="s">
        <v>320</v>
      </c>
      <c r="F299" s="18">
        <f t="shared" si="129"/>
        <v>10</v>
      </c>
      <c r="G299" s="18">
        <f t="shared" si="130"/>
        <v>23</v>
      </c>
      <c r="H299" s="18">
        <f t="shared" si="131"/>
        <v>34</v>
      </c>
      <c r="I299" s="18">
        <f t="shared" si="132"/>
        <v>13</v>
      </c>
      <c r="J299" s="16" t="str">
        <f t="shared" si="133"/>
        <v>Summer Orange</v>
      </c>
      <c r="K299" s="16" t="str">
        <f t="shared" si="134"/>
        <v>Summer Orange</v>
      </c>
      <c r="L299" s="25" t="str">
        <f t="shared" si="135"/>
        <v xml:space="preserve"> 4</v>
      </c>
      <c r="M299" s="19">
        <f t="shared" si="136"/>
        <v>4</v>
      </c>
      <c r="N299" s="18">
        <f t="shared" si="137"/>
        <v>47</v>
      </c>
      <c r="O299" s="18">
        <f t="shared" si="138"/>
        <v>52</v>
      </c>
      <c r="P299" s="18">
        <f t="shared" si="139"/>
        <v>63</v>
      </c>
      <c r="Q299" s="18">
        <f t="shared" si="140"/>
        <v>5</v>
      </c>
      <c r="R299" s="27" t="str">
        <f t="shared" si="141"/>
        <v xml:space="preserve">Dusk </v>
      </c>
      <c r="S299" s="19" t="str">
        <f t="shared" si="142"/>
        <v xml:space="preserve">Dusk </v>
      </c>
      <c r="T299" s="19" t="str">
        <f t="shared" si="143"/>
        <v xml:space="preserve"> 3</v>
      </c>
      <c r="U299" s="19">
        <f t="shared" si="144"/>
        <v>3</v>
      </c>
      <c r="V299" s="20" t="e">
        <f t="shared" si="145"/>
        <v>#VALUE!</v>
      </c>
      <c r="W299" s="18" t="e">
        <f t="shared" si="146"/>
        <v>#VALUE!</v>
      </c>
      <c r="X299" s="18" t="e">
        <f t="shared" si="147"/>
        <v>#VALUE!</v>
      </c>
      <c r="Y299" s="18" t="e">
        <f t="shared" si="148"/>
        <v>#VALUE!</v>
      </c>
      <c r="Z299" s="16" t="str">
        <f t="shared" si="149"/>
        <v xml:space="preserve"> </v>
      </c>
      <c r="AA299" s="16" t="str">
        <f t="shared" si="150"/>
        <v xml:space="preserve"> </v>
      </c>
      <c r="AB299" s="19" t="str">
        <f t="shared" si="151"/>
        <v>0</v>
      </c>
      <c r="AC299" s="19">
        <f t="shared" si="152"/>
        <v>0</v>
      </c>
      <c r="AD299" s="19">
        <f t="shared" si="153"/>
        <v>7</v>
      </c>
      <c r="AE299" s="31">
        <f>_xlfn.XLOOKUP(C299,Product!$E$3:$E$29,Product!$F$3:$F$29)</f>
        <v>155000</v>
      </c>
      <c r="AF299" s="31">
        <f>_xlfn.XLOOKUP(C299,Product!$E$3:$E$29,Product!$G$3:$G$29)</f>
        <v>46000</v>
      </c>
      <c r="AG299" s="21" t="s">
        <v>10</v>
      </c>
      <c r="AH299" s="22">
        <f>_xlfn.XLOOKUP(AG299,Diskon!$C$3:$C$9,Diskon!$D$3:$D$9)</f>
        <v>0.1</v>
      </c>
      <c r="AI299" s="17" t="s">
        <v>90</v>
      </c>
      <c r="AJ299" s="16" t="s">
        <v>11</v>
      </c>
      <c r="AK299" s="16" t="s">
        <v>25</v>
      </c>
      <c r="AL299" s="23">
        <f t="shared" si="154"/>
        <v>1085000</v>
      </c>
      <c r="AM299" s="23">
        <f t="shared" si="155"/>
        <v>108500</v>
      </c>
      <c r="AN299" s="23">
        <f t="shared" si="156"/>
        <v>976500</v>
      </c>
      <c r="AO299" s="23">
        <f t="shared" si="157"/>
        <v>322000</v>
      </c>
      <c r="AP299" s="23">
        <f t="shared" si="158"/>
        <v>654500</v>
      </c>
      <c r="AQ299" s="24">
        <v>45018</v>
      </c>
      <c r="AR299" s="27" t="str">
        <f t="shared" si="159"/>
        <v>02/04/23</v>
      </c>
      <c r="AS299" s="16">
        <v>1</v>
      </c>
      <c r="AT299" s="66">
        <f>AP299/'pivot general'!$A$8</f>
        <v>9.8181673899283301E-4</v>
      </c>
    </row>
    <row r="300" spans="1:46" ht="14.4" x14ac:dyDescent="0.3">
      <c r="A300" s="16">
        <v>299</v>
      </c>
      <c r="B300" s="16" t="str">
        <f t="shared" si="128"/>
        <v>ORD-SW-299-21/04/23</v>
      </c>
      <c r="C300" s="17" t="s">
        <v>33</v>
      </c>
      <c r="D300" s="16" t="str">
        <f>_xlfn.XLOOKUP($C300,Product!$E$3:$E$29,Product!$D$3:$D$29)</f>
        <v>SW</v>
      </c>
      <c r="E300" s="18" t="s">
        <v>321</v>
      </c>
      <c r="F300" s="18">
        <f t="shared" si="129"/>
        <v>10</v>
      </c>
      <c r="G300" s="18">
        <f t="shared" si="130"/>
        <v>24</v>
      </c>
      <c r="H300" s="18">
        <f t="shared" si="131"/>
        <v>35</v>
      </c>
      <c r="I300" s="18">
        <f t="shared" si="132"/>
        <v>14</v>
      </c>
      <c r="J300" s="16" t="str">
        <f t="shared" si="133"/>
        <v>Midnight Black</v>
      </c>
      <c r="K300" s="16" t="str">
        <f t="shared" si="134"/>
        <v>Midnight Black</v>
      </c>
      <c r="L300" s="25" t="str">
        <f t="shared" si="135"/>
        <v xml:space="preserve"> 2</v>
      </c>
      <c r="M300" s="19">
        <f t="shared" si="136"/>
        <v>2</v>
      </c>
      <c r="N300" s="18">
        <f t="shared" si="137"/>
        <v>48</v>
      </c>
      <c r="O300" s="18">
        <f t="shared" si="138"/>
        <v>53</v>
      </c>
      <c r="P300" s="18">
        <f t="shared" si="139"/>
        <v>64</v>
      </c>
      <c r="Q300" s="18">
        <f t="shared" si="140"/>
        <v>5</v>
      </c>
      <c r="R300" s="27" t="str">
        <f t="shared" si="141"/>
        <v xml:space="preserve">Dusk </v>
      </c>
      <c r="S300" s="19" t="str">
        <f t="shared" si="142"/>
        <v xml:space="preserve">Dusk </v>
      </c>
      <c r="T300" s="19" t="str">
        <f t="shared" si="143"/>
        <v xml:space="preserve"> 4</v>
      </c>
      <c r="U300" s="19">
        <f t="shared" si="144"/>
        <v>4</v>
      </c>
      <c r="V300" s="20" t="e">
        <f t="shared" si="145"/>
        <v>#VALUE!</v>
      </c>
      <c r="W300" s="18" t="e">
        <f t="shared" si="146"/>
        <v>#VALUE!</v>
      </c>
      <c r="X300" s="18" t="e">
        <f t="shared" si="147"/>
        <v>#VALUE!</v>
      </c>
      <c r="Y300" s="18" t="e">
        <f t="shared" si="148"/>
        <v>#VALUE!</v>
      </c>
      <c r="Z300" s="16" t="str">
        <f t="shared" si="149"/>
        <v xml:space="preserve"> </v>
      </c>
      <c r="AA300" s="16" t="str">
        <f t="shared" si="150"/>
        <v xml:space="preserve"> </v>
      </c>
      <c r="AB300" s="19" t="str">
        <f t="shared" si="151"/>
        <v>0</v>
      </c>
      <c r="AC300" s="19">
        <f t="shared" si="152"/>
        <v>0</v>
      </c>
      <c r="AD300" s="19">
        <f t="shared" si="153"/>
        <v>6</v>
      </c>
      <c r="AE300" s="31">
        <f>_xlfn.XLOOKUP(C300,Product!$E$3:$E$29,Product!$F$3:$F$29)</f>
        <v>189000</v>
      </c>
      <c r="AF300" s="31">
        <f>_xlfn.XLOOKUP(C300,Product!$E$3:$E$29,Product!$G$3:$G$29)</f>
        <v>93000</v>
      </c>
      <c r="AG300" s="21" t="s">
        <v>96</v>
      </c>
      <c r="AH300" s="22">
        <f>_xlfn.XLOOKUP(AG300,Diskon!$C$3:$C$9,Diskon!$D$3:$D$9)</f>
        <v>0.1</v>
      </c>
      <c r="AI300" s="17" t="s">
        <v>13</v>
      </c>
      <c r="AJ300" s="16" t="s">
        <v>14</v>
      </c>
      <c r="AK300" s="16" t="s">
        <v>38</v>
      </c>
      <c r="AL300" s="23">
        <f t="shared" si="154"/>
        <v>1134000</v>
      </c>
      <c r="AM300" s="23">
        <f t="shared" si="155"/>
        <v>113400</v>
      </c>
      <c r="AN300" s="23">
        <f t="shared" si="156"/>
        <v>1020600</v>
      </c>
      <c r="AO300" s="23">
        <f t="shared" si="157"/>
        <v>558000</v>
      </c>
      <c r="AP300" s="23">
        <f t="shared" si="158"/>
        <v>462600</v>
      </c>
      <c r="AQ300" s="24">
        <v>45037</v>
      </c>
      <c r="AR300" s="27" t="str">
        <f t="shared" si="159"/>
        <v>21/04/23</v>
      </c>
      <c r="AS300" s="16">
        <v>4</v>
      </c>
      <c r="AT300" s="66">
        <f>AP300/'pivot general'!$A$8</f>
        <v>6.9394717105895269E-4</v>
      </c>
    </row>
    <row r="301" spans="1:46" ht="14.4" x14ac:dyDescent="0.3">
      <c r="A301" s="16">
        <v>300</v>
      </c>
      <c r="B301" s="16" t="str">
        <f t="shared" si="128"/>
        <v>ORD-SW-300-04/04/23</v>
      </c>
      <c r="C301" s="17" t="s">
        <v>33</v>
      </c>
      <c r="D301" s="16" t="str">
        <f>_xlfn.XLOOKUP($C301,Product!$E$3:$E$29,Product!$D$3:$D$29)</f>
        <v>SW</v>
      </c>
      <c r="E301" s="18" t="s">
        <v>322</v>
      </c>
      <c r="F301" s="18">
        <f t="shared" si="129"/>
        <v>10</v>
      </c>
      <c r="G301" s="18">
        <f t="shared" si="130"/>
        <v>23</v>
      </c>
      <c r="H301" s="18">
        <f t="shared" si="131"/>
        <v>34</v>
      </c>
      <c r="I301" s="18">
        <f t="shared" si="132"/>
        <v>13</v>
      </c>
      <c r="J301" s="16" t="str">
        <f t="shared" si="133"/>
        <v>Summer Orange</v>
      </c>
      <c r="K301" s="16" t="str">
        <f t="shared" si="134"/>
        <v>Summer Orange</v>
      </c>
      <c r="L301" s="25" t="str">
        <f t="shared" si="135"/>
        <v xml:space="preserve"> 1</v>
      </c>
      <c r="M301" s="19">
        <f t="shared" si="136"/>
        <v>1</v>
      </c>
      <c r="N301" s="18">
        <f t="shared" si="137"/>
        <v>47</v>
      </c>
      <c r="O301" s="18">
        <f t="shared" si="138"/>
        <v>58</v>
      </c>
      <c r="P301" s="18">
        <f t="shared" si="139"/>
        <v>69</v>
      </c>
      <c r="Q301" s="18">
        <f t="shared" si="140"/>
        <v>11</v>
      </c>
      <c r="R301" s="27" t="str">
        <f t="shared" si="141"/>
        <v xml:space="preserve">Ocean Blue </v>
      </c>
      <c r="S301" s="19" t="str">
        <f t="shared" si="142"/>
        <v xml:space="preserve">Ocean Blue </v>
      </c>
      <c r="T301" s="19" t="str">
        <f t="shared" si="143"/>
        <v xml:space="preserve"> 2</v>
      </c>
      <c r="U301" s="19">
        <f t="shared" si="144"/>
        <v>2</v>
      </c>
      <c r="V301" s="20">
        <f t="shared" si="145"/>
        <v>82</v>
      </c>
      <c r="W301" s="18">
        <f t="shared" si="146"/>
        <v>91</v>
      </c>
      <c r="X301" s="18">
        <f t="shared" si="147"/>
        <v>102</v>
      </c>
      <c r="Y301" s="18">
        <f t="shared" si="148"/>
        <v>9</v>
      </c>
      <c r="Z301" s="16" t="str">
        <f t="shared" si="149"/>
        <v xml:space="preserve">Ash Grey </v>
      </c>
      <c r="AA301" s="16" t="str">
        <f t="shared" si="150"/>
        <v xml:space="preserve">Ash Grey </v>
      </c>
      <c r="AB301" s="19" t="str">
        <f t="shared" si="151"/>
        <v xml:space="preserve"> 1</v>
      </c>
      <c r="AC301" s="19">
        <f t="shared" si="152"/>
        <v>1</v>
      </c>
      <c r="AD301" s="19">
        <f t="shared" si="153"/>
        <v>4</v>
      </c>
      <c r="AE301" s="31">
        <f>_xlfn.XLOOKUP(C301,Product!$E$3:$E$29,Product!$F$3:$F$29)</f>
        <v>189000</v>
      </c>
      <c r="AF301" s="31">
        <f>_xlfn.XLOOKUP(C301,Product!$E$3:$E$29,Product!$G$3:$G$29)</f>
        <v>93000</v>
      </c>
      <c r="AG301" s="21" t="s">
        <v>19</v>
      </c>
      <c r="AH301" s="22">
        <f>_xlfn.XLOOKUP(AG301,Diskon!$C$3:$C$9,Diskon!$D$3:$D$9)</f>
        <v>0.15</v>
      </c>
      <c r="AI301" s="17" t="s">
        <v>90</v>
      </c>
      <c r="AJ301" s="16" t="s">
        <v>11</v>
      </c>
      <c r="AK301" s="16" t="s">
        <v>28</v>
      </c>
      <c r="AL301" s="23">
        <f t="shared" si="154"/>
        <v>756000</v>
      </c>
      <c r="AM301" s="23">
        <f t="shared" si="155"/>
        <v>113400</v>
      </c>
      <c r="AN301" s="23">
        <f t="shared" si="156"/>
        <v>642600</v>
      </c>
      <c r="AO301" s="23">
        <f t="shared" si="157"/>
        <v>372000</v>
      </c>
      <c r="AP301" s="23">
        <f t="shared" si="158"/>
        <v>270600</v>
      </c>
      <c r="AQ301" s="24">
        <v>45020</v>
      </c>
      <c r="AR301" s="27" t="str">
        <f t="shared" si="159"/>
        <v>04/04/23</v>
      </c>
      <c r="AS301" s="16">
        <v>2</v>
      </c>
      <c r="AT301" s="66">
        <f>AP301/'pivot general'!$A$8</f>
        <v>4.0592759292812928E-4</v>
      </c>
    </row>
    <row r="302" spans="1:46" ht="14.4" x14ac:dyDescent="0.3">
      <c r="A302" s="16">
        <v>301</v>
      </c>
      <c r="B302" s="16" t="str">
        <f t="shared" si="128"/>
        <v>ORD-PP-301-04/04/23</v>
      </c>
      <c r="C302" s="17" t="s">
        <v>52</v>
      </c>
      <c r="D302" s="16" t="str">
        <f>_xlfn.XLOOKUP($C302,Product!$E$3:$E$29,Product!$D$3:$D$29)</f>
        <v>PP</v>
      </c>
      <c r="E302" s="18" t="s">
        <v>323</v>
      </c>
      <c r="F302" s="18">
        <f t="shared" si="129"/>
        <v>10</v>
      </c>
      <c r="G302" s="18">
        <f t="shared" si="130"/>
        <v>20</v>
      </c>
      <c r="H302" s="18">
        <f t="shared" si="131"/>
        <v>31</v>
      </c>
      <c r="I302" s="18">
        <f t="shared" si="132"/>
        <v>10</v>
      </c>
      <c r="J302" s="16" t="str">
        <f t="shared" si="133"/>
        <v>Snow White</v>
      </c>
      <c r="K302" s="16" t="str">
        <f t="shared" si="134"/>
        <v>Snow White</v>
      </c>
      <c r="L302" s="25" t="str">
        <f t="shared" si="135"/>
        <v xml:space="preserve"> 3</v>
      </c>
      <c r="M302" s="19">
        <f t="shared" si="136"/>
        <v>3</v>
      </c>
      <c r="N302" s="18">
        <f t="shared" si="137"/>
        <v>44</v>
      </c>
      <c r="O302" s="18">
        <f t="shared" si="138"/>
        <v>53</v>
      </c>
      <c r="P302" s="18">
        <f t="shared" si="139"/>
        <v>64</v>
      </c>
      <c r="Q302" s="18">
        <f t="shared" si="140"/>
        <v>9</v>
      </c>
      <c r="R302" s="27" t="str">
        <f t="shared" si="141"/>
        <v xml:space="preserve">Ash Grey </v>
      </c>
      <c r="S302" s="19" t="str">
        <f t="shared" si="142"/>
        <v xml:space="preserve">Ash Grey </v>
      </c>
      <c r="T302" s="19" t="str">
        <f t="shared" si="143"/>
        <v xml:space="preserve"> 4</v>
      </c>
      <c r="U302" s="19">
        <f t="shared" si="144"/>
        <v>4</v>
      </c>
      <c r="V302" s="20" t="e">
        <f t="shared" si="145"/>
        <v>#VALUE!</v>
      </c>
      <c r="W302" s="18" t="e">
        <f t="shared" si="146"/>
        <v>#VALUE!</v>
      </c>
      <c r="X302" s="18" t="e">
        <f t="shared" si="147"/>
        <v>#VALUE!</v>
      </c>
      <c r="Y302" s="18" t="e">
        <f t="shared" si="148"/>
        <v>#VALUE!</v>
      </c>
      <c r="Z302" s="16" t="str">
        <f t="shared" si="149"/>
        <v xml:space="preserve"> </v>
      </c>
      <c r="AA302" s="16" t="str">
        <f t="shared" si="150"/>
        <v xml:space="preserve"> </v>
      </c>
      <c r="AB302" s="19" t="str">
        <f t="shared" si="151"/>
        <v>0</v>
      </c>
      <c r="AC302" s="19">
        <f t="shared" si="152"/>
        <v>0</v>
      </c>
      <c r="AD302" s="19">
        <f t="shared" si="153"/>
        <v>7</v>
      </c>
      <c r="AE302" s="31">
        <f>_xlfn.XLOOKUP(C302,Product!$E$3:$E$29,Product!$F$3:$F$29)</f>
        <v>100000</v>
      </c>
      <c r="AF302" s="31">
        <f>_xlfn.XLOOKUP(C302,Product!$E$3:$E$29,Product!$G$3:$G$29)</f>
        <v>31000</v>
      </c>
      <c r="AG302" s="21" t="s">
        <v>10</v>
      </c>
      <c r="AH302" s="22">
        <f>_xlfn.XLOOKUP(AG302,Diskon!$C$3:$C$9,Diskon!$D$3:$D$9)</f>
        <v>0.1</v>
      </c>
      <c r="AI302" s="17" t="s">
        <v>90</v>
      </c>
      <c r="AJ302" s="16" t="s">
        <v>11</v>
      </c>
      <c r="AK302" s="16" t="s">
        <v>34</v>
      </c>
      <c r="AL302" s="23">
        <f t="shared" si="154"/>
        <v>700000</v>
      </c>
      <c r="AM302" s="23">
        <f t="shared" si="155"/>
        <v>70000</v>
      </c>
      <c r="AN302" s="23">
        <f t="shared" si="156"/>
        <v>630000</v>
      </c>
      <c r="AO302" s="23">
        <f t="shared" si="157"/>
        <v>217000</v>
      </c>
      <c r="AP302" s="23">
        <f t="shared" si="158"/>
        <v>413000</v>
      </c>
      <c r="AQ302" s="24">
        <v>45020</v>
      </c>
      <c r="AR302" s="27" t="str">
        <f t="shared" si="159"/>
        <v>04/04/23</v>
      </c>
      <c r="AS302" s="16">
        <v>4</v>
      </c>
      <c r="AT302" s="66">
        <f>AP302/'pivot general'!$A$8</f>
        <v>6.1954211337515665E-4</v>
      </c>
    </row>
    <row r="303" spans="1:46" ht="14.4" x14ac:dyDescent="0.3">
      <c r="A303" s="16">
        <v>302</v>
      </c>
      <c r="B303" s="16" t="str">
        <f t="shared" si="128"/>
        <v>ORD-PW-302-21/04/23</v>
      </c>
      <c r="C303" s="17" t="s">
        <v>22</v>
      </c>
      <c r="D303" s="16" t="str">
        <f>_xlfn.XLOOKUP($C303,Product!$E$3:$E$29,Product!$D$3:$D$29)</f>
        <v>PW</v>
      </c>
      <c r="E303" s="18" t="s">
        <v>111</v>
      </c>
      <c r="F303" s="18">
        <f t="shared" si="129"/>
        <v>10</v>
      </c>
      <c r="G303" s="18">
        <f t="shared" si="130"/>
        <v>18</v>
      </c>
      <c r="H303" s="18">
        <f t="shared" si="131"/>
        <v>29</v>
      </c>
      <c r="I303" s="18">
        <f t="shared" si="132"/>
        <v>8</v>
      </c>
      <c r="J303" s="16" t="str">
        <f t="shared" si="133"/>
        <v>Ash Grey</v>
      </c>
      <c r="K303" s="16" t="str">
        <f t="shared" si="134"/>
        <v>Ash Grey</v>
      </c>
      <c r="L303" s="25" t="str">
        <f t="shared" si="135"/>
        <v xml:space="preserve"> 1</v>
      </c>
      <c r="M303" s="19">
        <f t="shared" si="136"/>
        <v>1</v>
      </c>
      <c r="N303" s="18" t="e">
        <f t="shared" si="137"/>
        <v>#VALUE!</v>
      </c>
      <c r="O303" s="18" t="e">
        <f t="shared" si="138"/>
        <v>#VALUE!</v>
      </c>
      <c r="P303" s="18" t="e">
        <f t="shared" si="139"/>
        <v>#VALUE!</v>
      </c>
      <c r="Q303" s="18" t="e">
        <f t="shared" si="140"/>
        <v>#VALUE!</v>
      </c>
      <c r="R303" s="27" t="str">
        <f t="shared" si="141"/>
        <v xml:space="preserve"> </v>
      </c>
      <c r="S303" s="19" t="str">
        <f t="shared" si="142"/>
        <v xml:space="preserve"> </v>
      </c>
      <c r="T303" s="19" t="str">
        <f t="shared" si="143"/>
        <v>0</v>
      </c>
      <c r="U303" s="19">
        <f t="shared" si="144"/>
        <v>0</v>
      </c>
      <c r="V303" s="20" t="e">
        <f t="shared" si="145"/>
        <v>#VALUE!</v>
      </c>
      <c r="W303" s="18" t="e">
        <f t="shared" si="146"/>
        <v>#VALUE!</v>
      </c>
      <c r="X303" s="18" t="e">
        <f t="shared" si="147"/>
        <v>#VALUE!</v>
      </c>
      <c r="Y303" s="18" t="e">
        <f t="shared" si="148"/>
        <v>#VALUE!</v>
      </c>
      <c r="Z303" s="16" t="str">
        <f t="shared" si="149"/>
        <v xml:space="preserve"> </v>
      </c>
      <c r="AA303" s="16" t="str">
        <f t="shared" si="150"/>
        <v xml:space="preserve"> </v>
      </c>
      <c r="AB303" s="19" t="str">
        <f t="shared" si="151"/>
        <v>0</v>
      </c>
      <c r="AC303" s="19">
        <f t="shared" si="152"/>
        <v>0</v>
      </c>
      <c r="AD303" s="19">
        <f t="shared" si="153"/>
        <v>1</v>
      </c>
      <c r="AE303" s="31">
        <f>_xlfn.XLOOKUP(C303,Product!$E$3:$E$29,Product!$F$3:$F$29)</f>
        <v>90000</v>
      </c>
      <c r="AF303" s="31">
        <f>_xlfn.XLOOKUP(C303,Product!$E$3:$E$29,Product!$G$3:$G$29)</f>
        <v>37000</v>
      </c>
      <c r="AG303" s="21" t="s">
        <v>100</v>
      </c>
      <c r="AH303" s="22">
        <f>_xlfn.XLOOKUP(AG303,Diskon!$C$3:$C$9,Diskon!$D$3:$D$9)</f>
        <v>0.15</v>
      </c>
      <c r="AI303" s="17" t="s">
        <v>13</v>
      </c>
      <c r="AJ303" s="16" t="s">
        <v>17</v>
      </c>
      <c r="AK303" s="16" t="s">
        <v>20</v>
      </c>
      <c r="AL303" s="23">
        <f t="shared" si="154"/>
        <v>90000</v>
      </c>
      <c r="AM303" s="23">
        <f t="shared" si="155"/>
        <v>13500</v>
      </c>
      <c r="AN303" s="23">
        <f t="shared" si="156"/>
        <v>76500</v>
      </c>
      <c r="AO303" s="23">
        <f t="shared" si="157"/>
        <v>37000</v>
      </c>
      <c r="AP303" s="23">
        <f t="shared" si="158"/>
        <v>39500</v>
      </c>
      <c r="AQ303" s="24">
        <v>45037</v>
      </c>
      <c r="AR303" s="27" t="str">
        <f t="shared" si="159"/>
        <v>21/04/23</v>
      </c>
      <c r="AS303" s="16">
        <v>4</v>
      </c>
      <c r="AT303" s="66">
        <f>AP303/'pivot general'!$A$8</f>
        <v>5.9254027792539197E-5</v>
      </c>
    </row>
    <row r="304" spans="1:46" ht="14.4" x14ac:dyDescent="0.3">
      <c r="A304" s="16">
        <v>303</v>
      </c>
      <c r="B304" s="16" t="str">
        <f t="shared" si="128"/>
        <v>ORD-PW-303-01/04/23</v>
      </c>
      <c r="C304" s="17" t="s">
        <v>59</v>
      </c>
      <c r="D304" s="16" t="str">
        <f>_xlfn.XLOOKUP($C304,Product!$E$3:$E$29,Product!$D$3:$D$29)</f>
        <v>PW</v>
      </c>
      <c r="E304" s="18" t="s">
        <v>324</v>
      </c>
      <c r="F304" s="18">
        <f t="shared" si="129"/>
        <v>10</v>
      </c>
      <c r="G304" s="18">
        <f t="shared" si="130"/>
        <v>17</v>
      </c>
      <c r="H304" s="18">
        <f t="shared" si="131"/>
        <v>28</v>
      </c>
      <c r="I304" s="18">
        <f t="shared" si="132"/>
        <v>7</v>
      </c>
      <c r="J304" s="16" t="str">
        <f t="shared" si="133"/>
        <v>Magenta</v>
      </c>
      <c r="K304" s="16" t="str">
        <f t="shared" si="134"/>
        <v>Magenta</v>
      </c>
      <c r="L304" s="25" t="str">
        <f t="shared" si="135"/>
        <v xml:space="preserve"> 6</v>
      </c>
      <c r="M304" s="19">
        <f t="shared" si="136"/>
        <v>6</v>
      </c>
      <c r="N304" s="18">
        <f t="shared" si="137"/>
        <v>41</v>
      </c>
      <c r="O304" s="18">
        <f t="shared" si="138"/>
        <v>53</v>
      </c>
      <c r="P304" s="18">
        <f t="shared" si="139"/>
        <v>64</v>
      </c>
      <c r="Q304" s="18">
        <f t="shared" si="140"/>
        <v>12</v>
      </c>
      <c r="R304" s="27" t="str">
        <f t="shared" si="141"/>
        <v xml:space="preserve">Carmine Red </v>
      </c>
      <c r="S304" s="19" t="str">
        <f t="shared" si="142"/>
        <v xml:space="preserve">Carmine Red </v>
      </c>
      <c r="T304" s="19" t="str">
        <f t="shared" si="143"/>
        <v xml:space="preserve"> 1</v>
      </c>
      <c r="U304" s="19">
        <f t="shared" si="144"/>
        <v>1</v>
      </c>
      <c r="V304" s="20" t="e">
        <f t="shared" si="145"/>
        <v>#VALUE!</v>
      </c>
      <c r="W304" s="18" t="e">
        <f t="shared" si="146"/>
        <v>#VALUE!</v>
      </c>
      <c r="X304" s="18" t="e">
        <f t="shared" si="147"/>
        <v>#VALUE!</v>
      </c>
      <c r="Y304" s="18" t="e">
        <f t="shared" si="148"/>
        <v>#VALUE!</v>
      </c>
      <c r="Z304" s="16" t="str">
        <f t="shared" si="149"/>
        <v xml:space="preserve"> </v>
      </c>
      <c r="AA304" s="16" t="str">
        <f t="shared" si="150"/>
        <v xml:space="preserve"> </v>
      </c>
      <c r="AB304" s="19" t="str">
        <f t="shared" si="151"/>
        <v>0</v>
      </c>
      <c r="AC304" s="19">
        <f t="shared" si="152"/>
        <v>0</v>
      </c>
      <c r="AD304" s="19">
        <f t="shared" si="153"/>
        <v>7</v>
      </c>
      <c r="AE304" s="31">
        <f>_xlfn.XLOOKUP(C304,Product!$E$3:$E$29,Product!$F$3:$F$29)</f>
        <v>110000</v>
      </c>
      <c r="AF304" s="31">
        <f>_xlfn.XLOOKUP(C304,Product!$E$3:$E$29,Product!$G$3:$G$29)</f>
        <v>40000</v>
      </c>
      <c r="AG304" s="21" t="s">
        <v>10</v>
      </c>
      <c r="AH304" s="22">
        <f>_xlfn.XLOOKUP(AG304,Diskon!$C$3:$C$9,Diskon!$D$3:$D$9)</f>
        <v>0.1</v>
      </c>
      <c r="AI304" s="17" t="s">
        <v>90</v>
      </c>
      <c r="AJ304" s="16" t="s">
        <v>11</v>
      </c>
      <c r="AK304" s="16" t="s">
        <v>40</v>
      </c>
      <c r="AL304" s="23">
        <f t="shared" si="154"/>
        <v>770000</v>
      </c>
      <c r="AM304" s="23">
        <f t="shared" si="155"/>
        <v>77000</v>
      </c>
      <c r="AN304" s="23">
        <f t="shared" si="156"/>
        <v>693000</v>
      </c>
      <c r="AO304" s="23">
        <f t="shared" si="157"/>
        <v>280000</v>
      </c>
      <c r="AP304" s="23">
        <f t="shared" si="158"/>
        <v>413000</v>
      </c>
      <c r="AQ304" s="24">
        <v>45017</v>
      </c>
      <c r="AR304" s="27" t="str">
        <f t="shared" si="159"/>
        <v>01/04/23</v>
      </c>
      <c r="AS304" s="16">
        <v>2</v>
      </c>
      <c r="AT304" s="66">
        <f>AP304/'pivot general'!$A$8</f>
        <v>6.1954211337515665E-4</v>
      </c>
    </row>
    <row r="305" spans="1:46" ht="14.4" x14ac:dyDescent="0.3">
      <c r="A305" s="16">
        <v>304</v>
      </c>
      <c r="B305" s="16" t="str">
        <f t="shared" si="128"/>
        <v>ORD-PW-304-27/04/23</v>
      </c>
      <c r="C305" s="17" t="s">
        <v>47</v>
      </c>
      <c r="D305" s="16" t="str">
        <f>_xlfn.XLOOKUP($C305,Product!$E$3:$E$29,Product!$D$3:$D$29)</f>
        <v>PW</v>
      </c>
      <c r="E305" s="18" t="s">
        <v>237</v>
      </c>
      <c r="F305" s="18">
        <f t="shared" si="129"/>
        <v>10</v>
      </c>
      <c r="G305" s="18">
        <f t="shared" si="130"/>
        <v>20</v>
      </c>
      <c r="H305" s="18">
        <f t="shared" si="131"/>
        <v>31</v>
      </c>
      <c r="I305" s="18">
        <f t="shared" si="132"/>
        <v>10</v>
      </c>
      <c r="J305" s="16" t="str">
        <f t="shared" si="133"/>
        <v>Snow White</v>
      </c>
      <c r="K305" s="16" t="str">
        <f t="shared" si="134"/>
        <v>Snow White</v>
      </c>
      <c r="L305" s="25" t="str">
        <f t="shared" si="135"/>
        <v xml:space="preserve"> 2</v>
      </c>
      <c r="M305" s="19">
        <f t="shared" si="136"/>
        <v>2</v>
      </c>
      <c r="N305" s="18" t="e">
        <f t="shared" si="137"/>
        <v>#VALUE!</v>
      </c>
      <c r="O305" s="18" t="e">
        <f t="shared" si="138"/>
        <v>#VALUE!</v>
      </c>
      <c r="P305" s="18" t="e">
        <f t="shared" si="139"/>
        <v>#VALUE!</v>
      </c>
      <c r="Q305" s="18" t="e">
        <f t="shared" si="140"/>
        <v>#VALUE!</v>
      </c>
      <c r="R305" s="27" t="str">
        <f t="shared" si="141"/>
        <v xml:space="preserve"> </v>
      </c>
      <c r="S305" s="19" t="str">
        <f t="shared" si="142"/>
        <v xml:space="preserve"> </v>
      </c>
      <c r="T305" s="19" t="str">
        <f t="shared" si="143"/>
        <v>0</v>
      </c>
      <c r="U305" s="19">
        <f t="shared" si="144"/>
        <v>0</v>
      </c>
      <c r="V305" s="20" t="e">
        <f t="shared" si="145"/>
        <v>#VALUE!</v>
      </c>
      <c r="W305" s="18" t="e">
        <f t="shared" si="146"/>
        <v>#VALUE!</v>
      </c>
      <c r="X305" s="18" t="e">
        <f t="shared" si="147"/>
        <v>#VALUE!</v>
      </c>
      <c r="Y305" s="18" t="e">
        <f t="shared" si="148"/>
        <v>#VALUE!</v>
      </c>
      <c r="Z305" s="16" t="str">
        <f t="shared" si="149"/>
        <v xml:space="preserve"> </v>
      </c>
      <c r="AA305" s="16" t="str">
        <f t="shared" si="150"/>
        <v xml:space="preserve"> </v>
      </c>
      <c r="AB305" s="19" t="str">
        <f t="shared" si="151"/>
        <v>0</v>
      </c>
      <c r="AC305" s="19">
        <f t="shared" si="152"/>
        <v>0</v>
      </c>
      <c r="AD305" s="19">
        <f t="shared" si="153"/>
        <v>2</v>
      </c>
      <c r="AE305" s="31">
        <f>_xlfn.XLOOKUP(C305,Product!$E$3:$E$29,Product!$F$3:$F$29)</f>
        <v>200000</v>
      </c>
      <c r="AF305" s="31">
        <f>_xlfn.XLOOKUP(C305,Product!$E$3:$E$29,Product!$G$3:$G$29)</f>
        <v>55000</v>
      </c>
      <c r="AG305" s="21" t="s">
        <v>96</v>
      </c>
      <c r="AH305" s="22">
        <f>_xlfn.XLOOKUP(AG305,Diskon!$C$3:$C$9,Diskon!$D$3:$D$9)</f>
        <v>0.1</v>
      </c>
      <c r="AI305" s="17" t="s">
        <v>13</v>
      </c>
      <c r="AJ305" s="16" t="s">
        <v>14</v>
      </c>
      <c r="AK305" s="16" t="s">
        <v>64</v>
      </c>
      <c r="AL305" s="23">
        <f t="shared" si="154"/>
        <v>400000</v>
      </c>
      <c r="AM305" s="23">
        <f t="shared" si="155"/>
        <v>40000</v>
      </c>
      <c r="AN305" s="23">
        <f t="shared" si="156"/>
        <v>360000</v>
      </c>
      <c r="AO305" s="23">
        <f t="shared" si="157"/>
        <v>110000</v>
      </c>
      <c r="AP305" s="23">
        <f t="shared" si="158"/>
        <v>250000</v>
      </c>
      <c r="AQ305" s="24">
        <v>45043</v>
      </c>
      <c r="AR305" s="27" t="str">
        <f t="shared" si="159"/>
        <v>27/04/23</v>
      </c>
      <c r="AS305" s="16">
        <v>2</v>
      </c>
      <c r="AT305" s="66">
        <f>AP305/'pivot general'!$A$8</f>
        <v>3.7502549235784305E-4</v>
      </c>
    </row>
    <row r="306" spans="1:46" ht="14.4" x14ac:dyDescent="0.3">
      <c r="A306" s="16">
        <v>305</v>
      </c>
      <c r="B306" s="16" t="str">
        <f t="shared" si="128"/>
        <v>ORD-PP-305-06/04/23</v>
      </c>
      <c r="C306" s="17" t="s">
        <v>43</v>
      </c>
      <c r="D306" s="16" t="str">
        <f>_xlfn.XLOOKUP($C306,Product!$E$3:$E$29,Product!$D$3:$D$29)</f>
        <v>PP</v>
      </c>
      <c r="E306" s="18" t="s">
        <v>325</v>
      </c>
      <c r="F306" s="18">
        <f t="shared" si="129"/>
        <v>10</v>
      </c>
      <c r="G306" s="18">
        <f t="shared" si="130"/>
        <v>18</v>
      </c>
      <c r="H306" s="18">
        <f t="shared" si="131"/>
        <v>29</v>
      </c>
      <c r="I306" s="18">
        <f t="shared" si="132"/>
        <v>8</v>
      </c>
      <c r="J306" s="16" t="str">
        <f t="shared" si="133"/>
        <v>Ash Grey</v>
      </c>
      <c r="K306" s="16" t="str">
        <f t="shared" si="134"/>
        <v>Ash Grey</v>
      </c>
      <c r="L306" s="25" t="str">
        <f t="shared" si="135"/>
        <v xml:space="preserve"> 1</v>
      </c>
      <c r="M306" s="19">
        <f t="shared" si="136"/>
        <v>1</v>
      </c>
      <c r="N306" s="18">
        <f t="shared" si="137"/>
        <v>42</v>
      </c>
      <c r="O306" s="18">
        <f t="shared" si="138"/>
        <v>52</v>
      </c>
      <c r="P306" s="18">
        <f t="shared" si="139"/>
        <v>63</v>
      </c>
      <c r="Q306" s="18">
        <f t="shared" si="140"/>
        <v>10</v>
      </c>
      <c r="R306" s="27" t="str">
        <f t="shared" si="141"/>
        <v xml:space="preserve">Rose Gold </v>
      </c>
      <c r="S306" s="19" t="str">
        <f t="shared" si="142"/>
        <v xml:space="preserve">Rose Gold </v>
      </c>
      <c r="T306" s="19" t="str">
        <f t="shared" si="143"/>
        <v xml:space="preserve"> 4</v>
      </c>
      <c r="U306" s="19">
        <f t="shared" si="144"/>
        <v>4</v>
      </c>
      <c r="V306" s="20" t="e">
        <f t="shared" si="145"/>
        <v>#VALUE!</v>
      </c>
      <c r="W306" s="18" t="e">
        <f t="shared" si="146"/>
        <v>#VALUE!</v>
      </c>
      <c r="X306" s="18" t="e">
        <f t="shared" si="147"/>
        <v>#VALUE!</v>
      </c>
      <c r="Y306" s="18" t="e">
        <f t="shared" si="148"/>
        <v>#VALUE!</v>
      </c>
      <c r="Z306" s="16" t="str">
        <f t="shared" si="149"/>
        <v xml:space="preserve"> </v>
      </c>
      <c r="AA306" s="16" t="str">
        <f t="shared" si="150"/>
        <v xml:space="preserve"> </v>
      </c>
      <c r="AB306" s="19" t="str">
        <f t="shared" si="151"/>
        <v>0</v>
      </c>
      <c r="AC306" s="19">
        <f t="shared" si="152"/>
        <v>0</v>
      </c>
      <c r="AD306" s="19">
        <f t="shared" si="153"/>
        <v>5</v>
      </c>
      <c r="AE306" s="31">
        <f>_xlfn.XLOOKUP(C306,Product!$E$3:$E$29,Product!$F$3:$F$29)</f>
        <v>395000</v>
      </c>
      <c r="AF306" s="31">
        <f>_xlfn.XLOOKUP(C306,Product!$E$3:$E$29,Product!$G$3:$G$29)</f>
        <v>172000</v>
      </c>
      <c r="AG306" s="21" t="s">
        <v>10</v>
      </c>
      <c r="AH306" s="22">
        <f>_xlfn.XLOOKUP(AG306,Diskon!$C$3:$C$9,Diskon!$D$3:$D$9)</f>
        <v>0.1</v>
      </c>
      <c r="AI306" s="17" t="s">
        <v>90</v>
      </c>
      <c r="AJ306" s="16" t="s">
        <v>11</v>
      </c>
      <c r="AK306" s="16" t="s">
        <v>15</v>
      </c>
      <c r="AL306" s="23">
        <f t="shared" si="154"/>
        <v>1975000</v>
      </c>
      <c r="AM306" s="23">
        <f t="shared" si="155"/>
        <v>197500</v>
      </c>
      <c r="AN306" s="23">
        <f t="shared" si="156"/>
        <v>1777500</v>
      </c>
      <c r="AO306" s="23">
        <f t="shared" si="157"/>
        <v>860000</v>
      </c>
      <c r="AP306" s="23">
        <f t="shared" si="158"/>
        <v>917500</v>
      </c>
      <c r="AQ306" s="24">
        <v>45022</v>
      </c>
      <c r="AR306" s="27" t="str">
        <f t="shared" si="159"/>
        <v>06/04/23</v>
      </c>
      <c r="AS306" s="16">
        <v>5</v>
      </c>
      <c r="AT306" s="66">
        <f>AP306/'pivot general'!$A$8</f>
        <v>1.376343556953284E-3</v>
      </c>
    </row>
    <row r="307" spans="1:46" ht="14.4" x14ac:dyDescent="0.3">
      <c r="A307" s="16">
        <v>306</v>
      </c>
      <c r="B307" s="16" t="str">
        <f t="shared" si="128"/>
        <v>ORD-PU-306-06/04/23</v>
      </c>
      <c r="C307" s="17" t="s">
        <v>71</v>
      </c>
      <c r="D307" s="16" t="str">
        <f>_xlfn.XLOOKUP($C307,Product!$E$3:$E$29,Product!$D$3:$D$29)</f>
        <v>PU</v>
      </c>
      <c r="E307" s="18" t="s">
        <v>326</v>
      </c>
      <c r="F307" s="18">
        <f t="shared" si="129"/>
        <v>10</v>
      </c>
      <c r="G307" s="18">
        <f t="shared" si="130"/>
        <v>20</v>
      </c>
      <c r="H307" s="18">
        <f t="shared" si="131"/>
        <v>31</v>
      </c>
      <c r="I307" s="18">
        <f t="shared" si="132"/>
        <v>10</v>
      </c>
      <c r="J307" s="16" t="str">
        <f t="shared" si="133"/>
        <v>Snow White</v>
      </c>
      <c r="K307" s="16" t="str">
        <f t="shared" si="134"/>
        <v>Snow White</v>
      </c>
      <c r="L307" s="25" t="str">
        <f t="shared" si="135"/>
        <v xml:space="preserve"> 2</v>
      </c>
      <c r="M307" s="19">
        <f t="shared" si="136"/>
        <v>2</v>
      </c>
      <c r="N307" s="18">
        <f t="shared" si="137"/>
        <v>44</v>
      </c>
      <c r="O307" s="18">
        <f t="shared" si="138"/>
        <v>59</v>
      </c>
      <c r="P307" s="18">
        <f t="shared" si="139"/>
        <v>70</v>
      </c>
      <c r="Q307" s="18">
        <f t="shared" si="140"/>
        <v>15</v>
      </c>
      <c r="R307" s="27" t="str">
        <f t="shared" si="141"/>
        <v xml:space="preserve">Midnight Black </v>
      </c>
      <c r="S307" s="19" t="str">
        <f t="shared" si="142"/>
        <v xml:space="preserve">Midnight Black </v>
      </c>
      <c r="T307" s="19" t="str">
        <f t="shared" si="143"/>
        <v xml:space="preserve"> 2</v>
      </c>
      <c r="U307" s="19">
        <f t="shared" si="144"/>
        <v>2</v>
      </c>
      <c r="V307" s="20" t="e">
        <f t="shared" si="145"/>
        <v>#VALUE!</v>
      </c>
      <c r="W307" s="18" t="e">
        <f t="shared" si="146"/>
        <v>#VALUE!</v>
      </c>
      <c r="X307" s="18" t="e">
        <f t="shared" si="147"/>
        <v>#VALUE!</v>
      </c>
      <c r="Y307" s="18" t="e">
        <f t="shared" si="148"/>
        <v>#VALUE!</v>
      </c>
      <c r="Z307" s="16" t="str">
        <f t="shared" si="149"/>
        <v xml:space="preserve"> </v>
      </c>
      <c r="AA307" s="16" t="str">
        <f t="shared" si="150"/>
        <v xml:space="preserve"> </v>
      </c>
      <c r="AB307" s="19" t="str">
        <f t="shared" si="151"/>
        <v>0</v>
      </c>
      <c r="AC307" s="19">
        <f t="shared" si="152"/>
        <v>0</v>
      </c>
      <c r="AD307" s="19">
        <f t="shared" si="153"/>
        <v>4</v>
      </c>
      <c r="AE307" s="31">
        <f>_xlfn.XLOOKUP(C307,Product!$E$3:$E$29,Product!$F$3:$F$29)</f>
        <v>200000</v>
      </c>
      <c r="AF307" s="31">
        <f>_xlfn.XLOOKUP(C307,Product!$E$3:$E$29,Product!$G$3:$G$29)</f>
        <v>64000</v>
      </c>
      <c r="AG307" s="21" t="s">
        <v>89</v>
      </c>
      <c r="AH307" s="22">
        <f>_xlfn.XLOOKUP(AG307,Diskon!$C$3:$C$9,Diskon!$D$3:$D$9)</f>
        <v>0.15</v>
      </c>
      <c r="AI307" s="17" t="s">
        <v>90</v>
      </c>
      <c r="AJ307" s="16" t="s">
        <v>23</v>
      </c>
      <c r="AK307" s="16" t="s">
        <v>25</v>
      </c>
      <c r="AL307" s="23">
        <f t="shared" si="154"/>
        <v>800000</v>
      </c>
      <c r="AM307" s="23">
        <f t="shared" si="155"/>
        <v>120000</v>
      </c>
      <c r="AN307" s="23">
        <f t="shared" si="156"/>
        <v>680000</v>
      </c>
      <c r="AO307" s="23">
        <f t="shared" si="157"/>
        <v>256000</v>
      </c>
      <c r="AP307" s="23">
        <f t="shared" si="158"/>
        <v>424000</v>
      </c>
      <c r="AQ307" s="24">
        <v>45022</v>
      </c>
      <c r="AR307" s="27" t="str">
        <f t="shared" si="159"/>
        <v>06/04/23</v>
      </c>
      <c r="AS307" s="16">
        <v>1</v>
      </c>
      <c r="AT307" s="66">
        <f>AP307/'pivot general'!$A$8</f>
        <v>6.3604323503890173E-4</v>
      </c>
    </row>
    <row r="308" spans="1:46" ht="14.4" x14ac:dyDescent="0.3">
      <c r="A308" s="16">
        <v>307</v>
      </c>
      <c r="B308" s="16" t="str">
        <f t="shared" si="128"/>
        <v>ORD-PW-307-06/04/23</v>
      </c>
      <c r="C308" s="17" t="s">
        <v>27</v>
      </c>
      <c r="D308" s="16" t="str">
        <f>_xlfn.XLOOKUP($C308,Product!$E$3:$E$29,Product!$D$3:$D$29)</f>
        <v>PW</v>
      </c>
      <c r="E308" s="18" t="s">
        <v>327</v>
      </c>
      <c r="F308" s="18">
        <f t="shared" si="129"/>
        <v>10</v>
      </c>
      <c r="G308" s="18">
        <f t="shared" si="130"/>
        <v>14</v>
      </c>
      <c r="H308" s="18">
        <f t="shared" si="131"/>
        <v>25</v>
      </c>
      <c r="I308" s="18">
        <f t="shared" si="132"/>
        <v>4</v>
      </c>
      <c r="J308" s="16" t="str">
        <f t="shared" si="133"/>
        <v>Dusk</v>
      </c>
      <c r="K308" s="16" t="str">
        <f t="shared" si="134"/>
        <v>Dusk</v>
      </c>
      <c r="L308" s="25" t="str">
        <f t="shared" si="135"/>
        <v xml:space="preserve"> 2</v>
      </c>
      <c r="M308" s="19">
        <f t="shared" si="136"/>
        <v>2</v>
      </c>
      <c r="N308" s="18">
        <f t="shared" si="137"/>
        <v>38</v>
      </c>
      <c r="O308" s="18">
        <f t="shared" si="138"/>
        <v>50</v>
      </c>
      <c r="P308" s="18">
        <f t="shared" si="139"/>
        <v>61</v>
      </c>
      <c r="Q308" s="18">
        <f t="shared" si="140"/>
        <v>12</v>
      </c>
      <c r="R308" s="27" t="str">
        <f t="shared" si="141"/>
        <v xml:space="preserve">Carmine Red </v>
      </c>
      <c r="S308" s="19" t="str">
        <f t="shared" si="142"/>
        <v xml:space="preserve">Carmine Red </v>
      </c>
      <c r="T308" s="19" t="str">
        <f t="shared" si="143"/>
        <v xml:space="preserve"> 2</v>
      </c>
      <c r="U308" s="19">
        <f t="shared" si="144"/>
        <v>2</v>
      </c>
      <c r="V308" s="20" t="e">
        <f t="shared" si="145"/>
        <v>#VALUE!</v>
      </c>
      <c r="W308" s="18" t="e">
        <f t="shared" si="146"/>
        <v>#VALUE!</v>
      </c>
      <c r="X308" s="18" t="e">
        <f t="shared" si="147"/>
        <v>#VALUE!</v>
      </c>
      <c r="Y308" s="18" t="e">
        <f t="shared" si="148"/>
        <v>#VALUE!</v>
      </c>
      <c r="Z308" s="16" t="str">
        <f t="shared" si="149"/>
        <v xml:space="preserve"> </v>
      </c>
      <c r="AA308" s="16" t="str">
        <f t="shared" si="150"/>
        <v xml:space="preserve"> </v>
      </c>
      <c r="AB308" s="19" t="str">
        <f t="shared" si="151"/>
        <v>0</v>
      </c>
      <c r="AC308" s="19">
        <f t="shared" si="152"/>
        <v>0</v>
      </c>
      <c r="AD308" s="19">
        <f t="shared" si="153"/>
        <v>4</v>
      </c>
      <c r="AE308" s="31">
        <f>_xlfn.XLOOKUP(C308,Product!$E$3:$E$29,Product!$F$3:$F$29)</f>
        <v>155000</v>
      </c>
      <c r="AF308" s="31">
        <f>_xlfn.XLOOKUP(C308,Product!$E$3:$E$29,Product!$G$3:$G$29)</f>
        <v>46000</v>
      </c>
      <c r="AG308" s="21" t="s">
        <v>89</v>
      </c>
      <c r="AH308" s="22">
        <f>_xlfn.XLOOKUP(AG308,Diskon!$C$3:$C$9,Diskon!$D$3:$D$9)</f>
        <v>0.15</v>
      </c>
      <c r="AI308" s="17" t="s">
        <v>90</v>
      </c>
      <c r="AJ308" s="16" t="s">
        <v>23</v>
      </c>
      <c r="AK308" s="16" t="s">
        <v>74</v>
      </c>
      <c r="AL308" s="23">
        <f t="shared" si="154"/>
        <v>620000</v>
      </c>
      <c r="AM308" s="23">
        <f t="shared" si="155"/>
        <v>93000</v>
      </c>
      <c r="AN308" s="23">
        <f t="shared" si="156"/>
        <v>527000</v>
      </c>
      <c r="AO308" s="23">
        <f t="shared" si="157"/>
        <v>184000</v>
      </c>
      <c r="AP308" s="23">
        <f t="shared" si="158"/>
        <v>343000</v>
      </c>
      <c r="AQ308" s="24">
        <v>45022</v>
      </c>
      <c r="AR308" s="27" t="str">
        <f t="shared" si="159"/>
        <v>06/04/23</v>
      </c>
      <c r="AS308" s="16">
        <v>5</v>
      </c>
      <c r="AT308" s="66">
        <f>AP308/'pivot general'!$A$8</f>
        <v>5.1453497551496067E-4</v>
      </c>
    </row>
    <row r="309" spans="1:46" ht="14.4" x14ac:dyDescent="0.3">
      <c r="A309" s="16">
        <v>308</v>
      </c>
      <c r="B309" s="16" t="str">
        <f t="shared" si="128"/>
        <v>ORD-AK-308-18/04/23</v>
      </c>
      <c r="C309" s="17" t="s">
        <v>35</v>
      </c>
      <c r="D309" s="16" t="str">
        <f>_xlfn.XLOOKUP($C309,Product!$E$3:$E$29,Product!$D$3:$D$29)</f>
        <v>AK</v>
      </c>
      <c r="E309" s="18" t="s">
        <v>328</v>
      </c>
      <c r="F309" s="18">
        <f t="shared" si="129"/>
        <v>10</v>
      </c>
      <c r="G309" s="18">
        <f t="shared" si="130"/>
        <v>14</v>
      </c>
      <c r="H309" s="18">
        <f t="shared" si="131"/>
        <v>25</v>
      </c>
      <c r="I309" s="18">
        <f t="shared" si="132"/>
        <v>4</v>
      </c>
      <c r="J309" s="16" t="str">
        <f t="shared" si="133"/>
        <v>Dusk</v>
      </c>
      <c r="K309" s="16" t="str">
        <f t="shared" si="134"/>
        <v>Dusk</v>
      </c>
      <c r="L309" s="25" t="str">
        <f t="shared" si="135"/>
        <v xml:space="preserve"> 5</v>
      </c>
      <c r="M309" s="19">
        <f t="shared" si="136"/>
        <v>5</v>
      </c>
      <c r="N309" s="18">
        <f t="shared" si="137"/>
        <v>38</v>
      </c>
      <c r="O309" s="18">
        <f t="shared" si="138"/>
        <v>43</v>
      </c>
      <c r="P309" s="18">
        <f t="shared" si="139"/>
        <v>54</v>
      </c>
      <c r="Q309" s="18">
        <f t="shared" si="140"/>
        <v>5</v>
      </c>
      <c r="R309" s="27" t="str">
        <f t="shared" si="141"/>
        <v xml:space="preserve">Gold </v>
      </c>
      <c r="S309" s="19" t="str">
        <f t="shared" si="142"/>
        <v xml:space="preserve">Gold </v>
      </c>
      <c r="T309" s="19" t="str">
        <f t="shared" si="143"/>
        <v xml:space="preserve"> 2</v>
      </c>
      <c r="U309" s="19">
        <f t="shared" si="144"/>
        <v>2</v>
      </c>
      <c r="V309" s="20" t="e">
        <f t="shared" si="145"/>
        <v>#VALUE!</v>
      </c>
      <c r="W309" s="18" t="e">
        <f t="shared" si="146"/>
        <v>#VALUE!</v>
      </c>
      <c r="X309" s="18" t="e">
        <f t="shared" si="147"/>
        <v>#VALUE!</v>
      </c>
      <c r="Y309" s="18" t="e">
        <f t="shared" si="148"/>
        <v>#VALUE!</v>
      </c>
      <c r="Z309" s="16" t="str">
        <f t="shared" si="149"/>
        <v xml:space="preserve"> </v>
      </c>
      <c r="AA309" s="16" t="str">
        <f t="shared" si="150"/>
        <v xml:space="preserve"> </v>
      </c>
      <c r="AB309" s="19" t="str">
        <f t="shared" si="151"/>
        <v>0</v>
      </c>
      <c r="AC309" s="19">
        <f t="shared" si="152"/>
        <v>0</v>
      </c>
      <c r="AD309" s="19">
        <f t="shared" si="153"/>
        <v>7</v>
      </c>
      <c r="AE309" s="31">
        <f>_xlfn.XLOOKUP(C309,Product!$E$3:$E$29,Product!$F$3:$F$29)</f>
        <v>90000</v>
      </c>
      <c r="AF309" s="31">
        <f>_xlfn.XLOOKUP(C309,Product!$E$3:$E$29,Product!$G$3:$G$29)</f>
        <v>47000</v>
      </c>
      <c r="AG309" s="21" t="s">
        <v>96</v>
      </c>
      <c r="AH309" s="22">
        <f>_xlfn.XLOOKUP(AG309,Diskon!$C$3:$C$9,Diskon!$D$3:$D$9)</f>
        <v>0.1</v>
      </c>
      <c r="AI309" s="17" t="s">
        <v>13</v>
      </c>
      <c r="AJ309" s="16" t="s">
        <v>14</v>
      </c>
      <c r="AK309" s="16" t="s">
        <v>34</v>
      </c>
      <c r="AL309" s="23">
        <f t="shared" si="154"/>
        <v>630000</v>
      </c>
      <c r="AM309" s="23">
        <f t="shared" si="155"/>
        <v>63000</v>
      </c>
      <c r="AN309" s="23">
        <f t="shared" si="156"/>
        <v>567000</v>
      </c>
      <c r="AO309" s="23">
        <f t="shared" si="157"/>
        <v>329000</v>
      </c>
      <c r="AP309" s="23">
        <f t="shared" si="158"/>
        <v>238000</v>
      </c>
      <c r="AQ309" s="24">
        <v>45034</v>
      </c>
      <c r="AR309" s="27" t="str">
        <f t="shared" si="159"/>
        <v>18/04/23</v>
      </c>
      <c r="AS309" s="16">
        <v>3</v>
      </c>
      <c r="AT309" s="66">
        <f>AP309/'pivot general'!$A$8</f>
        <v>3.5702426872466654E-4</v>
      </c>
    </row>
    <row r="310" spans="1:46" ht="14.4" x14ac:dyDescent="0.3">
      <c r="A310" s="16">
        <v>309</v>
      </c>
      <c r="B310" s="16" t="str">
        <f t="shared" si="128"/>
        <v>ORD-PW-309-02/04/23</v>
      </c>
      <c r="C310" s="17" t="s">
        <v>21</v>
      </c>
      <c r="D310" s="16" t="str">
        <f>_xlfn.XLOOKUP($C310,Product!$E$3:$E$29,Product!$D$3:$D$29)</f>
        <v>PW</v>
      </c>
      <c r="E310" s="18" t="s">
        <v>321</v>
      </c>
      <c r="F310" s="18">
        <f t="shared" si="129"/>
        <v>10</v>
      </c>
      <c r="G310" s="18">
        <f t="shared" si="130"/>
        <v>24</v>
      </c>
      <c r="H310" s="18">
        <f t="shared" si="131"/>
        <v>35</v>
      </c>
      <c r="I310" s="18">
        <f t="shared" si="132"/>
        <v>14</v>
      </c>
      <c r="J310" s="16" t="str">
        <f t="shared" si="133"/>
        <v>Midnight Black</v>
      </c>
      <c r="K310" s="16" t="str">
        <f t="shared" si="134"/>
        <v>Midnight Black</v>
      </c>
      <c r="L310" s="25" t="str">
        <f t="shared" si="135"/>
        <v xml:space="preserve"> 2</v>
      </c>
      <c r="M310" s="19">
        <f t="shared" si="136"/>
        <v>2</v>
      </c>
      <c r="N310" s="18">
        <f t="shared" si="137"/>
        <v>48</v>
      </c>
      <c r="O310" s="18">
        <f t="shared" si="138"/>
        <v>53</v>
      </c>
      <c r="P310" s="18">
        <f t="shared" si="139"/>
        <v>64</v>
      </c>
      <c r="Q310" s="18">
        <f t="shared" si="140"/>
        <v>5</v>
      </c>
      <c r="R310" s="27" t="str">
        <f t="shared" si="141"/>
        <v xml:space="preserve">Dusk </v>
      </c>
      <c r="S310" s="19" t="str">
        <f t="shared" si="142"/>
        <v xml:space="preserve">Dusk </v>
      </c>
      <c r="T310" s="19" t="str">
        <f t="shared" si="143"/>
        <v xml:space="preserve"> 4</v>
      </c>
      <c r="U310" s="19">
        <f t="shared" si="144"/>
        <v>4</v>
      </c>
      <c r="V310" s="20" t="e">
        <f t="shared" si="145"/>
        <v>#VALUE!</v>
      </c>
      <c r="W310" s="18" t="e">
        <f t="shared" si="146"/>
        <v>#VALUE!</v>
      </c>
      <c r="X310" s="18" t="e">
        <f t="shared" si="147"/>
        <v>#VALUE!</v>
      </c>
      <c r="Y310" s="18" t="e">
        <f t="shared" si="148"/>
        <v>#VALUE!</v>
      </c>
      <c r="Z310" s="16" t="str">
        <f t="shared" si="149"/>
        <v xml:space="preserve"> </v>
      </c>
      <c r="AA310" s="16" t="str">
        <f t="shared" si="150"/>
        <v xml:space="preserve"> </v>
      </c>
      <c r="AB310" s="19" t="str">
        <f t="shared" si="151"/>
        <v>0</v>
      </c>
      <c r="AC310" s="19">
        <f t="shared" si="152"/>
        <v>0</v>
      </c>
      <c r="AD310" s="19">
        <f t="shared" si="153"/>
        <v>6</v>
      </c>
      <c r="AE310" s="31">
        <f>_xlfn.XLOOKUP(C310,Product!$E$3:$E$29,Product!$F$3:$F$29)</f>
        <v>90000</v>
      </c>
      <c r="AF310" s="31">
        <f>_xlfn.XLOOKUP(C310,Product!$E$3:$E$29,Product!$G$3:$G$29)</f>
        <v>36000</v>
      </c>
      <c r="AG310" s="21" t="s">
        <v>89</v>
      </c>
      <c r="AH310" s="22">
        <f>_xlfn.XLOOKUP(AG310,Diskon!$C$3:$C$9,Diskon!$D$3:$D$9)</f>
        <v>0.15</v>
      </c>
      <c r="AI310" s="17" t="s">
        <v>90</v>
      </c>
      <c r="AJ310" s="16" t="s">
        <v>23</v>
      </c>
      <c r="AK310" s="16" t="s">
        <v>49</v>
      </c>
      <c r="AL310" s="23">
        <f t="shared" si="154"/>
        <v>540000</v>
      </c>
      <c r="AM310" s="23">
        <f t="shared" si="155"/>
        <v>81000</v>
      </c>
      <c r="AN310" s="23">
        <f t="shared" si="156"/>
        <v>459000</v>
      </c>
      <c r="AO310" s="23">
        <f t="shared" si="157"/>
        <v>216000</v>
      </c>
      <c r="AP310" s="23">
        <f t="shared" si="158"/>
        <v>243000</v>
      </c>
      <c r="AQ310" s="24">
        <v>45018</v>
      </c>
      <c r="AR310" s="27" t="str">
        <f t="shared" si="159"/>
        <v>02/04/23</v>
      </c>
      <c r="AS310" s="16">
        <v>5</v>
      </c>
      <c r="AT310" s="66">
        <f>AP310/'pivot general'!$A$8</f>
        <v>3.6452477857182341E-4</v>
      </c>
    </row>
    <row r="311" spans="1:46" ht="14.4" x14ac:dyDescent="0.3">
      <c r="A311" s="16">
        <v>310</v>
      </c>
      <c r="B311" s="16" t="str">
        <f t="shared" si="128"/>
        <v>ORD-PW-310-20/04/23</v>
      </c>
      <c r="C311" s="17" t="s">
        <v>59</v>
      </c>
      <c r="D311" s="16" t="str">
        <f>_xlfn.XLOOKUP($C311,Product!$E$3:$E$29,Product!$D$3:$D$29)</f>
        <v>PW</v>
      </c>
      <c r="E311" s="18" t="s">
        <v>329</v>
      </c>
      <c r="F311" s="18">
        <f t="shared" si="129"/>
        <v>10</v>
      </c>
      <c r="G311" s="18">
        <f t="shared" si="130"/>
        <v>24</v>
      </c>
      <c r="H311" s="18">
        <f t="shared" si="131"/>
        <v>35</v>
      </c>
      <c r="I311" s="18">
        <f t="shared" si="132"/>
        <v>14</v>
      </c>
      <c r="J311" s="16" t="str">
        <f t="shared" si="133"/>
        <v>Midnight Black</v>
      </c>
      <c r="K311" s="16" t="str">
        <f t="shared" si="134"/>
        <v>Midnight Black</v>
      </c>
      <c r="L311" s="25" t="str">
        <f t="shared" si="135"/>
        <v xml:space="preserve"> 3</v>
      </c>
      <c r="M311" s="19">
        <f t="shared" si="136"/>
        <v>3</v>
      </c>
      <c r="N311" s="18">
        <f t="shared" si="137"/>
        <v>48</v>
      </c>
      <c r="O311" s="18">
        <f t="shared" si="138"/>
        <v>57</v>
      </c>
      <c r="P311" s="18">
        <f t="shared" si="139"/>
        <v>68</v>
      </c>
      <c r="Q311" s="18">
        <f t="shared" si="140"/>
        <v>9</v>
      </c>
      <c r="R311" s="27" t="str">
        <f t="shared" si="141"/>
        <v xml:space="preserve">Ash Grey </v>
      </c>
      <c r="S311" s="19" t="str">
        <f t="shared" si="142"/>
        <v xml:space="preserve">Ash Grey </v>
      </c>
      <c r="T311" s="19" t="str">
        <f t="shared" si="143"/>
        <v xml:space="preserve"> 2</v>
      </c>
      <c r="U311" s="19">
        <f t="shared" si="144"/>
        <v>2</v>
      </c>
      <c r="V311" s="20" t="e">
        <f t="shared" si="145"/>
        <v>#VALUE!</v>
      </c>
      <c r="W311" s="18" t="e">
        <f t="shared" si="146"/>
        <v>#VALUE!</v>
      </c>
      <c r="X311" s="18" t="e">
        <f t="shared" si="147"/>
        <v>#VALUE!</v>
      </c>
      <c r="Y311" s="18" t="e">
        <f t="shared" si="148"/>
        <v>#VALUE!</v>
      </c>
      <c r="Z311" s="16" t="str">
        <f t="shared" si="149"/>
        <v xml:space="preserve"> </v>
      </c>
      <c r="AA311" s="16" t="str">
        <f t="shared" si="150"/>
        <v xml:space="preserve"> </v>
      </c>
      <c r="AB311" s="19" t="str">
        <f t="shared" si="151"/>
        <v>0</v>
      </c>
      <c r="AC311" s="19">
        <f t="shared" si="152"/>
        <v>0</v>
      </c>
      <c r="AD311" s="19">
        <f t="shared" si="153"/>
        <v>5</v>
      </c>
      <c r="AE311" s="31">
        <f>_xlfn.XLOOKUP(C311,Product!$E$3:$E$29,Product!$F$3:$F$29)</f>
        <v>110000</v>
      </c>
      <c r="AF311" s="31">
        <f>_xlfn.XLOOKUP(C311,Product!$E$3:$E$29,Product!$G$3:$G$29)</f>
        <v>40000</v>
      </c>
      <c r="AG311" s="21" t="s">
        <v>100</v>
      </c>
      <c r="AH311" s="22">
        <f>_xlfn.XLOOKUP(AG311,Diskon!$C$3:$C$9,Diskon!$D$3:$D$9)</f>
        <v>0.15</v>
      </c>
      <c r="AI311" s="17" t="s">
        <v>13</v>
      </c>
      <c r="AJ311" s="16" t="s">
        <v>17</v>
      </c>
      <c r="AK311" s="16" t="s">
        <v>74</v>
      </c>
      <c r="AL311" s="23">
        <f t="shared" si="154"/>
        <v>550000</v>
      </c>
      <c r="AM311" s="23">
        <f t="shared" si="155"/>
        <v>82500</v>
      </c>
      <c r="AN311" s="23">
        <f t="shared" si="156"/>
        <v>467500</v>
      </c>
      <c r="AO311" s="23">
        <f t="shared" si="157"/>
        <v>200000</v>
      </c>
      <c r="AP311" s="23">
        <f t="shared" si="158"/>
        <v>267500</v>
      </c>
      <c r="AQ311" s="24">
        <v>45036</v>
      </c>
      <c r="AR311" s="27" t="str">
        <f t="shared" si="159"/>
        <v>20/04/23</v>
      </c>
      <c r="AS311" s="16">
        <v>1</v>
      </c>
      <c r="AT311" s="66">
        <f>AP311/'pivot general'!$A$8</f>
        <v>4.0127727682289204E-4</v>
      </c>
    </row>
    <row r="312" spans="1:46" ht="14.4" x14ac:dyDescent="0.3">
      <c r="A312" s="16">
        <v>311</v>
      </c>
      <c r="B312" s="16" t="str">
        <f t="shared" si="128"/>
        <v>ORD-PP-311-01/04/23</v>
      </c>
      <c r="C312" s="17" t="s">
        <v>52</v>
      </c>
      <c r="D312" s="16" t="str">
        <f>_xlfn.XLOOKUP($C312,Product!$E$3:$E$29,Product!$D$3:$D$29)</f>
        <v>PP</v>
      </c>
      <c r="E312" s="18" t="s">
        <v>330</v>
      </c>
      <c r="F312" s="18">
        <f t="shared" si="129"/>
        <v>10</v>
      </c>
      <c r="G312" s="18">
        <f t="shared" si="130"/>
        <v>18</v>
      </c>
      <c r="H312" s="18">
        <f t="shared" si="131"/>
        <v>29</v>
      </c>
      <c r="I312" s="18">
        <f t="shared" si="132"/>
        <v>8</v>
      </c>
      <c r="J312" s="16" t="str">
        <f t="shared" si="133"/>
        <v>Ash Grey</v>
      </c>
      <c r="K312" s="16" t="str">
        <f t="shared" si="134"/>
        <v>Ash Grey</v>
      </c>
      <c r="L312" s="25" t="str">
        <f t="shared" si="135"/>
        <v xml:space="preserve"> 3</v>
      </c>
      <c r="M312" s="19">
        <f t="shared" si="136"/>
        <v>3</v>
      </c>
      <c r="N312" s="18">
        <f t="shared" si="137"/>
        <v>42</v>
      </c>
      <c r="O312" s="18">
        <f t="shared" si="138"/>
        <v>53</v>
      </c>
      <c r="P312" s="18">
        <f t="shared" si="139"/>
        <v>64</v>
      </c>
      <c r="Q312" s="18">
        <f t="shared" si="140"/>
        <v>11</v>
      </c>
      <c r="R312" s="27" t="str">
        <f t="shared" si="141"/>
        <v xml:space="preserve">Ocean Blue </v>
      </c>
      <c r="S312" s="19" t="str">
        <f t="shared" si="142"/>
        <v xml:space="preserve">Ocean Blue </v>
      </c>
      <c r="T312" s="19" t="str">
        <f t="shared" si="143"/>
        <v xml:space="preserve"> 2</v>
      </c>
      <c r="U312" s="19">
        <f t="shared" si="144"/>
        <v>2</v>
      </c>
      <c r="V312" s="20">
        <f t="shared" si="145"/>
        <v>77</v>
      </c>
      <c r="W312" s="18">
        <f t="shared" si="146"/>
        <v>91</v>
      </c>
      <c r="X312" s="18">
        <f t="shared" si="147"/>
        <v>102</v>
      </c>
      <c r="Y312" s="18">
        <f t="shared" si="148"/>
        <v>14</v>
      </c>
      <c r="Z312" s="16" t="str">
        <f t="shared" si="149"/>
        <v xml:space="preserve">Summer Orange </v>
      </c>
      <c r="AA312" s="16" t="str">
        <f t="shared" si="150"/>
        <v xml:space="preserve">Summer Orange </v>
      </c>
      <c r="AB312" s="19" t="str">
        <f t="shared" si="151"/>
        <v xml:space="preserve"> 2</v>
      </c>
      <c r="AC312" s="19">
        <f t="shared" si="152"/>
        <v>2</v>
      </c>
      <c r="AD312" s="19">
        <f t="shared" si="153"/>
        <v>7</v>
      </c>
      <c r="AE312" s="31">
        <f>_xlfn.XLOOKUP(C312,Product!$E$3:$E$29,Product!$F$3:$F$29)</f>
        <v>100000</v>
      </c>
      <c r="AF312" s="31">
        <f>_xlfn.XLOOKUP(C312,Product!$E$3:$E$29,Product!$G$3:$G$29)</f>
        <v>31000</v>
      </c>
      <c r="AG312" s="21" t="s">
        <v>10</v>
      </c>
      <c r="AH312" s="22">
        <f>_xlfn.XLOOKUP(AG312,Diskon!$C$3:$C$9,Diskon!$D$3:$D$9)</f>
        <v>0.1</v>
      </c>
      <c r="AI312" s="17" t="s">
        <v>90</v>
      </c>
      <c r="AJ312" s="16" t="s">
        <v>11</v>
      </c>
      <c r="AK312" s="16" t="s">
        <v>70</v>
      </c>
      <c r="AL312" s="23">
        <f t="shared" si="154"/>
        <v>700000</v>
      </c>
      <c r="AM312" s="23">
        <f t="shared" si="155"/>
        <v>70000</v>
      </c>
      <c r="AN312" s="23">
        <f t="shared" si="156"/>
        <v>630000</v>
      </c>
      <c r="AO312" s="23">
        <f t="shared" si="157"/>
        <v>217000</v>
      </c>
      <c r="AP312" s="23">
        <f t="shared" si="158"/>
        <v>413000</v>
      </c>
      <c r="AQ312" s="24">
        <v>45017</v>
      </c>
      <c r="AR312" s="27" t="str">
        <f t="shared" si="159"/>
        <v>01/04/23</v>
      </c>
      <c r="AS312" s="16">
        <v>4</v>
      </c>
      <c r="AT312" s="66">
        <f>AP312/'pivot general'!$A$8</f>
        <v>6.1954211337515665E-4</v>
      </c>
    </row>
    <row r="313" spans="1:46" ht="14.4" x14ac:dyDescent="0.3">
      <c r="A313" s="16">
        <v>312</v>
      </c>
      <c r="B313" s="16" t="str">
        <f t="shared" si="128"/>
        <v>ORD-SP-312-26/04/23</v>
      </c>
      <c r="C313" s="17" t="s">
        <v>61</v>
      </c>
      <c r="D313" s="16" t="str">
        <f>_xlfn.XLOOKUP($C313,Product!$E$3:$E$29,Product!$D$3:$D$29)</f>
        <v>SP</v>
      </c>
      <c r="E313" s="18" t="s">
        <v>331</v>
      </c>
      <c r="F313" s="18">
        <f t="shared" si="129"/>
        <v>10</v>
      </c>
      <c r="G313" s="18">
        <f t="shared" si="130"/>
        <v>14</v>
      </c>
      <c r="H313" s="18">
        <f t="shared" si="131"/>
        <v>25</v>
      </c>
      <c r="I313" s="18">
        <f t="shared" si="132"/>
        <v>4</v>
      </c>
      <c r="J313" s="16" t="str">
        <f t="shared" si="133"/>
        <v>Gold</v>
      </c>
      <c r="K313" s="16" t="str">
        <f t="shared" si="134"/>
        <v>Gold</v>
      </c>
      <c r="L313" s="25" t="str">
        <f t="shared" si="135"/>
        <v xml:space="preserve"> 2</v>
      </c>
      <c r="M313" s="19">
        <f t="shared" si="136"/>
        <v>2</v>
      </c>
      <c r="N313" s="18">
        <f t="shared" si="137"/>
        <v>38</v>
      </c>
      <c r="O313" s="18">
        <f t="shared" si="138"/>
        <v>48</v>
      </c>
      <c r="P313" s="18">
        <f t="shared" si="139"/>
        <v>59</v>
      </c>
      <c r="Q313" s="18">
        <f t="shared" si="140"/>
        <v>10</v>
      </c>
      <c r="R313" s="27" t="str">
        <f t="shared" si="141"/>
        <v xml:space="preserve">Rose Gold </v>
      </c>
      <c r="S313" s="19" t="str">
        <f t="shared" si="142"/>
        <v xml:space="preserve">Rose Gold </v>
      </c>
      <c r="T313" s="19" t="str">
        <f t="shared" si="143"/>
        <v xml:space="preserve"> 1</v>
      </c>
      <c r="U313" s="19">
        <f t="shared" si="144"/>
        <v>1</v>
      </c>
      <c r="V313" s="20">
        <f t="shared" si="145"/>
        <v>72</v>
      </c>
      <c r="W313" s="18">
        <f t="shared" si="146"/>
        <v>83</v>
      </c>
      <c r="X313" s="18">
        <f t="shared" si="147"/>
        <v>94</v>
      </c>
      <c r="Y313" s="18">
        <f t="shared" si="148"/>
        <v>11</v>
      </c>
      <c r="Z313" s="16" t="str">
        <f t="shared" si="149"/>
        <v xml:space="preserve">Ocean Blue </v>
      </c>
      <c r="AA313" s="16" t="str">
        <f t="shared" si="150"/>
        <v xml:space="preserve">Ocean Blue </v>
      </c>
      <c r="AB313" s="19" t="str">
        <f t="shared" si="151"/>
        <v xml:space="preserve"> 1</v>
      </c>
      <c r="AC313" s="19">
        <f t="shared" si="152"/>
        <v>1</v>
      </c>
      <c r="AD313" s="19">
        <f t="shared" si="153"/>
        <v>4</v>
      </c>
      <c r="AE313" s="31">
        <f>_xlfn.XLOOKUP(C313,Product!$E$3:$E$29,Product!$F$3:$F$29)</f>
        <v>278000</v>
      </c>
      <c r="AF313" s="31">
        <f>_xlfn.XLOOKUP(C313,Product!$E$3:$E$29,Product!$G$3:$G$29)</f>
        <v>122000</v>
      </c>
      <c r="AG313" s="21" t="s">
        <v>96</v>
      </c>
      <c r="AH313" s="22">
        <f>_xlfn.XLOOKUP(AG313,Diskon!$C$3:$C$9,Diskon!$D$3:$D$9)</f>
        <v>0.1</v>
      </c>
      <c r="AI313" s="17" t="s">
        <v>13</v>
      </c>
      <c r="AJ313" s="16" t="s">
        <v>14</v>
      </c>
      <c r="AK313" s="16" t="s">
        <v>20</v>
      </c>
      <c r="AL313" s="23">
        <f t="shared" si="154"/>
        <v>1112000</v>
      </c>
      <c r="AM313" s="23">
        <f t="shared" si="155"/>
        <v>111200</v>
      </c>
      <c r="AN313" s="23">
        <f t="shared" si="156"/>
        <v>1000800</v>
      </c>
      <c r="AO313" s="23">
        <f t="shared" si="157"/>
        <v>488000</v>
      </c>
      <c r="AP313" s="23">
        <f t="shared" si="158"/>
        <v>512800</v>
      </c>
      <c r="AQ313" s="24">
        <v>45042</v>
      </c>
      <c r="AR313" s="27" t="str">
        <f t="shared" si="159"/>
        <v>26/04/23</v>
      </c>
      <c r="AS313" s="16">
        <v>3</v>
      </c>
      <c r="AT313" s="66">
        <f>AP313/'pivot general'!$A$8</f>
        <v>7.6925228992440762E-4</v>
      </c>
    </row>
    <row r="314" spans="1:46" ht="14.4" x14ac:dyDescent="0.3">
      <c r="A314" s="16">
        <v>313</v>
      </c>
      <c r="B314" s="16" t="str">
        <f t="shared" si="128"/>
        <v>ORD-PW-313-19/04/23</v>
      </c>
      <c r="C314" s="17" t="s">
        <v>73</v>
      </c>
      <c r="D314" s="16" t="str">
        <f>_xlfn.XLOOKUP($C314,Product!$E$3:$E$29,Product!$D$3:$D$29)</f>
        <v>PW</v>
      </c>
      <c r="E314" s="18" t="s">
        <v>332</v>
      </c>
      <c r="F314" s="18">
        <f t="shared" si="129"/>
        <v>10</v>
      </c>
      <c r="G314" s="18">
        <f t="shared" si="130"/>
        <v>20</v>
      </c>
      <c r="H314" s="18">
        <f t="shared" si="131"/>
        <v>31</v>
      </c>
      <c r="I314" s="18">
        <f t="shared" si="132"/>
        <v>10</v>
      </c>
      <c r="J314" s="16" t="str">
        <f t="shared" si="133"/>
        <v>Ocean Blue</v>
      </c>
      <c r="K314" s="16" t="str">
        <f t="shared" si="134"/>
        <v>Ocean Blue</v>
      </c>
      <c r="L314" s="25" t="str">
        <f t="shared" si="135"/>
        <v xml:space="preserve"> 4</v>
      </c>
      <c r="M314" s="19">
        <f t="shared" si="136"/>
        <v>4</v>
      </c>
      <c r="N314" s="18" t="e">
        <f t="shared" si="137"/>
        <v>#VALUE!</v>
      </c>
      <c r="O314" s="18" t="e">
        <f t="shared" si="138"/>
        <v>#VALUE!</v>
      </c>
      <c r="P314" s="18" t="e">
        <f t="shared" si="139"/>
        <v>#VALUE!</v>
      </c>
      <c r="Q314" s="18" t="e">
        <f t="shared" si="140"/>
        <v>#VALUE!</v>
      </c>
      <c r="R314" s="27" t="str">
        <f t="shared" si="141"/>
        <v xml:space="preserve"> </v>
      </c>
      <c r="S314" s="19" t="str">
        <f t="shared" si="142"/>
        <v xml:space="preserve"> </v>
      </c>
      <c r="T314" s="19" t="str">
        <f t="shared" si="143"/>
        <v>0</v>
      </c>
      <c r="U314" s="19">
        <f t="shared" si="144"/>
        <v>0</v>
      </c>
      <c r="V314" s="20" t="e">
        <f t="shared" si="145"/>
        <v>#VALUE!</v>
      </c>
      <c r="W314" s="18" t="e">
        <f t="shared" si="146"/>
        <v>#VALUE!</v>
      </c>
      <c r="X314" s="18" t="e">
        <f t="shared" si="147"/>
        <v>#VALUE!</v>
      </c>
      <c r="Y314" s="18" t="e">
        <f t="shared" si="148"/>
        <v>#VALUE!</v>
      </c>
      <c r="Z314" s="16" t="str">
        <f t="shared" si="149"/>
        <v xml:space="preserve"> </v>
      </c>
      <c r="AA314" s="16" t="str">
        <f t="shared" si="150"/>
        <v xml:space="preserve"> </v>
      </c>
      <c r="AB314" s="19" t="str">
        <f t="shared" si="151"/>
        <v>0</v>
      </c>
      <c r="AC314" s="19">
        <f t="shared" si="152"/>
        <v>0</v>
      </c>
      <c r="AD314" s="19">
        <f t="shared" si="153"/>
        <v>4</v>
      </c>
      <c r="AE314" s="31">
        <f>_xlfn.XLOOKUP(C314,Product!$E$3:$E$29,Product!$F$3:$F$29)</f>
        <v>185000</v>
      </c>
      <c r="AF314" s="31">
        <f>_xlfn.XLOOKUP(C314,Product!$E$3:$E$29,Product!$G$3:$G$29)</f>
        <v>60000</v>
      </c>
      <c r="AG314" s="21" t="s">
        <v>96</v>
      </c>
      <c r="AH314" s="22">
        <f>_xlfn.XLOOKUP(AG314,Diskon!$C$3:$C$9,Diskon!$D$3:$D$9)</f>
        <v>0.1</v>
      </c>
      <c r="AI314" s="17" t="s">
        <v>13</v>
      </c>
      <c r="AJ314" s="16" t="s">
        <v>14</v>
      </c>
      <c r="AK314" s="16" t="s">
        <v>38</v>
      </c>
      <c r="AL314" s="23">
        <f t="shared" si="154"/>
        <v>740000</v>
      </c>
      <c r="AM314" s="23">
        <f t="shared" si="155"/>
        <v>74000</v>
      </c>
      <c r="AN314" s="23">
        <f t="shared" si="156"/>
        <v>666000</v>
      </c>
      <c r="AO314" s="23">
        <f t="shared" si="157"/>
        <v>240000</v>
      </c>
      <c r="AP314" s="23">
        <f t="shared" si="158"/>
        <v>426000</v>
      </c>
      <c r="AQ314" s="24">
        <v>45035</v>
      </c>
      <c r="AR314" s="27" t="str">
        <f t="shared" si="159"/>
        <v>19/04/23</v>
      </c>
      <c r="AS314" s="16">
        <v>5</v>
      </c>
      <c r="AT314" s="66">
        <f>AP314/'pivot general'!$A$8</f>
        <v>6.3904343897776457E-4</v>
      </c>
    </row>
    <row r="315" spans="1:46" ht="14.4" x14ac:dyDescent="0.3">
      <c r="A315" s="16">
        <v>314</v>
      </c>
      <c r="B315" s="16" t="str">
        <f t="shared" si="128"/>
        <v>ORD-AK-314-06/04/23</v>
      </c>
      <c r="C315" s="17" t="s">
        <v>45</v>
      </c>
      <c r="D315" s="16" t="str">
        <f>_xlfn.XLOOKUP($C315,Product!$E$3:$E$29,Product!$D$3:$D$29)</f>
        <v>AK</v>
      </c>
      <c r="E315" s="18" t="s">
        <v>164</v>
      </c>
      <c r="F315" s="18">
        <f t="shared" si="129"/>
        <v>10</v>
      </c>
      <c r="G315" s="18">
        <f t="shared" si="130"/>
        <v>24</v>
      </c>
      <c r="H315" s="18">
        <f t="shared" si="131"/>
        <v>35</v>
      </c>
      <c r="I315" s="18">
        <f t="shared" si="132"/>
        <v>14</v>
      </c>
      <c r="J315" s="16" t="str">
        <f t="shared" si="133"/>
        <v>Midnight Black</v>
      </c>
      <c r="K315" s="16" t="str">
        <f t="shared" si="134"/>
        <v>Midnight Black</v>
      </c>
      <c r="L315" s="25" t="str">
        <f t="shared" si="135"/>
        <v xml:space="preserve"> 3</v>
      </c>
      <c r="M315" s="19">
        <f t="shared" si="136"/>
        <v>3</v>
      </c>
      <c r="N315" s="18" t="e">
        <f t="shared" si="137"/>
        <v>#VALUE!</v>
      </c>
      <c r="O315" s="18" t="e">
        <f t="shared" si="138"/>
        <v>#VALUE!</v>
      </c>
      <c r="P315" s="18" t="e">
        <f t="shared" si="139"/>
        <v>#VALUE!</v>
      </c>
      <c r="Q315" s="18" t="e">
        <f t="shared" si="140"/>
        <v>#VALUE!</v>
      </c>
      <c r="R315" s="27" t="str">
        <f t="shared" si="141"/>
        <v xml:space="preserve"> </v>
      </c>
      <c r="S315" s="19" t="str">
        <f t="shared" si="142"/>
        <v xml:space="preserve"> </v>
      </c>
      <c r="T315" s="19" t="str">
        <f t="shared" si="143"/>
        <v>0</v>
      </c>
      <c r="U315" s="19">
        <f t="shared" si="144"/>
        <v>0</v>
      </c>
      <c r="V315" s="20" t="e">
        <f t="shared" si="145"/>
        <v>#VALUE!</v>
      </c>
      <c r="W315" s="18" t="e">
        <f t="shared" si="146"/>
        <v>#VALUE!</v>
      </c>
      <c r="X315" s="18" t="e">
        <f t="shared" si="147"/>
        <v>#VALUE!</v>
      </c>
      <c r="Y315" s="18" t="e">
        <f t="shared" si="148"/>
        <v>#VALUE!</v>
      </c>
      <c r="Z315" s="16" t="str">
        <f t="shared" si="149"/>
        <v xml:space="preserve"> </v>
      </c>
      <c r="AA315" s="16" t="str">
        <f t="shared" si="150"/>
        <v xml:space="preserve"> </v>
      </c>
      <c r="AB315" s="19" t="str">
        <f t="shared" si="151"/>
        <v>0</v>
      </c>
      <c r="AC315" s="19">
        <f t="shared" si="152"/>
        <v>0</v>
      </c>
      <c r="AD315" s="19">
        <f t="shared" si="153"/>
        <v>3</v>
      </c>
      <c r="AE315" s="31">
        <f>_xlfn.XLOOKUP(C315,Product!$E$3:$E$29,Product!$F$3:$F$29)</f>
        <v>400000</v>
      </c>
      <c r="AF315" s="31">
        <f>_xlfn.XLOOKUP(C315,Product!$E$3:$E$29,Product!$G$3:$G$29)</f>
        <v>250000</v>
      </c>
      <c r="AG315" s="21" t="s">
        <v>10</v>
      </c>
      <c r="AH315" s="22">
        <f>_xlfn.XLOOKUP(AG315,Diskon!$C$3:$C$9,Diskon!$D$3:$D$9)</f>
        <v>0.1</v>
      </c>
      <c r="AI315" s="17" t="s">
        <v>90</v>
      </c>
      <c r="AJ315" s="16" t="s">
        <v>11</v>
      </c>
      <c r="AK315" s="16" t="s">
        <v>44</v>
      </c>
      <c r="AL315" s="23">
        <f t="shared" si="154"/>
        <v>1200000</v>
      </c>
      <c r="AM315" s="23">
        <f t="shared" si="155"/>
        <v>120000</v>
      </c>
      <c r="AN315" s="23">
        <f t="shared" si="156"/>
        <v>1080000</v>
      </c>
      <c r="AO315" s="23">
        <f t="shared" si="157"/>
        <v>750000</v>
      </c>
      <c r="AP315" s="23">
        <f t="shared" si="158"/>
        <v>330000</v>
      </c>
      <c r="AQ315" s="24">
        <v>45022</v>
      </c>
      <c r="AR315" s="27" t="str">
        <f t="shared" si="159"/>
        <v>06/04/23</v>
      </c>
      <c r="AS315" s="16">
        <v>3</v>
      </c>
      <c r="AT315" s="66">
        <f>AP315/'pivot general'!$A$8</f>
        <v>4.9503364991235275E-4</v>
      </c>
    </row>
    <row r="316" spans="1:46" ht="14.4" x14ac:dyDescent="0.3">
      <c r="A316" s="16">
        <v>315</v>
      </c>
      <c r="B316" s="16" t="str">
        <f t="shared" si="128"/>
        <v>ORD-PP-315-01/04/23</v>
      </c>
      <c r="C316" s="17" t="s">
        <v>54</v>
      </c>
      <c r="D316" s="16" t="str">
        <f>_xlfn.XLOOKUP($C316,Product!$E$3:$E$29,Product!$D$3:$D$29)</f>
        <v>PP</v>
      </c>
      <c r="E316" s="18" t="s">
        <v>333</v>
      </c>
      <c r="F316" s="18">
        <f t="shared" si="129"/>
        <v>10</v>
      </c>
      <c r="G316" s="18">
        <f t="shared" si="130"/>
        <v>20</v>
      </c>
      <c r="H316" s="18">
        <f t="shared" si="131"/>
        <v>31</v>
      </c>
      <c r="I316" s="18">
        <f t="shared" si="132"/>
        <v>10</v>
      </c>
      <c r="J316" s="16" t="str">
        <f t="shared" si="133"/>
        <v>Ocean Blue</v>
      </c>
      <c r="K316" s="16" t="str">
        <f t="shared" si="134"/>
        <v>Ocean Blue</v>
      </c>
      <c r="L316" s="25" t="str">
        <f t="shared" si="135"/>
        <v xml:space="preserve"> 1</v>
      </c>
      <c r="M316" s="19">
        <f t="shared" si="136"/>
        <v>1</v>
      </c>
      <c r="N316" s="18">
        <f t="shared" si="137"/>
        <v>44</v>
      </c>
      <c r="O316" s="18">
        <f t="shared" si="138"/>
        <v>49</v>
      </c>
      <c r="P316" s="18">
        <f t="shared" si="139"/>
        <v>60</v>
      </c>
      <c r="Q316" s="18">
        <f t="shared" si="140"/>
        <v>5</v>
      </c>
      <c r="R316" s="27" t="str">
        <f t="shared" si="141"/>
        <v xml:space="preserve">Dusk </v>
      </c>
      <c r="S316" s="19" t="str">
        <f t="shared" si="142"/>
        <v xml:space="preserve">Dusk </v>
      </c>
      <c r="T316" s="19" t="str">
        <f t="shared" si="143"/>
        <v xml:space="preserve"> 1</v>
      </c>
      <c r="U316" s="19">
        <f t="shared" si="144"/>
        <v>1</v>
      </c>
      <c r="V316" s="20">
        <f t="shared" si="145"/>
        <v>73</v>
      </c>
      <c r="W316" s="18">
        <f t="shared" si="146"/>
        <v>87</v>
      </c>
      <c r="X316" s="18">
        <f t="shared" si="147"/>
        <v>98</v>
      </c>
      <c r="Y316" s="18">
        <f t="shared" si="148"/>
        <v>14</v>
      </c>
      <c r="Z316" s="16" t="str">
        <f t="shared" si="149"/>
        <v xml:space="preserve">Summer Orange </v>
      </c>
      <c r="AA316" s="16" t="str">
        <f t="shared" si="150"/>
        <v xml:space="preserve">Summer Orange </v>
      </c>
      <c r="AB316" s="19" t="str">
        <f t="shared" si="151"/>
        <v xml:space="preserve"> 1</v>
      </c>
      <c r="AC316" s="19">
        <f t="shared" si="152"/>
        <v>1</v>
      </c>
      <c r="AD316" s="19">
        <f t="shared" si="153"/>
        <v>3</v>
      </c>
      <c r="AE316" s="31">
        <f>_xlfn.XLOOKUP(C316,Product!$E$3:$E$29,Product!$F$3:$F$29)</f>
        <v>85000</v>
      </c>
      <c r="AF316" s="31">
        <f>_xlfn.XLOOKUP(C316,Product!$E$3:$E$29,Product!$G$3:$G$29)</f>
        <v>28000</v>
      </c>
      <c r="AG316" s="21" t="s">
        <v>89</v>
      </c>
      <c r="AH316" s="22">
        <f>_xlfn.XLOOKUP(AG316,Diskon!$C$3:$C$9,Diskon!$D$3:$D$9)</f>
        <v>0.15</v>
      </c>
      <c r="AI316" s="17" t="s">
        <v>90</v>
      </c>
      <c r="AJ316" s="16" t="s">
        <v>23</v>
      </c>
      <c r="AK316" s="16" t="s">
        <v>58</v>
      </c>
      <c r="AL316" s="23">
        <f t="shared" si="154"/>
        <v>255000</v>
      </c>
      <c r="AM316" s="23">
        <f t="shared" si="155"/>
        <v>38250</v>
      </c>
      <c r="AN316" s="23">
        <f t="shared" si="156"/>
        <v>216750</v>
      </c>
      <c r="AO316" s="23">
        <f t="shared" si="157"/>
        <v>84000</v>
      </c>
      <c r="AP316" s="23">
        <f t="shared" si="158"/>
        <v>132750</v>
      </c>
      <c r="AQ316" s="24">
        <v>45017</v>
      </c>
      <c r="AR316" s="27" t="str">
        <f t="shared" si="159"/>
        <v>01/04/23</v>
      </c>
      <c r="AS316" s="16">
        <v>4</v>
      </c>
      <c r="AT316" s="66">
        <f>AP316/'pivot general'!$A$8</f>
        <v>1.9913853644201463E-4</v>
      </c>
    </row>
    <row r="317" spans="1:46" ht="14.4" x14ac:dyDescent="0.3">
      <c r="A317" s="16">
        <v>316</v>
      </c>
      <c r="B317" s="16" t="str">
        <f t="shared" si="128"/>
        <v>ORD-AK-316-06/04/23</v>
      </c>
      <c r="C317" s="17" t="s">
        <v>35</v>
      </c>
      <c r="D317" s="16" t="str">
        <f>_xlfn.XLOOKUP($C317,Product!$E$3:$E$29,Product!$D$3:$D$29)</f>
        <v>AK</v>
      </c>
      <c r="E317" s="18" t="s">
        <v>334</v>
      </c>
      <c r="F317" s="18">
        <f t="shared" si="129"/>
        <v>10</v>
      </c>
      <c r="G317" s="18">
        <f t="shared" si="130"/>
        <v>24</v>
      </c>
      <c r="H317" s="18">
        <f t="shared" si="131"/>
        <v>35</v>
      </c>
      <c r="I317" s="18">
        <f t="shared" si="132"/>
        <v>14</v>
      </c>
      <c r="J317" s="16" t="str">
        <f t="shared" si="133"/>
        <v>Midnight Black</v>
      </c>
      <c r="K317" s="16" t="str">
        <f t="shared" si="134"/>
        <v>Midnight Black</v>
      </c>
      <c r="L317" s="25" t="str">
        <f t="shared" si="135"/>
        <v xml:space="preserve"> 1</v>
      </c>
      <c r="M317" s="19">
        <f t="shared" si="136"/>
        <v>1</v>
      </c>
      <c r="N317" s="18">
        <f t="shared" si="137"/>
        <v>48</v>
      </c>
      <c r="O317" s="18">
        <f t="shared" si="138"/>
        <v>59</v>
      </c>
      <c r="P317" s="18">
        <f t="shared" si="139"/>
        <v>70</v>
      </c>
      <c r="Q317" s="18">
        <f t="shared" si="140"/>
        <v>11</v>
      </c>
      <c r="R317" s="27" t="str">
        <f t="shared" si="141"/>
        <v xml:space="preserve">Ocean Blue </v>
      </c>
      <c r="S317" s="19" t="str">
        <f t="shared" si="142"/>
        <v xml:space="preserve">Ocean Blue </v>
      </c>
      <c r="T317" s="19" t="str">
        <f t="shared" si="143"/>
        <v xml:space="preserve"> 1</v>
      </c>
      <c r="U317" s="19">
        <f t="shared" si="144"/>
        <v>1</v>
      </c>
      <c r="V317" s="20">
        <f t="shared" si="145"/>
        <v>83</v>
      </c>
      <c r="W317" s="18">
        <f t="shared" si="146"/>
        <v>88</v>
      </c>
      <c r="X317" s="18">
        <f t="shared" si="147"/>
        <v>99</v>
      </c>
      <c r="Y317" s="18">
        <f t="shared" si="148"/>
        <v>5</v>
      </c>
      <c r="Z317" s="16" t="str">
        <f t="shared" si="149"/>
        <v xml:space="preserve">Dusk </v>
      </c>
      <c r="AA317" s="16" t="str">
        <f t="shared" si="150"/>
        <v xml:space="preserve">Dusk </v>
      </c>
      <c r="AB317" s="19" t="str">
        <f t="shared" si="151"/>
        <v xml:space="preserve"> 1</v>
      </c>
      <c r="AC317" s="19">
        <f t="shared" si="152"/>
        <v>1</v>
      </c>
      <c r="AD317" s="19">
        <f t="shared" si="153"/>
        <v>3</v>
      </c>
      <c r="AE317" s="31">
        <f>_xlfn.XLOOKUP(C317,Product!$E$3:$E$29,Product!$F$3:$F$29)</f>
        <v>90000</v>
      </c>
      <c r="AF317" s="31">
        <f>_xlfn.XLOOKUP(C317,Product!$E$3:$E$29,Product!$G$3:$G$29)</f>
        <v>47000</v>
      </c>
      <c r="AG317" s="21" t="s">
        <v>89</v>
      </c>
      <c r="AH317" s="22">
        <f>_xlfn.XLOOKUP(AG317,Diskon!$C$3:$C$9,Diskon!$D$3:$D$9)</f>
        <v>0.15</v>
      </c>
      <c r="AI317" s="17" t="s">
        <v>90</v>
      </c>
      <c r="AJ317" s="16" t="s">
        <v>23</v>
      </c>
      <c r="AK317" s="16" t="s">
        <v>46</v>
      </c>
      <c r="AL317" s="23">
        <f t="shared" si="154"/>
        <v>270000</v>
      </c>
      <c r="AM317" s="23">
        <f t="shared" si="155"/>
        <v>40500</v>
      </c>
      <c r="AN317" s="23">
        <f t="shared" si="156"/>
        <v>229500</v>
      </c>
      <c r="AO317" s="23">
        <f t="shared" si="157"/>
        <v>141000</v>
      </c>
      <c r="AP317" s="23">
        <f t="shared" si="158"/>
        <v>88500</v>
      </c>
      <c r="AQ317" s="24">
        <v>45022</v>
      </c>
      <c r="AR317" s="27" t="str">
        <f t="shared" si="159"/>
        <v>06/04/23</v>
      </c>
      <c r="AS317" s="16">
        <v>4</v>
      </c>
      <c r="AT317" s="66">
        <f>AP317/'pivot general'!$A$8</f>
        <v>1.3275902429467644E-4</v>
      </c>
    </row>
    <row r="318" spans="1:46" ht="14.4" x14ac:dyDescent="0.3">
      <c r="A318" s="16">
        <v>317</v>
      </c>
      <c r="B318" s="16" t="str">
        <f t="shared" si="128"/>
        <v>ORD-AK-317-16/04/23</v>
      </c>
      <c r="C318" s="17" t="s">
        <v>37</v>
      </c>
      <c r="D318" s="16" t="str">
        <f>_xlfn.XLOOKUP($C318,Product!$E$3:$E$29,Product!$D$3:$D$29)</f>
        <v>AK</v>
      </c>
      <c r="E318" s="18" t="s">
        <v>288</v>
      </c>
      <c r="F318" s="18">
        <f t="shared" si="129"/>
        <v>10</v>
      </c>
      <c r="G318" s="18">
        <f t="shared" si="130"/>
        <v>14</v>
      </c>
      <c r="H318" s="18">
        <f t="shared" si="131"/>
        <v>25</v>
      </c>
      <c r="I318" s="18">
        <f t="shared" si="132"/>
        <v>4</v>
      </c>
      <c r="J318" s="16" t="str">
        <f t="shared" si="133"/>
        <v>Dusk</v>
      </c>
      <c r="K318" s="16" t="str">
        <f t="shared" si="134"/>
        <v>Dusk</v>
      </c>
      <c r="L318" s="25" t="str">
        <f t="shared" si="135"/>
        <v xml:space="preserve"> 6</v>
      </c>
      <c r="M318" s="19">
        <f t="shared" si="136"/>
        <v>6</v>
      </c>
      <c r="N318" s="18" t="e">
        <f t="shared" si="137"/>
        <v>#VALUE!</v>
      </c>
      <c r="O318" s="18" t="e">
        <f t="shared" si="138"/>
        <v>#VALUE!</v>
      </c>
      <c r="P318" s="18" t="e">
        <f t="shared" si="139"/>
        <v>#VALUE!</v>
      </c>
      <c r="Q318" s="18" t="e">
        <f t="shared" si="140"/>
        <v>#VALUE!</v>
      </c>
      <c r="R318" s="27" t="str">
        <f t="shared" si="141"/>
        <v xml:space="preserve"> </v>
      </c>
      <c r="S318" s="19" t="str">
        <f t="shared" si="142"/>
        <v xml:space="preserve"> </v>
      </c>
      <c r="T318" s="19" t="str">
        <f t="shared" si="143"/>
        <v>0</v>
      </c>
      <c r="U318" s="19">
        <f t="shared" si="144"/>
        <v>0</v>
      </c>
      <c r="V318" s="20" t="e">
        <f t="shared" si="145"/>
        <v>#VALUE!</v>
      </c>
      <c r="W318" s="18" t="e">
        <f t="shared" si="146"/>
        <v>#VALUE!</v>
      </c>
      <c r="X318" s="18" t="e">
        <f t="shared" si="147"/>
        <v>#VALUE!</v>
      </c>
      <c r="Y318" s="18" t="e">
        <f t="shared" si="148"/>
        <v>#VALUE!</v>
      </c>
      <c r="Z318" s="16" t="str">
        <f t="shared" si="149"/>
        <v xml:space="preserve"> </v>
      </c>
      <c r="AA318" s="16" t="str">
        <f t="shared" si="150"/>
        <v xml:space="preserve"> </v>
      </c>
      <c r="AB318" s="19" t="str">
        <f t="shared" si="151"/>
        <v>0</v>
      </c>
      <c r="AC318" s="19">
        <f t="shared" si="152"/>
        <v>0</v>
      </c>
      <c r="AD318" s="19">
        <f t="shared" si="153"/>
        <v>6</v>
      </c>
      <c r="AE318" s="31">
        <f>_xlfn.XLOOKUP(C318,Product!$E$3:$E$29,Product!$F$3:$F$29)</f>
        <v>48000</v>
      </c>
      <c r="AF318" s="31">
        <f>_xlfn.XLOOKUP(C318,Product!$E$3:$E$29,Product!$G$3:$G$29)</f>
        <v>20000</v>
      </c>
      <c r="AG318" s="21" t="s">
        <v>12</v>
      </c>
      <c r="AH318" s="22">
        <f>_xlfn.XLOOKUP(AG318,Diskon!$C$3:$C$9,Diskon!$D$3:$D$9)</f>
        <v>0.2</v>
      </c>
      <c r="AI318" s="17" t="s">
        <v>13</v>
      </c>
      <c r="AJ318" s="16" t="s">
        <v>11</v>
      </c>
      <c r="AK318" s="16" t="s">
        <v>55</v>
      </c>
      <c r="AL318" s="23">
        <f t="shared" si="154"/>
        <v>288000</v>
      </c>
      <c r="AM318" s="23">
        <f t="shared" si="155"/>
        <v>57600</v>
      </c>
      <c r="AN318" s="23">
        <f t="shared" si="156"/>
        <v>230400</v>
      </c>
      <c r="AO318" s="23">
        <f t="shared" si="157"/>
        <v>120000</v>
      </c>
      <c r="AP318" s="23">
        <f t="shared" si="158"/>
        <v>110400</v>
      </c>
      <c r="AQ318" s="24">
        <v>45032</v>
      </c>
      <c r="AR318" s="27" t="str">
        <f t="shared" si="159"/>
        <v>16/04/23</v>
      </c>
      <c r="AS318" s="16">
        <v>5</v>
      </c>
      <c r="AT318" s="66">
        <f>AP318/'pivot general'!$A$8</f>
        <v>1.6561125742522347E-4</v>
      </c>
    </row>
    <row r="319" spans="1:46" ht="14.4" x14ac:dyDescent="0.3">
      <c r="A319" s="16">
        <v>318</v>
      </c>
      <c r="B319" s="16" t="str">
        <f t="shared" si="128"/>
        <v>ORD-PW-318-06/04/23</v>
      </c>
      <c r="C319" s="17" t="s">
        <v>22</v>
      </c>
      <c r="D319" s="16" t="str">
        <f>_xlfn.XLOOKUP($C319,Product!$E$3:$E$29,Product!$D$3:$D$29)</f>
        <v>PW</v>
      </c>
      <c r="E319" s="18" t="s">
        <v>335</v>
      </c>
      <c r="F319" s="18">
        <f t="shared" si="129"/>
        <v>10</v>
      </c>
      <c r="G319" s="18">
        <f t="shared" si="130"/>
        <v>20</v>
      </c>
      <c r="H319" s="18">
        <f t="shared" si="131"/>
        <v>31</v>
      </c>
      <c r="I319" s="18">
        <f t="shared" si="132"/>
        <v>10</v>
      </c>
      <c r="J319" s="16" t="str">
        <f t="shared" si="133"/>
        <v>Snow White</v>
      </c>
      <c r="K319" s="16" t="str">
        <f t="shared" si="134"/>
        <v>Snow White</v>
      </c>
      <c r="L319" s="25" t="str">
        <f t="shared" si="135"/>
        <v xml:space="preserve"> 3</v>
      </c>
      <c r="M319" s="19">
        <f t="shared" si="136"/>
        <v>3</v>
      </c>
      <c r="N319" s="18">
        <f t="shared" si="137"/>
        <v>44</v>
      </c>
      <c r="O319" s="18">
        <f t="shared" si="138"/>
        <v>52</v>
      </c>
      <c r="P319" s="18">
        <f t="shared" si="139"/>
        <v>63</v>
      </c>
      <c r="Q319" s="18">
        <f t="shared" si="140"/>
        <v>8</v>
      </c>
      <c r="R319" s="27" t="str">
        <f t="shared" si="141"/>
        <v xml:space="preserve">Magenta </v>
      </c>
      <c r="S319" s="19" t="str">
        <f t="shared" si="142"/>
        <v xml:space="preserve">Magenta </v>
      </c>
      <c r="T319" s="19" t="str">
        <f t="shared" si="143"/>
        <v xml:space="preserve"> 2</v>
      </c>
      <c r="U319" s="19">
        <f t="shared" si="144"/>
        <v>2</v>
      </c>
      <c r="V319" s="20">
        <f t="shared" si="145"/>
        <v>76</v>
      </c>
      <c r="W319" s="18">
        <f t="shared" si="146"/>
        <v>81</v>
      </c>
      <c r="X319" s="18">
        <f t="shared" si="147"/>
        <v>92</v>
      </c>
      <c r="Y319" s="18">
        <f t="shared" si="148"/>
        <v>5</v>
      </c>
      <c r="Z319" s="16" t="str">
        <f t="shared" si="149"/>
        <v xml:space="preserve">Dusk </v>
      </c>
      <c r="AA319" s="16" t="str">
        <f t="shared" si="150"/>
        <v xml:space="preserve">Dusk </v>
      </c>
      <c r="AB319" s="19" t="str">
        <f t="shared" si="151"/>
        <v xml:space="preserve"> 1</v>
      </c>
      <c r="AC319" s="19">
        <f t="shared" si="152"/>
        <v>1</v>
      </c>
      <c r="AD319" s="19">
        <f t="shared" si="153"/>
        <v>6</v>
      </c>
      <c r="AE319" s="31">
        <f>_xlfn.XLOOKUP(C319,Product!$E$3:$E$29,Product!$F$3:$F$29)</f>
        <v>90000</v>
      </c>
      <c r="AF319" s="31">
        <f>_xlfn.XLOOKUP(C319,Product!$E$3:$E$29,Product!$G$3:$G$29)</f>
        <v>37000</v>
      </c>
      <c r="AG319" s="21" t="s">
        <v>89</v>
      </c>
      <c r="AH319" s="22">
        <f>_xlfn.XLOOKUP(AG319,Diskon!$C$3:$C$9,Diskon!$D$3:$D$9)</f>
        <v>0.15</v>
      </c>
      <c r="AI319" s="17" t="s">
        <v>90</v>
      </c>
      <c r="AJ319" s="16" t="s">
        <v>23</v>
      </c>
      <c r="AK319" s="16" t="s">
        <v>68</v>
      </c>
      <c r="AL319" s="23">
        <f t="shared" si="154"/>
        <v>540000</v>
      </c>
      <c r="AM319" s="23">
        <f t="shared" si="155"/>
        <v>81000</v>
      </c>
      <c r="AN319" s="23">
        <f t="shared" si="156"/>
        <v>459000</v>
      </c>
      <c r="AO319" s="23">
        <f t="shared" si="157"/>
        <v>222000</v>
      </c>
      <c r="AP319" s="23">
        <f t="shared" si="158"/>
        <v>237000</v>
      </c>
      <c r="AQ319" s="24">
        <v>45022</v>
      </c>
      <c r="AR319" s="27" t="str">
        <f t="shared" si="159"/>
        <v>06/04/23</v>
      </c>
      <c r="AS319" s="16">
        <v>3</v>
      </c>
      <c r="AT319" s="66">
        <f>AP319/'pivot general'!$A$8</f>
        <v>3.5552416675523518E-4</v>
      </c>
    </row>
    <row r="320" spans="1:46" ht="14.4" x14ac:dyDescent="0.3">
      <c r="A320" s="16">
        <v>319</v>
      </c>
      <c r="B320" s="16" t="str">
        <f t="shared" si="128"/>
        <v>ORD-PU-319-06/04/23</v>
      </c>
      <c r="C320" s="17" t="s">
        <v>71</v>
      </c>
      <c r="D320" s="16" t="str">
        <f>_xlfn.XLOOKUP($C320,Product!$E$3:$E$29,Product!$D$3:$D$29)</f>
        <v>PU</v>
      </c>
      <c r="E320" s="18" t="s">
        <v>336</v>
      </c>
      <c r="F320" s="18">
        <f t="shared" si="129"/>
        <v>10</v>
      </c>
      <c r="G320" s="18">
        <f t="shared" si="130"/>
        <v>24</v>
      </c>
      <c r="H320" s="18">
        <f t="shared" si="131"/>
        <v>35</v>
      </c>
      <c r="I320" s="18">
        <f t="shared" si="132"/>
        <v>14</v>
      </c>
      <c r="J320" s="16" t="str">
        <f t="shared" si="133"/>
        <v>Midnight Black</v>
      </c>
      <c r="K320" s="16" t="str">
        <f t="shared" si="134"/>
        <v>Midnight Black</v>
      </c>
      <c r="L320" s="25" t="str">
        <f t="shared" si="135"/>
        <v xml:space="preserve"> 3</v>
      </c>
      <c r="M320" s="19">
        <f t="shared" si="136"/>
        <v>3</v>
      </c>
      <c r="N320" s="18">
        <f t="shared" si="137"/>
        <v>48</v>
      </c>
      <c r="O320" s="18">
        <f t="shared" si="138"/>
        <v>60</v>
      </c>
      <c r="P320" s="18">
        <f t="shared" si="139"/>
        <v>71</v>
      </c>
      <c r="Q320" s="18">
        <f t="shared" si="140"/>
        <v>12</v>
      </c>
      <c r="R320" s="27" t="str">
        <f t="shared" si="141"/>
        <v xml:space="preserve">Carmine Red </v>
      </c>
      <c r="S320" s="19" t="str">
        <f t="shared" si="142"/>
        <v xml:space="preserve">Carmine Red </v>
      </c>
      <c r="T320" s="19" t="str">
        <f t="shared" si="143"/>
        <v xml:space="preserve"> 2</v>
      </c>
      <c r="U320" s="19">
        <f t="shared" si="144"/>
        <v>2</v>
      </c>
      <c r="V320" s="20" t="e">
        <f t="shared" si="145"/>
        <v>#VALUE!</v>
      </c>
      <c r="W320" s="18" t="e">
        <f t="shared" si="146"/>
        <v>#VALUE!</v>
      </c>
      <c r="X320" s="18" t="e">
        <f t="shared" si="147"/>
        <v>#VALUE!</v>
      </c>
      <c r="Y320" s="18" t="e">
        <f t="shared" si="148"/>
        <v>#VALUE!</v>
      </c>
      <c r="Z320" s="16" t="str">
        <f t="shared" si="149"/>
        <v xml:space="preserve"> </v>
      </c>
      <c r="AA320" s="16" t="str">
        <f t="shared" si="150"/>
        <v xml:space="preserve"> </v>
      </c>
      <c r="AB320" s="19" t="str">
        <f t="shared" si="151"/>
        <v>0</v>
      </c>
      <c r="AC320" s="19">
        <f t="shared" si="152"/>
        <v>0</v>
      </c>
      <c r="AD320" s="19">
        <f t="shared" si="153"/>
        <v>5</v>
      </c>
      <c r="AE320" s="31">
        <f>_xlfn.XLOOKUP(C320,Product!$E$3:$E$29,Product!$F$3:$F$29)</f>
        <v>200000</v>
      </c>
      <c r="AF320" s="31">
        <f>_xlfn.XLOOKUP(C320,Product!$E$3:$E$29,Product!$G$3:$G$29)</f>
        <v>64000</v>
      </c>
      <c r="AG320" s="21" t="s">
        <v>92</v>
      </c>
      <c r="AH320" s="22">
        <f>_xlfn.XLOOKUP(AG320,Diskon!$C$3:$C$9,Diskon!$D$3:$D$9)</f>
        <v>0.1</v>
      </c>
      <c r="AI320" s="17" t="s">
        <v>90</v>
      </c>
      <c r="AJ320" s="16" t="s">
        <v>14</v>
      </c>
      <c r="AK320" s="16" t="s">
        <v>62</v>
      </c>
      <c r="AL320" s="23">
        <f t="shared" si="154"/>
        <v>1000000</v>
      </c>
      <c r="AM320" s="23">
        <f t="shared" si="155"/>
        <v>100000</v>
      </c>
      <c r="AN320" s="23">
        <f t="shared" si="156"/>
        <v>900000</v>
      </c>
      <c r="AO320" s="23">
        <f t="shared" si="157"/>
        <v>320000</v>
      </c>
      <c r="AP320" s="23">
        <f t="shared" si="158"/>
        <v>580000</v>
      </c>
      <c r="AQ320" s="24">
        <v>45022</v>
      </c>
      <c r="AR320" s="27" t="str">
        <f t="shared" si="159"/>
        <v>06/04/23</v>
      </c>
      <c r="AS320" s="16">
        <v>5</v>
      </c>
      <c r="AT320" s="66">
        <f>AP320/'pivot general'!$A$8</f>
        <v>8.700591422701958E-4</v>
      </c>
    </row>
    <row r="321" spans="1:46" ht="14.4" x14ac:dyDescent="0.3">
      <c r="A321" s="16">
        <v>320</v>
      </c>
      <c r="B321" s="16" t="str">
        <f t="shared" si="128"/>
        <v>ORD-PP-320-30/04/23</v>
      </c>
      <c r="C321" s="17" t="s">
        <v>52</v>
      </c>
      <c r="D321" s="16" t="str">
        <f>_xlfn.XLOOKUP($C321,Product!$E$3:$E$29,Product!$D$3:$D$29)</f>
        <v>PP</v>
      </c>
      <c r="E321" s="18" t="s">
        <v>307</v>
      </c>
      <c r="F321" s="18">
        <f t="shared" si="129"/>
        <v>10</v>
      </c>
      <c r="G321" s="18">
        <f t="shared" si="130"/>
        <v>20</v>
      </c>
      <c r="H321" s="18">
        <f t="shared" si="131"/>
        <v>31</v>
      </c>
      <c r="I321" s="18">
        <f t="shared" si="132"/>
        <v>10</v>
      </c>
      <c r="J321" s="16" t="str">
        <f t="shared" si="133"/>
        <v>Ocean Blue</v>
      </c>
      <c r="K321" s="16" t="str">
        <f t="shared" si="134"/>
        <v>Ocean Blue</v>
      </c>
      <c r="L321" s="25" t="str">
        <f t="shared" si="135"/>
        <v xml:space="preserve"> 1</v>
      </c>
      <c r="M321" s="19">
        <f t="shared" si="136"/>
        <v>1</v>
      </c>
      <c r="N321" s="18">
        <f t="shared" si="137"/>
        <v>44</v>
      </c>
      <c r="O321" s="18">
        <f t="shared" si="138"/>
        <v>58</v>
      </c>
      <c r="P321" s="18">
        <f t="shared" si="139"/>
        <v>69</v>
      </c>
      <c r="Q321" s="18">
        <f t="shared" si="140"/>
        <v>14</v>
      </c>
      <c r="R321" s="27" t="str">
        <f t="shared" si="141"/>
        <v xml:space="preserve">Summer Orange </v>
      </c>
      <c r="S321" s="19" t="str">
        <f t="shared" si="142"/>
        <v xml:space="preserve">Summer Orange </v>
      </c>
      <c r="T321" s="19" t="str">
        <f t="shared" si="143"/>
        <v xml:space="preserve"> 1</v>
      </c>
      <c r="U321" s="19">
        <f t="shared" si="144"/>
        <v>1</v>
      </c>
      <c r="V321" s="20" t="e">
        <f t="shared" si="145"/>
        <v>#VALUE!</v>
      </c>
      <c r="W321" s="18" t="e">
        <f t="shared" si="146"/>
        <v>#VALUE!</v>
      </c>
      <c r="X321" s="18" t="e">
        <f t="shared" si="147"/>
        <v>#VALUE!</v>
      </c>
      <c r="Y321" s="18" t="e">
        <f t="shared" si="148"/>
        <v>#VALUE!</v>
      </c>
      <c r="Z321" s="16" t="str">
        <f t="shared" si="149"/>
        <v xml:space="preserve"> </v>
      </c>
      <c r="AA321" s="16" t="str">
        <f t="shared" si="150"/>
        <v xml:space="preserve"> </v>
      </c>
      <c r="AB321" s="19" t="str">
        <f t="shared" si="151"/>
        <v>0</v>
      </c>
      <c r="AC321" s="19">
        <f t="shared" si="152"/>
        <v>0</v>
      </c>
      <c r="AD321" s="19">
        <f t="shared" si="153"/>
        <v>2</v>
      </c>
      <c r="AE321" s="31">
        <f>_xlfn.XLOOKUP(C321,Product!$E$3:$E$29,Product!$F$3:$F$29)</f>
        <v>100000</v>
      </c>
      <c r="AF321" s="31">
        <f>_xlfn.XLOOKUP(C321,Product!$E$3:$E$29,Product!$G$3:$G$29)</f>
        <v>31000</v>
      </c>
      <c r="AG321" s="21" t="s">
        <v>100</v>
      </c>
      <c r="AH321" s="22">
        <f>_xlfn.XLOOKUP(AG321,Diskon!$C$3:$C$9,Diskon!$D$3:$D$9)</f>
        <v>0.15</v>
      </c>
      <c r="AI321" s="17" t="s">
        <v>13</v>
      </c>
      <c r="AJ321" s="16" t="s">
        <v>17</v>
      </c>
      <c r="AK321" s="16" t="s">
        <v>20</v>
      </c>
      <c r="AL321" s="23">
        <f t="shared" si="154"/>
        <v>200000</v>
      </c>
      <c r="AM321" s="23">
        <f t="shared" si="155"/>
        <v>30000</v>
      </c>
      <c r="AN321" s="23">
        <f t="shared" si="156"/>
        <v>170000</v>
      </c>
      <c r="AO321" s="23">
        <f t="shared" si="157"/>
        <v>62000</v>
      </c>
      <c r="AP321" s="23">
        <f t="shared" si="158"/>
        <v>108000</v>
      </c>
      <c r="AQ321" s="24">
        <v>45046</v>
      </c>
      <c r="AR321" s="27" t="str">
        <f t="shared" si="159"/>
        <v>30/04/23</v>
      </c>
      <c r="AS321" s="16">
        <v>3</v>
      </c>
      <c r="AT321" s="66">
        <f>AP321/'pivot general'!$A$8</f>
        <v>1.6201101269858818E-4</v>
      </c>
    </row>
    <row r="322" spans="1:46" ht="14.4" x14ac:dyDescent="0.3">
      <c r="A322" s="16">
        <v>321</v>
      </c>
      <c r="B322" s="16" t="str">
        <f t="shared" si="128"/>
        <v>ORD-AK-321-04/04/23</v>
      </c>
      <c r="C322" s="17" t="s">
        <v>50</v>
      </c>
      <c r="D322" s="16" t="str">
        <f>_xlfn.XLOOKUP($C322,Product!$E$3:$E$29,Product!$D$3:$D$29)</f>
        <v>AK</v>
      </c>
      <c r="E322" s="18" t="s">
        <v>337</v>
      </c>
      <c r="F322" s="18">
        <f t="shared" si="129"/>
        <v>10</v>
      </c>
      <c r="G322" s="18">
        <f t="shared" si="130"/>
        <v>14</v>
      </c>
      <c r="H322" s="18">
        <f t="shared" si="131"/>
        <v>25</v>
      </c>
      <c r="I322" s="18">
        <f t="shared" si="132"/>
        <v>4</v>
      </c>
      <c r="J322" s="16" t="str">
        <f t="shared" si="133"/>
        <v>Dusk</v>
      </c>
      <c r="K322" s="16" t="str">
        <f t="shared" si="134"/>
        <v>Dusk</v>
      </c>
      <c r="L322" s="25" t="str">
        <f t="shared" si="135"/>
        <v xml:space="preserve"> 2</v>
      </c>
      <c r="M322" s="19">
        <f t="shared" si="136"/>
        <v>2</v>
      </c>
      <c r="N322" s="18">
        <f t="shared" si="137"/>
        <v>38</v>
      </c>
      <c r="O322" s="18">
        <f t="shared" si="138"/>
        <v>47</v>
      </c>
      <c r="P322" s="18">
        <f t="shared" si="139"/>
        <v>58</v>
      </c>
      <c r="Q322" s="18">
        <f t="shared" si="140"/>
        <v>9</v>
      </c>
      <c r="R322" s="27" t="str">
        <f t="shared" si="141"/>
        <v xml:space="preserve">Ash Grey </v>
      </c>
      <c r="S322" s="19" t="str">
        <f t="shared" si="142"/>
        <v xml:space="preserve">Ash Grey </v>
      </c>
      <c r="T322" s="19" t="str">
        <f t="shared" si="143"/>
        <v xml:space="preserve"> 2</v>
      </c>
      <c r="U322" s="19">
        <f t="shared" si="144"/>
        <v>2</v>
      </c>
      <c r="V322" s="20">
        <f t="shared" si="145"/>
        <v>71</v>
      </c>
      <c r="W322" s="18">
        <f t="shared" si="146"/>
        <v>82</v>
      </c>
      <c r="X322" s="18">
        <f t="shared" si="147"/>
        <v>93</v>
      </c>
      <c r="Y322" s="18">
        <f t="shared" si="148"/>
        <v>11</v>
      </c>
      <c r="Z322" s="16" t="str">
        <f t="shared" si="149"/>
        <v xml:space="preserve">Ocean Blue </v>
      </c>
      <c r="AA322" s="16" t="str">
        <f t="shared" si="150"/>
        <v xml:space="preserve">Ocean Blue </v>
      </c>
      <c r="AB322" s="19" t="str">
        <f t="shared" si="151"/>
        <v xml:space="preserve"> 2</v>
      </c>
      <c r="AC322" s="19">
        <f t="shared" si="152"/>
        <v>2</v>
      </c>
      <c r="AD322" s="19">
        <f t="shared" si="153"/>
        <v>6</v>
      </c>
      <c r="AE322" s="31">
        <f>_xlfn.XLOOKUP(C322,Product!$E$3:$E$29,Product!$F$3:$F$29)</f>
        <v>290000</v>
      </c>
      <c r="AF322" s="31">
        <f>_xlfn.XLOOKUP(C322,Product!$E$3:$E$29,Product!$G$3:$G$29)</f>
        <v>115000</v>
      </c>
      <c r="AG322" s="21" t="s">
        <v>89</v>
      </c>
      <c r="AH322" s="22">
        <f>_xlfn.XLOOKUP(AG322,Diskon!$C$3:$C$9,Diskon!$D$3:$D$9)</f>
        <v>0.15</v>
      </c>
      <c r="AI322" s="17" t="s">
        <v>90</v>
      </c>
      <c r="AJ322" s="16" t="s">
        <v>23</v>
      </c>
      <c r="AK322" s="16" t="s">
        <v>62</v>
      </c>
      <c r="AL322" s="23">
        <f t="shared" si="154"/>
        <v>1740000</v>
      </c>
      <c r="AM322" s="23">
        <f t="shared" si="155"/>
        <v>261000</v>
      </c>
      <c r="AN322" s="23">
        <f t="shared" si="156"/>
        <v>1479000</v>
      </c>
      <c r="AO322" s="23">
        <f t="shared" si="157"/>
        <v>690000</v>
      </c>
      <c r="AP322" s="23">
        <f t="shared" si="158"/>
        <v>789000</v>
      </c>
      <c r="AQ322" s="24">
        <v>45020</v>
      </c>
      <c r="AR322" s="27" t="str">
        <f t="shared" si="159"/>
        <v>04/04/23</v>
      </c>
      <c r="AS322" s="16">
        <v>3</v>
      </c>
      <c r="AT322" s="66">
        <f>AP322/'pivot general'!$A$8</f>
        <v>1.1835804538813527E-3</v>
      </c>
    </row>
    <row r="323" spans="1:46" ht="14.4" x14ac:dyDescent="0.3">
      <c r="A323" s="16">
        <v>322</v>
      </c>
      <c r="B323" s="16" t="str">
        <f t="shared" ref="B323:B386" si="160">_xlfn.CONCAT("ORD","-",D323,"-",A323,"-",AR323)</f>
        <v>ORD-SP-322-02/04/23</v>
      </c>
      <c r="C323" s="17" t="s">
        <v>63</v>
      </c>
      <c r="D323" s="16" t="str">
        <f>_xlfn.XLOOKUP($C323,Product!$E$3:$E$29,Product!$D$3:$D$29)</f>
        <v>SP</v>
      </c>
      <c r="E323" s="18" t="s">
        <v>146</v>
      </c>
      <c r="F323" s="18">
        <f t="shared" ref="F323:F386" si="161">FIND(": ",E323,2)+2</f>
        <v>10</v>
      </c>
      <c r="G323" s="18">
        <f t="shared" ref="G323:G386" si="162">FIND(",",E323)</f>
        <v>14</v>
      </c>
      <c r="H323" s="18">
        <f t="shared" ref="H323:H386" si="163">FIND("}",E323,1)-2</f>
        <v>25</v>
      </c>
      <c r="I323" s="18">
        <f t="shared" ref="I323:I386" si="164">(G323-F323)</f>
        <v>4</v>
      </c>
      <c r="J323" s="16" t="str">
        <f t="shared" ref="J323:J386" si="165">MID(E323,F323,I323)</f>
        <v>Gold</v>
      </c>
      <c r="K323" s="16" t="str">
        <f t="shared" ref="K323:K386" si="166">TEXT(J323," ")</f>
        <v>Gold</v>
      </c>
      <c r="L323" s="25" t="str">
        <f t="shared" ref="L323:L386" si="167">MID(E323,H323,2)</f>
        <v xml:space="preserve"> 2</v>
      </c>
      <c r="M323" s="19">
        <f t="shared" ref="M323:M386" si="168">VALUE(L323)</f>
        <v>2</v>
      </c>
      <c r="N323" s="18" t="e">
        <f t="shared" ref="N323:N386" si="169">FIND(":",E323,H323)+2</f>
        <v>#VALUE!</v>
      </c>
      <c r="O323" s="18" t="e">
        <f t="shared" ref="O323:O386" si="170">FIND(",",E323,N323)</f>
        <v>#VALUE!</v>
      </c>
      <c r="P323" s="18" t="e">
        <f t="shared" ref="P323:P386" si="171">FIND("}",E323,N323)-2</f>
        <v>#VALUE!</v>
      </c>
      <c r="Q323" s="18" t="e">
        <f t="shared" ref="Q323:Q386" si="172">(O323-N323)</f>
        <v>#VALUE!</v>
      </c>
      <c r="R323" s="27" t="str">
        <f t="shared" ref="R323:R386" si="173">IFERROR(MID(E323,N323,Q323)," ")</f>
        <v xml:space="preserve"> </v>
      </c>
      <c r="S323" s="19" t="str">
        <f t="shared" ref="S323:S386" si="174">TEXT(R323," ")</f>
        <v xml:space="preserve"> </v>
      </c>
      <c r="T323" s="19" t="str">
        <f t="shared" ref="T323:T386" si="175">IFERROR(MID(E323,P323,2),"0")</f>
        <v>0</v>
      </c>
      <c r="U323" s="19">
        <f t="shared" ref="U323:U386" si="176">VALUE(T323)</f>
        <v>0</v>
      </c>
      <c r="V323" s="20" t="e">
        <f t="shared" ref="V323:V386" si="177">FIND(":",E323,P323)+2</f>
        <v>#VALUE!</v>
      </c>
      <c r="W323" s="18" t="e">
        <f t="shared" ref="W323:W386" si="178">FIND(",",E323,V323)</f>
        <v>#VALUE!</v>
      </c>
      <c r="X323" s="18" t="e">
        <f t="shared" ref="X323:X386" si="179">FIND("}",E323,V323)-2</f>
        <v>#VALUE!</v>
      </c>
      <c r="Y323" s="18" t="e">
        <f t="shared" ref="Y323:Y386" si="180">W323-V323</f>
        <v>#VALUE!</v>
      </c>
      <c r="Z323" s="16" t="str">
        <f t="shared" ref="Z323:Z386" si="181">IFERROR(MID(E323,V323,Y323)," ")</f>
        <v xml:space="preserve"> </v>
      </c>
      <c r="AA323" s="16" t="str">
        <f t="shared" ref="AA323:AA386" si="182">TEXT(Z323," ")</f>
        <v xml:space="preserve"> </v>
      </c>
      <c r="AB323" s="19" t="str">
        <f t="shared" ref="AB323:AB386" si="183">IFERROR(MID(E323,X323,2),"0")</f>
        <v>0</v>
      </c>
      <c r="AC323" s="19">
        <f t="shared" ref="AC323:AC386" si="184">VALUE(AB323)</f>
        <v>0</v>
      </c>
      <c r="AD323" s="19">
        <f t="shared" ref="AD323:AD386" si="185">AC323+U323+M323</f>
        <v>2</v>
      </c>
      <c r="AE323" s="31">
        <f>_xlfn.XLOOKUP(C323,Product!$E$3:$E$29,Product!$F$3:$F$29)</f>
        <v>125000</v>
      </c>
      <c r="AF323" s="31">
        <f>_xlfn.XLOOKUP(C323,Product!$E$3:$E$29,Product!$G$3:$G$29)</f>
        <v>23000</v>
      </c>
      <c r="AG323" s="21" t="s">
        <v>19</v>
      </c>
      <c r="AH323" s="22">
        <f>_xlfn.XLOOKUP(AG323,Diskon!$C$3:$C$9,Diskon!$D$3:$D$9)</f>
        <v>0.15</v>
      </c>
      <c r="AI323" s="17" t="s">
        <v>90</v>
      </c>
      <c r="AJ323" s="16" t="s">
        <v>11</v>
      </c>
      <c r="AK323" s="16" t="s">
        <v>42</v>
      </c>
      <c r="AL323" s="23">
        <f t="shared" ref="AL323:AL386" si="186">IFERROR(AE323*AD323,"0")</f>
        <v>250000</v>
      </c>
      <c r="AM323" s="23">
        <f t="shared" ref="AM323:AM386" si="187">IFERROR(AL323*AH323,"0")</f>
        <v>37500</v>
      </c>
      <c r="AN323" s="23">
        <f t="shared" ref="AN323:AN386" si="188">IFERROR(AL323-AM323,"0")</f>
        <v>212500</v>
      </c>
      <c r="AO323" s="23">
        <f t="shared" ref="AO323:AO386" si="189">IFERROR(AF323*AD323,"0")</f>
        <v>46000</v>
      </c>
      <c r="AP323" s="23">
        <f t="shared" ref="AP323:AP386" si="190">IFERROR(AN323-AO323,"0")</f>
        <v>166500</v>
      </c>
      <c r="AQ323" s="24">
        <v>45018</v>
      </c>
      <c r="AR323" s="27" t="str">
        <f t="shared" ref="AR323:AR386" si="191">TEXT(AQ323,"DD/MM/YY")</f>
        <v>02/04/23</v>
      </c>
      <c r="AS323" s="16">
        <v>5</v>
      </c>
      <c r="AT323" s="66">
        <f>AP323/'pivot general'!$A$8</f>
        <v>2.4976697791032347E-4</v>
      </c>
    </row>
    <row r="324" spans="1:46" ht="14.4" x14ac:dyDescent="0.3">
      <c r="A324" s="16">
        <v>323</v>
      </c>
      <c r="B324" s="16" t="str">
        <f t="shared" si="160"/>
        <v>ORD-SP-323-26/04/23</v>
      </c>
      <c r="C324" s="17" t="s">
        <v>63</v>
      </c>
      <c r="D324" s="16" t="str">
        <f>_xlfn.XLOOKUP($C324,Product!$E$3:$E$29,Product!$D$3:$D$29)</f>
        <v>SP</v>
      </c>
      <c r="E324" s="18" t="s">
        <v>338</v>
      </c>
      <c r="F324" s="18">
        <f t="shared" si="161"/>
        <v>10</v>
      </c>
      <c r="G324" s="18">
        <f t="shared" si="162"/>
        <v>21</v>
      </c>
      <c r="H324" s="18">
        <f t="shared" si="163"/>
        <v>32</v>
      </c>
      <c r="I324" s="18">
        <f t="shared" si="164"/>
        <v>11</v>
      </c>
      <c r="J324" s="16" t="str">
        <f t="shared" si="165"/>
        <v>Carmine Red</v>
      </c>
      <c r="K324" s="16" t="str">
        <f t="shared" si="166"/>
        <v>Carmine Red</v>
      </c>
      <c r="L324" s="25" t="str">
        <f t="shared" si="167"/>
        <v xml:space="preserve"> 3</v>
      </c>
      <c r="M324" s="19">
        <f t="shared" si="168"/>
        <v>3</v>
      </c>
      <c r="N324" s="18" t="e">
        <f t="shared" si="169"/>
        <v>#VALUE!</v>
      </c>
      <c r="O324" s="18" t="e">
        <f t="shared" si="170"/>
        <v>#VALUE!</v>
      </c>
      <c r="P324" s="18" t="e">
        <f t="shared" si="171"/>
        <v>#VALUE!</v>
      </c>
      <c r="Q324" s="18" t="e">
        <f t="shared" si="172"/>
        <v>#VALUE!</v>
      </c>
      <c r="R324" s="27" t="str">
        <f t="shared" si="173"/>
        <v xml:space="preserve"> </v>
      </c>
      <c r="S324" s="19" t="str">
        <f t="shared" si="174"/>
        <v xml:space="preserve"> </v>
      </c>
      <c r="T324" s="19" t="str">
        <f t="shared" si="175"/>
        <v>0</v>
      </c>
      <c r="U324" s="19">
        <f t="shared" si="176"/>
        <v>0</v>
      </c>
      <c r="V324" s="20" t="e">
        <f t="shared" si="177"/>
        <v>#VALUE!</v>
      </c>
      <c r="W324" s="18" t="e">
        <f t="shared" si="178"/>
        <v>#VALUE!</v>
      </c>
      <c r="X324" s="18" t="e">
        <f t="shared" si="179"/>
        <v>#VALUE!</v>
      </c>
      <c r="Y324" s="18" t="e">
        <f t="shared" si="180"/>
        <v>#VALUE!</v>
      </c>
      <c r="Z324" s="16" t="str">
        <f t="shared" si="181"/>
        <v xml:space="preserve"> </v>
      </c>
      <c r="AA324" s="16" t="str">
        <f t="shared" si="182"/>
        <v xml:space="preserve"> </v>
      </c>
      <c r="AB324" s="19" t="str">
        <f t="shared" si="183"/>
        <v>0</v>
      </c>
      <c r="AC324" s="19">
        <f t="shared" si="184"/>
        <v>0</v>
      </c>
      <c r="AD324" s="19">
        <f t="shared" si="185"/>
        <v>3</v>
      </c>
      <c r="AE324" s="31">
        <f>_xlfn.XLOOKUP(C324,Product!$E$3:$E$29,Product!$F$3:$F$29)</f>
        <v>125000</v>
      </c>
      <c r="AF324" s="31">
        <f>_xlfn.XLOOKUP(C324,Product!$E$3:$E$29,Product!$G$3:$G$29)</f>
        <v>23000</v>
      </c>
      <c r="AG324" s="21" t="s">
        <v>96</v>
      </c>
      <c r="AH324" s="22">
        <f>_xlfn.XLOOKUP(AG324,Diskon!$C$3:$C$9,Diskon!$D$3:$D$9)</f>
        <v>0.1</v>
      </c>
      <c r="AI324" s="17" t="s">
        <v>13</v>
      </c>
      <c r="AJ324" s="16" t="s">
        <v>14</v>
      </c>
      <c r="AK324" s="16" t="s">
        <v>30</v>
      </c>
      <c r="AL324" s="23">
        <f t="shared" si="186"/>
        <v>375000</v>
      </c>
      <c r="AM324" s="23">
        <f t="shared" si="187"/>
        <v>37500</v>
      </c>
      <c r="AN324" s="23">
        <f t="shared" si="188"/>
        <v>337500</v>
      </c>
      <c r="AO324" s="23">
        <f t="shared" si="189"/>
        <v>69000</v>
      </c>
      <c r="AP324" s="23">
        <f t="shared" si="190"/>
        <v>268500</v>
      </c>
      <c r="AQ324" s="24">
        <v>45042</v>
      </c>
      <c r="AR324" s="27" t="str">
        <f t="shared" si="191"/>
        <v>26/04/23</v>
      </c>
      <c r="AS324" s="16">
        <v>2</v>
      </c>
      <c r="AT324" s="66">
        <f>AP324/'pivot general'!$A$8</f>
        <v>4.027773787923234E-4</v>
      </c>
    </row>
    <row r="325" spans="1:46" ht="14.4" x14ac:dyDescent="0.3">
      <c r="A325" s="16">
        <v>324</v>
      </c>
      <c r="B325" s="16" t="str">
        <f t="shared" si="160"/>
        <v>ORD-PW-324-01/04/23</v>
      </c>
      <c r="C325" s="17" t="s">
        <v>27</v>
      </c>
      <c r="D325" s="16" t="str">
        <f>_xlfn.XLOOKUP($C325,Product!$E$3:$E$29,Product!$D$3:$D$29)</f>
        <v>PW</v>
      </c>
      <c r="E325" s="18" t="s">
        <v>339</v>
      </c>
      <c r="F325" s="18">
        <f t="shared" si="161"/>
        <v>10</v>
      </c>
      <c r="G325" s="18">
        <f t="shared" si="162"/>
        <v>20</v>
      </c>
      <c r="H325" s="18">
        <f t="shared" si="163"/>
        <v>31</v>
      </c>
      <c r="I325" s="18">
        <f t="shared" si="164"/>
        <v>10</v>
      </c>
      <c r="J325" s="16" t="str">
        <f t="shared" si="165"/>
        <v>Snow White</v>
      </c>
      <c r="K325" s="16" t="str">
        <f t="shared" si="166"/>
        <v>Snow White</v>
      </c>
      <c r="L325" s="25" t="str">
        <f t="shared" si="167"/>
        <v xml:space="preserve"> 4</v>
      </c>
      <c r="M325" s="19">
        <f t="shared" si="168"/>
        <v>4</v>
      </c>
      <c r="N325" s="18">
        <f t="shared" si="169"/>
        <v>44</v>
      </c>
      <c r="O325" s="18">
        <f t="shared" si="170"/>
        <v>58</v>
      </c>
      <c r="P325" s="18">
        <f t="shared" si="171"/>
        <v>69</v>
      </c>
      <c r="Q325" s="18">
        <f t="shared" si="172"/>
        <v>14</v>
      </c>
      <c r="R325" s="27" t="str">
        <f t="shared" si="173"/>
        <v xml:space="preserve">Summer Orange </v>
      </c>
      <c r="S325" s="19" t="str">
        <f t="shared" si="174"/>
        <v xml:space="preserve">Summer Orange </v>
      </c>
      <c r="T325" s="19" t="str">
        <f t="shared" si="175"/>
        <v xml:space="preserve"> 1</v>
      </c>
      <c r="U325" s="19">
        <f t="shared" si="176"/>
        <v>1</v>
      </c>
      <c r="V325" s="20">
        <f t="shared" si="177"/>
        <v>82</v>
      </c>
      <c r="W325" s="18">
        <f t="shared" si="178"/>
        <v>93</v>
      </c>
      <c r="X325" s="18">
        <f t="shared" si="179"/>
        <v>104</v>
      </c>
      <c r="Y325" s="18">
        <f t="shared" si="180"/>
        <v>11</v>
      </c>
      <c r="Z325" s="16" t="str">
        <f t="shared" si="181"/>
        <v xml:space="preserve">Ocean Blue </v>
      </c>
      <c r="AA325" s="16" t="str">
        <f t="shared" si="182"/>
        <v xml:space="preserve">Ocean Blue </v>
      </c>
      <c r="AB325" s="19" t="str">
        <f t="shared" si="183"/>
        <v xml:space="preserve"> 2</v>
      </c>
      <c r="AC325" s="19">
        <f t="shared" si="184"/>
        <v>2</v>
      </c>
      <c r="AD325" s="19">
        <f t="shared" si="185"/>
        <v>7</v>
      </c>
      <c r="AE325" s="31">
        <f>_xlfn.XLOOKUP(C325,Product!$E$3:$E$29,Product!$F$3:$F$29)</f>
        <v>155000</v>
      </c>
      <c r="AF325" s="31">
        <f>_xlfn.XLOOKUP(C325,Product!$E$3:$E$29,Product!$G$3:$G$29)</f>
        <v>46000</v>
      </c>
      <c r="AG325" s="21" t="s">
        <v>10</v>
      </c>
      <c r="AH325" s="22">
        <f>_xlfn.XLOOKUP(AG325,Diskon!$C$3:$C$9,Diskon!$D$3:$D$9)</f>
        <v>0.1</v>
      </c>
      <c r="AI325" s="17" t="s">
        <v>90</v>
      </c>
      <c r="AJ325" s="16" t="s">
        <v>11</v>
      </c>
      <c r="AK325" s="16" t="s">
        <v>51</v>
      </c>
      <c r="AL325" s="23">
        <f t="shared" si="186"/>
        <v>1085000</v>
      </c>
      <c r="AM325" s="23">
        <f t="shared" si="187"/>
        <v>108500</v>
      </c>
      <c r="AN325" s="23">
        <f t="shared" si="188"/>
        <v>976500</v>
      </c>
      <c r="AO325" s="23">
        <f t="shared" si="189"/>
        <v>322000</v>
      </c>
      <c r="AP325" s="23">
        <f t="shared" si="190"/>
        <v>654500</v>
      </c>
      <c r="AQ325" s="24">
        <v>45017</v>
      </c>
      <c r="AR325" s="27" t="str">
        <f t="shared" si="191"/>
        <v>01/04/23</v>
      </c>
      <c r="AS325" s="16">
        <v>2</v>
      </c>
      <c r="AT325" s="66">
        <f>AP325/'pivot general'!$A$8</f>
        <v>9.8181673899283301E-4</v>
      </c>
    </row>
    <row r="326" spans="1:46" ht="14.4" x14ac:dyDescent="0.3">
      <c r="A326" s="16">
        <v>325</v>
      </c>
      <c r="B326" s="16" t="str">
        <f t="shared" si="160"/>
        <v>ORD-PW-325-05/04/23</v>
      </c>
      <c r="C326" s="17" t="s">
        <v>9</v>
      </c>
      <c r="D326" s="16" t="str">
        <f>_xlfn.XLOOKUP($C326,Product!$E$3:$E$29,Product!$D$3:$D$29)</f>
        <v>PW</v>
      </c>
      <c r="E326" s="18" t="s">
        <v>340</v>
      </c>
      <c r="F326" s="18">
        <f t="shared" si="161"/>
        <v>10</v>
      </c>
      <c r="G326" s="18">
        <f t="shared" si="162"/>
        <v>20</v>
      </c>
      <c r="H326" s="18">
        <f t="shared" si="163"/>
        <v>31</v>
      </c>
      <c r="I326" s="18">
        <f t="shared" si="164"/>
        <v>10</v>
      </c>
      <c r="J326" s="16" t="str">
        <f t="shared" si="165"/>
        <v>Ocean Blue</v>
      </c>
      <c r="K326" s="16" t="str">
        <f t="shared" si="166"/>
        <v>Ocean Blue</v>
      </c>
      <c r="L326" s="25" t="str">
        <f t="shared" si="167"/>
        <v xml:space="preserve"> 3</v>
      </c>
      <c r="M326" s="19">
        <f t="shared" si="168"/>
        <v>3</v>
      </c>
      <c r="N326" s="18">
        <f t="shared" si="169"/>
        <v>44</v>
      </c>
      <c r="O326" s="18">
        <f t="shared" si="170"/>
        <v>59</v>
      </c>
      <c r="P326" s="18">
        <f t="shared" si="171"/>
        <v>70</v>
      </c>
      <c r="Q326" s="18">
        <f t="shared" si="172"/>
        <v>15</v>
      </c>
      <c r="R326" s="27" t="str">
        <f t="shared" si="173"/>
        <v xml:space="preserve">Midnight Black </v>
      </c>
      <c r="S326" s="19" t="str">
        <f t="shared" si="174"/>
        <v xml:space="preserve">Midnight Black </v>
      </c>
      <c r="T326" s="19" t="str">
        <f t="shared" si="175"/>
        <v xml:space="preserve"> 2</v>
      </c>
      <c r="U326" s="19">
        <f t="shared" si="176"/>
        <v>2</v>
      </c>
      <c r="V326" s="20">
        <f t="shared" si="177"/>
        <v>83</v>
      </c>
      <c r="W326" s="18">
        <f t="shared" si="178"/>
        <v>88</v>
      </c>
      <c r="X326" s="18">
        <f t="shared" si="179"/>
        <v>99</v>
      </c>
      <c r="Y326" s="18">
        <f t="shared" si="180"/>
        <v>5</v>
      </c>
      <c r="Z326" s="16" t="str">
        <f t="shared" si="181"/>
        <v xml:space="preserve">Dusk </v>
      </c>
      <c r="AA326" s="16" t="str">
        <f t="shared" si="182"/>
        <v xml:space="preserve">Dusk </v>
      </c>
      <c r="AB326" s="19" t="str">
        <f t="shared" si="183"/>
        <v xml:space="preserve"> 1</v>
      </c>
      <c r="AC326" s="19">
        <f t="shared" si="184"/>
        <v>1</v>
      </c>
      <c r="AD326" s="19">
        <f t="shared" si="185"/>
        <v>6</v>
      </c>
      <c r="AE326" s="31">
        <f>_xlfn.XLOOKUP(C326,Product!$E$3:$E$29,Product!$F$3:$F$29)</f>
        <v>120000</v>
      </c>
      <c r="AF326" s="31">
        <f>_xlfn.XLOOKUP(C326,Product!$E$3:$E$29,Product!$G$3:$G$29)</f>
        <v>39000</v>
      </c>
      <c r="AG326" s="21" t="s">
        <v>10</v>
      </c>
      <c r="AH326" s="22">
        <f>_xlfn.XLOOKUP(AG326,Diskon!$C$3:$C$9,Diskon!$D$3:$D$9)</f>
        <v>0.1</v>
      </c>
      <c r="AI326" s="17" t="s">
        <v>90</v>
      </c>
      <c r="AJ326" s="16" t="s">
        <v>11</v>
      </c>
      <c r="AK326" s="16" t="s">
        <v>15</v>
      </c>
      <c r="AL326" s="23">
        <f t="shared" si="186"/>
        <v>720000</v>
      </c>
      <c r="AM326" s="23">
        <f t="shared" si="187"/>
        <v>72000</v>
      </c>
      <c r="AN326" s="23">
        <f t="shared" si="188"/>
        <v>648000</v>
      </c>
      <c r="AO326" s="23">
        <f t="shared" si="189"/>
        <v>234000</v>
      </c>
      <c r="AP326" s="23">
        <f t="shared" si="190"/>
        <v>414000</v>
      </c>
      <c r="AQ326" s="24">
        <v>45021</v>
      </c>
      <c r="AR326" s="27" t="str">
        <f t="shared" si="191"/>
        <v>05/04/23</v>
      </c>
      <c r="AS326" s="16">
        <v>2</v>
      </c>
      <c r="AT326" s="66">
        <f>AP326/'pivot general'!$A$8</f>
        <v>6.2104221534458801E-4</v>
      </c>
    </row>
    <row r="327" spans="1:46" ht="14.4" x14ac:dyDescent="0.3">
      <c r="A327" s="16">
        <v>326</v>
      </c>
      <c r="B327" s="16" t="str">
        <f t="shared" si="160"/>
        <v>ORD-SW-326-10/04/23</v>
      </c>
      <c r="C327" s="17" t="s">
        <v>29</v>
      </c>
      <c r="D327" s="16" t="str">
        <f>_xlfn.XLOOKUP($C327,Product!$E$3:$E$29,Product!$D$3:$D$29)</f>
        <v>SW</v>
      </c>
      <c r="E327" s="18" t="s">
        <v>341</v>
      </c>
      <c r="F327" s="18">
        <f t="shared" si="161"/>
        <v>10</v>
      </c>
      <c r="G327" s="18">
        <f t="shared" si="162"/>
        <v>14</v>
      </c>
      <c r="H327" s="18">
        <f t="shared" si="163"/>
        <v>25</v>
      </c>
      <c r="I327" s="18">
        <f t="shared" si="164"/>
        <v>4</v>
      </c>
      <c r="J327" s="16" t="str">
        <f t="shared" si="165"/>
        <v>Gold</v>
      </c>
      <c r="K327" s="16" t="str">
        <f t="shared" si="166"/>
        <v>Gold</v>
      </c>
      <c r="L327" s="25" t="str">
        <f t="shared" si="167"/>
        <v xml:space="preserve"> 1</v>
      </c>
      <c r="M327" s="19">
        <f t="shared" si="168"/>
        <v>1</v>
      </c>
      <c r="N327" s="18" t="e">
        <f t="shared" si="169"/>
        <v>#VALUE!</v>
      </c>
      <c r="O327" s="18" t="e">
        <f t="shared" si="170"/>
        <v>#VALUE!</v>
      </c>
      <c r="P327" s="18" t="e">
        <f t="shared" si="171"/>
        <v>#VALUE!</v>
      </c>
      <c r="Q327" s="18" t="e">
        <f t="shared" si="172"/>
        <v>#VALUE!</v>
      </c>
      <c r="R327" s="27" t="str">
        <f t="shared" si="173"/>
        <v xml:space="preserve"> </v>
      </c>
      <c r="S327" s="19" t="str">
        <f t="shared" si="174"/>
        <v xml:space="preserve"> </v>
      </c>
      <c r="T327" s="19" t="str">
        <f t="shared" si="175"/>
        <v>0</v>
      </c>
      <c r="U327" s="19">
        <f t="shared" si="176"/>
        <v>0</v>
      </c>
      <c r="V327" s="20" t="e">
        <f t="shared" si="177"/>
        <v>#VALUE!</v>
      </c>
      <c r="W327" s="18" t="e">
        <f t="shared" si="178"/>
        <v>#VALUE!</v>
      </c>
      <c r="X327" s="18" t="e">
        <f t="shared" si="179"/>
        <v>#VALUE!</v>
      </c>
      <c r="Y327" s="18" t="e">
        <f t="shared" si="180"/>
        <v>#VALUE!</v>
      </c>
      <c r="Z327" s="16" t="str">
        <f t="shared" si="181"/>
        <v xml:space="preserve"> </v>
      </c>
      <c r="AA327" s="16" t="str">
        <f t="shared" si="182"/>
        <v xml:space="preserve"> </v>
      </c>
      <c r="AB327" s="19" t="str">
        <f t="shared" si="183"/>
        <v>0</v>
      </c>
      <c r="AC327" s="19">
        <f t="shared" si="184"/>
        <v>0</v>
      </c>
      <c r="AD327" s="19">
        <f t="shared" si="185"/>
        <v>1</v>
      </c>
      <c r="AE327" s="31">
        <f>_xlfn.XLOOKUP(C327,Product!$E$3:$E$29,Product!$F$3:$F$29)</f>
        <v>165000</v>
      </c>
      <c r="AF327" s="31">
        <f>_xlfn.XLOOKUP(C327,Product!$E$3:$E$29,Product!$G$3:$G$29)</f>
        <v>69000</v>
      </c>
      <c r="AG327" s="21" t="s">
        <v>16</v>
      </c>
      <c r="AH327" s="22" t="e">
        <f>_xlfn.XLOOKUP(AG327,Diskon!$C$3:$C$9,Diskon!$D$3:$D$9)</f>
        <v>#N/A</v>
      </c>
      <c r="AI327" s="17" t="s">
        <v>16</v>
      </c>
      <c r="AJ327" s="16" t="s">
        <v>14</v>
      </c>
      <c r="AK327" s="16" t="s">
        <v>25</v>
      </c>
      <c r="AL327" s="23">
        <f t="shared" si="186"/>
        <v>165000</v>
      </c>
      <c r="AM327" s="23" t="str">
        <f t="shared" si="187"/>
        <v>0</v>
      </c>
      <c r="AN327" s="23">
        <f t="shared" si="188"/>
        <v>165000</v>
      </c>
      <c r="AO327" s="23">
        <f t="shared" si="189"/>
        <v>69000</v>
      </c>
      <c r="AP327" s="23">
        <f t="shared" si="190"/>
        <v>96000</v>
      </c>
      <c r="AQ327" s="24">
        <v>45026</v>
      </c>
      <c r="AR327" s="27" t="str">
        <f t="shared" si="191"/>
        <v>10/04/23</v>
      </c>
      <c r="AS327" s="16">
        <v>3</v>
      </c>
      <c r="AT327" s="66">
        <f>AP327/'pivot general'!$A$8</f>
        <v>1.4400978906541173E-4</v>
      </c>
    </row>
    <row r="328" spans="1:46" ht="14.4" x14ac:dyDescent="0.3">
      <c r="A328" s="16">
        <v>327</v>
      </c>
      <c r="B328" s="16" t="str">
        <f t="shared" si="160"/>
        <v>ORD-PW-327-03/04/23</v>
      </c>
      <c r="C328" s="17" t="s">
        <v>9</v>
      </c>
      <c r="D328" s="16" t="str">
        <f>_xlfn.XLOOKUP($C328,Product!$E$3:$E$29,Product!$D$3:$D$29)</f>
        <v>PW</v>
      </c>
      <c r="E328" s="18" t="s">
        <v>342</v>
      </c>
      <c r="F328" s="18">
        <f t="shared" si="161"/>
        <v>10</v>
      </c>
      <c r="G328" s="18">
        <f t="shared" si="162"/>
        <v>18</v>
      </c>
      <c r="H328" s="18">
        <f t="shared" si="163"/>
        <v>29</v>
      </c>
      <c r="I328" s="18">
        <f t="shared" si="164"/>
        <v>8</v>
      </c>
      <c r="J328" s="16" t="str">
        <f t="shared" si="165"/>
        <v>Ash Grey</v>
      </c>
      <c r="K328" s="16" t="str">
        <f t="shared" si="166"/>
        <v>Ash Grey</v>
      </c>
      <c r="L328" s="25" t="str">
        <f t="shared" si="167"/>
        <v xml:space="preserve"> 2</v>
      </c>
      <c r="M328" s="19">
        <f t="shared" si="168"/>
        <v>2</v>
      </c>
      <c r="N328" s="18">
        <f t="shared" si="169"/>
        <v>42</v>
      </c>
      <c r="O328" s="18">
        <f t="shared" si="170"/>
        <v>56</v>
      </c>
      <c r="P328" s="18">
        <f t="shared" si="171"/>
        <v>67</v>
      </c>
      <c r="Q328" s="18">
        <f t="shared" si="172"/>
        <v>14</v>
      </c>
      <c r="R328" s="27" t="str">
        <f t="shared" si="173"/>
        <v xml:space="preserve">Summer Orange </v>
      </c>
      <c r="S328" s="19" t="str">
        <f t="shared" si="174"/>
        <v xml:space="preserve">Summer Orange </v>
      </c>
      <c r="T328" s="19" t="str">
        <f t="shared" si="175"/>
        <v xml:space="preserve"> 2</v>
      </c>
      <c r="U328" s="19">
        <f t="shared" si="176"/>
        <v>2</v>
      </c>
      <c r="V328" s="20">
        <f t="shared" si="177"/>
        <v>80</v>
      </c>
      <c r="W328" s="18">
        <f t="shared" si="178"/>
        <v>90</v>
      </c>
      <c r="X328" s="18">
        <f t="shared" si="179"/>
        <v>101</v>
      </c>
      <c r="Y328" s="18">
        <f t="shared" si="180"/>
        <v>10</v>
      </c>
      <c r="Z328" s="16" t="str">
        <f t="shared" si="181"/>
        <v xml:space="preserve">Rose Gold </v>
      </c>
      <c r="AA328" s="16" t="str">
        <f t="shared" si="182"/>
        <v xml:space="preserve">Rose Gold </v>
      </c>
      <c r="AB328" s="19" t="str">
        <f t="shared" si="183"/>
        <v xml:space="preserve"> 1</v>
      </c>
      <c r="AC328" s="19">
        <f t="shared" si="184"/>
        <v>1</v>
      </c>
      <c r="AD328" s="19">
        <f t="shared" si="185"/>
        <v>5</v>
      </c>
      <c r="AE328" s="31">
        <f>_xlfn.XLOOKUP(C328,Product!$E$3:$E$29,Product!$F$3:$F$29)</f>
        <v>120000</v>
      </c>
      <c r="AF328" s="31">
        <f>_xlfn.XLOOKUP(C328,Product!$E$3:$E$29,Product!$G$3:$G$29)</f>
        <v>39000</v>
      </c>
      <c r="AG328" s="21" t="s">
        <v>92</v>
      </c>
      <c r="AH328" s="22">
        <f>_xlfn.XLOOKUP(AG328,Diskon!$C$3:$C$9,Diskon!$D$3:$D$9)</f>
        <v>0.1</v>
      </c>
      <c r="AI328" s="17" t="s">
        <v>90</v>
      </c>
      <c r="AJ328" s="16" t="s">
        <v>14</v>
      </c>
      <c r="AK328" s="16" t="s">
        <v>70</v>
      </c>
      <c r="AL328" s="23">
        <f t="shared" si="186"/>
        <v>600000</v>
      </c>
      <c r="AM328" s="23">
        <f t="shared" si="187"/>
        <v>60000</v>
      </c>
      <c r="AN328" s="23">
        <f t="shared" si="188"/>
        <v>540000</v>
      </c>
      <c r="AO328" s="23">
        <f t="shared" si="189"/>
        <v>195000</v>
      </c>
      <c r="AP328" s="23">
        <f t="shared" si="190"/>
        <v>345000</v>
      </c>
      <c r="AQ328" s="24">
        <v>45019</v>
      </c>
      <c r="AR328" s="27" t="str">
        <f t="shared" si="191"/>
        <v>03/04/23</v>
      </c>
      <c r="AS328" s="16">
        <v>4</v>
      </c>
      <c r="AT328" s="66">
        <f>AP328/'pivot general'!$A$8</f>
        <v>5.1753517945382339E-4</v>
      </c>
    </row>
    <row r="329" spans="1:46" ht="14.4" x14ac:dyDescent="0.3">
      <c r="A329" s="16">
        <v>328</v>
      </c>
      <c r="B329" s="16" t="str">
        <f t="shared" si="160"/>
        <v>ORD-SP-328-05/04/23</v>
      </c>
      <c r="C329" s="17" t="s">
        <v>65</v>
      </c>
      <c r="D329" s="16" t="str">
        <f>_xlfn.XLOOKUP($C329,Product!$E$3:$E$29,Product!$D$3:$D$29)</f>
        <v>SP</v>
      </c>
      <c r="E329" s="18" t="s">
        <v>221</v>
      </c>
      <c r="F329" s="18">
        <f t="shared" si="161"/>
        <v>10</v>
      </c>
      <c r="G329" s="18">
        <f t="shared" si="162"/>
        <v>21</v>
      </c>
      <c r="H329" s="18">
        <f t="shared" si="163"/>
        <v>32</v>
      </c>
      <c r="I329" s="18">
        <f t="shared" si="164"/>
        <v>11</v>
      </c>
      <c r="J329" s="16" t="str">
        <f t="shared" si="165"/>
        <v>Carmine Red</v>
      </c>
      <c r="K329" s="16" t="str">
        <f t="shared" si="166"/>
        <v>Carmine Red</v>
      </c>
      <c r="L329" s="25" t="str">
        <f t="shared" si="167"/>
        <v xml:space="preserve"> 1</v>
      </c>
      <c r="M329" s="19">
        <f t="shared" si="168"/>
        <v>1</v>
      </c>
      <c r="N329" s="18" t="e">
        <f t="shared" si="169"/>
        <v>#VALUE!</v>
      </c>
      <c r="O329" s="18" t="e">
        <f t="shared" si="170"/>
        <v>#VALUE!</v>
      </c>
      <c r="P329" s="18" t="e">
        <f t="shared" si="171"/>
        <v>#VALUE!</v>
      </c>
      <c r="Q329" s="18" t="e">
        <f t="shared" si="172"/>
        <v>#VALUE!</v>
      </c>
      <c r="R329" s="27" t="str">
        <f t="shared" si="173"/>
        <v xml:space="preserve"> </v>
      </c>
      <c r="S329" s="19" t="str">
        <f t="shared" si="174"/>
        <v xml:space="preserve"> </v>
      </c>
      <c r="T329" s="19" t="str">
        <f t="shared" si="175"/>
        <v>0</v>
      </c>
      <c r="U329" s="19">
        <f t="shared" si="176"/>
        <v>0</v>
      </c>
      <c r="V329" s="20" t="e">
        <f t="shared" si="177"/>
        <v>#VALUE!</v>
      </c>
      <c r="W329" s="18" t="e">
        <f t="shared" si="178"/>
        <v>#VALUE!</v>
      </c>
      <c r="X329" s="18" t="e">
        <f t="shared" si="179"/>
        <v>#VALUE!</v>
      </c>
      <c r="Y329" s="18" t="e">
        <f t="shared" si="180"/>
        <v>#VALUE!</v>
      </c>
      <c r="Z329" s="16" t="str">
        <f t="shared" si="181"/>
        <v xml:space="preserve"> </v>
      </c>
      <c r="AA329" s="16" t="str">
        <f t="shared" si="182"/>
        <v xml:space="preserve"> </v>
      </c>
      <c r="AB329" s="19" t="str">
        <f t="shared" si="183"/>
        <v>0</v>
      </c>
      <c r="AC329" s="19">
        <f t="shared" si="184"/>
        <v>0</v>
      </c>
      <c r="AD329" s="19">
        <f t="shared" si="185"/>
        <v>1</v>
      </c>
      <c r="AE329" s="31">
        <f>_xlfn.XLOOKUP(C329,Product!$E$3:$E$29,Product!$F$3:$F$29)</f>
        <v>360000</v>
      </c>
      <c r="AF329" s="31">
        <f>_xlfn.XLOOKUP(C329,Product!$E$3:$E$29,Product!$G$3:$G$29)</f>
        <v>108000</v>
      </c>
      <c r="AG329" s="21" t="s">
        <v>89</v>
      </c>
      <c r="AH329" s="22">
        <f>_xlfn.XLOOKUP(AG329,Diskon!$C$3:$C$9,Diskon!$D$3:$D$9)</f>
        <v>0.15</v>
      </c>
      <c r="AI329" s="17" t="s">
        <v>90</v>
      </c>
      <c r="AJ329" s="16" t="s">
        <v>23</v>
      </c>
      <c r="AK329" s="16" t="s">
        <v>28</v>
      </c>
      <c r="AL329" s="23">
        <f t="shared" si="186"/>
        <v>360000</v>
      </c>
      <c r="AM329" s="23">
        <f t="shared" si="187"/>
        <v>54000</v>
      </c>
      <c r="AN329" s="23">
        <f t="shared" si="188"/>
        <v>306000</v>
      </c>
      <c r="AO329" s="23">
        <f t="shared" si="189"/>
        <v>108000</v>
      </c>
      <c r="AP329" s="23">
        <f t="shared" si="190"/>
        <v>198000</v>
      </c>
      <c r="AQ329" s="24">
        <v>45021</v>
      </c>
      <c r="AR329" s="27" t="str">
        <f t="shared" si="191"/>
        <v>05/04/23</v>
      </c>
      <c r="AS329" s="16">
        <v>1</v>
      </c>
      <c r="AT329" s="66">
        <f>AP329/'pivot general'!$A$8</f>
        <v>2.9702018994741169E-4</v>
      </c>
    </row>
    <row r="330" spans="1:46" ht="14.4" x14ac:dyDescent="0.3">
      <c r="A330" s="16">
        <v>329</v>
      </c>
      <c r="B330" s="16" t="str">
        <f t="shared" si="160"/>
        <v>ORD-PW-329-02/04/23</v>
      </c>
      <c r="C330" s="17" t="s">
        <v>59</v>
      </c>
      <c r="D330" s="16" t="str">
        <f>_xlfn.XLOOKUP($C330,Product!$E$3:$E$29,Product!$D$3:$D$29)</f>
        <v>PW</v>
      </c>
      <c r="E330" s="18" t="s">
        <v>343</v>
      </c>
      <c r="F330" s="18">
        <f t="shared" si="161"/>
        <v>10</v>
      </c>
      <c r="G330" s="18">
        <f t="shared" si="162"/>
        <v>24</v>
      </c>
      <c r="H330" s="18">
        <f t="shared" si="163"/>
        <v>35</v>
      </c>
      <c r="I330" s="18">
        <f t="shared" si="164"/>
        <v>14</v>
      </c>
      <c r="J330" s="16" t="str">
        <f t="shared" si="165"/>
        <v>Midnight Black</v>
      </c>
      <c r="K330" s="16" t="str">
        <f t="shared" si="166"/>
        <v>Midnight Black</v>
      </c>
      <c r="L330" s="25" t="str">
        <f t="shared" si="167"/>
        <v xml:space="preserve"> 2</v>
      </c>
      <c r="M330" s="19">
        <f t="shared" si="168"/>
        <v>2</v>
      </c>
      <c r="N330" s="18">
        <f t="shared" si="169"/>
        <v>48</v>
      </c>
      <c r="O330" s="18">
        <f t="shared" si="170"/>
        <v>60</v>
      </c>
      <c r="P330" s="18">
        <f t="shared" si="171"/>
        <v>71</v>
      </c>
      <c r="Q330" s="18">
        <f t="shared" si="172"/>
        <v>12</v>
      </c>
      <c r="R330" s="27" t="str">
        <f t="shared" si="173"/>
        <v xml:space="preserve">Carmine Red </v>
      </c>
      <c r="S330" s="19" t="str">
        <f t="shared" si="174"/>
        <v xml:space="preserve">Carmine Red </v>
      </c>
      <c r="T330" s="19" t="str">
        <f t="shared" si="175"/>
        <v xml:space="preserve"> 1</v>
      </c>
      <c r="U330" s="19">
        <f t="shared" si="176"/>
        <v>1</v>
      </c>
      <c r="V330" s="20">
        <f t="shared" si="177"/>
        <v>84</v>
      </c>
      <c r="W330" s="18">
        <f t="shared" si="178"/>
        <v>89</v>
      </c>
      <c r="X330" s="18">
        <f t="shared" si="179"/>
        <v>100</v>
      </c>
      <c r="Y330" s="18">
        <f t="shared" si="180"/>
        <v>5</v>
      </c>
      <c r="Z330" s="16" t="str">
        <f t="shared" si="181"/>
        <v xml:space="preserve">Dusk </v>
      </c>
      <c r="AA330" s="16" t="str">
        <f t="shared" si="182"/>
        <v xml:space="preserve">Dusk </v>
      </c>
      <c r="AB330" s="19" t="str">
        <f t="shared" si="183"/>
        <v xml:space="preserve"> 1</v>
      </c>
      <c r="AC330" s="19">
        <f t="shared" si="184"/>
        <v>1</v>
      </c>
      <c r="AD330" s="19">
        <f t="shared" si="185"/>
        <v>4</v>
      </c>
      <c r="AE330" s="31">
        <f>_xlfn.XLOOKUP(C330,Product!$E$3:$E$29,Product!$F$3:$F$29)</f>
        <v>110000</v>
      </c>
      <c r="AF330" s="31">
        <f>_xlfn.XLOOKUP(C330,Product!$E$3:$E$29,Product!$G$3:$G$29)</f>
        <v>40000</v>
      </c>
      <c r="AG330" s="21" t="s">
        <v>10</v>
      </c>
      <c r="AH330" s="22">
        <f>_xlfn.XLOOKUP(AG330,Diskon!$C$3:$C$9,Diskon!$D$3:$D$9)</f>
        <v>0.1</v>
      </c>
      <c r="AI330" s="17" t="s">
        <v>90</v>
      </c>
      <c r="AJ330" s="16" t="s">
        <v>11</v>
      </c>
      <c r="AK330" s="16" t="s">
        <v>55</v>
      </c>
      <c r="AL330" s="23">
        <f t="shared" si="186"/>
        <v>440000</v>
      </c>
      <c r="AM330" s="23">
        <f t="shared" si="187"/>
        <v>44000</v>
      </c>
      <c r="AN330" s="23">
        <f t="shared" si="188"/>
        <v>396000</v>
      </c>
      <c r="AO330" s="23">
        <f t="shared" si="189"/>
        <v>160000</v>
      </c>
      <c r="AP330" s="23">
        <f t="shared" si="190"/>
        <v>236000</v>
      </c>
      <c r="AQ330" s="24">
        <v>45018</v>
      </c>
      <c r="AR330" s="27" t="str">
        <f t="shared" si="191"/>
        <v>02/04/23</v>
      </c>
      <c r="AS330" s="16">
        <v>2</v>
      </c>
      <c r="AT330" s="66">
        <f>AP330/'pivot general'!$A$8</f>
        <v>3.5402406478580382E-4</v>
      </c>
    </row>
    <row r="331" spans="1:46" ht="14.4" x14ac:dyDescent="0.3">
      <c r="A331" s="16">
        <v>330</v>
      </c>
      <c r="B331" s="16" t="str">
        <f t="shared" si="160"/>
        <v>ORD-AK-330-02/04/23</v>
      </c>
      <c r="C331" s="17" t="s">
        <v>50</v>
      </c>
      <c r="D331" s="16" t="str">
        <f>_xlfn.XLOOKUP($C331,Product!$E$3:$E$29,Product!$D$3:$D$29)</f>
        <v>AK</v>
      </c>
      <c r="E331" s="18" t="s">
        <v>261</v>
      </c>
      <c r="F331" s="18">
        <f t="shared" si="161"/>
        <v>10</v>
      </c>
      <c r="G331" s="18">
        <f t="shared" si="162"/>
        <v>24</v>
      </c>
      <c r="H331" s="18">
        <f t="shared" si="163"/>
        <v>35</v>
      </c>
      <c r="I331" s="18">
        <f t="shared" si="164"/>
        <v>14</v>
      </c>
      <c r="J331" s="16" t="str">
        <f t="shared" si="165"/>
        <v>Midnight Black</v>
      </c>
      <c r="K331" s="16" t="str">
        <f t="shared" si="166"/>
        <v>Midnight Black</v>
      </c>
      <c r="L331" s="25" t="str">
        <f t="shared" si="167"/>
        <v xml:space="preserve"> 1</v>
      </c>
      <c r="M331" s="19">
        <f t="shared" si="168"/>
        <v>1</v>
      </c>
      <c r="N331" s="18" t="e">
        <f t="shared" si="169"/>
        <v>#VALUE!</v>
      </c>
      <c r="O331" s="18" t="e">
        <f t="shared" si="170"/>
        <v>#VALUE!</v>
      </c>
      <c r="P331" s="18" t="e">
        <f t="shared" si="171"/>
        <v>#VALUE!</v>
      </c>
      <c r="Q331" s="18" t="e">
        <f t="shared" si="172"/>
        <v>#VALUE!</v>
      </c>
      <c r="R331" s="27" t="str">
        <f t="shared" si="173"/>
        <v xml:space="preserve"> </v>
      </c>
      <c r="S331" s="19" t="str">
        <f t="shared" si="174"/>
        <v xml:space="preserve"> </v>
      </c>
      <c r="T331" s="19" t="str">
        <f t="shared" si="175"/>
        <v>0</v>
      </c>
      <c r="U331" s="19">
        <f t="shared" si="176"/>
        <v>0</v>
      </c>
      <c r="V331" s="20" t="e">
        <f t="shared" si="177"/>
        <v>#VALUE!</v>
      </c>
      <c r="W331" s="18" t="e">
        <f t="shared" si="178"/>
        <v>#VALUE!</v>
      </c>
      <c r="X331" s="18" t="e">
        <f t="shared" si="179"/>
        <v>#VALUE!</v>
      </c>
      <c r="Y331" s="18" t="e">
        <f t="shared" si="180"/>
        <v>#VALUE!</v>
      </c>
      <c r="Z331" s="16" t="str">
        <f t="shared" si="181"/>
        <v xml:space="preserve"> </v>
      </c>
      <c r="AA331" s="16" t="str">
        <f t="shared" si="182"/>
        <v xml:space="preserve"> </v>
      </c>
      <c r="AB331" s="19" t="str">
        <f t="shared" si="183"/>
        <v>0</v>
      </c>
      <c r="AC331" s="19">
        <f t="shared" si="184"/>
        <v>0</v>
      </c>
      <c r="AD331" s="19">
        <f t="shared" si="185"/>
        <v>1</v>
      </c>
      <c r="AE331" s="31">
        <f>_xlfn.XLOOKUP(C331,Product!$E$3:$E$29,Product!$F$3:$F$29)</f>
        <v>290000</v>
      </c>
      <c r="AF331" s="31">
        <f>_xlfn.XLOOKUP(C331,Product!$E$3:$E$29,Product!$G$3:$G$29)</f>
        <v>115000</v>
      </c>
      <c r="AG331" s="21" t="s">
        <v>10</v>
      </c>
      <c r="AH331" s="22">
        <f>_xlfn.XLOOKUP(AG331,Diskon!$C$3:$C$9,Diskon!$D$3:$D$9)</f>
        <v>0.1</v>
      </c>
      <c r="AI331" s="17" t="s">
        <v>90</v>
      </c>
      <c r="AJ331" s="16" t="s">
        <v>11</v>
      </c>
      <c r="AK331" s="16" t="s">
        <v>18</v>
      </c>
      <c r="AL331" s="23">
        <f t="shared" si="186"/>
        <v>290000</v>
      </c>
      <c r="AM331" s="23">
        <f t="shared" si="187"/>
        <v>29000</v>
      </c>
      <c r="AN331" s="23">
        <f t="shared" si="188"/>
        <v>261000</v>
      </c>
      <c r="AO331" s="23">
        <f t="shared" si="189"/>
        <v>115000</v>
      </c>
      <c r="AP331" s="23">
        <f t="shared" si="190"/>
        <v>146000</v>
      </c>
      <c r="AQ331" s="24">
        <v>45018</v>
      </c>
      <c r="AR331" s="27" t="str">
        <f t="shared" si="191"/>
        <v>02/04/23</v>
      </c>
      <c r="AS331" s="16">
        <v>3</v>
      </c>
      <c r="AT331" s="66">
        <f>AP331/'pivot general'!$A$8</f>
        <v>2.1901488753698034E-4</v>
      </c>
    </row>
    <row r="332" spans="1:46" ht="14.4" x14ac:dyDescent="0.3">
      <c r="A332" s="16">
        <v>331</v>
      </c>
      <c r="B332" s="16" t="str">
        <f t="shared" si="160"/>
        <v>ORD-AK-331-12/04/23</v>
      </c>
      <c r="C332" s="17" t="s">
        <v>45</v>
      </c>
      <c r="D332" s="16" t="str">
        <f>_xlfn.XLOOKUP($C332,Product!$E$3:$E$29,Product!$D$3:$D$29)</f>
        <v>AK</v>
      </c>
      <c r="E332" s="18" t="s">
        <v>344</v>
      </c>
      <c r="F332" s="18">
        <f t="shared" si="161"/>
        <v>10</v>
      </c>
      <c r="G332" s="18">
        <f t="shared" si="162"/>
        <v>24</v>
      </c>
      <c r="H332" s="18">
        <f t="shared" si="163"/>
        <v>35</v>
      </c>
      <c r="I332" s="18">
        <f t="shared" si="164"/>
        <v>14</v>
      </c>
      <c r="J332" s="16" t="str">
        <f t="shared" si="165"/>
        <v>Midnight Black</v>
      </c>
      <c r="K332" s="16" t="str">
        <f t="shared" si="166"/>
        <v>Midnight Black</v>
      </c>
      <c r="L332" s="25" t="str">
        <f t="shared" si="167"/>
        <v xml:space="preserve"> 1</v>
      </c>
      <c r="M332" s="19">
        <f t="shared" si="168"/>
        <v>1</v>
      </c>
      <c r="N332" s="18">
        <f t="shared" si="169"/>
        <v>48</v>
      </c>
      <c r="O332" s="18">
        <f t="shared" si="170"/>
        <v>59</v>
      </c>
      <c r="P332" s="18">
        <f t="shared" si="171"/>
        <v>70</v>
      </c>
      <c r="Q332" s="18">
        <f t="shared" si="172"/>
        <v>11</v>
      </c>
      <c r="R332" s="27" t="str">
        <f t="shared" si="173"/>
        <v xml:space="preserve">Ocean Blue </v>
      </c>
      <c r="S332" s="19" t="str">
        <f t="shared" si="174"/>
        <v xml:space="preserve">Ocean Blue </v>
      </c>
      <c r="T332" s="19" t="str">
        <f t="shared" si="175"/>
        <v xml:space="preserve"> 1</v>
      </c>
      <c r="U332" s="19">
        <f t="shared" si="176"/>
        <v>1</v>
      </c>
      <c r="V332" s="20">
        <f t="shared" si="177"/>
        <v>83</v>
      </c>
      <c r="W332" s="18">
        <f t="shared" si="178"/>
        <v>91</v>
      </c>
      <c r="X332" s="18">
        <f t="shared" si="179"/>
        <v>102</v>
      </c>
      <c r="Y332" s="18">
        <f t="shared" si="180"/>
        <v>8</v>
      </c>
      <c r="Z332" s="16" t="str">
        <f t="shared" si="181"/>
        <v xml:space="preserve">Magenta </v>
      </c>
      <c r="AA332" s="16" t="str">
        <f t="shared" si="182"/>
        <v xml:space="preserve">Magenta </v>
      </c>
      <c r="AB332" s="19" t="str">
        <f t="shared" si="183"/>
        <v xml:space="preserve"> 2</v>
      </c>
      <c r="AC332" s="19">
        <f t="shared" si="184"/>
        <v>2</v>
      </c>
      <c r="AD332" s="19">
        <f t="shared" si="185"/>
        <v>4</v>
      </c>
      <c r="AE332" s="31">
        <f>_xlfn.XLOOKUP(C332,Product!$E$3:$E$29,Product!$F$3:$F$29)</f>
        <v>400000</v>
      </c>
      <c r="AF332" s="31">
        <f>_xlfn.XLOOKUP(C332,Product!$E$3:$E$29,Product!$G$3:$G$29)</f>
        <v>250000</v>
      </c>
      <c r="AG332" s="21" t="s">
        <v>16</v>
      </c>
      <c r="AH332" s="22" t="e">
        <f>_xlfn.XLOOKUP(AG332,Diskon!$C$3:$C$9,Diskon!$D$3:$D$9)</f>
        <v>#N/A</v>
      </c>
      <c r="AI332" s="17" t="s">
        <v>16</v>
      </c>
      <c r="AJ332" s="16" t="s">
        <v>11</v>
      </c>
      <c r="AK332" s="16" t="s">
        <v>20</v>
      </c>
      <c r="AL332" s="23">
        <f t="shared" si="186"/>
        <v>1600000</v>
      </c>
      <c r="AM332" s="23" t="str">
        <f t="shared" si="187"/>
        <v>0</v>
      </c>
      <c r="AN332" s="23">
        <f t="shared" si="188"/>
        <v>1600000</v>
      </c>
      <c r="AO332" s="23">
        <f t="shared" si="189"/>
        <v>1000000</v>
      </c>
      <c r="AP332" s="23">
        <f t="shared" si="190"/>
        <v>600000</v>
      </c>
      <c r="AQ332" s="24">
        <v>45028</v>
      </c>
      <c r="AR332" s="27" t="str">
        <f t="shared" si="191"/>
        <v>12/04/23</v>
      </c>
      <c r="AS332" s="16">
        <v>1</v>
      </c>
      <c r="AT332" s="66">
        <f>AP332/'pivot general'!$A$8</f>
        <v>9.0006118165882325E-4</v>
      </c>
    </row>
    <row r="333" spans="1:46" ht="14.4" x14ac:dyDescent="0.3">
      <c r="A333" s="16">
        <v>332</v>
      </c>
      <c r="B333" s="16" t="str">
        <f t="shared" si="160"/>
        <v>ORD-PP-332-01/04/23</v>
      </c>
      <c r="C333" s="17" t="s">
        <v>24</v>
      </c>
      <c r="D333" s="16" t="str">
        <f>_xlfn.XLOOKUP($C333,Product!$E$3:$E$29,Product!$D$3:$D$29)</f>
        <v>PP</v>
      </c>
      <c r="E333" s="18" t="s">
        <v>345</v>
      </c>
      <c r="F333" s="18">
        <f t="shared" si="161"/>
        <v>10</v>
      </c>
      <c r="G333" s="18">
        <f t="shared" si="162"/>
        <v>20</v>
      </c>
      <c r="H333" s="18">
        <f t="shared" si="163"/>
        <v>31</v>
      </c>
      <c r="I333" s="18">
        <f t="shared" si="164"/>
        <v>10</v>
      </c>
      <c r="J333" s="16" t="str">
        <f t="shared" si="165"/>
        <v>Snow White</v>
      </c>
      <c r="K333" s="16" t="str">
        <f t="shared" si="166"/>
        <v>Snow White</v>
      </c>
      <c r="L333" s="25" t="str">
        <f t="shared" si="167"/>
        <v xml:space="preserve"> 2</v>
      </c>
      <c r="M333" s="19">
        <f t="shared" si="168"/>
        <v>2</v>
      </c>
      <c r="N333" s="18">
        <f t="shared" si="169"/>
        <v>44</v>
      </c>
      <c r="O333" s="18">
        <f t="shared" si="170"/>
        <v>53</v>
      </c>
      <c r="P333" s="18">
        <f t="shared" si="171"/>
        <v>64</v>
      </c>
      <c r="Q333" s="18">
        <f t="shared" si="172"/>
        <v>9</v>
      </c>
      <c r="R333" s="27" t="str">
        <f t="shared" si="173"/>
        <v xml:space="preserve">Ash Grey </v>
      </c>
      <c r="S333" s="19" t="str">
        <f t="shared" si="174"/>
        <v xml:space="preserve">Ash Grey </v>
      </c>
      <c r="T333" s="19" t="str">
        <f t="shared" si="175"/>
        <v xml:space="preserve"> 1</v>
      </c>
      <c r="U333" s="19">
        <f t="shared" si="176"/>
        <v>1</v>
      </c>
      <c r="V333" s="20">
        <f t="shared" si="177"/>
        <v>77</v>
      </c>
      <c r="W333" s="18">
        <f t="shared" si="178"/>
        <v>86</v>
      </c>
      <c r="X333" s="18">
        <f t="shared" si="179"/>
        <v>97</v>
      </c>
      <c r="Y333" s="18">
        <f t="shared" si="180"/>
        <v>9</v>
      </c>
      <c r="Z333" s="16" t="str">
        <f t="shared" si="181"/>
        <v xml:space="preserve">Ash Grey </v>
      </c>
      <c r="AA333" s="16" t="str">
        <f t="shared" si="182"/>
        <v xml:space="preserve">Ash Grey </v>
      </c>
      <c r="AB333" s="19" t="str">
        <f t="shared" si="183"/>
        <v xml:space="preserve"> 2</v>
      </c>
      <c r="AC333" s="19">
        <f t="shared" si="184"/>
        <v>2</v>
      </c>
      <c r="AD333" s="19">
        <f t="shared" si="185"/>
        <v>5</v>
      </c>
      <c r="AE333" s="31">
        <f>_xlfn.XLOOKUP(C333,Product!$E$3:$E$29,Product!$F$3:$F$29)</f>
        <v>130000</v>
      </c>
      <c r="AF333" s="31">
        <f>_xlfn.XLOOKUP(C333,Product!$E$3:$E$29,Product!$G$3:$G$29)</f>
        <v>46000</v>
      </c>
      <c r="AG333" s="21" t="s">
        <v>19</v>
      </c>
      <c r="AH333" s="22">
        <f>_xlfn.XLOOKUP(AG333,Diskon!$C$3:$C$9,Diskon!$D$3:$D$9)</f>
        <v>0.15</v>
      </c>
      <c r="AI333" s="17" t="s">
        <v>90</v>
      </c>
      <c r="AJ333" s="16" t="s">
        <v>11</v>
      </c>
      <c r="AK333" s="16" t="s">
        <v>74</v>
      </c>
      <c r="AL333" s="23">
        <f t="shared" si="186"/>
        <v>650000</v>
      </c>
      <c r="AM333" s="23">
        <f t="shared" si="187"/>
        <v>97500</v>
      </c>
      <c r="AN333" s="23">
        <f t="shared" si="188"/>
        <v>552500</v>
      </c>
      <c r="AO333" s="23">
        <f t="shared" si="189"/>
        <v>230000</v>
      </c>
      <c r="AP333" s="23">
        <f t="shared" si="190"/>
        <v>322500</v>
      </c>
      <c r="AQ333" s="24">
        <v>45017</v>
      </c>
      <c r="AR333" s="27" t="str">
        <f t="shared" si="191"/>
        <v>01/04/23</v>
      </c>
      <c r="AS333" s="16">
        <v>1</v>
      </c>
      <c r="AT333" s="66">
        <f>AP333/'pivot general'!$A$8</f>
        <v>4.8378288514161748E-4</v>
      </c>
    </row>
    <row r="334" spans="1:46" ht="14.4" x14ac:dyDescent="0.3">
      <c r="A334" s="16">
        <v>333</v>
      </c>
      <c r="B334" s="16" t="str">
        <f t="shared" si="160"/>
        <v>ORD-PP-333-25/04/23</v>
      </c>
      <c r="C334" s="17" t="s">
        <v>43</v>
      </c>
      <c r="D334" s="16" t="str">
        <f>_xlfn.XLOOKUP($C334,Product!$E$3:$E$29,Product!$D$3:$D$29)</f>
        <v>PP</v>
      </c>
      <c r="E334" s="18" t="s">
        <v>346</v>
      </c>
      <c r="F334" s="18">
        <f t="shared" si="161"/>
        <v>10</v>
      </c>
      <c r="G334" s="18">
        <f t="shared" si="162"/>
        <v>20</v>
      </c>
      <c r="H334" s="18">
        <f t="shared" si="163"/>
        <v>31</v>
      </c>
      <c r="I334" s="18">
        <f t="shared" si="164"/>
        <v>10</v>
      </c>
      <c r="J334" s="16" t="str">
        <f t="shared" si="165"/>
        <v>Ocean Blue</v>
      </c>
      <c r="K334" s="16" t="str">
        <f t="shared" si="166"/>
        <v>Ocean Blue</v>
      </c>
      <c r="L334" s="25" t="str">
        <f t="shared" si="167"/>
        <v xml:space="preserve"> 1</v>
      </c>
      <c r="M334" s="19">
        <f t="shared" si="168"/>
        <v>1</v>
      </c>
      <c r="N334" s="18">
        <f t="shared" si="169"/>
        <v>44</v>
      </c>
      <c r="O334" s="18">
        <f t="shared" si="170"/>
        <v>52</v>
      </c>
      <c r="P334" s="18">
        <f t="shared" si="171"/>
        <v>63</v>
      </c>
      <c r="Q334" s="18">
        <f t="shared" si="172"/>
        <v>8</v>
      </c>
      <c r="R334" s="27" t="str">
        <f t="shared" si="173"/>
        <v xml:space="preserve">Magenta </v>
      </c>
      <c r="S334" s="19" t="str">
        <f t="shared" si="174"/>
        <v xml:space="preserve">Magenta </v>
      </c>
      <c r="T334" s="19" t="str">
        <f t="shared" si="175"/>
        <v xml:space="preserve"> 3</v>
      </c>
      <c r="U334" s="19">
        <f t="shared" si="176"/>
        <v>3</v>
      </c>
      <c r="V334" s="20" t="e">
        <f t="shared" si="177"/>
        <v>#VALUE!</v>
      </c>
      <c r="W334" s="18" t="e">
        <f t="shared" si="178"/>
        <v>#VALUE!</v>
      </c>
      <c r="X334" s="18" t="e">
        <f t="shared" si="179"/>
        <v>#VALUE!</v>
      </c>
      <c r="Y334" s="18" t="e">
        <f t="shared" si="180"/>
        <v>#VALUE!</v>
      </c>
      <c r="Z334" s="16" t="str">
        <f t="shared" si="181"/>
        <v xml:space="preserve"> </v>
      </c>
      <c r="AA334" s="16" t="str">
        <f t="shared" si="182"/>
        <v xml:space="preserve"> </v>
      </c>
      <c r="AB334" s="19" t="str">
        <f t="shared" si="183"/>
        <v>0</v>
      </c>
      <c r="AC334" s="19">
        <f t="shared" si="184"/>
        <v>0</v>
      </c>
      <c r="AD334" s="19">
        <f t="shared" si="185"/>
        <v>4</v>
      </c>
      <c r="AE334" s="31">
        <f>_xlfn.XLOOKUP(C334,Product!$E$3:$E$29,Product!$F$3:$F$29)</f>
        <v>395000</v>
      </c>
      <c r="AF334" s="31">
        <f>_xlfn.XLOOKUP(C334,Product!$E$3:$E$29,Product!$G$3:$G$29)</f>
        <v>172000</v>
      </c>
      <c r="AG334" s="21" t="s">
        <v>100</v>
      </c>
      <c r="AH334" s="22">
        <f>_xlfn.XLOOKUP(AG334,Diskon!$C$3:$C$9,Diskon!$D$3:$D$9)</f>
        <v>0.15</v>
      </c>
      <c r="AI334" s="17" t="s">
        <v>13</v>
      </c>
      <c r="AJ334" s="16" t="s">
        <v>17</v>
      </c>
      <c r="AK334" s="16" t="s">
        <v>74</v>
      </c>
      <c r="AL334" s="23">
        <f t="shared" si="186"/>
        <v>1580000</v>
      </c>
      <c r="AM334" s="23">
        <f t="shared" si="187"/>
        <v>237000</v>
      </c>
      <c r="AN334" s="23">
        <f t="shared" si="188"/>
        <v>1343000</v>
      </c>
      <c r="AO334" s="23">
        <f t="shared" si="189"/>
        <v>688000</v>
      </c>
      <c r="AP334" s="23">
        <f t="shared" si="190"/>
        <v>655000</v>
      </c>
      <c r="AQ334" s="24">
        <v>45041</v>
      </c>
      <c r="AR334" s="27" t="str">
        <f t="shared" si="191"/>
        <v>25/04/23</v>
      </c>
      <c r="AS334" s="16">
        <v>2</v>
      </c>
      <c r="AT334" s="66">
        <f>AP334/'pivot general'!$A$8</f>
        <v>9.8256678997754869E-4</v>
      </c>
    </row>
    <row r="335" spans="1:46" ht="14.4" x14ac:dyDescent="0.3">
      <c r="A335" s="16">
        <v>334</v>
      </c>
      <c r="B335" s="16" t="str">
        <f t="shared" si="160"/>
        <v>ORD-PU-334-01/04/23</v>
      </c>
      <c r="C335" s="17" t="s">
        <v>39</v>
      </c>
      <c r="D335" s="16" t="str">
        <f>_xlfn.XLOOKUP($C335,Product!$E$3:$E$29,Product!$D$3:$D$29)</f>
        <v>PU</v>
      </c>
      <c r="E335" s="18" t="s">
        <v>347</v>
      </c>
      <c r="F335" s="18">
        <f t="shared" si="161"/>
        <v>10</v>
      </c>
      <c r="G335" s="18">
        <f t="shared" si="162"/>
        <v>14</v>
      </c>
      <c r="H335" s="18">
        <f t="shared" si="163"/>
        <v>25</v>
      </c>
      <c r="I335" s="18">
        <f t="shared" si="164"/>
        <v>4</v>
      </c>
      <c r="J335" s="16" t="str">
        <f t="shared" si="165"/>
        <v>Gold</v>
      </c>
      <c r="K335" s="16" t="str">
        <f t="shared" si="166"/>
        <v>Gold</v>
      </c>
      <c r="L335" s="25" t="str">
        <f t="shared" si="167"/>
        <v xml:space="preserve"> 6</v>
      </c>
      <c r="M335" s="19">
        <f t="shared" si="168"/>
        <v>6</v>
      </c>
      <c r="N335" s="18">
        <f t="shared" si="169"/>
        <v>38</v>
      </c>
      <c r="O335" s="18">
        <f t="shared" si="170"/>
        <v>50</v>
      </c>
      <c r="P335" s="18">
        <f t="shared" si="171"/>
        <v>61</v>
      </c>
      <c r="Q335" s="18">
        <f t="shared" si="172"/>
        <v>12</v>
      </c>
      <c r="R335" s="27" t="str">
        <f t="shared" si="173"/>
        <v xml:space="preserve">Carmine Red </v>
      </c>
      <c r="S335" s="19" t="str">
        <f t="shared" si="174"/>
        <v xml:space="preserve">Carmine Red </v>
      </c>
      <c r="T335" s="19" t="str">
        <f t="shared" si="175"/>
        <v xml:space="preserve"> 1</v>
      </c>
      <c r="U335" s="19">
        <f t="shared" si="176"/>
        <v>1</v>
      </c>
      <c r="V335" s="20" t="e">
        <f t="shared" si="177"/>
        <v>#VALUE!</v>
      </c>
      <c r="W335" s="18" t="e">
        <f t="shared" si="178"/>
        <v>#VALUE!</v>
      </c>
      <c r="X335" s="18" t="e">
        <f t="shared" si="179"/>
        <v>#VALUE!</v>
      </c>
      <c r="Y335" s="18" t="e">
        <f t="shared" si="180"/>
        <v>#VALUE!</v>
      </c>
      <c r="Z335" s="16" t="str">
        <f t="shared" si="181"/>
        <v xml:space="preserve"> </v>
      </c>
      <c r="AA335" s="16" t="str">
        <f t="shared" si="182"/>
        <v xml:space="preserve"> </v>
      </c>
      <c r="AB335" s="19" t="str">
        <f t="shared" si="183"/>
        <v>0</v>
      </c>
      <c r="AC335" s="19">
        <f t="shared" si="184"/>
        <v>0</v>
      </c>
      <c r="AD335" s="19">
        <f t="shared" si="185"/>
        <v>7</v>
      </c>
      <c r="AE335" s="31">
        <f>_xlfn.XLOOKUP(C335,Product!$E$3:$E$29,Product!$F$3:$F$29)</f>
        <v>235000</v>
      </c>
      <c r="AF335" s="31">
        <f>_xlfn.XLOOKUP(C335,Product!$E$3:$E$29,Product!$G$3:$G$29)</f>
        <v>89000</v>
      </c>
      <c r="AG335" s="21" t="s">
        <v>92</v>
      </c>
      <c r="AH335" s="22">
        <f>_xlfn.XLOOKUP(AG335,Diskon!$C$3:$C$9,Diskon!$D$3:$D$9)</f>
        <v>0.1</v>
      </c>
      <c r="AI335" s="17" t="s">
        <v>90</v>
      </c>
      <c r="AJ335" s="16" t="s">
        <v>14</v>
      </c>
      <c r="AK335" s="16" t="s">
        <v>75</v>
      </c>
      <c r="AL335" s="23">
        <f t="shared" si="186"/>
        <v>1645000</v>
      </c>
      <c r="AM335" s="23">
        <f t="shared" si="187"/>
        <v>164500</v>
      </c>
      <c r="AN335" s="23">
        <f t="shared" si="188"/>
        <v>1480500</v>
      </c>
      <c r="AO335" s="23">
        <f t="shared" si="189"/>
        <v>623000</v>
      </c>
      <c r="AP335" s="23">
        <f t="shared" si="190"/>
        <v>857500</v>
      </c>
      <c r="AQ335" s="24">
        <v>45017</v>
      </c>
      <c r="AR335" s="27" t="str">
        <f t="shared" si="191"/>
        <v>01/04/23</v>
      </c>
      <c r="AS335" s="16">
        <v>5</v>
      </c>
      <c r="AT335" s="66">
        <f>AP335/'pivot general'!$A$8</f>
        <v>1.2863374387874016E-3</v>
      </c>
    </row>
    <row r="336" spans="1:46" ht="14.4" x14ac:dyDescent="0.3">
      <c r="A336" s="16">
        <v>335</v>
      </c>
      <c r="B336" s="16" t="str">
        <f t="shared" si="160"/>
        <v>ORD-SW-335-27/04/23</v>
      </c>
      <c r="C336" s="17" t="s">
        <v>33</v>
      </c>
      <c r="D336" s="16" t="str">
        <f>_xlfn.XLOOKUP($C336,Product!$E$3:$E$29,Product!$D$3:$D$29)</f>
        <v>SW</v>
      </c>
      <c r="E336" s="18" t="s">
        <v>348</v>
      </c>
      <c r="F336" s="18">
        <f t="shared" si="161"/>
        <v>10</v>
      </c>
      <c r="G336" s="18">
        <f t="shared" si="162"/>
        <v>20</v>
      </c>
      <c r="H336" s="18">
        <f t="shared" si="163"/>
        <v>31</v>
      </c>
      <c r="I336" s="18">
        <f t="shared" si="164"/>
        <v>10</v>
      </c>
      <c r="J336" s="16" t="str">
        <f t="shared" si="165"/>
        <v>Snow White</v>
      </c>
      <c r="K336" s="16" t="str">
        <f t="shared" si="166"/>
        <v>Snow White</v>
      </c>
      <c r="L336" s="25" t="str">
        <f t="shared" si="167"/>
        <v xml:space="preserve"> 2</v>
      </c>
      <c r="M336" s="19">
        <f t="shared" si="168"/>
        <v>2</v>
      </c>
      <c r="N336" s="18">
        <f t="shared" si="169"/>
        <v>44</v>
      </c>
      <c r="O336" s="18">
        <f t="shared" si="170"/>
        <v>59</v>
      </c>
      <c r="P336" s="18">
        <f t="shared" si="171"/>
        <v>70</v>
      </c>
      <c r="Q336" s="18">
        <f t="shared" si="172"/>
        <v>15</v>
      </c>
      <c r="R336" s="27" t="str">
        <f t="shared" si="173"/>
        <v xml:space="preserve">Midnight Black </v>
      </c>
      <c r="S336" s="19" t="str">
        <f t="shared" si="174"/>
        <v xml:space="preserve">Midnight Black </v>
      </c>
      <c r="T336" s="19" t="str">
        <f t="shared" si="175"/>
        <v xml:space="preserve"> 1</v>
      </c>
      <c r="U336" s="19">
        <f t="shared" si="176"/>
        <v>1</v>
      </c>
      <c r="V336" s="20" t="e">
        <f t="shared" si="177"/>
        <v>#VALUE!</v>
      </c>
      <c r="W336" s="18" t="e">
        <f t="shared" si="178"/>
        <v>#VALUE!</v>
      </c>
      <c r="X336" s="18" t="e">
        <f t="shared" si="179"/>
        <v>#VALUE!</v>
      </c>
      <c r="Y336" s="18" t="e">
        <f t="shared" si="180"/>
        <v>#VALUE!</v>
      </c>
      <c r="Z336" s="16" t="str">
        <f t="shared" si="181"/>
        <v xml:space="preserve"> </v>
      </c>
      <c r="AA336" s="16" t="str">
        <f t="shared" si="182"/>
        <v xml:space="preserve"> </v>
      </c>
      <c r="AB336" s="19" t="str">
        <f t="shared" si="183"/>
        <v>0</v>
      </c>
      <c r="AC336" s="19">
        <f t="shared" si="184"/>
        <v>0</v>
      </c>
      <c r="AD336" s="19">
        <f t="shared" si="185"/>
        <v>3</v>
      </c>
      <c r="AE336" s="31">
        <f>_xlfn.XLOOKUP(C336,Product!$E$3:$E$29,Product!$F$3:$F$29)</f>
        <v>189000</v>
      </c>
      <c r="AF336" s="31">
        <f>_xlfn.XLOOKUP(C336,Product!$E$3:$E$29,Product!$G$3:$G$29)</f>
        <v>93000</v>
      </c>
      <c r="AG336" s="21" t="s">
        <v>12</v>
      </c>
      <c r="AH336" s="22">
        <f>_xlfn.XLOOKUP(AG336,Diskon!$C$3:$C$9,Diskon!$D$3:$D$9)</f>
        <v>0.2</v>
      </c>
      <c r="AI336" s="17" t="s">
        <v>13</v>
      </c>
      <c r="AJ336" s="16" t="s">
        <v>11</v>
      </c>
      <c r="AK336" s="16" t="s">
        <v>38</v>
      </c>
      <c r="AL336" s="23">
        <f t="shared" si="186"/>
        <v>567000</v>
      </c>
      <c r="AM336" s="23">
        <f t="shared" si="187"/>
        <v>113400</v>
      </c>
      <c r="AN336" s="23">
        <f t="shared" si="188"/>
        <v>453600</v>
      </c>
      <c r="AO336" s="23">
        <f t="shared" si="189"/>
        <v>279000</v>
      </c>
      <c r="AP336" s="23">
        <f t="shared" si="190"/>
        <v>174600</v>
      </c>
      <c r="AQ336" s="24">
        <v>45043</v>
      </c>
      <c r="AR336" s="27" t="str">
        <f t="shared" si="191"/>
        <v>27/04/23</v>
      </c>
      <c r="AS336" s="16">
        <v>1</v>
      </c>
      <c r="AT336" s="66">
        <f>AP336/'pivot general'!$A$8</f>
        <v>2.6191780386271757E-4</v>
      </c>
    </row>
    <row r="337" spans="1:46" ht="14.4" x14ac:dyDescent="0.3">
      <c r="A337" s="16">
        <v>336</v>
      </c>
      <c r="B337" s="16" t="str">
        <f t="shared" si="160"/>
        <v>ORD-AK-336-10/04/23</v>
      </c>
      <c r="C337" s="17" t="s">
        <v>50</v>
      </c>
      <c r="D337" s="16" t="str">
        <f>_xlfn.XLOOKUP($C337,Product!$E$3:$E$29,Product!$D$3:$D$29)</f>
        <v>AK</v>
      </c>
      <c r="E337" s="18" t="s">
        <v>349</v>
      </c>
      <c r="F337" s="18">
        <f t="shared" si="161"/>
        <v>10</v>
      </c>
      <c r="G337" s="18">
        <f t="shared" si="162"/>
        <v>20</v>
      </c>
      <c r="H337" s="18">
        <f t="shared" si="163"/>
        <v>31</v>
      </c>
      <c r="I337" s="18">
        <f t="shared" si="164"/>
        <v>10</v>
      </c>
      <c r="J337" s="16" t="str">
        <f t="shared" si="165"/>
        <v>Ocean Blue</v>
      </c>
      <c r="K337" s="16" t="str">
        <f t="shared" si="166"/>
        <v>Ocean Blue</v>
      </c>
      <c r="L337" s="25" t="str">
        <f t="shared" si="167"/>
        <v xml:space="preserve"> 1</v>
      </c>
      <c r="M337" s="19">
        <f t="shared" si="168"/>
        <v>1</v>
      </c>
      <c r="N337" s="18">
        <f t="shared" si="169"/>
        <v>44</v>
      </c>
      <c r="O337" s="18">
        <f t="shared" si="170"/>
        <v>55</v>
      </c>
      <c r="P337" s="18">
        <f t="shared" si="171"/>
        <v>66</v>
      </c>
      <c r="Q337" s="18">
        <f t="shared" si="172"/>
        <v>11</v>
      </c>
      <c r="R337" s="27" t="str">
        <f t="shared" si="173"/>
        <v xml:space="preserve">Snow White </v>
      </c>
      <c r="S337" s="19" t="str">
        <f t="shared" si="174"/>
        <v xml:space="preserve">Snow White </v>
      </c>
      <c r="T337" s="19" t="str">
        <f t="shared" si="175"/>
        <v xml:space="preserve"> 1</v>
      </c>
      <c r="U337" s="19">
        <f t="shared" si="176"/>
        <v>1</v>
      </c>
      <c r="V337" s="20">
        <f t="shared" si="177"/>
        <v>79</v>
      </c>
      <c r="W337" s="18">
        <f t="shared" si="178"/>
        <v>94</v>
      </c>
      <c r="X337" s="18">
        <f t="shared" si="179"/>
        <v>105</v>
      </c>
      <c r="Y337" s="18">
        <f t="shared" si="180"/>
        <v>15</v>
      </c>
      <c r="Z337" s="16" t="str">
        <f t="shared" si="181"/>
        <v xml:space="preserve">Midnight Black </v>
      </c>
      <c r="AA337" s="16" t="str">
        <f t="shared" si="182"/>
        <v xml:space="preserve">Midnight Black </v>
      </c>
      <c r="AB337" s="19" t="str">
        <f t="shared" si="183"/>
        <v xml:space="preserve"> 1</v>
      </c>
      <c r="AC337" s="19">
        <f t="shared" si="184"/>
        <v>1</v>
      </c>
      <c r="AD337" s="19">
        <f t="shared" si="185"/>
        <v>3</v>
      </c>
      <c r="AE337" s="31">
        <f>_xlfn.XLOOKUP(C337,Product!$E$3:$E$29,Product!$F$3:$F$29)</f>
        <v>290000</v>
      </c>
      <c r="AF337" s="31">
        <f>_xlfn.XLOOKUP(C337,Product!$E$3:$E$29,Product!$G$3:$G$29)</f>
        <v>115000</v>
      </c>
      <c r="AG337" s="21" t="s">
        <v>16</v>
      </c>
      <c r="AH337" s="22" t="e">
        <f>_xlfn.XLOOKUP(AG337,Diskon!$C$3:$C$9,Diskon!$D$3:$D$9)</f>
        <v>#N/A</v>
      </c>
      <c r="AI337" s="17" t="s">
        <v>16</v>
      </c>
      <c r="AJ337" s="16" t="s">
        <v>23</v>
      </c>
      <c r="AK337" s="16" t="s">
        <v>64</v>
      </c>
      <c r="AL337" s="23">
        <f t="shared" si="186"/>
        <v>870000</v>
      </c>
      <c r="AM337" s="23" t="str">
        <f t="shared" si="187"/>
        <v>0</v>
      </c>
      <c r="AN337" s="23">
        <f t="shared" si="188"/>
        <v>870000</v>
      </c>
      <c r="AO337" s="23">
        <f t="shared" si="189"/>
        <v>345000</v>
      </c>
      <c r="AP337" s="23">
        <f t="shared" si="190"/>
        <v>525000</v>
      </c>
      <c r="AQ337" s="24">
        <v>45026</v>
      </c>
      <c r="AR337" s="27" t="str">
        <f t="shared" si="191"/>
        <v>10/04/23</v>
      </c>
      <c r="AS337" s="16">
        <v>1</v>
      </c>
      <c r="AT337" s="66">
        <f>AP337/'pivot general'!$A$8</f>
        <v>7.8755353395147036E-4</v>
      </c>
    </row>
    <row r="338" spans="1:46" ht="14.4" x14ac:dyDescent="0.3">
      <c r="A338" s="16">
        <v>337</v>
      </c>
      <c r="B338" s="16" t="str">
        <f t="shared" si="160"/>
        <v>ORD-PW-337-01/04/23</v>
      </c>
      <c r="C338" s="17" t="s">
        <v>27</v>
      </c>
      <c r="D338" s="16" t="str">
        <f>_xlfn.XLOOKUP($C338,Product!$E$3:$E$29,Product!$D$3:$D$29)</f>
        <v>PW</v>
      </c>
      <c r="E338" s="18" t="s">
        <v>261</v>
      </c>
      <c r="F338" s="18">
        <f t="shared" si="161"/>
        <v>10</v>
      </c>
      <c r="G338" s="18">
        <f t="shared" si="162"/>
        <v>24</v>
      </c>
      <c r="H338" s="18">
        <f t="shared" si="163"/>
        <v>35</v>
      </c>
      <c r="I338" s="18">
        <f t="shared" si="164"/>
        <v>14</v>
      </c>
      <c r="J338" s="16" t="str">
        <f t="shared" si="165"/>
        <v>Midnight Black</v>
      </c>
      <c r="K338" s="16" t="str">
        <f t="shared" si="166"/>
        <v>Midnight Black</v>
      </c>
      <c r="L338" s="25" t="str">
        <f t="shared" si="167"/>
        <v xml:space="preserve"> 1</v>
      </c>
      <c r="M338" s="19">
        <f t="shared" si="168"/>
        <v>1</v>
      </c>
      <c r="N338" s="18" t="e">
        <f t="shared" si="169"/>
        <v>#VALUE!</v>
      </c>
      <c r="O338" s="18" t="e">
        <f t="shared" si="170"/>
        <v>#VALUE!</v>
      </c>
      <c r="P338" s="18" t="e">
        <f t="shared" si="171"/>
        <v>#VALUE!</v>
      </c>
      <c r="Q338" s="18" t="e">
        <f t="shared" si="172"/>
        <v>#VALUE!</v>
      </c>
      <c r="R338" s="27" t="str">
        <f t="shared" si="173"/>
        <v xml:space="preserve"> </v>
      </c>
      <c r="S338" s="19" t="str">
        <f t="shared" si="174"/>
        <v xml:space="preserve"> </v>
      </c>
      <c r="T338" s="19" t="str">
        <f t="shared" si="175"/>
        <v>0</v>
      </c>
      <c r="U338" s="19">
        <f t="shared" si="176"/>
        <v>0</v>
      </c>
      <c r="V338" s="20" t="e">
        <f t="shared" si="177"/>
        <v>#VALUE!</v>
      </c>
      <c r="W338" s="18" t="e">
        <f t="shared" si="178"/>
        <v>#VALUE!</v>
      </c>
      <c r="X338" s="18" t="e">
        <f t="shared" si="179"/>
        <v>#VALUE!</v>
      </c>
      <c r="Y338" s="18" t="e">
        <f t="shared" si="180"/>
        <v>#VALUE!</v>
      </c>
      <c r="Z338" s="16" t="str">
        <f t="shared" si="181"/>
        <v xml:space="preserve"> </v>
      </c>
      <c r="AA338" s="16" t="str">
        <f t="shared" si="182"/>
        <v xml:space="preserve"> </v>
      </c>
      <c r="AB338" s="19" t="str">
        <f t="shared" si="183"/>
        <v>0</v>
      </c>
      <c r="AC338" s="19">
        <f t="shared" si="184"/>
        <v>0</v>
      </c>
      <c r="AD338" s="19">
        <f t="shared" si="185"/>
        <v>1</v>
      </c>
      <c r="AE338" s="31">
        <f>_xlfn.XLOOKUP(C338,Product!$E$3:$E$29,Product!$F$3:$F$29)</f>
        <v>155000</v>
      </c>
      <c r="AF338" s="31">
        <f>_xlfn.XLOOKUP(C338,Product!$E$3:$E$29,Product!$G$3:$G$29)</f>
        <v>46000</v>
      </c>
      <c r="AG338" s="21" t="s">
        <v>10</v>
      </c>
      <c r="AH338" s="22">
        <f>_xlfn.XLOOKUP(AG338,Diskon!$C$3:$C$9,Diskon!$D$3:$D$9)</f>
        <v>0.1</v>
      </c>
      <c r="AI338" s="17" t="s">
        <v>90</v>
      </c>
      <c r="AJ338" s="16" t="s">
        <v>11</v>
      </c>
      <c r="AK338" s="16" t="s">
        <v>66</v>
      </c>
      <c r="AL338" s="23">
        <f t="shared" si="186"/>
        <v>155000</v>
      </c>
      <c r="AM338" s="23">
        <f t="shared" si="187"/>
        <v>15500</v>
      </c>
      <c r="AN338" s="23">
        <f t="shared" si="188"/>
        <v>139500</v>
      </c>
      <c r="AO338" s="23">
        <f t="shared" si="189"/>
        <v>46000</v>
      </c>
      <c r="AP338" s="23">
        <f t="shared" si="190"/>
        <v>93500</v>
      </c>
      <c r="AQ338" s="24">
        <v>45017</v>
      </c>
      <c r="AR338" s="27" t="str">
        <f t="shared" si="191"/>
        <v>01/04/23</v>
      </c>
      <c r="AS338" s="16">
        <v>3</v>
      </c>
      <c r="AT338" s="66">
        <f>AP338/'pivot general'!$A$8</f>
        <v>1.402595341418333E-4</v>
      </c>
    </row>
    <row r="339" spans="1:46" ht="14.4" x14ac:dyDescent="0.3">
      <c r="A339" s="16">
        <v>338</v>
      </c>
      <c r="B339" s="16" t="str">
        <f t="shared" si="160"/>
        <v>ORD-AK-338-29/04/23</v>
      </c>
      <c r="C339" s="17" t="s">
        <v>45</v>
      </c>
      <c r="D339" s="16" t="str">
        <f>_xlfn.XLOOKUP($C339,Product!$E$3:$E$29,Product!$D$3:$D$29)</f>
        <v>AK</v>
      </c>
      <c r="E339" s="18" t="s">
        <v>248</v>
      </c>
      <c r="F339" s="18">
        <f t="shared" si="161"/>
        <v>10</v>
      </c>
      <c r="G339" s="18">
        <f t="shared" si="162"/>
        <v>17</v>
      </c>
      <c r="H339" s="18">
        <f t="shared" si="163"/>
        <v>28</v>
      </c>
      <c r="I339" s="18">
        <f t="shared" si="164"/>
        <v>7</v>
      </c>
      <c r="J339" s="16" t="str">
        <f t="shared" si="165"/>
        <v>Magenta</v>
      </c>
      <c r="K339" s="16" t="str">
        <f t="shared" si="166"/>
        <v>Magenta</v>
      </c>
      <c r="L339" s="25" t="str">
        <f t="shared" si="167"/>
        <v xml:space="preserve"> 1</v>
      </c>
      <c r="M339" s="19">
        <f t="shared" si="168"/>
        <v>1</v>
      </c>
      <c r="N339" s="18" t="e">
        <f t="shared" si="169"/>
        <v>#VALUE!</v>
      </c>
      <c r="O339" s="18" t="e">
        <f t="shared" si="170"/>
        <v>#VALUE!</v>
      </c>
      <c r="P339" s="18" t="e">
        <f t="shared" si="171"/>
        <v>#VALUE!</v>
      </c>
      <c r="Q339" s="18" t="e">
        <f t="shared" si="172"/>
        <v>#VALUE!</v>
      </c>
      <c r="R339" s="27" t="str">
        <f t="shared" si="173"/>
        <v xml:space="preserve"> </v>
      </c>
      <c r="S339" s="19" t="str">
        <f t="shared" si="174"/>
        <v xml:space="preserve"> </v>
      </c>
      <c r="T339" s="19" t="str">
        <f t="shared" si="175"/>
        <v>0</v>
      </c>
      <c r="U339" s="19">
        <f t="shared" si="176"/>
        <v>0</v>
      </c>
      <c r="V339" s="20" t="e">
        <f t="shared" si="177"/>
        <v>#VALUE!</v>
      </c>
      <c r="W339" s="18" t="e">
        <f t="shared" si="178"/>
        <v>#VALUE!</v>
      </c>
      <c r="X339" s="18" t="e">
        <f t="shared" si="179"/>
        <v>#VALUE!</v>
      </c>
      <c r="Y339" s="18" t="e">
        <f t="shared" si="180"/>
        <v>#VALUE!</v>
      </c>
      <c r="Z339" s="16" t="str">
        <f t="shared" si="181"/>
        <v xml:space="preserve"> </v>
      </c>
      <c r="AA339" s="16" t="str">
        <f t="shared" si="182"/>
        <v xml:space="preserve"> </v>
      </c>
      <c r="AB339" s="19" t="str">
        <f t="shared" si="183"/>
        <v>0</v>
      </c>
      <c r="AC339" s="19">
        <f t="shared" si="184"/>
        <v>0</v>
      </c>
      <c r="AD339" s="19">
        <f t="shared" si="185"/>
        <v>1</v>
      </c>
      <c r="AE339" s="31">
        <f>_xlfn.XLOOKUP(C339,Product!$E$3:$E$29,Product!$F$3:$F$29)</f>
        <v>400000</v>
      </c>
      <c r="AF339" s="31">
        <f>_xlfn.XLOOKUP(C339,Product!$E$3:$E$29,Product!$G$3:$G$29)</f>
        <v>250000</v>
      </c>
      <c r="AG339" s="21" t="s">
        <v>96</v>
      </c>
      <c r="AH339" s="22">
        <f>_xlfn.XLOOKUP(AG339,Diskon!$C$3:$C$9,Diskon!$D$3:$D$9)</f>
        <v>0.1</v>
      </c>
      <c r="AI339" s="17" t="s">
        <v>13</v>
      </c>
      <c r="AJ339" s="16" t="s">
        <v>14</v>
      </c>
      <c r="AK339" s="16" t="s">
        <v>15</v>
      </c>
      <c r="AL339" s="23">
        <f t="shared" si="186"/>
        <v>400000</v>
      </c>
      <c r="AM339" s="23">
        <f t="shared" si="187"/>
        <v>40000</v>
      </c>
      <c r="AN339" s="23">
        <f t="shared" si="188"/>
        <v>360000</v>
      </c>
      <c r="AO339" s="23">
        <f t="shared" si="189"/>
        <v>250000</v>
      </c>
      <c r="AP339" s="23">
        <f t="shared" si="190"/>
        <v>110000</v>
      </c>
      <c r="AQ339" s="24">
        <v>45045</v>
      </c>
      <c r="AR339" s="27" t="str">
        <f t="shared" si="191"/>
        <v>29/04/23</v>
      </c>
      <c r="AS339" s="16">
        <v>5</v>
      </c>
      <c r="AT339" s="66">
        <f>AP339/'pivot general'!$A$8</f>
        <v>1.6501121663745093E-4</v>
      </c>
    </row>
    <row r="340" spans="1:46" ht="14.4" x14ac:dyDescent="0.3">
      <c r="A340" s="16">
        <v>339</v>
      </c>
      <c r="B340" s="16" t="str">
        <f t="shared" si="160"/>
        <v>ORD-AK-339-06/04/23</v>
      </c>
      <c r="C340" s="17" t="s">
        <v>37</v>
      </c>
      <c r="D340" s="16" t="str">
        <f>_xlfn.XLOOKUP($C340,Product!$E$3:$E$29,Product!$D$3:$D$29)</f>
        <v>AK</v>
      </c>
      <c r="E340" s="18" t="s">
        <v>244</v>
      </c>
      <c r="F340" s="18">
        <f t="shared" si="161"/>
        <v>10</v>
      </c>
      <c r="G340" s="18">
        <f t="shared" si="162"/>
        <v>18</v>
      </c>
      <c r="H340" s="18">
        <f t="shared" si="163"/>
        <v>29</v>
      </c>
      <c r="I340" s="18">
        <f t="shared" si="164"/>
        <v>8</v>
      </c>
      <c r="J340" s="16" t="str">
        <f t="shared" si="165"/>
        <v>Ash Grey</v>
      </c>
      <c r="K340" s="16" t="str">
        <f t="shared" si="166"/>
        <v>Ash Grey</v>
      </c>
      <c r="L340" s="25" t="str">
        <f t="shared" si="167"/>
        <v xml:space="preserve"> 2</v>
      </c>
      <c r="M340" s="19">
        <f t="shared" si="168"/>
        <v>2</v>
      </c>
      <c r="N340" s="18" t="e">
        <f t="shared" si="169"/>
        <v>#VALUE!</v>
      </c>
      <c r="O340" s="18" t="e">
        <f t="shared" si="170"/>
        <v>#VALUE!</v>
      </c>
      <c r="P340" s="18" t="e">
        <f t="shared" si="171"/>
        <v>#VALUE!</v>
      </c>
      <c r="Q340" s="18" t="e">
        <f t="shared" si="172"/>
        <v>#VALUE!</v>
      </c>
      <c r="R340" s="27" t="str">
        <f t="shared" si="173"/>
        <v xml:space="preserve"> </v>
      </c>
      <c r="S340" s="19" t="str">
        <f t="shared" si="174"/>
        <v xml:space="preserve"> </v>
      </c>
      <c r="T340" s="19" t="str">
        <f t="shared" si="175"/>
        <v>0</v>
      </c>
      <c r="U340" s="19">
        <f t="shared" si="176"/>
        <v>0</v>
      </c>
      <c r="V340" s="20" t="e">
        <f t="shared" si="177"/>
        <v>#VALUE!</v>
      </c>
      <c r="W340" s="18" t="e">
        <f t="shared" si="178"/>
        <v>#VALUE!</v>
      </c>
      <c r="X340" s="18" t="e">
        <f t="shared" si="179"/>
        <v>#VALUE!</v>
      </c>
      <c r="Y340" s="18" t="e">
        <f t="shared" si="180"/>
        <v>#VALUE!</v>
      </c>
      <c r="Z340" s="16" t="str">
        <f t="shared" si="181"/>
        <v xml:space="preserve"> </v>
      </c>
      <c r="AA340" s="16" t="str">
        <f t="shared" si="182"/>
        <v xml:space="preserve"> </v>
      </c>
      <c r="AB340" s="19" t="str">
        <f t="shared" si="183"/>
        <v>0</v>
      </c>
      <c r="AC340" s="19">
        <f t="shared" si="184"/>
        <v>0</v>
      </c>
      <c r="AD340" s="19">
        <f t="shared" si="185"/>
        <v>2</v>
      </c>
      <c r="AE340" s="31">
        <f>_xlfn.XLOOKUP(C340,Product!$E$3:$E$29,Product!$F$3:$F$29)</f>
        <v>48000</v>
      </c>
      <c r="AF340" s="31">
        <f>_xlfn.XLOOKUP(C340,Product!$E$3:$E$29,Product!$G$3:$G$29)</f>
        <v>20000</v>
      </c>
      <c r="AG340" s="21" t="s">
        <v>10</v>
      </c>
      <c r="AH340" s="22">
        <f>_xlfn.XLOOKUP(AG340,Diskon!$C$3:$C$9,Diskon!$D$3:$D$9)</f>
        <v>0.1</v>
      </c>
      <c r="AI340" s="17" t="s">
        <v>90</v>
      </c>
      <c r="AJ340" s="16" t="s">
        <v>11</v>
      </c>
      <c r="AK340" s="16" t="s">
        <v>60</v>
      </c>
      <c r="AL340" s="23">
        <f t="shared" si="186"/>
        <v>96000</v>
      </c>
      <c r="AM340" s="23">
        <f t="shared" si="187"/>
        <v>9600</v>
      </c>
      <c r="AN340" s="23">
        <f t="shared" si="188"/>
        <v>86400</v>
      </c>
      <c r="AO340" s="23">
        <f t="shared" si="189"/>
        <v>40000</v>
      </c>
      <c r="AP340" s="23">
        <f t="shared" si="190"/>
        <v>46400</v>
      </c>
      <c r="AQ340" s="24">
        <v>45022</v>
      </c>
      <c r="AR340" s="27" t="str">
        <f t="shared" si="191"/>
        <v>06/04/23</v>
      </c>
      <c r="AS340" s="16">
        <v>1</v>
      </c>
      <c r="AT340" s="66">
        <f>AP340/'pivot general'!$A$8</f>
        <v>6.9604731381615664E-5</v>
      </c>
    </row>
    <row r="341" spans="1:46" ht="14.4" x14ac:dyDescent="0.3">
      <c r="A341" s="16">
        <v>340</v>
      </c>
      <c r="B341" s="16" t="str">
        <f t="shared" si="160"/>
        <v>ORD-PW-340-01/04/23</v>
      </c>
      <c r="C341" s="17" t="s">
        <v>59</v>
      </c>
      <c r="D341" s="16" t="str">
        <f>_xlfn.XLOOKUP($C341,Product!$E$3:$E$29,Product!$D$3:$D$29)</f>
        <v>PW</v>
      </c>
      <c r="E341" s="18" t="s">
        <v>350</v>
      </c>
      <c r="F341" s="18">
        <f t="shared" si="161"/>
        <v>10</v>
      </c>
      <c r="G341" s="18">
        <f t="shared" si="162"/>
        <v>17</v>
      </c>
      <c r="H341" s="18">
        <f t="shared" si="163"/>
        <v>28</v>
      </c>
      <c r="I341" s="18">
        <f t="shared" si="164"/>
        <v>7</v>
      </c>
      <c r="J341" s="16" t="str">
        <f t="shared" si="165"/>
        <v>Magenta</v>
      </c>
      <c r="K341" s="16" t="str">
        <f t="shared" si="166"/>
        <v>Magenta</v>
      </c>
      <c r="L341" s="25" t="str">
        <f t="shared" si="167"/>
        <v xml:space="preserve"> 1</v>
      </c>
      <c r="M341" s="19">
        <f t="shared" si="168"/>
        <v>1</v>
      </c>
      <c r="N341" s="18">
        <f t="shared" si="169"/>
        <v>41</v>
      </c>
      <c r="O341" s="18">
        <f t="shared" si="170"/>
        <v>46</v>
      </c>
      <c r="P341" s="18">
        <f t="shared" si="171"/>
        <v>57</v>
      </c>
      <c r="Q341" s="18">
        <f t="shared" si="172"/>
        <v>5</v>
      </c>
      <c r="R341" s="27" t="str">
        <f t="shared" si="173"/>
        <v xml:space="preserve">Dusk </v>
      </c>
      <c r="S341" s="19" t="str">
        <f t="shared" si="174"/>
        <v xml:space="preserve">Dusk </v>
      </c>
      <c r="T341" s="19" t="str">
        <f t="shared" si="175"/>
        <v xml:space="preserve"> 1</v>
      </c>
      <c r="U341" s="19">
        <f t="shared" si="176"/>
        <v>1</v>
      </c>
      <c r="V341" s="20" t="e">
        <f t="shared" si="177"/>
        <v>#VALUE!</v>
      </c>
      <c r="W341" s="18" t="e">
        <f t="shared" si="178"/>
        <v>#VALUE!</v>
      </c>
      <c r="X341" s="18" t="e">
        <f t="shared" si="179"/>
        <v>#VALUE!</v>
      </c>
      <c r="Y341" s="18" t="e">
        <f t="shared" si="180"/>
        <v>#VALUE!</v>
      </c>
      <c r="Z341" s="16" t="str">
        <f t="shared" si="181"/>
        <v xml:space="preserve"> </v>
      </c>
      <c r="AA341" s="16" t="str">
        <f t="shared" si="182"/>
        <v xml:space="preserve"> </v>
      </c>
      <c r="AB341" s="19" t="str">
        <f t="shared" si="183"/>
        <v>0</v>
      </c>
      <c r="AC341" s="19">
        <f t="shared" si="184"/>
        <v>0</v>
      </c>
      <c r="AD341" s="19">
        <f t="shared" si="185"/>
        <v>2</v>
      </c>
      <c r="AE341" s="31">
        <f>_xlfn.XLOOKUP(C341,Product!$E$3:$E$29,Product!$F$3:$F$29)</f>
        <v>110000</v>
      </c>
      <c r="AF341" s="31">
        <f>_xlfn.XLOOKUP(C341,Product!$E$3:$E$29,Product!$G$3:$G$29)</f>
        <v>40000</v>
      </c>
      <c r="AG341" s="21" t="s">
        <v>10</v>
      </c>
      <c r="AH341" s="22">
        <f>_xlfn.XLOOKUP(AG341,Diskon!$C$3:$C$9,Diskon!$D$3:$D$9)</f>
        <v>0.1</v>
      </c>
      <c r="AI341" s="17" t="s">
        <v>90</v>
      </c>
      <c r="AJ341" s="16" t="s">
        <v>11</v>
      </c>
      <c r="AK341" s="16" t="s">
        <v>74</v>
      </c>
      <c r="AL341" s="23">
        <f t="shared" si="186"/>
        <v>220000</v>
      </c>
      <c r="AM341" s="23">
        <f t="shared" si="187"/>
        <v>22000</v>
      </c>
      <c r="AN341" s="23">
        <f t="shared" si="188"/>
        <v>198000</v>
      </c>
      <c r="AO341" s="23">
        <f t="shared" si="189"/>
        <v>80000</v>
      </c>
      <c r="AP341" s="23">
        <f t="shared" si="190"/>
        <v>118000</v>
      </c>
      <c r="AQ341" s="24">
        <v>45017</v>
      </c>
      <c r="AR341" s="27" t="str">
        <f t="shared" si="191"/>
        <v>01/04/23</v>
      </c>
      <c r="AS341" s="16">
        <v>5</v>
      </c>
      <c r="AT341" s="66">
        <f>AP341/'pivot general'!$A$8</f>
        <v>1.7701203239290191E-4</v>
      </c>
    </row>
    <row r="342" spans="1:46" ht="14.4" x14ac:dyDescent="0.3">
      <c r="A342" s="16">
        <v>341</v>
      </c>
      <c r="B342" s="16" t="str">
        <f t="shared" si="160"/>
        <v>ORD-PP-341-18/04/23</v>
      </c>
      <c r="C342" s="17" t="s">
        <v>54</v>
      </c>
      <c r="D342" s="16" t="str">
        <f>_xlfn.XLOOKUP($C342,Product!$E$3:$E$29,Product!$D$3:$D$29)</f>
        <v>PP</v>
      </c>
      <c r="E342" s="18" t="s">
        <v>164</v>
      </c>
      <c r="F342" s="18">
        <f t="shared" si="161"/>
        <v>10</v>
      </c>
      <c r="G342" s="18">
        <f t="shared" si="162"/>
        <v>24</v>
      </c>
      <c r="H342" s="18">
        <f t="shared" si="163"/>
        <v>35</v>
      </c>
      <c r="I342" s="18">
        <f t="shared" si="164"/>
        <v>14</v>
      </c>
      <c r="J342" s="16" t="str">
        <f t="shared" si="165"/>
        <v>Midnight Black</v>
      </c>
      <c r="K342" s="16" t="str">
        <f t="shared" si="166"/>
        <v>Midnight Black</v>
      </c>
      <c r="L342" s="25" t="str">
        <f t="shared" si="167"/>
        <v xml:space="preserve"> 3</v>
      </c>
      <c r="M342" s="19">
        <f t="shared" si="168"/>
        <v>3</v>
      </c>
      <c r="N342" s="18" t="e">
        <f t="shared" si="169"/>
        <v>#VALUE!</v>
      </c>
      <c r="O342" s="18" t="e">
        <f t="shared" si="170"/>
        <v>#VALUE!</v>
      </c>
      <c r="P342" s="18" t="e">
        <f t="shared" si="171"/>
        <v>#VALUE!</v>
      </c>
      <c r="Q342" s="18" t="e">
        <f t="shared" si="172"/>
        <v>#VALUE!</v>
      </c>
      <c r="R342" s="27" t="str">
        <f t="shared" si="173"/>
        <v xml:space="preserve"> </v>
      </c>
      <c r="S342" s="19" t="str">
        <f t="shared" si="174"/>
        <v xml:space="preserve"> </v>
      </c>
      <c r="T342" s="19" t="str">
        <f t="shared" si="175"/>
        <v>0</v>
      </c>
      <c r="U342" s="19">
        <f t="shared" si="176"/>
        <v>0</v>
      </c>
      <c r="V342" s="20" t="e">
        <f t="shared" si="177"/>
        <v>#VALUE!</v>
      </c>
      <c r="W342" s="18" t="e">
        <f t="shared" si="178"/>
        <v>#VALUE!</v>
      </c>
      <c r="X342" s="18" t="e">
        <f t="shared" si="179"/>
        <v>#VALUE!</v>
      </c>
      <c r="Y342" s="18" t="e">
        <f t="shared" si="180"/>
        <v>#VALUE!</v>
      </c>
      <c r="Z342" s="16" t="str">
        <f t="shared" si="181"/>
        <v xml:space="preserve"> </v>
      </c>
      <c r="AA342" s="16" t="str">
        <f t="shared" si="182"/>
        <v xml:space="preserve"> </v>
      </c>
      <c r="AB342" s="19" t="str">
        <f t="shared" si="183"/>
        <v>0</v>
      </c>
      <c r="AC342" s="19">
        <f t="shared" si="184"/>
        <v>0</v>
      </c>
      <c r="AD342" s="19">
        <f t="shared" si="185"/>
        <v>3</v>
      </c>
      <c r="AE342" s="31">
        <f>_xlfn.XLOOKUP(C342,Product!$E$3:$E$29,Product!$F$3:$F$29)</f>
        <v>85000</v>
      </c>
      <c r="AF342" s="31">
        <f>_xlfn.XLOOKUP(C342,Product!$E$3:$E$29,Product!$G$3:$G$29)</f>
        <v>28000</v>
      </c>
      <c r="AG342" s="21" t="s">
        <v>12</v>
      </c>
      <c r="AH342" s="22">
        <f>_xlfn.XLOOKUP(AG342,Diskon!$C$3:$C$9,Diskon!$D$3:$D$9)</f>
        <v>0.2</v>
      </c>
      <c r="AI342" s="17" t="s">
        <v>13</v>
      </c>
      <c r="AJ342" s="16" t="s">
        <v>11</v>
      </c>
      <c r="AK342" s="16" t="s">
        <v>55</v>
      </c>
      <c r="AL342" s="23">
        <f t="shared" si="186"/>
        <v>255000</v>
      </c>
      <c r="AM342" s="23">
        <f t="shared" si="187"/>
        <v>51000</v>
      </c>
      <c r="AN342" s="23">
        <f t="shared" si="188"/>
        <v>204000</v>
      </c>
      <c r="AO342" s="23">
        <f t="shared" si="189"/>
        <v>84000</v>
      </c>
      <c r="AP342" s="23">
        <f t="shared" si="190"/>
        <v>120000</v>
      </c>
      <c r="AQ342" s="24">
        <v>45034</v>
      </c>
      <c r="AR342" s="27" t="str">
        <f t="shared" si="191"/>
        <v>18/04/23</v>
      </c>
      <c r="AS342" s="16">
        <v>3</v>
      </c>
      <c r="AT342" s="66">
        <f>AP342/'pivot general'!$A$8</f>
        <v>1.8001223633176466E-4</v>
      </c>
    </row>
    <row r="343" spans="1:46" ht="14.4" x14ac:dyDescent="0.3">
      <c r="A343" s="16">
        <v>342</v>
      </c>
      <c r="B343" s="16" t="str">
        <f t="shared" si="160"/>
        <v>ORD-PW-342-02/04/23</v>
      </c>
      <c r="C343" s="17" t="s">
        <v>73</v>
      </c>
      <c r="D343" s="16" t="str">
        <f>_xlfn.XLOOKUP($C343,Product!$E$3:$E$29,Product!$D$3:$D$29)</f>
        <v>PW</v>
      </c>
      <c r="E343" s="18" t="s">
        <v>351</v>
      </c>
      <c r="F343" s="18">
        <f t="shared" si="161"/>
        <v>10</v>
      </c>
      <c r="G343" s="18">
        <f t="shared" si="162"/>
        <v>24</v>
      </c>
      <c r="H343" s="18">
        <f t="shared" si="163"/>
        <v>35</v>
      </c>
      <c r="I343" s="18">
        <f t="shared" si="164"/>
        <v>14</v>
      </c>
      <c r="J343" s="16" t="str">
        <f t="shared" si="165"/>
        <v>Midnight Black</v>
      </c>
      <c r="K343" s="16" t="str">
        <f t="shared" si="166"/>
        <v>Midnight Black</v>
      </c>
      <c r="L343" s="25" t="str">
        <f t="shared" si="167"/>
        <v xml:space="preserve"> 3</v>
      </c>
      <c r="M343" s="19">
        <f t="shared" si="168"/>
        <v>3</v>
      </c>
      <c r="N343" s="18">
        <f t="shared" si="169"/>
        <v>48</v>
      </c>
      <c r="O343" s="18">
        <f t="shared" si="170"/>
        <v>62</v>
      </c>
      <c r="P343" s="18">
        <f t="shared" si="171"/>
        <v>73</v>
      </c>
      <c r="Q343" s="18">
        <f t="shared" si="172"/>
        <v>14</v>
      </c>
      <c r="R343" s="27" t="str">
        <f t="shared" si="173"/>
        <v xml:space="preserve">Summer Orange </v>
      </c>
      <c r="S343" s="19" t="str">
        <f t="shared" si="174"/>
        <v xml:space="preserve">Summer Orange </v>
      </c>
      <c r="T343" s="19" t="str">
        <f t="shared" si="175"/>
        <v xml:space="preserve"> 1</v>
      </c>
      <c r="U343" s="19">
        <f t="shared" si="176"/>
        <v>1</v>
      </c>
      <c r="V343" s="20" t="e">
        <f t="shared" si="177"/>
        <v>#VALUE!</v>
      </c>
      <c r="W343" s="18" t="e">
        <f t="shared" si="178"/>
        <v>#VALUE!</v>
      </c>
      <c r="X343" s="18" t="e">
        <f t="shared" si="179"/>
        <v>#VALUE!</v>
      </c>
      <c r="Y343" s="18" t="e">
        <f t="shared" si="180"/>
        <v>#VALUE!</v>
      </c>
      <c r="Z343" s="16" t="str">
        <f t="shared" si="181"/>
        <v xml:space="preserve"> </v>
      </c>
      <c r="AA343" s="16" t="str">
        <f t="shared" si="182"/>
        <v xml:space="preserve"> </v>
      </c>
      <c r="AB343" s="19" t="str">
        <f t="shared" si="183"/>
        <v>0</v>
      </c>
      <c r="AC343" s="19">
        <f t="shared" si="184"/>
        <v>0</v>
      </c>
      <c r="AD343" s="19">
        <f t="shared" si="185"/>
        <v>4</v>
      </c>
      <c r="AE343" s="31">
        <f>_xlfn.XLOOKUP(C343,Product!$E$3:$E$29,Product!$F$3:$F$29)</f>
        <v>185000</v>
      </c>
      <c r="AF343" s="31">
        <f>_xlfn.XLOOKUP(C343,Product!$E$3:$E$29,Product!$G$3:$G$29)</f>
        <v>60000</v>
      </c>
      <c r="AG343" s="21" t="s">
        <v>92</v>
      </c>
      <c r="AH343" s="22">
        <f>_xlfn.XLOOKUP(AG343,Diskon!$C$3:$C$9,Diskon!$D$3:$D$9)</f>
        <v>0.1</v>
      </c>
      <c r="AI343" s="17" t="s">
        <v>90</v>
      </c>
      <c r="AJ343" s="16" t="s">
        <v>14</v>
      </c>
      <c r="AK343" s="16" t="s">
        <v>28</v>
      </c>
      <c r="AL343" s="23">
        <f t="shared" si="186"/>
        <v>740000</v>
      </c>
      <c r="AM343" s="23">
        <f t="shared" si="187"/>
        <v>74000</v>
      </c>
      <c r="AN343" s="23">
        <f t="shared" si="188"/>
        <v>666000</v>
      </c>
      <c r="AO343" s="23">
        <f t="shared" si="189"/>
        <v>240000</v>
      </c>
      <c r="AP343" s="23">
        <f t="shared" si="190"/>
        <v>426000</v>
      </c>
      <c r="AQ343" s="24">
        <v>45018</v>
      </c>
      <c r="AR343" s="27" t="str">
        <f t="shared" si="191"/>
        <v>02/04/23</v>
      </c>
      <c r="AS343" s="16">
        <v>3</v>
      </c>
      <c r="AT343" s="66">
        <f>AP343/'pivot general'!$A$8</f>
        <v>6.3904343897776457E-4</v>
      </c>
    </row>
    <row r="344" spans="1:46" ht="14.4" x14ac:dyDescent="0.3">
      <c r="A344" s="16">
        <v>343</v>
      </c>
      <c r="B344" s="16" t="str">
        <f t="shared" si="160"/>
        <v>ORD-SP-343-08/04/23</v>
      </c>
      <c r="C344" s="17" t="s">
        <v>67</v>
      </c>
      <c r="D344" s="16" t="str">
        <f>_xlfn.XLOOKUP($C344,Product!$E$3:$E$29,Product!$D$3:$D$29)</f>
        <v>SP</v>
      </c>
      <c r="E344" s="18" t="s">
        <v>352</v>
      </c>
      <c r="F344" s="18">
        <f t="shared" si="161"/>
        <v>10</v>
      </c>
      <c r="G344" s="18">
        <f t="shared" si="162"/>
        <v>23</v>
      </c>
      <c r="H344" s="18">
        <f t="shared" si="163"/>
        <v>34</v>
      </c>
      <c r="I344" s="18">
        <f t="shared" si="164"/>
        <v>13</v>
      </c>
      <c r="J344" s="16" t="str">
        <f t="shared" si="165"/>
        <v>Summer Orange</v>
      </c>
      <c r="K344" s="16" t="str">
        <f t="shared" si="166"/>
        <v>Summer Orange</v>
      </c>
      <c r="L344" s="25" t="str">
        <f t="shared" si="167"/>
        <v xml:space="preserve"> 4</v>
      </c>
      <c r="M344" s="19">
        <f t="shared" si="168"/>
        <v>4</v>
      </c>
      <c r="N344" s="18">
        <f t="shared" si="169"/>
        <v>47</v>
      </c>
      <c r="O344" s="18">
        <f t="shared" si="170"/>
        <v>57</v>
      </c>
      <c r="P344" s="18">
        <f t="shared" si="171"/>
        <v>68</v>
      </c>
      <c r="Q344" s="18">
        <f t="shared" si="172"/>
        <v>10</v>
      </c>
      <c r="R344" s="27" t="str">
        <f t="shared" si="173"/>
        <v xml:space="preserve">Rose Gold </v>
      </c>
      <c r="S344" s="19" t="str">
        <f t="shared" si="174"/>
        <v xml:space="preserve">Rose Gold </v>
      </c>
      <c r="T344" s="19" t="str">
        <f t="shared" si="175"/>
        <v xml:space="preserve"> 3</v>
      </c>
      <c r="U344" s="19">
        <f t="shared" si="176"/>
        <v>3</v>
      </c>
      <c r="V344" s="20" t="e">
        <f t="shared" si="177"/>
        <v>#VALUE!</v>
      </c>
      <c r="W344" s="18" t="e">
        <f t="shared" si="178"/>
        <v>#VALUE!</v>
      </c>
      <c r="X344" s="18" t="e">
        <f t="shared" si="179"/>
        <v>#VALUE!</v>
      </c>
      <c r="Y344" s="18" t="e">
        <f t="shared" si="180"/>
        <v>#VALUE!</v>
      </c>
      <c r="Z344" s="16" t="str">
        <f t="shared" si="181"/>
        <v xml:space="preserve"> </v>
      </c>
      <c r="AA344" s="16" t="str">
        <f t="shared" si="182"/>
        <v xml:space="preserve"> </v>
      </c>
      <c r="AB344" s="19" t="str">
        <f t="shared" si="183"/>
        <v>0</v>
      </c>
      <c r="AC344" s="19">
        <f t="shared" si="184"/>
        <v>0</v>
      </c>
      <c r="AD344" s="19">
        <f t="shared" si="185"/>
        <v>7</v>
      </c>
      <c r="AE344" s="31">
        <f>_xlfn.XLOOKUP(C344,Product!$E$3:$E$29,Product!$F$3:$F$29)</f>
        <v>370000</v>
      </c>
      <c r="AF344" s="31">
        <f>_xlfn.XLOOKUP(C344,Product!$E$3:$E$29,Product!$G$3:$G$29)</f>
        <v>108000</v>
      </c>
      <c r="AG344" s="21" t="s">
        <v>16</v>
      </c>
      <c r="AH344" s="22" t="e">
        <f>_xlfn.XLOOKUP(AG344,Diskon!$C$3:$C$9,Diskon!$D$3:$D$9)</f>
        <v>#N/A</v>
      </c>
      <c r="AI344" s="17" t="s">
        <v>16</v>
      </c>
      <c r="AJ344" s="16" t="s">
        <v>14</v>
      </c>
      <c r="AK344" s="16" t="s">
        <v>34</v>
      </c>
      <c r="AL344" s="23">
        <f t="shared" si="186"/>
        <v>2590000</v>
      </c>
      <c r="AM344" s="23" t="str">
        <f t="shared" si="187"/>
        <v>0</v>
      </c>
      <c r="AN344" s="23">
        <f t="shared" si="188"/>
        <v>2590000</v>
      </c>
      <c r="AO344" s="23">
        <f t="shared" si="189"/>
        <v>756000</v>
      </c>
      <c r="AP344" s="23">
        <f t="shared" si="190"/>
        <v>1834000</v>
      </c>
      <c r="AQ344" s="24">
        <v>45024</v>
      </c>
      <c r="AR344" s="27" t="str">
        <f t="shared" si="191"/>
        <v>08/04/23</v>
      </c>
      <c r="AS344" s="16">
        <v>3</v>
      </c>
      <c r="AT344" s="66">
        <f>AP344/'pivot general'!$A$8</f>
        <v>2.7511870119371366E-3</v>
      </c>
    </row>
    <row r="345" spans="1:46" ht="14.4" x14ac:dyDescent="0.3">
      <c r="A345" s="16">
        <v>344</v>
      </c>
      <c r="B345" s="16" t="str">
        <f t="shared" si="160"/>
        <v>ORD-AK-344-07/04/23</v>
      </c>
      <c r="C345" s="17" t="s">
        <v>45</v>
      </c>
      <c r="D345" s="16" t="str">
        <f>_xlfn.XLOOKUP($C345,Product!$E$3:$E$29,Product!$D$3:$D$29)</f>
        <v>AK</v>
      </c>
      <c r="E345" s="18" t="s">
        <v>353</v>
      </c>
      <c r="F345" s="18">
        <f t="shared" si="161"/>
        <v>10</v>
      </c>
      <c r="G345" s="18">
        <f t="shared" si="162"/>
        <v>14</v>
      </c>
      <c r="H345" s="18">
        <f t="shared" si="163"/>
        <v>25</v>
      </c>
      <c r="I345" s="18">
        <f t="shared" si="164"/>
        <v>4</v>
      </c>
      <c r="J345" s="16" t="str">
        <f t="shared" si="165"/>
        <v>Dusk</v>
      </c>
      <c r="K345" s="16" t="str">
        <f t="shared" si="166"/>
        <v>Dusk</v>
      </c>
      <c r="L345" s="25" t="str">
        <f t="shared" si="167"/>
        <v xml:space="preserve"> 1</v>
      </c>
      <c r="M345" s="19">
        <f t="shared" si="168"/>
        <v>1</v>
      </c>
      <c r="N345" s="18">
        <f t="shared" si="169"/>
        <v>38</v>
      </c>
      <c r="O345" s="18">
        <f t="shared" si="170"/>
        <v>49</v>
      </c>
      <c r="P345" s="18">
        <f t="shared" si="171"/>
        <v>60</v>
      </c>
      <c r="Q345" s="18">
        <f t="shared" si="172"/>
        <v>11</v>
      </c>
      <c r="R345" s="27" t="str">
        <f t="shared" si="173"/>
        <v xml:space="preserve">Ocean Blue </v>
      </c>
      <c r="S345" s="19" t="str">
        <f t="shared" si="174"/>
        <v xml:space="preserve">Ocean Blue </v>
      </c>
      <c r="T345" s="19" t="str">
        <f t="shared" si="175"/>
        <v xml:space="preserve"> 1</v>
      </c>
      <c r="U345" s="19">
        <f t="shared" si="176"/>
        <v>1</v>
      </c>
      <c r="V345" s="20">
        <f t="shared" si="177"/>
        <v>73</v>
      </c>
      <c r="W345" s="18">
        <f t="shared" si="178"/>
        <v>83</v>
      </c>
      <c r="X345" s="18">
        <f t="shared" si="179"/>
        <v>94</v>
      </c>
      <c r="Y345" s="18">
        <f t="shared" si="180"/>
        <v>10</v>
      </c>
      <c r="Z345" s="16" t="str">
        <f t="shared" si="181"/>
        <v xml:space="preserve">Rose Gold </v>
      </c>
      <c r="AA345" s="16" t="str">
        <f t="shared" si="182"/>
        <v xml:space="preserve">Rose Gold </v>
      </c>
      <c r="AB345" s="19" t="str">
        <f t="shared" si="183"/>
        <v xml:space="preserve"> 2</v>
      </c>
      <c r="AC345" s="19">
        <f t="shared" si="184"/>
        <v>2</v>
      </c>
      <c r="AD345" s="19">
        <f t="shared" si="185"/>
        <v>4</v>
      </c>
      <c r="AE345" s="31">
        <f>_xlfn.XLOOKUP(C345,Product!$E$3:$E$29,Product!$F$3:$F$29)</f>
        <v>400000</v>
      </c>
      <c r="AF345" s="31">
        <f>_xlfn.XLOOKUP(C345,Product!$E$3:$E$29,Product!$G$3:$G$29)</f>
        <v>250000</v>
      </c>
      <c r="AG345" s="21" t="s">
        <v>16</v>
      </c>
      <c r="AH345" s="22" t="e">
        <f>_xlfn.XLOOKUP(AG345,Diskon!$C$3:$C$9,Diskon!$D$3:$D$9)</f>
        <v>#N/A</v>
      </c>
      <c r="AI345" s="17" t="s">
        <v>16</v>
      </c>
      <c r="AJ345" s="16" t="s">
        <v>11</v>
      </c>
      <c r="AK345" s="16" t="s">
        <v>26</v>
      </c>
      <c r="AL345" s="23">
        <f t="shared" si="186"/>
        <v>1600000</v>
      </c>
      <c r="AM345" s="23" t="str">
        <f t="shared" si="187"/>
        <v>0</v>
      </c>
      <c r="AN345" s="23">
        <f t="shared" si="188"/>
        <v>1600000</v>
      </c>
      <c r="AO345" s="23">
        <f t="shared" si="189"/>
        <v>1000000</v>
      </c>
      <c r="AP345" s="23">
        <f t="shared" si="190"/>
        <v>600000</v>
      </c>
      <c r="AQ345" s="24">
        <v>45023</v>
      </c>
      <c r="AR345" s="27" t="str">
        <f t="shared" si="191"/>
        <v>07/04/23</v>
      </c>
      <c r="AS345" s="16">
        <v>3</v>
      </c>
      <c r="AT345" s="66">
        <f>AP345/'pivot general'!$A$8</f>
        <v>9.0006118165882325E-4</v>
      </c>
    </row>
    <row r="346" spans="1:46" ht="14.4" x14ac:dyDescent="0.3">
      <c r="A346" s="16">
        <v>345</v>
      </c>
      <c r="B346" s="16" t="str">
        <f t="shared" si="160"/>
        <v>ORD-SP-345-17/04/23</v>
      </c>
      <c r="C346" s="17" t="s">
        <v>65</v>
      </c>
      <c r="D346" s="16" t="str">
        <f>_xlfn.XLOOKUP($C346,Product!$E$3:$E$29,Product!$D$3:$D$29)</f>
        <v>SP</v>
      </c>
      <c r="E346" s="18" t="s">
        <v>354</v>
      </c>
      <c r="F346" s="18">
        <f t="shared" si="161"/>
        <v>10</v>
      </c>
      <c r="G346" s="18">
        <f t="shared" si="162"/>
        <v>23</v>
      </c>
      <c r="H346" s="18">
        <f t="shared" si="163"/>
        <v>34</v>
      </c>
      <c r="I346" s="18">
        <f t="shared" si="164"/>
        <v>13</v>
      </c>
      <c r="J346" s="16" t="str">
        <f t="shared" si="165"/>
        <v>Summer Orange</v>
      </c>
      <c r="K346" s="16" t="str">
        <f t="shared" si="166"/>
        <v>Summer Orange</v>
      </c>
      <c r="L346" s="25" t="str">
        <f t="shared" si="167"/>
        <v xml:space="preserve"> 4</v>
      </c>
      <c r="M346" s="19">
        <f t="shared" si="168"/>
        <v>4</v>
      </c>
      <c r="N346" s="18">
        <f t="shared" si="169"/>
        <v>47</v>
      </c>
      <c r="O346" s="18">
        <f t="shared" si="170"/>
        <v>52</v>
      </c>
      <c r="P346" s="18">
        <f t="shared" si="171"/>
        <v>63</v>
      </c>
      <c r="Q346" s="18">
        <f t="shared" si="172"/>
        <v>5</v>
      </c>
      <c r="R346" s="27" t="str">
        <f t="shared" si="173"/>
        <v xml:space="preserve">Gold </v>
      </c>
      <c r="S346" s="19" t="str">
        <f t="shared" si="174"/>
        <v xml:space="preserve">Gold </v>
      </c>
      <c r="T346" s="19" t="str">
        <f t="shared" si="175"/>
        <v xml:space="preserve"> 1</v>
      </c>
      <c r="U346" s="19">
        <f t="shared" si="176"/>
        <v>1</v>
      </c>
      <c r="V346" s="20">
        <f t="shared" si="177"/>
        <v>76</v>
      </c>
      <c r="W346" s="18">
        <f t="shared" si="178"/>
        <v>90</v>
      </c>
      <c r="X346" s="18">
        <f t="shared" si="179"/>
        <v>101</v>
      </c>
      <c r="Y346" s="18">
        <f t="shared" si="180"/>
        <v>14</v>
      </c>
      <c r="Z346" s="16" t="str">
        <f t="shared" si="181"/>
        <v xml:space="preserve">Summer Orange </v>
      </c>
      <c r="AA346" s="16" t="str">
        <f t="shared" si="182"/>
        <v xml:space="preserve">Summer Orange </v>
      </c>
      <c r="AB346" s="19" t="str">
        <f t="shared" si="183"/>
        <v xml:space="preserve"> 1</v>
      </c>
      <c r="AC346" s="19">
        <f t="shared" si="184"/>
        <v>1</v>
      </c>
      <c r="AD346" s="19">
        <f t="shared" si="185"/>
        <v>6</v>
      </c>
      <c r="AE346" s="31">
        <f>_xlfn.XLOOKUP(C346,Product!$E$3:$E$29,Product!$F$3:$F$29)</f>
        <v>360000</v>
      </c>
      <c r="AF346" s="31">
        <f>_xlfn.XLOOKUP(C346,Product!$E$3:$E$29,Product!$G$3:$G$29)</f>
        <v>108000</v>
      </c>
      <c r="AG346" s="21" t="s">
        <v>96</v>
      </c>
      <c r="AH346" s="22">
        <f>_xlfn.XLOOKUP(AG346,Diskon!$C$3:$C$9,Diskon!$D$3:$D$9)</f>
        <v>0.1</v>
      </c>
      <c r="AI346" s="17" t="s">
        <v>13</v>
      </c>
      <c r="AJ346" s="16" t="s">
        <v>14</v>
      </c>
      <c r="AK346" s="16" t="s">
        <v>26</v>
      </c>
      <c r="AL346" s="23">
        <f t="shared" si="186"/>
        <v>2160000</v>
      </c>
      <c r="AM346" s="23">
        <f t="shared" si="187"/>
        <v>216000</v>
      </c>
      <c r="AN346" s="23">
        <f t="shared" si="188"/>
        <v>1944000</v>
      </c>
      <c r="AO346" s="23">
        <f t="shared" si="189"/>
        <v>648000</v>
      </c>
      <c r="AP346" s="23">
        <f t="shared" si="190"/>
        <v>1296000</v>
      </c>
      <c r="AQ346" s="24">
        <v>45033</v>
      </c>
      <c r="AR346" s="27" t="str">
        <f t="shared" si="191"/>
        <v>17/04/23</v>
      </c>
      <c r="AS346" s="16">
        <v>2</v>
      </c>
      <c r="AT346" s="66">
        <f>AP346/'pivot general'!$A$8</f>
        <v>1.9441321523830583E-3</v>
      </c>
    </row>
    <row r="347" spans="1:46" ht="14.4" x14ac:dyDescent="0.3">
      <c r="A347" s="16">
        <v>346</v>
      </c>
      <c r="B347" s="16" t="str">
        <f t="shared" si="160"/>
        <v>ORD-PW-346-02/04/23</v>
      </c>
      <c r="C347" s="17" t="s">
        <v>21</v>
      </c>
      <c r="D347" s="16" t="str">
        <f>_xlfn.XLOOKUP($C347,Product!$E$3:$E$29,Product!$D$3:$D$29)</f>
        <v>PW</v>
      </c>
      <c r="E347" s="18" t="s">
        <v>355</v>
      </c>
      <c r="F347" s="18">
        <f t="shared" si="161"/>
        <v>10</v>
      </c>
      <c r="G347" s="18">
        <f t="shared" si="162"/>
        <v>14</v>
      </c>
      <c r="H347" s="18">
        <f t="shared" si="163"/>
        <v>25</v>
      </c>
      <c r="I347" s="18">
        <f t="shared" si="164"/>
        <v>4</v>
      </c>
      <c r="J347" s="16" t="str">
        <f t="shared" si="165"/>
        <v>Gold</v>
      </c>
      <c r="K347" s="16" t="str">
        <f t="shared" si="166"/>
        <v>Gold</v>
      </c>
      <c r="L347" s="25" t="str">
        <f t="shared" si="167"/>
        <v xml:space="preserve"> 3</v>
      </c>
      <c r="M347" s="19">
        <f t="shared" si="168"/>
        <v>3</v>
      </c>
      <c r="N347" s="18">
        <f t="shared" si="169"/>
        <v>38</v>
      </c>
      <c r="O347" s="18">
        <f t="shared" si="170"/>
        <v>50</v>
      </c>
      <c r="P347" s="18">
        <f t="shared" si="171"/>
        <v>61</v>
      </c>
      <c r="Q347" s="18">
        <f t="shared" si="172"/>
        <v>12</v>
      </c>
      <c r="R347" s="27" t="str">
        <f t="shared" si="173"/>
        <v xml:space="preserve">Carmine Red </v>
      </c>
      <c r="S347" s="19" t="str">
        <f t="shared" si="174"/>
        <v xml:space="preserve">Carmine Red </v>
      </c>
      <c r="T347" s="19" t="str">
        <f t="shared" si="175"/>
        <v xml:space="preserve"> 1</v>
      </c>
      <c r="U347" s="19">
        <f t="shared" si="176"/>
        <v>1</v>
      </c>
      <c r="V347" s="20" t="e">
        <f t="shared" si="177"/>
        <v>#VALUE!</v>
      </c>
      <c r="W347" s="18" t="e">
        <f t="shared" si="178"/>
        <v>#VALUE!</v>
      </c>
      <c r="X347" s="18" t="e">
        <f t="shared" si="179"/>
        <v>#VALUE!</v>
      </c>
      <c r="Y347" s="18" t="e">
        <f t="shared" si="180"/>
        <v>#VALUE!</v>
      </c>
      <c r="Z347" s="16" t="str">
        <f t="shared" si="181"/>
        <v xml:space="preserve"> </v>
      </c>
      <c r="AA347" s="16" t="str">
        <f t="shared" si="182"/>
        <v xml:space="preserve"> </v>
      </c>
      <c r="AB347" s="19" t="str">
        <f t="shared" si="183"/>
        <v>0</v>
      </c>
      <c r="AC347" s="19">
        <f t="shared" si="184"/>
        <v>0</v>
      </c>
      <c r="AD347" s="19">
        <f t="shared" si="185"/>
        <v>4</v>
      </c>
      <c r="AE347" s="31">
        <f>_xlfn.XLOOKUP(C347,Product!$E$3:$E$29,Product!$F$3:$F$29)</f>
        <v>90000</v>
      </c>
      <c r="AF347" s="31">
        <f>_xlfn.XLOOKUP(C347,Product!$E$3:$E$29,Product!$G$3:$G$29)</f>
        <v>36000</v>
      </c>
      <c r="AG347" s="21" t="s">
        <v>19</v>
      </c>
      <c r="AH347" s="22">
        <f>_xlfn.XLOOKUP(AG347,Diskon!$C$3:$C$9,Diskon!$D$3:$D$9)</f>
        <v>0.15</v>
      </c>
      <c r="AI347" s="17" t="s">
        <v>90</v>
      </c>
      <c r="AJ347" s="16" t="s">
        <v>11</v>
      </c>
      <c r="AK347" s="16" t="s">
        <v>75</v>
      </c>
      <c r="AL347" s="23">
        <f t="shared" si="186"/>
        <v>360000</v>
      </c>
      <c r="AM347" s="23">
        <f t="shared" si="187"/>
        <v>54000</v>
      </c>
      <c r="AN347" s="23">
        <f t="shared" si="188"/>
        <v>306000</v>
      </c>
      <c r="AO347" s="23">
        <f t="shared" si="189"/>
        <v>144000</v>
      </c>
      <c r="AP347" s="23">
        <f t="shared" si="190"/>
        <v>162000</v>
      </c>
      <c r="AQ347" s="24">
        <v>45018</v>
      </c>
      <c r="AR347" s="27" t="str">
        <f t="shared" si="191"/>
        <v>02/04/23</v>
      </c>
      <c r="AS347" s="16">
        <v>2</v>
      </c>
      <c r="AT347" s="66">
        <f>AP347/'pivot general'!$A$8</f>
        <v>2.4301651904788229E-4</v>
      </c>
    </row>
    <row r="348" spans="1:46" ht="14.4" x14ac:dyDescent="0.3">
      <c r="A348" s="16">
        <v>347</v>
      </c>
      <c r="B348" s="16" t="str">
        <f t="shared" si="160"/>
        <v>ORD-PP-347-05/04/23</v>
      </c>
      <c r="C348" s="17" t="s">
        <v>43</v>
      </c>
      <c r="D348" s="16" t="str">
        <f>_xlfn.XLOOKUP($C348,Product!$E$3:$E$29,Product!$D$3:$D$29)</f>
        <v>PP</v>
      </c>
      <c r="E348" s="18" t="s">
        <v>261</v>
      </c>
      <c r="F348" s="18">
        <f t="shared" si="161"/>
        <v>10</v>
      </c>
      <c r="G348" s="18">
        <f t="shared" si="162"/>
        <v>24</v>
      </c>
      <c r="H348" s="18">
        <f t="shared" si="163"/>
        <v>35</v>
      </c>
      <c r="I348" s="18">
        <f t="shared" si="164"/>
        <v>14</v>
      </c>
      <c r="J348" s="16" t="str">
        <f t="shared" si="165"/>
        <v>Midnight Black</v>
      </c>
      <c r="K348" s="16" t="str">
        <f t="shared" si="166"/>
        <v>Midnight Black</v>
      </c>
      <c r="L348" s="25" t="str">
        <f t="shared" si="167"/>
        <v xml:space="preserve"> 1</v>
      </c>
      <c r="M348" s="19">
        <f t="shared" si="168"/>
        <v>1</v>
      </c>
      <c r="N348" s="18" t="e">
        <f t="shared" si="169"/>
        <v>#VALUE!</v>
      </c>
      <c r="O348" s="18" t="e">
        <f t="shared" si="170"/>
        <v>#VALUE!</v>
      </c>
      <c r="P348" s="18" t="e">
        <f t="shared" si="171"/>
        <v>#VALUE!</v>
      </c>
      <c r="Q348" s="18" t="e">
        <f t="shared" si="172"/>
        <v>#VALUE!</v>
      </c>
      <c r="R348" s="27" t="str">
        <f t="shared" si="173"/>
        <v xml:space="preserve"> </v>
      </c>
      <c r="S348" s="19" t="str">
        <f t="shared" si="174"/>
        <v xml:space="preserve"> </v>
      </c>
      <c r="T348" s="19" t="str">
        <f t="shared" si="175"/>
        <v>0</v>
      </c>
      <c r="U348" s="19">
        <f t="shared" si="176"/>
        <v>0</v>
      </c>
      <c r="V348" s="20" t="e">
        <f t="shared" si="177"/>
        <v>#VALUE!</v>
      </c>
      <c r="W348" s="18" t="e">
        <f t="shared" si="178"/>
        <v>#VALUE!</v>
      </c>
      <c r="X348" s="18" t="e">
        <f t="shared" si="179"/>
        <v>#VALUE!</v>
      </c>
      <c r="Y348" s="18" t="e">
        <f t="shared" si="180"/>
        <v>#VALUE!</v>
      </c>
      <c r="Z348" s="16" t="str">
        <f t="shared" si="181"/>
        <v xml:space="preserve"> </v>
      </c>
      <c r="AA348" s="16" t="str">
        <f t="shared" si="182"/>
        <v xml:space="preserve"> </v>
      </c>
      <c r="AB348" s="19" t="str">
        <f t="shared" si="183"/>
        <v>0</v>
      </c>
      <c r="AC348" s="19">
        <f t="shared" si="184"/>
        <v>0</v>
      </c>
      <c r="AD348" s="19">
        <f t="shared" si="185"/>
        <v>1</v>
      </c>
      <c r="AE348" s="31">
        <f>_xlfn.XLOOKUP(C348,Product!$E$3:$E$29,Product!$F$3:$F$29)</f>
        <v>395000</v>
      </c>
      <c r="AF348" s="31">
        <f>_xlfn.XLOOKUP(C348,Product!$E$3:$E$29,Product!$G$3:$G$29)</f>
        <v>172000</v>
      </c>
      <c r="AG348" s="21" t="s">
        <v>92</v>
      </c>
      <c r="AH348" s="22">
        <f>_xlfn.XLOOKUP(AG348,Diskon!$C$3:$C$9,Diskon!$D$3:$D$9)</f>
        <v>0.1</v>
      </c>
      <c r="AI348" s="17" t="s">
        <v>90</v>
      </c>
      <c r="AJ348" s="16" t="s">
        <v>14</v>
      </c>
      <c r="AK348" s="16" t="s">
        <v>74</v>
      </c>
      <c r="AL348" s="23">
        <f t="shared" si="186"/>
        <v>395000</v>
      </c>
      <c r="AM348" s="23">
        <f t="shared" si="187"/>
        <v>39500</v>
      </c>
      <c r="AN348" s="23">
        <f t="shared" si="188"/>
        <v>355500</v>
      </c>
      <c r="AO348" s="23">
        <f t="shared" si="189"/>
        <v>172000</v>
      </c>
      <c r="AP348" s="23">
        <f t="shared" si="190"/>
        <v>183500</v>
      </c>
      <c r="AQ348" s="24">
        <v>45021</v>
      </c>
      <c r="AR348" s="27" t="str">
        <f t="shared" si="191"/>
        <v>05/04/23</v>
      </c>
      <c r="AS348" s="16">
        <v>5</v>
      </c>
      <c r="AT348" s="66">
        <f>AP348/'pivot general'!$A$8</f>
        <v>2.7526871139065679E-4</v>
      </c>
    </row>
    <row r="349" spans="1:46" ht="14.4" x14ac:dyDescent="0.3">
      <c r="A349" s="16">
        <v>348</v>
      </c>
      <c r="B349" s="16" t="str">
        <f t="shared" si="160"/>
        <v>ORD-PP-348-02/04/23</v>
      </c>
      <c r="C349" s="17" t="s">
        <v>54</v>
      </c>
      <c r="D349" s="16" t="str">
        <f>_xlfn.XLOOKUP($C349,Product!$E$3:$E$29,Product!$D$3:$D$29)</f>
        <v>PP</v>
      </c>
      <c r="E349" s="18" t="s">
        <v>356</v>
      </c>
      <c r="F349" s="18">
        <f t="shared" si="161"/>
        <v>10</v>
      </c>
      <c r="G349" s="18">
        <f t="shared" si="162"/>
        <v>14</v>
      </c>
      <c r="H349" s="18">
        <f t="shared" si="163"/>
        <v>25</v>
      </c>
      <c r="I349" s="18">
        <f t="shared" si="164"/>
        <v>4</v>
      </c>
      <c r="J349" s="16" t="str">
        <f t="shared" si="165"/>
        <v>Gold</v>
      </c>
      <c r="K349" s="16" t="str">
        <f t="shared" si="166"/>
        <v>Gold</v>
      </c>
      <c r="L349" s="25" t="str">
        <f t="shared" si="167"/>
        <v xml:space="preserve"> 2</v>
      </c>
      <c r="M349" s="19">
        <f t="shared" si="168"/>
        <v>2</v>
      </c>
      <c r="N349" s="18">
        <f t="shared" si="169"/>
        <v>38</v>
      </c>
      <c r="O349" s="18">
        <f t="shared" si="170"/>
        <v>49</v>
      </c>
      <c r="P349" s="18">
        <f t="shared" si="171"/>
        <v>60</v>
      </c>
      <c r="Q349" s="18">
        <f t="shared" si="172"/>
        <v>11</v>
      </c>
      <c r="R349" s="27" t="str">
        <f t="shared" si="173"/>
        <v xml:space="preserve">Ocean Blue </v>
      </c>
      <c r="S349" s="19" t="str">
        <f t="shared" si="174"/>
        <v xml:space="preserve">Ocean Blue </v>
      </c>
      <c r="T349" s="19" t="str">
        <f t="shared" si="175"/>
        <v xml:space="preserve"> 1</v>
      </c>
      <c r="U349" s="19">
        <f t="shared" si="176"/>
        <v>1</v>
      </c>
      <c r="V349" s="20" t="e">
        <f t="shared" si="177"/>
        <v>#VALUE!</v>
      </c>
      <c r="W349" s="18" t="e">
        <f t="shared" si="178"/>
        <v>#VALUE!</v>
      </c>
      <c r="X349" s="18" t="e">
        <f t="shared" si="179"/>
        <v>#VALUE!</v>
      </c>
      <c r="Y349" s="18" t="e">
        <f t="shared" si="180"/>
        <v>#VALUE!</v>
      </c>
      <c r="Z349" s="16" t="str">
        <f t="shared" si="181"/>
        <v xml:space="preserve"> </v>
      </c>
      <c r="AA349" s="16" t="str">
        <f t="shared" si="182"/>
        <v xml:space="preserve"> </v>
      </c>
      <c r="AB349" s="19" t="str">
        <f t="shared" si="183"/>
        <v>0</v>
      </c>
      <c r="AC349" s="19">
        <f t="shared" si="184"/>
        <v>0</v>
      </c>
      <c r="AD349" s="19">
        <f t="shared" si="185"/>
        <v>3</v>
      </c>
      <c r="AE349" s="31">
        <f>_xlfn.XLOOKUP(C349,Product!$E$3:$E$29,Product!$F$3:$F$29)</f>
        <v>85000</v>
      </c>
      <c r="AF349" s="31">
        <f>_xlfn.XLOOKUP(C349,Product!$E$3:$E$29,Product!$G$3:$G$29)</f>
        <v>28000</v>
      </c>
      <c r="AG349" s="21" t="s">
        <v>10</v>
      </c>
      <c r="AH349" s="22">
        <f>_xlfn.XLOOKUP(AG349,Diskon!$C$3:$C$9,Diskon!$D$3:$D$9)</f>
        <v>0.1</v>
      </c>
      <c r="AI349" s="17" t="s">
        <v>90</v>
      </c>
      <c r="AJ349" s="16" t="s">
        <v>11</v>
      </c>
      <c r="AK349" s="16" t="s">
        <v>75</v>
      </c>
      <c r="AL349" s="23">
        <f t="shared" si="186"/>
        <v>255000</v>
      </c>
      <c r="AM349" s="23">
        <f t="shared" si="187"/>
        <v>25500</v>
      </c>
      <c r="AN349" s="23">
        <f t="shared" si="188"/>
        <v>229500</v>
      </c>
      <c r="AO349" s="23">
        <f t="shared" si="189"/>
        <v>84000</v>
      </c>
      <c r="AP349" s="23">
        <f t="shared" si="190"/>
        <v>145500</v>
      </c>
      <c r="AQ349" s="24">
        <v>45018</v>
      </c>
      <c r="AR349" s="27" t="str">
        <f t="shared" si="191"/>
        <v>02/04/23</v>
      </c>
      <c r="AS349" s="16">
        <v>5</v>
      </c>
      <c r="AT349" s="66">
        <f>AP349/'pivot general'!$A$8</f>
        <v>2.1826483655226463E-4</v>
      </c>
    </row>
    <row r="350" spans="1:46" ht="14.4" x14ac:dyDescent="0.3">
      <c r="A350" s="16">
        <v>349</v>
      </c>
      <c r="B350" s="16" t="str">
        <f t="shared" si="160"/>
        <v>ORD-AK-349-13/04/23</v>
      </c>
      <c r="C350" s="17" t="s">
        <v>37</v>
      </c>
      <c r="D350" s="16" t="str">
        <f>_xlfn.XLOOKUP($C350,Product!$E$3:$E$29,Product!$D$3:$D$29)</f>
        <v>AK</v>
      </c>
      <c r="E350" s="18" t="s">
        <v>357</v>
      </c>
      <c r="F350" s="18">
        <f t="shared" si="161"/>
        <v>10</v>
      </c>
      <c r="G350" s="18">
        <f t="shared" si="162"/>
        <v>20</v>
      </c>
      <c r="H350" s="18">
        <f t="shared" si="163"/>
        <v>31</v>
      </c>
      <c r="I350" s="18">
        <f t="shared" si="164"/>
        <v>10</v>
      </c>
      <c r="J350" s="16" t="str">
        <f t="shared" si="165"/>
        <v>Snow White</v>
      </c>
      <c r="K350" s="16" t="str">
        <f t="shared" si="166"/>
        <v>Snow White</v>
      </c>
      <c r="L350" s="25" t="str">
        <f t="shared" si="167"/>
        <v xml:space="preserve"> 2</v>
      </c>
      <c r="M350" s="19">
        <f t="shared" si="168"/>
        <v>2</v>
      </c>
      <c r="N350" s="18">
        <f t="shared" si="169"/>
        <v>44</v>
      </c>
      <c r="O350" s="18">
        <f t="shared" si="170"/>
        <v>54</v>
      </c>
      <c r="P350" s="18">
        <f t="shared" si="171"/>
        <v>65</v>
      </c>
      <c r="Q350" s="18">
        <f t="shared" si="172"/>
        <v>10</v>
      </c>
      <c r="R350" s="27" t="str">
        <f t="shared" si="173"/>
        <v xml:space="preserve">Rose Gold </v>
      </c>
      <c r="S350" s="19" t="str">
        <f t="shared" si="174"/>
        <v xml:space="preserve">Rose Gold </v>
      </c>
      <c r="T350" s="19" t="str">
        <f t="shared" si="175"/>
        <v xml:space="preserve"> 3</v>
      </c>
      <c r="U350" s="19">
        <f t="shared" si="176"/>
        <v>3</v>
      </c>
      <c r="V350" s="20" t="e">
        <f t="shared" si="177"/>
        <v>#VALUE!</v>
      </c>
      <c r="W350" s="18" t="e">
        <f t="shared" si="178"/>
        <v>#VALUE!</v>
      </c>
      <c r="X350" s="18" t="e">
        <f t="shared" si="179"/>
        <v>#VALUE!</v>
      </c>
      <c r="Y350" s="18" t="e">
        <f t="shared" si="180"/>
        <v>#VALUE!</v>
      </c>
      <c r="Z350" s="16" t="str">
        <f t="shared" si="181"/>
        <v xml:space="preserve"> </v>
      </c>
      <c r="AA350" s="16" t="str">
        <f t="shared" si="182"/>
        <v xml:space="preserve"> </v>
      </c>
      <c r="AB350" s="19" t="str">
        <f t="shared" si="183"/>
        <v>0</v>
      </c>
      <c r="AC350" s="19">
        <f t="shared" si="184"/>
        <v>0</v>
      </c>
      <c r="AD350" s="19">
        <f t="shared" si="185"/>
        <v>5</v>
      </c>
      <c r="AE350" s="31">
        <f>_xlfn.XLOOKUP(C350,Product!$E$3:$E$29,Product!$F$3:$F$29)</f>
        <v>48000</v>
      </c>
      <c r="AF350" s="31">
        <f>_xlfn.XLOOKUP(C350,Product!$E$3:$E$29,Product!$G$3:$G$29)</f>
        <v>20000</v>
      </c>
      <c r="AG350" s="21" t="s">
        <v>16</v>
      </c>
      <c r="AH350" s="22" t="e">
        <f>_xlfn.XLOOKUP(AG350,Diskon!$C$3:$C$9,Diskon!$D$3:$D$9)</f>
        <v>#N/A</v>
      </c>
      <c r="AI350" s="17" t="s">
        <v>16</v>
      </c>
      <c r="AJ350" s="16" t="s">
        <v>11</v>
      </c>
      <c r="AK350" s="16" t="s">
        <v>18</v>
      </c>
      <c r="AL350" s="23">
        <f t="shared" si="186"/>
        <v>240000</v>
      </c>
      <c r="AM350" s="23" t="str">
        <f t="shared" si="187"/>
        <v>0</v>
      </c>
      <c r="AN350" s="23">
        <f t="shared" si="188"/>
        <v>240000</v>
      </c>
      <c r="AO350" s="23">
        <f t="shared" si="189"/>
        <v>100000</v>
      </c>
      <c r="AP350" s="23">
        <f t="shared" si="190"/>
        <v>140000</v>
      </c>
      <c r="AQ350" s="24">
        <v>45029</v>
      </c>
      <c r="AR350" s="27" t="str">
        <f t="shared" si="191"/>
        <v>13/04/23</v>
      </c>
      <c r="AS350" s="16">
        <v>4</v>
      </c>
      <c r="AT350" s="66">
        <f>AP350/'pivot general'!$A$8</f>
        <v>2.1001427572039209E-4</v>
      </c>
    </row>
    <row r="351" spans="1:46" ht="14.4" x14ac:dyDescent="0.3">
      <c r="A351" s="16">
        <v>350</v>
      </c>
      <c r="B351" s="16" t="str">
        <f t="shared" si="160"/>
        <v>ORD-SP-350-29/04/23</v>
      </c>
      <c r="C351" s="17" t="s">
        <v>61</v>
      </c>
      <c r="D351" s="16" t="str">
        <f>_xlfn.XLOOKUP($C351,Product!$E$3:$E$29,Product!$D$3:$D$29)</f>
        <v>SP</v>
      </c>
      <c r="E351" s="18" t="s">
        <v>248</v>
      </c>
      <c r="F351" s="18">
        <f t="shared" si="161"/>
        <v>10</v>
      </c>
      <c r="G351" s="18">
        <f t="shared" si="162"/>
        <v>17</v>
      </c>
      <c r="H351" s="18">
        <f t="shared" si="163"/>
        <v>28</v>
      </c>
      <c r="I351" s="18">
        <f t="shared" si="164"/>
        <v>7</v>
      </c>
      <c r="J351" s="16" t="str">
        <f t="shared" si="165"/>
        <v>Magenta</v>
      </c>
      <c r="K351" s="16" t="str">
        <f t="shared" si="166"/>
        <v>Magenta</v>
      </c>
      <c r="L351" s="25" t="str">
        <f t="shared" si="167"/>
        <v xml:space="preserve"> 1</v>
      </c>
      <c r="M351" s="19">
        <f t="shared" si="168"/>
        <v>1</v>
      </c>
      <c r="N351" s="18" t="e">
        <f t="shared" si="169"/>
        <v>#VALUE!</v>
      </c>
      <c r="O351" s="18" t="e">
        <f t="shared" si="170"/>
        <v>#VALUE!</v>
      </c>
      <c r="P351" s="18" t="e">
        <f t="shared" si="171"/>
        <v>#VALUE!</v>
      </c>
      <c r="Q351" s="18" t="e">
        <f t="shared" si="172"/>
        <v>#VALUE!</v>
      </c>
      <c r="R351" s="27" t="str">
        <f t="shared" si="173"/>
        <v xml:space="preserve"> </v>
      </c>
      <c r="S351" s="19" t="str">
        <f t="shared" si="174"/>
        <v xml:space="preserve"> </v>
      </c>
      <c r="T351" s="19" t="str">
        <f t="shared" si="175"/>
        <v>0</v>
      </c>
      <c r="U351" s="19">
        <f t="shared" si="176"/>
        <v>0</v>
      </c>
      <c r="V351" s="20" t="e">
        <f t="shared" si="177"/>
        <v>#VALUE!</v>
      </c>
      <c r="W351" s="18" t="e">
        <f t="shared" si="178"/>
        <v>#VALUE!</v>
      </c>
      <c r="X351" s="18" t="e">
        <f t="shared" si="179"/>
        <v>#VALUE!</v>
      </c>
      <c r="Y351" s="18" t="e">
        <f t="shared" si="180"/>
        <v>#VALUE!</v>
      </c>
      <c r="Z351" s="16" t="str">
        <f t="shared" si="181"/>
        <v xml:space="preserve"> </v>
      </c>
      <c r="AA351" s="16" t="str">
        <f t="shared" si="182"/>
        <v xml:space="preserve"> </v>
      </c>
      <c r="AB351" s="19" t="str">
        <f t="shared" si="183"/>
        <v>0</v>
      </c>
      <c r="AC351" s="19">
        <f t="shared" si="184"/>
        <v>0</v>
      </c>
      <c r="AD351" s="19">
        <f t="shared" si="185"/>
        <v>1</v>
      </c>
      <c r="AE351" s="31">
        <f>_xlfn.XLOOKUP(C351,Product!$E$3:$E$29,Product!$F$3:$F$29)</f>
        <v>278000</v>
      </c>
      <c r="AF351" s="31">
        <f>_xlfn.XLOOKUP(C351,Product!$E$3:$E$29,Product!$G$3:$G$29)</f>
        <v>122000</v>
      </c>
      <c r="AG351" s="21" t="s">
        <v>100</v>
      </c>
      <c r="AH351" s="22">
        <f>_xlfn.XLOOKUP(AG351,Diskon!$C$3:$C$9,Diskon!$D$3:$D$9)</f>
        <v>0.15</v>
      </c>
      <c r="AI351" s="17" t="s">
        <v>13</v>
      </c>
      <c r="AJ351" s="16" t="s">
        <v>17</v>
      </c>
      <c r="AK351" s="16" t="s">
        <v>20</v>
      </c>
      <c r="AL351" s="23">
        <f t="shared" si="186"/>
        <v>278000</v>
      </c>
      <c r="AM351" s="23">
        <f t="shared" si="187"/>
        <v>41700</v>
      </c>
      <c r="AN351" s="23">
        <f t="shared" si="188"/>
        <v>236300</v>
      </c>
      <c r="AO351" s="23">
        <f t="shared" si="189"/>
        <v>122000</v>
      </c>
      <c r="AP351" s="23">
        <f t="shared" si="190"/>
        <v>114300</v>
      </c>
      <c r="AQ351" s="24">
        <v>45045</v>
      </c>
      <c r="AR351" s="27" t="str">
        <f t="shared" si="191"/>
        <v>29/04/23</v>
      </c>
      <c r="AS351" s="16">
        <v>4</v>
      </c>
      <c r="AT351" s="66">
        <f>AP351/'pivot general'!$A$8</f>
        <v>1.7146165510600582E-4</v>
      </c>
    </row>
    <row r="352" spans="1:46" ht="14.4" x14ac:dyDescent="0.3">
      <c r="A352" s="16">
        <v>351</v>
      </c>
      <c r="B352" s="16" t="str">
        <f t="shared" si="160"/>
        <v>ORD-PW-351-11/04/23</v>
      </c>
      <c r="C352" s="17" t="s">
        <v>9</v>
      </c>
      <c r="D352" s="16" t="str">
        <f>_xlfn.XLOOKUP($C352,Product!$E$3:$E$29,Product!$D$3:$D$29)</f>
        <v>PW</v>
      </c>
      <c r="E352" s="18" t="s">
        <v>358</v>
      </c>
      <c r="F352" s="18">
        <f t="shared" si="161"/>
        <v>10</v>
      </c>
      <c r="G352" s="18">
        <f t="shared" si="162"/>
        <v>23</v>
      </c>
      <c r="H352" s="18">
        <f t="shared" si="163"/>
        <v>34</v>
      </c>
      <c r="I352" s="18">
        <f t="shared" si="164"/>
        <v>13</v>
      </c>
      <c r="J352" s="16" t="str">
        <f t="shared" si="165"/>
        <v>Summer Orange</v>
      </c>
      <c r="K352" s="16" t="str">
        <f t="shared" si="166"/>
        <v>Summer Orange</v>
      </c>
      <c r="L352" s="25" t="str">
        <f t="shared" si="167"/>
        <v xml:space="preserve"> 6</v>
      </c>
      <c r="M352" s="19">
        <f t="shared" si="168"/>
        <v>6</v>
      </c>
      <c r="N352" s="18">
        <f t="shared" si="169"/>
        <v>47</v>
      </c>
      <c r="O352" s="18">
        <f t="shared" si="170"/>
        <v>58</v>
      </c>
      <c r="P352" s="18">
        <f t="shared" si="171"/>
        <v>69</v>
      </c>
      <c r="Q352" s="18">
        <f t="shared" si="172"/>
        <v>11</v>
      </c>
      <c r="R352" s="27" t="str">
        <f t="shared" si="173"/>
        <v xml:space="preserve">Ocean Blue </v>
      </c>
      <c r="S352" s="19" t="str">
        <f t="shared" si="174"/>
        <v xml:space="preserve">Ocean Blue </v>
      </c>
      <c r="T352" s="19" t="str">
        <f t="shared" si="175"/>
        <v xml:space="preserve"> 1</v>
      </c>
      <c r="U352" s="19">
        <f t="shared" si="176"/>
        <v>1</v>
      </c>
      <c r="V352" s="20" t="e">
        <f t="shared" si="177"/>
        <v>#VALUE!</v>
      </c>
      <c r="W352" s="18" t="e">
        <f t="shared" si="178"/>
        <v>#VALUE!</v>
      </c>
      <c r="X352" s="18" t="e">
        <f t="shared" si="179"/>
        <v>#VALUE!</v>
      </c>
      <c r="Y352" s="18" t="e">
        <f t="shared" si="180"/>
        <v>#VALUE!</v>
      </c>
      <c r="Z352" s="16" t="str">
        <f t="shared" si="181"/>
        <v xml:space="preserve"> </v>
      </c>
      <c r="AA352" s="16" t="str">
        <f t="shared" si="182"/>
        <v xml:space="preserve"> </v>
      </c>
      <c r="AB352" s="19" t="str">
        <f t="shared" si="183"/>
        <v>0</v>
      </c>
      <c r="AC352" s="19">
        <f t="shared" si="184"/>
        <v>0</v>
      </c>
      <c r="AD352" s="19">
        <f t="shared" si="185"/>
        <v>7</v>
      </c>
      <c r="AE352" s="31">
        <f>_xlfn.XLOOKUP(C352,Product!$E$3:$E$29,Product!$F$3:$F$29)</f>
        <v>120000</v>
      </c>
      <c r="AF352" s="31">
        <f>_xlfn.XLOOKUP(C352,Product!$E$3:$E$29,Product!$G$3:$G$29)</f>
        <v>39000</v>
      </c>
      <c r="AG352" s="21" t="s">
        <v>16</v>
      </c>
      <c r="AH352" s="22" t="e">
        <f>_xlfn.XLOOKUP(AG352,Diskon!$C$3:$C$9,Diskon!$D$3:$D$9)</f>
        <v>#N/A</v>
      </c>
      <c r="AI352" s="17" t="s">
        <v>16</v>
      </c>
      <c r="AJ352" s="16" t="s">
        <v>11</v>
      </c>
      <c r="AK352" s="16" t="s">
        <v>46</v>
      </c>
      <c r="AL352" s="23">
        <f t="shared" si="186"/>
        <v>840000</v>
      </c>
      <c r="AM352" s="23" t="str">
        <f t="shared" si="187"/>
        <v>0</v>
      </c>
      <c r="AN352" s="23">
        <f t="shared" si="188"/>
        <v>840000</v>
      </c>
      <c r="AO352" s="23">
        <f t="shared" si="189"/>
        <v>273000</v>
      </c>
      <c r="AP352" s="23">
        <f t="shared" si="190"/>
        <v>567000</v>
      </c>
      <c r="AQ352" s="24">
        <v>45027</v>
      </c>
      <c r="AR352" s="27" t="str">
        <f t="shared" si="191"/>
        <v>11/04/23</v>
      </c>
      <c r="AS352" s="16">
        <v>2</v>
      </c>
      <c r="AT352" s="66">
        <f>AP352/'pivot general'!$A$8</f>
        <v>8.5055781666758799E-4</v>
      </c>
    </row>
    <row r="353" spans="1:46" ht="14.4" x14ac:dyDescent="0.3">
      <c r="A353" s="16">
        <v>352</v>
      </c>
      <c r="B353" s="16" t="str">
        <f t="shared" si="160"/>
        <v>ORD-AK-352-06/04/23</v>
      </c>
      <c r="C353" s="17" t="s">
        <v>37</v>
      </c>
      <c r="D353" s="16" t="str">
        <f>_xlfn.XLOOKUP($C353,Product!$E$3:$E$29,Product!$D$3:$D$29)</f>
        <v>AK</v>
      </c>
      <c r="E353" s="18" t="s">
        <v>208</v>
      </c>
      <c r="F353" s="18">
        <f t="shared" si="161"/>
        <v>10</v>
      </c>
      <c r="G353" s="18">
        <f t="shared" si="162"/>
        <v>14</v>
      </c>
      <c r="H353" s="18">
        <f t="shared" si="163"/>
        <v>25</v>
      </c>
      <c r="I353" s="18">
        <f t="shared" si="164"/>
        <v>4</v>
      </c>
      <c r="J353" s="16" t="str">
        <f t="shared" si="165"/>
        <v>Dusk</v>
      </c>
      <c r="K353" s="16" t="str">
        <f t="shared" si="166"/>
        <v>Dusk</v>
      </c>
      <c r="L353" s="25" t="str">
        <f t="shared" si="167"/>
        <v xml:space="preserve"> 3</v>
      </c>
      <c r="M353" s="19">
        <f t="shared" si="168"/>
        <v>3</v>
      </c>
      <c r="N353" s="18" t="e">
        <f t="shared" si="169"/>
        <v>#VALUE!</v>
      </c>
      <c r="O353" s="18" t="e">
        <f t="shared" si="170"/>
        <v>#VALUE!</v>
      </c>
      <c r="P353" s="18" t="e">
        <f t="shared" si="171"/>
        <v>#VALUE!</v>
      </c>
      <c r="Q353" s="18" t="e">
        <f t="shared" si="172"/>
        <v>#VALUE!</v>
      </c>
      <c r="R353" s="27" t="str">
        <f t="shared" si="173"/>
        <v xml:space="preserve"> </v>
      </c>
      <c r="S353" s="19" t="str">
        <f t="shared" si="174"/>
        <v xml:space="preserve"> </v>
      </c>
      <c r="T353" s="19" t="str">
        <f t="shared" si="175"/>
        <v>0</v>
      </c>
      <c r="U353" s="19">
        <f t="shared" si="176"/>
        <v>0</v>
      </c>
      <c r="V353" s="20" t="e">
        <f t="shared" si="177"/>
        <v>#VALUE!</v>
      </c>
      <c r="W353" s="18" t="e">
        <f t="shared" si="178"/>
        <v>#VALUE!</v>
      </c>
      <c r="X353" s="18" t="e">
        <f t="shared" si="179"/>
        <v>#VALUE!</v>
      </c>
      <c r="Y353" s="18" t="e">
        <f t="shared" si="180"/>
        <v>#VALUE!</v>
      </c>
      <c r="Z353" s="16" t="str">
        <f t="shared" si="181"/>
        <v xml:space="preserve"> </v>
      </c>
      <c r="AA353" s="16" t="str">
        <f t="shared" si="182"/>
        <v xml:space="preserve"> </v>
      </c>
      <c r="AB353" s="19" t="str">
        <f t="shared" si="183"/>
        <v>0</v>
      </c>
      <c r="AC353" s="19">
        <f t="shared" si="184"/>
        <v>0</v>
      </c>
      <c r="AD353" s="19">
        <f t="shared" si="185"/>
        <v>3</v>
      </c>
      <c r="AE353" s="31">
        <f>_xlfn.XLOOKUP(C353,Product!$E$3:$E$29,Product!$F$3:$F$29)</f>
        <v>48000</v>
      </c>
      <c r="AF353" s="31">
        <f>_xlfn.XLOOKUP(C353,Product!$E$3:$E$29,Product!$G$3:$G$29)</f>
        <v>20000</v>
      </c>
      <c r="AG353" s="21" t="s">
        <v>92</v>
      </c>
      <c r="AH353" s="22">
        <f>_xlfn.XLOOKUP(AG353,Diskon!$C$3:$C$9,Diskon!$D$3:$D$9)</f>
        <v>0.1</v>
      </c>
      <c r="AI353" s="17" t="s">
        <v>90</v>
      </c>
      <c r="AJ353" s="16" t="s">
        <v>14</v>
      </c>
      <c r="AK353" s="16" t="s">
        <v>40</v>
      </c>
      <c r="AL353" s="23">
        <f t="shared" si="186"/>
        <v>144000</v>
      </c>
      <c r="AM353" s="23">
        <f t="shared" si="187"/>
        <v>14400</v>
      </c>
      <c r="AN353" s="23">
        <f t="shared" si="188"/>
        <v>129600</v>
      </c>
      <c r="AO353" s="23">
        <f t="shared" si="189"/>
        <v>60000</v>
      </c>
      <c r="AP353" s="23">
        <f t="shared" si="190"/>
        <v>69600</v>
      </c>
      <c r="AQ353" s="24">
        <v>45022</v>
      </c>
      <c r="AR353" s="27" t="str">
        <f t="shared" si="191"/>
        <v>06/04/23</v>
      </c>
      <c r="AS353" s="16">
        <v>5</v>
      </c>
      <c r="AT353" s="66">
        <f>AP353/'pivot general'!$A$8</f>
        <v>1.044070970724235E-4</v>
      </c>
    </row>
    <row r="354" spans="1:46" ht="14.4" x14ac:dyDescent="0.3">
      <c r="A354" s="16">
        <v>353</v>
      </c>
      <c r="B354" s="16" t="str">
        <f t="shared" si="160"/>
        <v>ORD-PP-353-17/04/23</v>
      </c>
      <c r="C354" s="17" t="s">
        <v>54</v>
      </c>
      <c r="D354" s="16" t="str">
        <f>_xlfn.XLOOKUP($C354,Product!$E$3:$E$29,Product!$D$3:$D$29)</f>
        <v>PP</v>
      </c>
      <c r="E354" s="18" t="s">
        <v>247</v>
      </c>
      <c r="F354" s="18">
        <f t="shared" si="161"/>
        <v>10</v>
      </c>
      <c r="G354" s="18">
        <f t="shared" si="162"/>
        <v>21</v>
      </c>
      <c r="H354" s="18">
        <f t="shared" si="163"/>
        <v>32</v>
      </c>
      <c r="I354" s="18">
        <f t="shared" si="164"/>
        <v>11</v>
      </c>
      <c r="J354" s="16" t="str">
        <f t="shared" si="165"/>
        <v>Carmine Red</v>
      </c>
      <c r="K354" s="16" t="str">
        <f t="shared" si="166"/>
        <v>Carmine Red</v>
      </c>
      <c r="L354" s="25" t="str">
        <f t="shared" si="167"/>
        <v xml:space="preserve"> 1</v>
      </c>
      <c r="M354" s="19">
        <f t="shared" si="168"/>
        <v>1</v>
      </c>
      <c r="N354" s="18">
        <f t="shared" si="169"/>
        <v>45</v>
      </c>
      <c r="O354" s="18">
        <f t="shared" si="170"/>
        <v>56</v>
      </c>
      <c r="P354" s="18">
        <f t="shared" si="171"/>
        <v>67</v>
      </c>
      <c r="Q354" s="18">
        <f t="shared" si="172"/>
        <v>11</v>
      </c>
      <c r="R354" s="27" t="str">
        <f t="shared" si="173"/>
        <v xml:space="preserve">Ocean Blue </v>
      </c>
      <c r="S354" s="19" t="str">
        <f t="shared" si="174"/>
        <v xml:space="preserve">Ocean Blue </v>
      </c>
      <c r="T354" s="19" t="str">
        <f t="shared" si="175"/>
        <v xml:space="preserve"> 1</v>
      </c>
      <c r="U354" s="19">
        <f t="shared" si="176"/>
        <v>1</v>
      </c>
      <c r="V354" s="20" t="e">
        <f t="shared" si="177"/>
        <v>#VALUE!</v>
      </c>
      <c r="W354" s="18" t="e">
        <f t="shared" si="178"/>
        <v>#VALUE!</v>
      </c>
      <c r="X354" s="18" t="e">
        <f t="shared" si="179"/>
        <v>#VALUE!</v>
      </c>
      <c r="Y354" s="18" t="e">
        <f t="shared" si="180"/>
        <v>#VALUE!</v>
      </c>
      <c r="Z354" s="16" t="str">
        <f t="shared" si="181"/>
        <v xml:space="preserve"> </v>
      </c>
      <c r="AA354" s="16" t="str">
        <f t="shared" si="182"/>
        <v xml:space="preserve"> </v>
      </c>
      <c r="AB354" s="19" t="str">
        <f t="shared" si="183"/>
        <v>0</v>
      </c>
      <c r="AC354" s="19">
        <f t="shared" si="184"/>
        <v>0</v>
      </c>
      <c r="AD354" s="19">
        <f t="shared" si="185"/>
        <v>2</v>
      </c>
      <c r="AE354" s="31">
        <f>_xlfn.XLOOKUP(C354,Product!$E$3:$E$29,Product!$F$3:$F$29)</f>
        <v>85000</v>
      </c>
      <c r="AF354" s="31">
        <f>_xlfn.XLOOKUP(C354,Product!$E$3:$E$29,Product!$G$3:$G$29)</f>
        <v>28000</v>
      </c>
      <c r="AG354" s="21" t="s">
        <v>100</v>
      </c>
      <c r="AH354" s="22">
        <f>_xlfn.XLOOKUP(AG354,Diskon!$C$3:$C$9,Diskon!$D$3:$D$9)</f>
        <v>0.15</v>
      </c>
      <c r="AI354" s="17" t="s">
        <v>13</v>
      </c>
      <c r="AJ354" s="16" t="s">
        <v>17</v>
      </c>
      <c r="AK354" s="16" t="s">
        <v>46</v>
      </c>
      <c r="AL354" s="23">
        <f t="shared" si="186"/>
        <v>170000</v>
      </c>
      <c r="AM354" s="23">
        <f t="shared" si="187"/>
        <v>25500</v>
      </c>
      <c r="AN354" s="23">
        <f t="shared" si="188"/>
        <v>144500</v>
      </c>
      <c r="AO354" s="23">
        <f t="shared" si="189"/>
        <v>56000</v>
      </c>
      <c r="AP354" s="23">
        <f t="shared" si="190"/>
        <v>88500</v>
      </c>
      <c r="AQ354" s="24">
        <v>45033</v>
      </c>
      <c r="AR354" s="27" t="str">
        <f t="shared" si="191"/>
        <v>17/04/23</v>
      </c>
      <c r="AS354" s="16">
        <v>5</v>
      </c>
      <c r="AT354" s="66">
        <f>AP354/'pivot general'!$A$8</f>
        <v>1.3275902429467644E-4</v>
      </c>
    </row>
    <row r="355" spans="1:46" ht="14.4" x14ac:dyDescent="0.3">
      <c r="A355" s="16">
        <v>354</v>
      </c>
      <c r="B355" s="16" t="str">
        <f t="shared" si="160"/>
        <v>ORD-PW-354-02/04/23</v>
      </c>
      <c r="C355" s="17" t="s">
        <v>9</v>
      </c>
      <c r="D355" s="16" t="str">
        <f>_xlfn.XLOOKUP($C355,Product!$E$3:$E$29,Product!$D$3:$D$29)</f>
        <v>PW</v>
      </c>
      <c r="E355" s="18" t="s">
        <v>359</v>
      </c>
      <c r="F355" s="18">
        <f t="shared" si="161"/>
        <v>10</v>
      </c>
      <c r="G355" s="18">
        <f t="shared" si="162"/>
        <v>14</v>
      </c>
      <c r="H355" s="18">
        <f t="shared" si="163"/>
        <v>25</v>
      </c>
      <c r="I355" s="18">
        <f t="shared" si="164"/>
        <v>4</v>
      </c>
      <c r="J355" s="16" t="str">
        <f t="shared" si="165"/>
        <v>Gold</v>
      </c>
      <c r="K355" s="16" t="str">
        <f t="shared" si="166"/>
        <v>Gold</v>
      </c>
      <c r="L355" s="25" t="str">
        <f t="shared" si="167"/>
        <v xml:space="preserve"> 3</v>
      </c>
      <c r="M355" s="19">
        <f t="shared" si="168"/>
        <v>3</v>
      </c>
      <c r="N355" s="18">
        <f t="shared" si="169"/>
        <v>38</v>
      </c>
      <c r="O355" s="18">
        <f t="shared" si="170"/>
        <v>52</v>
      </c>
      <c r="P355" s="18">
        <f t="shared" si="171"/>
        <v>63</v>
      </c>
      <c r="Q355" s="18">
        <f t="shared" si="172"/>
        <v>14</v>
      </c>
      <c r="R355" s="27" t="str">
        <f t="shared" si="173"/>
        <v xml:space="preserve">Summer Orange </v>
      </c>
      <c r="S355" s="19" t="str">
        <f t="shared" si="174"/>
        <v xml:space="preserve">Summer Orange </v>
      </c>
      <c r="T355" s="19" t="str">
        <f t="shared" si="175"/>
        <v xml:space="preserve"> 1</v>
      </c>
      <c r="U355" s="19">
        <f t="shared" si="176"/>
        <v>1</v>
      </c>
      <c r="V355" s="20">
        <f t="shared" si="177"/>
        <v>76</v>
      </c>
      <c r="W355" s="18">
        <f t="shared" si="178"/>
        <v>84</v>
      </c>
      <c r="X355" s="18">
        <f t="shared" si="179"/>
        <v>95</v>
      </c>
      <c r="Y355" s="18">
        <f t="shared" si="180"/>
        <v>8</v>
      </c>
      <c r="Z355" s="16" t="str">
        <f t="shared" si="181"/>
        <v xml:space="preserve">Magenta </v>
      </c>
      <c r="AA355" s="16" t="str">
        <f t="shared" si="182"/>
        <v xml:space="preserve">Magenta </v>
      </c>
      <c r="AB355" s="19" t="str">
        <f t="shared" si="183"/>
        <v xml:space="preserve"> 1</v>
      </c>
      <c r="AC355" s="19">
        <f t="shared" si="184"/>
        <v>1</v>
      </c>
      <c r="AD355" s="19">
        <f t="shared" si="185"/>
        <v>5</v>
      </c>
      <c r="AE355" s="31">
        <f>_xlfn.XLOOKUP(C355,Product!$E$3:$E$29,Product!$F$3:$F$29)</f>
        <v>120000</v>
      </c>
      <c r="AF355" s="31">
        <f>_xlfn.XLOOKUP(C355,Product!$E$3:$E$29,Product!$G$3:$G$29)</f>
        <v>39000</v>
      </c>
      <c r="AG355" s="21" t="s">
        <v>92</v>
      </c>
      <c r="AH355" s="22">
        <f>_xlfn.XLOOKUP(AG355,Diskon!$C$3:$C$9,Diskon!$D$3:$D$9)</f>
        <v>0.1</v>
      </c>
      <c r="AI355" s="17" t="s">
        <v>90</v>
      </c>
      <c r="AJ355" s="16" t="s">
        <v>14</v>
      </c>
      <c r="AK355" s="16" t="s">
        <v>51</v>
      </c>
      <c r="AL355" s="23">
        <f t="shared" si="186"/>
        <v>600000</v>
      </c>
      <c r="AM355" s="23">
        <f t="shared" si="187"/>
        <v>60000</v>
      </c>
      <c r="AN355" s="23">
        <f t="shared" si="188"/>
        <v>540000</v>
      </c>
      <c r="AO355" s="23">
        <f t="shared" si="189"/>
        <v>195000</v>
      </c>
      <c r="AP355" s="23">
        <f t="shared" si="190"/>
        <v>345000</v>
      </c>
      <c r="AQ355" s="24">
        <v>45018</v>
      </c>
      <c r="AR355" s="27" t="str">
        <f t="shared" si="191"/>
        <v>02/04/23</v>
      </c>
      <c r="AS355" s="16">
        <v>3</v>
      </c>
      <c r="AT355" s="66">
        <f>AP355/'pivot general'!$A$8</f>
        <v>5.1753517945382339E-4</v>
      </c>
    </row>
    <row r="356" spans="1:46" ht="14.4" x14ac:dyDescent="0.3">
      <c r="A356" s="16">
        <v>355</v>
      </c>
      <c r="B356" s="16" t="str">
        <f t="shared" si="160"/>
        <v>ORD-AK-355-19/04/23</v>
      </c>
      <c r="C356" s="17" t="s">
        <v>31</v>
      </c>
      <c r="D356" s="16" t="str">
        <f>_xlfn.XLOOKUP($C356,Product!$E$3:$E$29,Product!$D$3:$D$29)</f>
        <v>AK</v>
      </c>
      <c r="E356" s="18" t="s">
        <v>360</v>
      </c>
      <c r="F356" s="18">
        <f t="shared" si="161"/>
        <v>10</v>
      </c>
      <c r="G356" s="18">
        <f t="shared" si="162"/>
        <v>21</v>
      </c>
      <c r="H356" s="18">
        <f t="shared" si="163"/>
        <v>32</v>
      </c>
      <c r="I356" s="18">
        <f t="shared" si="164"/>
        <v>11</v>
      </c>
      <c r="J356" s="16" t="str">
        <f t="shared" si="165"/>
        <v>Carmine Red</v>
      </c>
      <c r="K356" s="16" t="str">
        <f t="shared" si="166"/>
        <v>Carmine Red</v>
      </c>
      <c r="L356" s="25" t="str">
        <f t="shared" si="167"/>
        <v xml:space="preserve"> 4</v>
      </c>
      <c r="M356" s="19">
        <f t="shared" si="168"/>
        <v>4</v>
      </c>
      <c r="N356" s="18">
        <f t="shared" si="169"/>
        <v>45</v>
      </c>
      <c r="O356" s="18">
        <f t="shared" si="170"/>
        <v>60</v>
      </c>
      <c r="P356" s="18">
        <f t="shared" si="171"/>
        <v>71</v>
      </c>
      <c r="Q356" s="18">
        <f t="shared" si="172"/>
        <v>15</v>
      </c>
      <c r="R356" s="27" t="str">
        <f t="shared" si="173"/>
        <v xml:space="preserve">Midnight Black </v>
      </c>
      <c r="S356" s="19" t="str">
        <f t="shared" si="174"/>
        <v xml:space="preserve">Midnight Black </v>
      </c>
      <c r="T356" s="19" t="str">
        <f t="shared" si="175"/>
        <v xml:space="preserve"> 1</v>
      </c>
      <c r="U356" s="19">
        <f t="shared" si="176"/>
        <v>1</v>
      </c>
      <c r="V356" s="20">
        <f t="shared" si="177"/>
        <v>84</v>
      </c>
      <c r="W356" s="18">
        <f t="shared" si="178"/>
        <v>98</v>
      </c>
      <c r="X356" s="18">
        <f t="shared" si="179"/>
        <v>109</v>
      </c>
      <c r="Y356" s="18">
        <f t="shared" si="180"/>
        <v>14</v>
      </c>
      <c r="Z356" s="16" t="str">
        <f t="shared" si="181"/>
        <v xml:space="preserve">Summer Orange </v>
      </c>
      <c r="AA356" s="16" t="str">
        <f t="shared" si="182"/>
        <v xml:space="preserve">Summer Orange </v>
      </c>
      <c r="AB356" s="19" t="str">
        <f t="shared" si="183"/>
        <v xml:space="preserve"> 1</v>
      </c>
      <c r="AC356" s="19">
        <f t="shared" si="184"/>
        <v>1</v>
      </c>
      <c r="AD356" s="19">
        <f t="shared" si="185"/>
        <v>6</v>
      </c>
      <c r="AE356" s="31">
        <f>_xlfn.XLOOKUP(C356,Product!$E$3:$E$29,Product!$F$3:$F$29)</f>
        <v>65000</v>
      </c>
      <c r="AF356" s="31">
        <f>_xlfn.XLOOKUP(C356,Product!$E$3:$E$29,Product!$G$3:$G$29)</f>
        <v>11000</v>
      </c>
      <c r="AG356" s="21" t="s">
        <v>12</v>
      </c>
      <c r="AH356" s="22">
        <f>_xlfn.XLOOKUP(AG356,Diskon!$C$3:$C$9,Diskon!$D$3:$D$9)</f>
        <v>0.2</v>
      </c>
      <c r="AI356" s="17" t="s">
        <v>13</v>
      </c>
      <c r="AJ356" s="16" t="s">
        <v>11</v>
      </c>
      <c r="AK356" s="16" t="s">
        <v>25</v>
      </c>
      <c r="AL356" s="23">
        <f t="shared" si="186"/>
        <v>390000</v>
      </c>
      <c r="AM356" s="23">
        <f t="shared" si="187"/>
        <v>78000</v>
      </c>
      <c r="AN356" s="23">
        <f t="shared" si="188"/>
        <v>312000</v>
      </c>
      <c r="AO356" s="23">
        <f t="shared" si="189"/>
        <v>66000</v>
      </c>
      <c r="AP356" s="23">
        <f t="shared" si="190"/>
        <v>246000</v>
      </c>
      <c r="AQ356" s="24">
        <v>45035</v>
      </c>
      <c r="AR356" s="27" t="str">
        <f t="shared" si="191"/>
        <v>19/04/23</v>
      </c>
      <c r="AS356" s="16">
        <v>4</v>
      </c>
      <c r="AT356" s="66">
        <f>AP356/'pivot general'!$A$8</f>
        <v>3.6902508448011755E-4</v>
      </c>
    </row>
    <row r="357" spans="1:46" ht="14.4" x14ac:dyDescent="0.3">
      <c r="A357" s="16">
        <v>356</v>
      </c>
      <c r="B357" s="16" t="str">
        <f t="shared" si="160"/>
        <v>ORD-PP-356-26/04/23</v>
      </c>
      <c r="C357" s="17" t="s">
        <v>24</v>
      </c>
      <c r="D357" s="16" t="str">
        <f>_xlfn.XLOOKUP($C357,Product!$E$3:$E$29,Product!$D$3:$D$29)</f>
        <v>PP</v>
      </c>
      <c r="E357" s="18" t="s">
        <v>361</v>
      </c>
      <c r="F357" s="18">
        <f t="shared" si="161"/>
        <v>10</v>
      </c>
      <c r="G357" s="18">
        <f t="shared" si="162"/>
        <v>18</v>
      </c>
      <c r="H357" s="18">
        <f t="shared" si="163"/>
        <v>29</v>
      </c>
      <c r="I357" s="18">
        <f t="shared" si="164"/>
        <v>8</v>
      </c>
      <c r="J357" s="16" t="str">
        <f t="shared" si="165"/>
        <v>Ash Grey</v>
      </c>
      <c r="K357" s="16" t="str">
        <f t="shared" si="166"/>
        <v>Ash Grey</v>
      </c>
      <c r="L357" s="25" t="str">
        <f t="shared" si="167"/>
        <v xml:space="preserve"> 1</v>
      </c>
      <c r="M357" s="19">
        <f t="shared" si="168"/>
        <v>1</v>
      </c>
      <c r="N357" s="18">
        <f t="shared" si="169"/>
        <v>42</v>
      </c>
      <c r="O357" s="18">
        <f t="shared" si="170"/>
        <v>53</v>
      </c>
      <c r="P357" s="18">
        <f t="shared" si="171"/>
        <v>64</v>
      </c>
      <c r="Q357" s="18">
        <f t="shared" si="172"/>
        <v>11</v>
      </c>
      <c r="R357" s="27" t="str">
        <f t="shared" si="173"/>
        <v xml:space="preserve">Ocean Blue </v>
      </c>
      <c r="S357" s="19" t="str">
        <f t="shared" si="174"/>
        <v xml:space="preserve">Ocean Blue </v>
      </c>
      <c r="T357" s="19" t="str">
        <f t="shared" si="175"/>
        <v xml:space="preserve"> 1</v>
      </c>
      <c r="U357" s="19">
        <f t="shared" si="176"/>
        <v>1</v>
      </c>
      <c r="V357" s="20">
        <f t="shared" si="177"/>
        <v>77</v>
      </c>
      <c r="W357" s="18">
        <f t="shared" si="178"/>
        <v>89</v>
      </c>
      <c r="X357" s="18">
        <f t="shared" si="179"/>
        <v>100</v>
      </c>
      <c r="Y357" s="18">
        <f t="shared" si="180"/>
        <v>12</v>
      </c>
      <c r="Z357" s="16" t="str">
        <f t="shared" si="181"/>
        <v xml:space="preserve">Carmine Red </v>
      </c>
      <c r="AA357" s="16" t="str">
        <f t="shared" si="182"/>
        <v xml:space="preserve">Carmine Red </v>
      </c>
      <c r="AB357" s="19" t="str">
        <f t="shared" si="183"/>
        <v xml:space="preserve"> 1</v>
      </c>
      <c r="AC357" s="19">
        <f t="shared" si="184"/>
        <v>1</v>
      </c>
      <c r="AD357" s="19">
        <f t="shared" si="185"/>
        <v>3</v>
      </c>
      <c r="AE357" s="31">
        <f>_xlfn.XLOOKUP(C357,Product!$E$3:$E$29,Product!$F$3:$F$29)</f>
        <v>130000</v>
      </c>
      <c r="AF357" s="31">
        <f>_xlfn.XLOOKUP(C357,Product!$E$3:$E$29,Product!$G$3:$G$29)</f>
        <v>46000</v>
      </c>
      <c r="AG357" s="21" t="s">
        <v>12</v>
      </c>
      <c r="AH357" s="22">
        <f>_xlfn.XLOOKUP(AG357,Diskon!$C$3:$C$9,Diskon!$D$3:$D$9)</f>
        <v>0.2</v>
      </c>
      <c r="AI357" s="17" t="s">
        <v>13</v>
      </c>
      <c r="AJ357" s="16" t="s">
        <v>11</v>
      </c>
      <c r="AK357" s="16" t="s">
        <v>51</v>
      </c>
      <c r="AL357" s="23">
        <f t="shared" si="186"/>
        <v>390000</v>
      </c>
      <c r="AM357" s="23">
        <f t="shared" si="187"/>
        <v>78000</v>
      </c>
      <c r="AN357" s="23">
        <f t="shared" si="188"/>
        <v>312000</v>
      </c>
      <c r="AO357" s="23">
        <f t="shared" si="189"/>
        <v>138000</v>
      </c>
      <c r="AP357" s="23">
        <f t="shared" si="190"/>
        <v>174000</v>
      </c>
      <c r="AQ357" s="24">
        <v>45042</v>
      </c>
      <c r="AR357" s="27" t="str">
        <f t="shared" si="191"/>
        <v>26/04/23</v>
      </c>
      <c r="AS357" s="16">
        <v>2</v>
      </c>
      <c r="AT357" s="66">
        <f>AP357/'pivot general'!$A$8</f>
        <v>2.6101774268105874E-4</v>
      </c>
    </row>
    <row r="358" spans="1:46" ht="14.4" x14ac:dyDescent="0.3">
      <c r="A358" s="16">
        <v>357</v>
      </c>
      <c r="B358" s="16" t="str">
        <f t="shared" si="160"/>
        <v>ORD-PP-357-03/04/23</v>
      </c>
      <c r="C358" s="17" t="s">
        <v>52</v>
      </c>
      <c r="D358" s="16" t="str">
        <f>_xlfn.XLOOKUP($C358,Product!$E$3:$E$29,Product!$D$3:$D$29)</f>
        <v>PP</v>
      </c>
      <c r="E358" s="18" t="s">
        <v>362</v>
      </c>
      <c r="F358" s="18">
        <f t="shared" si="161"/>
        <v>10</v>
      </c>
      <c r="G358" s="18">
        <f t="shared" si="162"/>
        <v>14</v>
      </c>
      <c r="H358" s="18">
        <f t="shared" si="163"/>
        <v>25</v>
      </c>
      <c r="I358" s="18">
        <f t="shared" si="164"/>
        <v>4</v>
      </c>
      <c r="J358" s="16" t="str">
        <f t="shared" si="165"/>
        <v>Gold</v>
      </c>
      <c r="K358" s="16" t="str">
        <f t="shared" si="166"/>
        <v>Gold</v>
      </c>
      <c r="L358" s="25" t="str">
        <f t="shared" si="167"/>
        <v xml:space="preserve"> 5</v>
      </c>
      <c r="M358" s="19">
        <f t="shared" si="168"/>
        <v>5</v>
      </c>
      <c r="N358" s="18">
        <f t="shared" si="169"/>
        <v>38</v>
      </c>
      <c r="O358" s="18">
        <f t="shared" si="170"/>
        <v>52</v>
      </c>
      <c r="P358" s="18">
        <f t="shared" si="171"/>
        <v>63</v>
      </c>
      <c r="Q358" s="18">
        <f t="shared" si="172"/>
        <v>14</v>
      </c>
      <c r="R358" s="27" t="str">
        <f t="shared" si="173"/>
        <v xml:space="preserve">Summer Orange </v>
      </c>
      <c r="S358" s="19" t="str">
        <f t="shared" si="174"/>
        <v xml:space="preserve">Summer Orange </v>
      </c>
      <c r="T358" s="19" t="str">
        <f t="shared" si="175"/>
        <v xml:space="preserve"> 1</v>
      </c>
      <c r="U358" s="19">
        <f t="shared" si="176"/>
        <v>1</v>
      </c>
      <c r="V358" s="20" t="e">
        <f t="shared" si="177"/>
        <v>#VALUE!</v>
      </c>
      <c r="W358" s="18" t="e">
        <f t="shared" si="178"/>
        <v>#VALUE!</v>
      </c>
      <c r="X358" s="18" t="e">
        <f t="shared" si="179"/>
        <v>#VALUE!</v>
      </c>
      <c r="Y358" s="18" t="e">
        <f t="shared" si="180"/>
        <v>#VALUE!</v>
      </c>
      <c r="Z358" s="16" t="str">
        <f t="shared" si="181"/>
        <v xml:space="preserve"> </v>
      </c>
      <c r="AA358" s="16" t="str">
        <f t="shared" si="182"/>
        <v xml:space="preserve"> </v>
      </c>
      <c r="AB358" s="19" t="str">
        <f t="shared" si="183"/>
        <v>0</v>
      </c>
      <c r="AC358" s="19">
        <f t="shared" si="184"/>
        <v>0</v>
      </c>
      <c r="AD358" s="19">
        <f t="shared" si="185"/>
        <v>6</v>
      </c>
      <c r="AE358" s="31">
        <f>_xlfn.XLOOKUP(C358,Product!$E$3:$E$29,Product!$F$3:$F$29)</f>
        <v>100000</v>
      </c>
      <c r="AF358" s="31">
        <f>_xlfn.XLOOKUP(C358,Product!$E$3:$E$29,Product!$G$3:$G$29)</f>
        <v>31000</v>
      </c>
      <c r="AG358" s="21" t="s">
        <v>92</v>
      </c>
      <c r="AH358" s="22">
        <f>_xlfn.XLOOKUP(AG358,Diskon!$C$3:$C$9,Diskon!$D$3:$D$9)</f>
        <v>0.1</v>
      </c>
      <c r="AI358" s="17" t="s">
        <v>90</v>
      </c>
      <c r="AJ358" s="16" t="s">
        <v>14</v>
      </c>
      <c r="AK358" s="16" t="s">
        <v>25</v>
      </c>
      <c r="AL358" s="23">
        <f t="shared" si="186"/>
        <v>600000</v>
      </c>
      <c r="AM358" s="23">
        <f t="shared" si="187"/>
        <v>60000</v>
      </c>
      <c r="AN358" s="23">
        <f t="shared" si="188"/>
        <v>540000</v>
      </c>
      <c r="AO358" s="23">
        <f t="shared" si="189"/>
        <v>186000</v>
      </c>
      <c r="AP358" s="23">
        <f t="shared" si="190"/>
        <v>354000</v>
      </c>
      <c r="AQ358" s="24">
        <v>45019</v>
      </c>
      <c r="AR358" s="27" t="str">
        <f t="shared" si="191"/>
        <v>03/04/23</v>
      </c>
      <c r="AS358" s="16">
        <v>5</v>
      </c>
      <c r="AT358" s="66">
        <f>AP358/'pivot general'!$A$8</f>
        <v>5.3103609717870576E-4</v>
      </c>
    </row>
    <row r="359" spans="1:46" ht="14.4" x14ac:dyDescent="0.3">
      <c r="A359" s="16">
        <v>358</v>
      </c>
      <c r="B359" s="16" t="str">
        <f t="shared" si="160"/>
        <v>ORD-PP-358-01/04/23</v>
      </c>
      <c r="C359" s="17" t="s">
        <v>52</v>
      </c>
      <c r="D359" s="16" t="str">
        <f>_xlfn.XLOOKUP($C359,Product!$E$3:$E$29,Product!$D$3:$D$29)</f>
        <v>PP</v>
      </c>
      <c r="E359" s="18" t="s">
        <v>363</v>
      </c>
      <c r="F359" s="18">
        <f t="shared" si="161"/>
        <v>10</v>
      </c>
      <c r="G359" s="18">
        <f t="shared" si="162"/>
        <v>17</v>
      </c>
      <c r="H359" s="18">
        <f t="shared" si="163"/>
        <v>28</v>
      </c>
      <c r="I359" s="18">
        <f t="shared" si="164"/>
        <v>7</v>
      </c>
      <c r="J359" s="16" t="str">
        <f t="shared" si="165"/>
        <v>Magenta</v>
      </c>
      <c r="K359" s="16" t="str">
        <f t="shared" si="166"/>
        <v>Magenta</v>
      </c>
      <c r="L359" s="25" t="str">
        <f t="shared" si="167"/>
        <v xml:space="preserve"> 1</v>
      </c>
      <c r="M359" s="19">
        <f t="shared" si="168"/>
        <v>1</v>
      </c>
      <c r="N359" s="18">
        <f t="shared" si="169"/>
        <v>41</v>
      </c>
      <c r="O359" s="18">
        <f t="shared" si="170"/>
        <v>55</v>
      </c>
      <c r="P359" s="18">
        <f t="shared" si="171"/>
        <v>66</v>
      </c>
      <c r="Q359" s="18">
        <f t="shared" si="172"/>
        <v>14</v>
      </c>
      <c r="R359" s="27" t="str">
        <f t="shared" si="173"/>
        <v xml:space="preserve">Summer Orange </v>
      </c>
      <c r="S359" s="19" t="str">
        <f t="shared" si="174"/>
        <v xml:space="preserve">Summer Orange </v>
      </c>
      <c r="T359" s="19" t="str">
        <f t="shared" si="175"/>
        <v xml:space="preserve"> 1</v>
      </c>
      <c r="U359" s="19">
        <f t="shared" si="176"/>
        <v>1</v>
      </c>
      <c r="V359" s="20">
        <f t="shared" si="177"/>
        <v>79</v>
      </c>
      <c r="W359" s="18">
        <f t="shared" si="178"/>
        <v>89</v>
      </c>
      <c r="X359" s="18">
        <f t="shared" si="179"/>
        <v>100</v>
      </c>
      <c r="Y359" s="18">
        <f t="shared" si="180"/>
        <v>10</v>
      </c>
      <c r="Z359" s="16" t="str">
        <f t="shared" si="181"/>
        <v xml:space="preserve">Rose Gold </v>
      </c>
      <c r="AA359" s="16" t="str">
        <f t="shared" si="182"/>
        <v xml:space="preserve">Rose Gold </v>
      </c>
      <c r="AB359" s="19" t="str">
        <f t="shared" si="183"/>
        <v xml:space="preserve"> 2</v>
      </c>
      <c r="AC359" s="19">
        <f t="shared" si="184"/>
        <v>2</v>
      </c>
      <c r="AD359" s="19">
        <f t="shared" si="185"/>
        <v>4</v>
      </c>
      <c r="AE359" s="31">
        <f>_xlfn.XLOOKUP(C359,Product!$E$3:$E$29,Product!$F$3:$F$29)</f>
        <v>100000</v>
      </c>
      <c r="AF359" s="31">
        <f>_xlfn.XLOOKUP(C359,Product!$E$3:$E$29,Product!$G$3:$G$29)</f>
        <v>31000</v>
      </c>
      <c r="AG359" s="21" t="s">
        <v>89</v>
      </c>
      <c r="AH359" s="22">
        <f>_xlfn.XLOOKUP(AG359,Diskon!$C$3:$C$9,Diskon!$D$3:$D$9)</f>
        <v>0.15</v>
      </c>
      <c r="AI359" s="17" t="s">
        <v>90</v>
      </c>
      <c r="AJ359" s="16" t="s">
        <v>23</v>
      </c>
      <c r="AK359" s="16" t="s">
        <v>72</v>
      </c>
      <c r="AL359" s="23">
        <f t="shared" si="186"/>
        <v>400000</v>
      </c>
      <c r="AM359" s="23">
        <f t="shared" si="187"/>
        <v>60000</v>
      </c>
      <c r="AN359" s="23">
        <f t="shared" si="188"/>
        <v>340000</v>
      </c>
      <c r="AO359" s="23">
        <f t="shared" si="189"/>
        <v>124000</v>
      </c>
      <c r="AP359" s="23">
        <f t="shared" si="190"/>
        <v>216000</v>
      </c>
      <c r="AQ359" s="24">
        <v>45017</v>
      </c>
      <c r="AR359" s="27" t="str">
        <f t="shared" si="191"/>
        <v>01/04/23</v>
      </c>
      <c r="AS359" s="16">
        <v>1</v>
      </c>
      <c r="AT359" s="66">
        <f>AP359/'pivot general'!$A$8</f>
        <v>3.2402202539717637E-4</v>
      </c>
    </row>
    <row r="360" spans="1:46" ht="14.4" x14ac:dyDescent="0.3">
      <c r="A360" s="16">
        <v>359</v>
      </c>
      <c r="B360" s="16" t="str">
        <f t="shared" si="160"/>
        <v>ORD-PP-359-02/04/23</v>
      </c>
      <c r="C360" s="17" t="s">
        <v>52</v>
      </c>
      <c r="D360" s="16" t="str">
        <f>_xlfn.XLOOKUP($C360,Product!$E$3:$E$29,Product!$D$3:$D$29)</f>
        <v>PP</v>
      </c>
      <c r="E360" s="18" t="s">
        <v>108</v>
      </c>
      <c r="F360" s="18">
        <f t="shared" si="161"/>
        <v>10</v>
      </c>
      <c r="G360" s="18">
        <f t="shared" si="162"/>
        <v>14</v>
      </c>
      <c r="H360" s="18">
        <f t="shared" si="163"/>
        <v>25</v>
      </c>
      <c r="I360" s="18">
        <f t="shared" si="164"/>
        <v>4</v>
      </c>
      <c r="J360" s="16" t="str">
        <f t="shared" si="165"/>
        <v>Dusk</v>
      </c>
      <c r="K360" s="16" t="str">
        <f t="shared" si="166"/>
        <v>Dusk</v>
      </c>
      <c r="L360" s="25" t="str">
        <f t="shared" si="167"/>
        <v xml:space="preserve"> 1</v>
      </c>
      <c r="M360" s="19">
        <f t="shared" si="168"/>
        <v>1</v>
      </c>
      <c r="N360" s="18" t="e">
        <f t="shared" si="169"/>
        <v>#VALUE!</v>
      </c>
      <c r="O360" s="18" t="e">
        <f t="shared" si="170"/>
        <v>#VALUE!</v>
      </c>
      <c r="P360" s="18" t="e">
        <f t="shared" si="171"/>
        <v>#VALUE!</v>
      </c>
      <c r="Q360" s="18" t="e">
        <f t="shared" si="172"/>
        <v>#VALUE!</v>
      </c>
      <c r="R360" s="27" t="str">
        <f t="shared" si="173"/>
        <v xml:space="preserve"> </v>
      </c>
      <c r="S360" s="19" t="str">
        <f t="shared" si="174"/>
        <v xml:space="preserve"> </v>
      </c>
      <c r="T360" s="19" t="str">
        <f t="shared" si="175"/>
        <v>0</v>
      </c>
      <c r="U360" s="19">
        <f t="shared" si="176"/>
        <v>0</v>
      </c>
      <c r="V360" s="20" t="e">
        <f t="shared" si="177"/>
        <v>#VALUE!</v>
      </c>
      <c r="W360" s="18" t="e">
        <f t="shared" si="178"/>
        <v>#VALUE!</v>
      </c>
      <c r="X360" s="18" t="e">
        <f t="shared" si="179"/>
        <v>#VALUE!</v>
      </c>
      <c r="Y360" s="18" t="e">
        <f t="shared" si="180"/>
        <v>#VALUE!</v>
      </c>
      <c r="Z360" s="16" t="str">
        <f t="shared" si="181"/>
        <v xml:space="preserve"> </v>
      </c>
      <c r="AA360" s="16" t="str">
        <f t="shared" si="182"/>
        <v xml:space="preserve"> </v>
      </c>
      <c r="AB360" s="19" t="str">
        <f t="shared" si="183"/>
        <v>0</v>
      </c>
      <c r="AC360" s="19">
        <f t="shared" si="184"/>
        <v>0</v>
      </c>
      <c r="AD360" s="19">
        <f t="shared" si="185"/>
        <v>1</v>
      </c>
      <c r="AE360" s="31">
        <f>_xlfn.XLOOKUP(C360,Product!$E$3:$E$29,Product!$F$3:$F$29)</f>
        <v>100000</v>
      </c>
      <c r="AF360" s="31">
        <f>_xlfn.XLOOKUP(C360,Product!$E$3:$E$29,Product!$G$3:$G$29)</f>
        <v>31000</v>
      </c>
      <c r="AG360" s="21" t="s">
        <v>89</v>
      </c>
      <c r="AH360" s="22">
        <f>_xlfn.XLOOKUP(AG360,Diskon!$C$3:$C$9,Diskon!$D$3:$D$9)</f>
        <v>0.15</v>
      </c>
      <c r="AI360" s="17" t="s">
        <v>90</v>
      </c>
      <c r="AJ360" s="16" t="s">
        <v>23</v>
      </c>
      <c r="AK360" s="16" t="s">
        <v>18</v>
      </c>
      <c r="AL360" s="23">
        <f t="shared" si="186"/>
        <v>100000</v>
      </c>
      <c r="AM360" s="23">
        <f t="shared" si="187"/>
        <v>15000</v>
      </c>
      <c r="AN360" s="23">
        <f t="shared" si="188"/>
        <v>85000</v>
      </c>
      <c r="AO360" s="23">
        <f t="shared" si="189"/>
        <v>31000</v>
      </c>
      <c r="AP360" s="23">
        <f t="shared" si="190"/>
        <v>54000</v>
      </c>
      <c r="AQ360" s="24">
        <v>45018</v>
      </c>
      <c r="AR360" s="27" t="str">
        <f t="shared" si="191"/>
        <v>02/04/23</v>
      </c>
      <c r="AS360" s="16">
        <v>2</v>
      </c>
      <c r="AT360" s="66">
        <f>AP360/'pivot general'!$A$8</f>
        <v>8.1005506349294092E-5</v>
      </c>
    </row>
    <row r="361" spans="1:46" ht="14.4" x14ac:dyDescent="0.3">
      <c r="A361" s="16">
        <v>360</v>
      </c>
      <c r="B361" s="16" t="str">
        <f t="shared" si="160"/>
        <v>ORD-PW-360-05/04/23</v>
      </c>
      <c r="C361" s="17" t="s">
        <v>27</v>
      </c>
      <c r="D361" s="16" t="str">
        <f>_xlfn.XLOOKUP($C361,Product!$E$3:$E$29,Product!$D$3:$D$29)</f>
        <v>PW</v>
      </c>
      <c r="E361" s="18" t="s">
        <v>199</v>
      </c>
      <c r="F361" s="18">
        <f t="shared" si="161"/>
        <v>10</v>
      </c>
      <c r="G361" s="18">
        <f t="shared" si="162"/>
        <v>17</v>
      </c>
      <c r="H361" s="18">
        <f t="shared" si="163"/>
        <v>28</v>
      </c>
      <c r="I361" s="18">
        <f t="shared" si="164"/>
        <v>7</v>
      </c>
      <c r="J361" s="16" t="str">
        <f t="shared" si="165"/>
        <v>Magenta</v>
      </c>
      <c r="K361" s="16" t="str">
        <f t="shared" si="166"/>
        <v>Magenta</v>
      </c>
      <c r="L361" s="25" t="str">
        <f t="shared" si="167"/>
        <v xml:space="preserve"> 4</v>
      </c>
      <c r="M361" s="19">
        <f t="shared" si="168"/>
        <v>4</v>
      </c>
      <c r="N361" s="18" t="e">
        <f t="shared" si="169"/>
        <v>#VALUE!</v>
      </c>
      <c r="O361" s="18" t="e">
        <f t="shared" si="170"/>
        <v>#VALUE!</v>
      </c>
      <c r="P361" s="18" t="e">
        <f t="shared" si="171"/>
        <v>#VALUE!</v>
      </c>
      <c r="Q361" s="18" t="e">
        <f t="shared" si="172"/>
        <v>#VALUE!</v>
      </c>
      <c r="R361" s="27" t="str">
        <f t="shared" si="173"/>
        <v xml:space="preserve"> </v>
      </c>
      <c r="S361" s="19" t="str">
        <f t="shared" si="174"/>
        <v xml:space="preserve"> </v>
      </c>
      <c r="T361" s="19" t="str">
        <f t="shared" si="175"/>
        <v>0</v>
      </c>
      <c r="U361" s="19">
        <f t="shared" si="176"/>
        <v>0</v>
      </c>
      <c r="V361" s="20" t="e">
        <f t="shared" si="177"/>
        <v>#VALUE!</v>
      </c>
      <c r="W361" s="18" t="e">
        <f t="shared" si="178"/>
        <v>#VALUE!</v>
      </c>
      <c r="X361" s="18" t="e">
        <f t="shared" si="179"/>
        <v>#VALUE!</v>
      </c>
      <c r="Y361" s="18" t="e">
        <f t="shared" si="180"/>
        <v>#VALUE!</v>
      </c>
      <c r="Z361" s="16" t="str">
        <f t="shared" si="181"/>
        <v xml:space="preserve"> </v>
      </c>
      <c r="AA361" s="16" t="str">
        <f t="shared" si="182"/>
        <v xml:space="preserve"> </v>
      </c>
      <c r="AB361" s="19" t="str">
        <f t="shared" si="183"/>
        <v>0</v>
      </c>
      <c r="AC361" s="19">
        <f t="shared" si="184"/>
        <v>0</v>
      </c>
      <c r="AD361" s="19">
        <f t="shared" si="185"/>
        <v>4</v>
      </c>
      <c r="AE361" s="31">
        <f>_xlfn.XLOOKUP(C361,Product!$E$3:$E$29,Product!$F$3:$F$29)</f>
        <v>155000</v>
      </c>
      <c r="AF361" s="31">
        <f>_xlfn.XLOOKUP(C361,Product!$E$3:$E$29,Product!$G$3:$G$29)</f>
        <v>46000</v>
      </c>
      <c r="AG361" s="21" t="s">
        <v>10</v>
      </c>
      <c r="AH361" s="22">
        <f>_xlfn.XLOOKUP(AG361,Diskon!$C$3:$C$9,Diskon!$D$3:$D$9)</f>
        <v>0.1</v>
      </c>
      <c r="AI361" s="17" t="s">
        <v>90</v>
      </c>
      <c r="AJ361" s="16" t="s">
        <v>11</v>
      </c>
      <c r="AK361" s="16" t="s">
        <v>40</v>
      </c>
      <c r="AL361" s="23">
        <f t="shared" si="186"/>
        <v>620000</v>
      </c>
      <c r="AM361" s="23">
        <f t="shared" si="187"/>
        <v>62000</v>
      </c>
      <c r="AN361" s="23">
        <f t="shared" si="188"/>
        <v>558000</v>
      </c>
      <c r="AO361" s="23">
        <f t="shared" si="189"/>
        <v>184000</v>
      </c>
      <c r="AP361" s="23">
        <f t="shared" si="190"/>
        <v>374000</v>
      </c>
      <c r="AQ361" s="24">
        <v>45021</v>
      </c>
      <c r="AR361" s="27" t="str">
        <f t="shared" si="191"/>
        <v>05/04/23</v>
      </c>
      <c r="AS361" s="16">
        <v>4</v>
      </c>
      <c r="AT361" s="66">
        <f>AP361/'pivot general'!$A$8</f>
        <v>5.6103813656733321E-4</v>
      </c>
    </row>
    <row r="362" spans="1:46" ht="14.4" x14ac:dyDescent="0.3">
      <c r="A362" s="16">
        <v>361</v>
      </c>
      <c r="B362" s="16" t="str">
        <f t="shared" si="160"/>
        <v>ORD-PW-361-23/04/23</v>
      </c>
      <c r="C362" s="17" t="s">
        <v>27</v>
      </c>
      <c r="D362" s="16" t="str">
        <f>_xlfn.XLOOKUP($C362,Product!$E$3:$E$29,Product!$D$3:$D$29)</f>
        <v>PW</v>
      </c>
      <c r="E362" s="18" t="s">
        <v>364</v>
      </c>
      <c r="F362" s="18">
        <f t="shared" si="161"/>
        <v>10</v>
      </c>
      <c r="G362" s="18">
        <f t="shared" si="162"/>
        <v>23</v>
      </c>
      <c r="H362" s="18">
        <f t="shared" si="163"/>
        <v>34</v>
      </c>
      <c r="I362" s="18">
        <f t="shared" si="164"/>
        <v>13</v>
      </c>
      <c r="J362" s="16" t="str">
        <f t="shared" si="165"/>
        <v>Summer Orange</v>
      </c>
      <c r="K362" s="16" t="str">
        <f t="shared" si="166"/>
        <v>Summer Orange</v>
      </c>
      <c r="L362" s="25" t="str">
        <f t="shared" si="167"/>
        <v xml:space="preserve"> 2</v>
      </c>
      <c r="M362" s="19">
        <f t="shared" si="168"/>
        <v>2</v>
      </c>
      <c r="N362" s="18">
        <f t="shared" si="169"/>
        <v>47</v>
      </c>
      <c r="O362" s="18">
        <f t="shared" si="170"/>
        <v>58</v>
      </c>
      <c r="P362" s="18">
        <f t="shared" si="171"/>
        <v>69</v>
      </c>
      <c r="Q362" s="18">
        <f t="shared" si="172"/>
        <v>11</v>
      </c>
      <c r="R362" s="27" t="str">
        <f t="shared" si="173"/>
        <v xml:space="preserve">Snow White </v>
      </c>
      <c r="S362" s="19" t="str">
        <f t="shared" si="174"/>
        <v xml:space="preserve">Snow White </v>
      </c>
      <c r="T362" s="19" t="str">
        <f t="shared" si="175"/>
        <v xml:space="preserve"> 3</v>
      </c>
      <c r="U362" s="19">
        <f t="shared" si="176"/>
        <v>3</v>
      </c>
      <c r="V362" s="20" t="e">
        <f t="shared" si="177"/>
        <v>#VALUE!</v>
      </c>
      <c r="W362" s="18" t="e">
        <f t="shared" si="178"/>
        <v>#VALUE!</v>
      </c>
      <c r="X362" s="18" t="e">
        <f t="shared" si="179"/>
        <v>#VALUE!</v>
      </c>
      <c r="Y362" s="18" t="e">
        <f t="shared" si="180"/>
        <v>#VALUE!</v>
      </c>
      <c r="Z362" s="16" t="str">
        <f t="shared" si="181"/>
        <v xml:space="preserve"> </v>
      </c>
      <c r="AA362" s="16" t="str">
        <f t="shared" si="182"/>
        <v xml:space="preserve"> </v>
      </c>
      <c r="AB362" s="19" t="str">
        <f t="shared" si="183"/>
        <v>0</v>
      </c>
      <c r="AC362" s="19">
        <f t="shared" si="184"/>
        <v>0</v>
      </c>
      <c r="AD362" s="19">
        <f t="shared" si="185"/>
        <v>5</v>
      </c>
      <c r="AE362" s="31">
        <f>_xlfn.XLOOKUP(C362,Product!$E$3:$E$29,Product!$F$3:$F$29)</f>
        <v>155000</v>
      </c>
      <c r="AF362" s="31">
        <f>_xlfn.XLOOKUP(C362,Product!$E$3:$E$29,Product!$G$3:$G$29)</f>
        <v>46000</v>
      </c>
      <c r="AG362" s="21" t="s">
        <v>96</v>
      </c>
      <c r="AH362" s="22">
        <f>_xlfn.XLOOKUP(AG362,Diskon!$C$3:$C$9,Diskon!$D$3:$D$9)</f>
        <v>0.1</v>
      </c>
      <c r="AI362" s="17" t="s">
        <v>13</v>
      </c>
      <c r="AJ362" s="16" t="s">
        <v>14</v>
      </c>
      <c r="AK362" s="16" t="s">
        <v>74</v>
      </c>
      <c r="AL362" s="23">
        <f t="shared" si="186"/>
        <v>775000</v>
      </c>
      <c r="AM362" s="23">
        <f t="shared" si="187"/>
        <v>77500</v>
      </c>
      <c r="AN362" s="23">
        <f t="shared" si="188"/>
        <v>697500</v>
      </c>
      <c r="AO362" s="23">
        <f t="shared" si="189"/>
        <v>230000</v>
      </c>
      <c r="AP362" s="23">
        <f t="shared" si="190"/>
        <v>467500</v>
      </c>
      <c r="AQ362" s="24">
        <v>45039</v>
      </c>
      <c r="AR362" s="27" t="str">
        <f t="shared" si="191"/>
        <v>23/04/23</v>
      </c>
      <c r="AS362" s="16">
        <v>3</v>
      </c>
      <c r="AT362" s="66">
        <f>AP362/'pivot general'!$A$8</f>
        <v>7.0129767070916641E-4</v>
      </c>
    </row>
    <row r="363" spans="1:46" ht="14.4" x14ac:dyDescent="0.3">
      <c r="A363" s="16">
        <v>362</v>
      </c>
      <c r="B363" s="16" t="str">
        <f t="shared" si="160"/>
        <v>ORD-AK-362-17/04/23</v>
      </c>
      <c r="C363" s="17" t="s">
        <v>37</v>
      </c>
      <c r="D363" s="16" t="str">
        <f>_xlfn.XLOOKUP($C363,Product!$E$3:$E$29,Product!$D$3:$D$29)</f>
        <v>AK</v>
      </c>
      <c r="E363" s="18" t="s">
        <v>365</v>
      </c>
      <c r="F363" s="18">
        <f t="shared" si="161"/>
        <v>10</v>
      </c>
      <c r="G363" s="18">
        <f t="shared" si="162"/>
        <v>20</v>
      </c>
      <c r="H363" s="18">
        <f t="shared" si="163"/>
        <v>31</v>
      </c>
      <c r="I363" s="18">
        <f t="shared" si="164"/>
        <v>10</v>
      </c>
      <c r="J363" s="16" t="str">
        <f t="shared" si="165"/>
        <v>Ocean Blue</v>
      </c>
      <c r="K363" s="16" t="str">
        <f t="shared" si="166"/>
        <v>Ocean Blue</v>
      </c>
      <c r="L363" s="25" t="str">
        <f t="shared" si="167"/>
        <v xml:space="preserve"> 3</v>
      </c>
      <c r="M363" s="19">
        <f t="shared" si="168"/>
        <v>3</v>
      </c>
      <c r="N363" s="18">
        <f t="shared" si="169"/>
        <v>44</v>
      </c>
      <c r="O363" s="18">
        <f t="shared" si="170"/>
        <v>54</v>
      </c>
      <c r="P363" s="18">
        <f t="shared" si="171"/>
        <v>65</v>
      </c>
      <c r="Q363" s="18">
        <f t="shared" si="172"/>
        <v>10</v>
      </c>
      <c r="R363" s="27" t="str">
        <f t="shared" si="173"/>
        <v xml:space="preserve">Rose Gold </v>
      </c>
      <c r="S363" s="19" t="str">
        <f t="shared" si="174"/>
        <v xml:space="preserve">Rose Gold </v>
      </c>
      <c r="T363" s="19" t="str">
        <f t="shared" si="175"/>
        <v xml:space="preserve"> 1</v>
      </c>
      <c r="U363" s="19">
        <f t="shared" si="176"/>
        <v>1</v>
      </c>
      <c r="V363" s="20" t="e">
        <f t="shared" si="177"/>
        <v>#VALUE!</v>
      </c>
      <c r="W363" s="18" t="e">
        <f t="shared" si="178"/>
        <v>#VALUE!</v>
      </c>
      <c r="X363" s="18" t="e">
        <f t="shared" si="179"/>
        <v>#VALUE!</v>
      </c>
      <c r="Y363" s="18" t="e">
        <f t="shared" si="180"/>
        <v>#VALUE!</v>
      </c>
      <c r="Z363" s="16" t="str">
        <f t="shared" si="181"/>
        <v xml:space="preserve"> </v>
      </c>
      <c r="AA363" s="16" t="str">
        <f t="shared" si="182"/>
        <v xml:space="preserve"> </v>
      </c>
      <c r="AB363" s="19" t="str">
        <f t="shared" si="183"/>
        <v>0</v>
      </c>
      <c r="AC363" s="19">
        <f t="shared" si="184"/>
        <v>0</v>
      </c>
      <c r="AD363" s="19">
        <f t="shared" si="185"/>
        <v>4</v>
      </c>
      <c r="AE363" s="31">
        <f>_xlfn.XLOOKUP(C363,Product!$E$3:$E$29,Product!$F$3:$F$29)</f>
        <v>48000</v>
      </c>
      <c r="AF363" s="31">
        <f>_xlfn.XLOOKUP(C363,Product!$E$3:$E$29,Product!$G$3:$G$29)</f>
        <v>20000</v>
      </c>
      <c r="AG363" s="21" t="s">
        <v>100</v>
      </c>
      <c r="AH363" s="22">
        <f>_xlfn.XLOOKUP(AG363,Diskon!$C$3:$C$9,Diskon!$D$3:$D$9)</f>
        <v>0.15</v>
      </c>
      <c r="AI363" s="17" t="s">
        <v>13</v>
      </c>
      <c r="AJ363" s="16" t="s">
        <v>17</v>
      </c>
      <c r="AK363" s="16" t="s">
        <v>68</v>
      </c>
      <c r="AL363" s="23">
        <f t="shared" si="186"/>
        <v>192000</v>
      </c>
      <c r="AM363" s="23">
        <f t="shared" si="187"/>
        <v>28800</v>
      </c>
      <c r="AN363" s="23">
        <f t="shared" si="188"/>
        <v>163200</v>
      </c>
      <c r="AO363" s="23">
        <f t="shared" si="189"/>
        <v>80000</v>
      </c>
      <c r="AP363" s="23">
        <f t="shared" si="190"/>
        <v>83200</v>
      </c>
      <c r="AQ363" s="24">
        <v>45033</v>
      </c>
      <c r="AR363" s="27" t="str">
        <f t="shared" si="191"/>
        <v>17/04/23</v>
      </c>
      <c r="AS363" s="16">
        <v>5</v>
      </c>
      <c r="AT363" s="66">
        <f>AP363/'pivot general'!$A$8</f>
        <v>1.2480848385669016E-4</v>
      </c>
    </row>
    <row r="364" spans="1:46" ht="14.4" x14ac:dyDescent="0.3">
      <c r="A364" s="16">
        <v>363</v>
      </c>
      <c r="B364" s="16" t="str">
        <f t="shared" si="160"/>
        <v>ORD-PU-363-07/04/23</v>
      </c>
      <c r="C364" s="17" t="s">
        <v>39</v>
      </c>
      <c r="D364" s="16" t="str">
        <f>_xlfn.XLOOKUP($C364,Product!$E$3:$E$29,Product!$D$3:$D$29)</f>
        <v>PU</v>
      </c>
      <c r="E364" s="18" t="s">
        <v>366</v>
      </c>
      <c r="F364" s="18">
        <f t="shared" si="161"/>
        <v>10</v>
      </c>
      <c r="G364" s="18">
        <f t="shared" si="162"/>
        <v>18</v>
      </c>
      <c r="H364" s="18">
        <f t="shared" si="163"/>
        <v>29</v>
      </c>
      <c r="I364" s="18">
        <f t="shared" si="164"/>
        <v>8</v>
      </c>
      <c r="J364" s="16" t="str">
        <f t="shared" si="165"/>
        <v>Ash Grey</v>
      </c>
      <c r="K364" s="16" t="str">
        <f t="shared" si="166"/>
        <v>Ash Grey</v>
      </c>
      <c r="L364" s="25" t="str">
        <f t="shared" si="167"/>
        <v xml:space="preserve"> 1</v>
      </c>
      <c r="M364" s="19">
        <f t="shared" si="168"/>
        <v>1</v>
      </c>
      <c r="N364" s="18">
        <f t="shared" si="169"/>
        <v>42</v>
      </c>
      <c r="O364" s="18">
        <f t="shared" si="170"/>
        <v>56</v>
      </c>
      <c r="P364" s="18">
        <f t="shared" si="171"/>
        <v>67</v>
      </c>
      <c r="Q364" s="18">
        <f t="shared" si="172"/>
        <v>14</v>
      </c>
      <c r="R364" s="27" t="str">
        <f t="shared" si="173"/>
        <v xml:space="preserve">Summer Orange </v>
      </c>
      <c r="S364" s="19" t="str">
        <f t="shared" si="174"/>
        <v xml:space="preserve">Summer Orange </v>
      </c>
      <c r="T364" s="19" t="str">
        <f t="shared" si="175"/>
        <v xml:space="preserve"> 2</v>
      </c>
      <c r="U364" s="19">
        <f t="shared" si="176"/>
        <v>2</v>
      </c>
      <c r="V364" s="20" t="e">
        <f t="shared" si="177"/>
        <v>#VALUE!</v>
      </c>
      <c r="W364" s="18" t="e">
        <f t="shared" si="178"/>
        <v>#VALUE!</v>
      </c>
      <c r="X364" s="18" t="e">
        <f t="shared" si="179"/>
        <v>#VALUE!</v>
      </c>
      <c r="Y364" s="18" t="e">
        <f t="shared" si="180"/>
        <v>#VALUE!</v>
      </c>
      <c r="Z364" s="16" t="str">
        <f t="shared" si="181"/>
        <v xml:space="preserve"> </v>
      </c>
      <c r="AA364" s="16" t="str">
        <f t="shared" si="182"/>
        <v xml:space="preserve"> </v>
      </c>
      <c r="AB364" s="19" t="str">
        <f t="shared" si="183"/>
        <v>0</v>
      </c>
      <c r="AC364" s="19">
        <f t="shared" si="184"/>
        <v>0</v>
      </c>
      <c r="AD364" s="19">
        <f t="shared" si="185"/>
        <v>3</v>
      </c>
      <c r="AE364" s="31">
        <f>_xlfn.XLOOKUP(C364,Product!$E$3:$E$29,Product!$F$3:$F$29)</f>
        <v>235000</v>
      </c>
      <c r="AF364" s="31">
        <f>_xlfn.XLOOKUP(C364,Product!$E$3:$E$29,Product!$G$3:$G$29)</f>
        <v>89000</v>
      </c>
      <c r="AG364" s="21" t="s">
        <v>16</v>
      </c>
      <c r="AH364" s="22" t="e">
        <f>_xlfn.XLOOKUP(AG364,Diskon!$C$3:$C$9,Diskon!$D$3:$D$9)</f>
        <v>#N/A</v>
      </c>
      <c r="AI364" s="17" t="s">
        <v>16</v>
      </c>
      <c r="AJ364" s="16" t="s">
        <v>14</v>
      </c>
      <c r="AK364" s="16" t="s">
        <v>66</v>
      </c>
      <c r="AL364" s="23">
        <f t="shared" si="186"/>
        <v>705000</v>
      </c>
      <c r="AM364" s="23" t="str">
        <f t="shared" si="187"/>
        <v>0</v>
      </c>
      <c r="AN364" s="23">
        <f t="shared" si="188"/>
        <v>705000</v>
      </c>
      <c r="AO364" s="23">
        <f t="shared" si="189"/>
        <v>267000</v>
      </c>
      <c r="AP364" s="23">
        <f t="shared" si="190"/>
        <v>438000</v>
      </c>
      <c r="AQ364" s="24">
        <v>45023</v>
      </c>
      <c r="AR364" s="27" t="str">
        <f t="shared" si="191"/>
        <v>07/04/23</v>
      </c>
      <c r="AS364" s="16">
        <v>4</v>
      </c>
      <c r="AT364" s="66">
        <f>AP364/'pivot general'!$A$8</f>
        <v>6.5704466261094102E-4</v>
      </c>
    </row>
    <row r="365" spans="1:46" ht="14.4" x14ac:dyDescent="0.3">
      <c r="A365" s="16">
        <v>364</v>
      </c>
      <c r="B365" s="16" t="str">
        <f t="shared" si="160"/>
        <v>ORD-PW-364-30/04/23</v>
      </c>
      <c r="C365" s="17" t="s">
        <v>73</v>
      </c>
      <c r="D365" s="16" t="str">
        <f>_xlfn.XLOOKUP($C365,Product!$E$3:$E$29,Product!$D$3:$D$29)</f>
        <v>PW</v>
      </c>
      <c r="E365" s="18" t="s">
        <v>208</v>
      </c>
      <c r="F365" s="18">
        <f t="shared" si="161"/>
        <v>10</v>
      </c>
      <c r="G365" s="18">
        <f t="shared" si="162"/>
        <v>14</v>
      </c>
      <c r="H365" s="18">
        <f t="shared" si="163"/>
        <v>25</v>
      </c>
      <c r="I365" s="18">
        <f t="shared" si="164"/>
        <v>4</v>
      </c>
      <c r="J365" s="16" t="str">
        <f t="shared" si="165"/>
        <v>Dusk</v>
      </c>
      <c r="K365" s="16" t="str">
        <f t="shared" si="166"/>
        <v>Dusk</v>
      </c>
      <c r="L365" s="25" t="str">
        <f t="shared" si="167"/>
        <v xml:space="preserve"> 3</v>
      </c>
      <c r="M365" s="19">
        <f t="shared" si="168"/>
        <v>3</v>
      </c>
      <c r="N365" s="18" t="e">
        <f t="shared" si="169"/>
        <v>#VALUE!</v>
      </c>
      <c r="O365" s="18" t="e">
        <f t="shared" si="170"/>
        <v>#VALUE!</v>
      </c>
      <c r="P365" s="18" t="e">
        <f t="shared" si="171"/>
        <v>#VALUE!</v>
      </c>
      <c r="Q365" s="18" t="e">
        <f t="shared" si="172"/>
        <v>#VALUE!</v>
      </c>
      <c r="R365" s="27" t="str">
        <f t="shared" si="173"/>
        <v xml:space="preserve"> </v>
      </c>
      <c r="S365" s="19" t="str">
        <f t="shared" si="174"/>
        <v xml:space="preserve"> </v>
      </c>
      <c r="T365" s="19" t="str">
        <f t="shared" si="175"/>
        <v>0</v>
      </c>
      <c r="U365" s="19">
        <f t="shared" si="176"/>
        <v>0</v>
      </c>
      <c r="V365" s="20" t="e">
        <f t="shared" si="177"/>
        <v>#VALUE!</v>
      </c>
      <c r="W365" s="18" t="e">
        <f t="shared" si="178"/>
        <v>#VALUE!</v>
      </c>
      <c r="X365" s="18" t="e">
        <f t="shared" si="179"/>
        <v>#VALUE!</v>
      </c>
      <c r="Y365" s="18" t="e">
        <f t="shared" si="180"/>
        <v>#VALUE!</v>
      </c>
      <c r="Z365" s="16" t="str">
        <f t="shared" si="181"/>
        <v xml:space="preserve"> </v>
      </c>
      <c r="AA365" s="16" t="str">
        <f t="shared" si="182"/>
        <v xml:space="preserve"> </v>
      </c>
      <c r="AB365" s="19" t="str">
        <f t="shared" si="183"/>
        <v>0</v>
      </c>
      <c r="AC365" s="19">
        <f t="shared" si="184"/>
        <v>0</v>
      </c>
      <c r="AD365" s="19">
        <f t="shared" si="185"/>
        <v>3</v>
      </c>
      <c r="AE365" s="31">
        <f>_xlfn.XLOOKUP(C365,Product!$E$3:$E$29,Product!$F$3:$F$29)</f>
        <v>185000</v>
      </c>
      <c r="AF365" s="31">
        <f>_xlfn.XLOOKUP(C365,Product!$E$3:$E$29,Product!$G$3:$G$29)</f>
        <v>60000</v>
      </c>
      <c r="AG365" s="21" t="s">
        <v>12</v>
      </c>
      <c r="AH365" s="22">
        <f>_xlfn.XLOOKUP(AG365,Diskon!$C$3:$C$9,Diskon!$D$3:$D$9)</f>
        <v>0.2</v>
      </c>
      <c r="AI365" s="17" t="s">
        <v>13</v>
      </c>
      <c r="AJ365" s="16" t="s">
        <v>11</v>
      </c>
      <c r="AK365" s="16" t="s">
        <v>72</v>
      </c>
      <c r="AL365" s="23">
        <f t="shared" si="186"/>
        <v>555000</v>
      </c>
      <c r="AM365" s="23">
        <f t="shared" si="187"/>
        <v>111000</v>
      </c>
      <c r="AN365" s="23">
        <f t="shared" si="188"/>
        <v>444000</v>
      </c>
      <c r="AO365" s="23">
        <f t="shared" si="189"/>
        <v>180000</v>
      </c>
      <c r="AP365" s="23">
        <f t="shared" si="190"/>
        <v>264000</v>
      </c>
      <c r="AQ365" s="24">
        <v>45046</v>
      </c>
      <c r="AR365" s="27" t="str">
        <f t="shared" si="191"/>
        <v>30/04/23</v>
      </c>
      <c r="AS365" s="16">
        <v>3</v>
      </c>
      <c r="AT365" s="66">
        <f>AP365/'pivot general'!$A$8</f>
        <v>3.9602691992988222E-4</v>
      </c>
    </row>
    <row r="366" spans="1:46" ht="14.4" x14ac:dyDescent="0.3">
      <c r="A366" s="16">
        <v>365</v>
      </c>
      <c r="B366" s="16" t="str">
        <f t="shared" si="160"/>
        <v>ORD-AK-365-08/04/23</v>
      </c>
      <c r="C366" s="17" t="s">
        <v>50</v>
      </c>
      <c r="D366" s="16" t="str">
        <f>_xlfn.XLOOKUP($C366,Product!$E$3:$E$29,Product!$D$3:$D$29)</f>
        <v>AK</v>
      </c>
      <c r="E366" s="18" t="s">
        <v>367</v>
      </c>
      <c r="F366" s="18">
        <f t="shared" si="161"/>
        <v>10</v>
      </c>
      <c r="G366" s="18">
        <f t="shared" si="162"/>
        <v>24</v>
      </c>
      <c r="H366" s="18">
        <f t="shared" si="163"/>
        <v>35</v>
      </c>
      <c r="I366" s="18">
        <f t="shared" si="164"/>
        <v>14</v>
      </c>
      <c r="J366" s="16" t="str">
        <f t="shared" si="165"/>
        <v>Midnight Black</v>
      </c>
      <c r="K366" s="16" t="str">
        <f t="shared" si="166"/>
        <v>Midnight Black</v>
      </c>
      <c r="L366" s="25" t="str">
        <f t="shared" si="167"/>
        <v xml:space="preserve"> 2</v>
      </c>
      <c r="M366" s="19">
        <f t="shared" si="168"/>
        <v>2</v>
      </c>
      <c r="N366" s="18">
        <f t="shared" si="169"/>
        <v>48</v>
      </c>
      <c r="O366" s="18">
        <f t="shared" si="170"/>
        <v>62</v>
      </c>
      <c r="P366" s="18">
        <f t="shared" si="171"/>
        <v>73</v>
      </c>
      <c r="Q366" s="18">
        <f t="shared" si="172"/>
        <v>14</v>
      </c>
      <c r="R366" s="27" t="str">
        <f t="shared" si="173"/>
        <v xml:space="preserve">Summer Orange </v>
      </c>
      <c r="S366" s="19" t="str">
        <f t="shared" si="174"/>
        <v xml:space="preserve">Summer Orange </v>
      </c>
      <c r="T366" s="19" t="str">
        <f t="shared" si="175"/>
        <v xml:space="preserve"> 1</v>
      </c>
      <c r="U366" s="19">
        <f t="shared" si="176"/>
        <v>1</v>
      </c>
      <c r="V366" s="20" t="e">
        <f t="shared" si="177"/>
        <v>#VALUE!</v>
      </c>
      <c r="W366" s="18" t="e">
        <f t="shared" si="178"/>
        <v>#VALUE!</v>
      </c>
      <c r="X366" s="18" t="e">
        <f t="shared" si="179"/>
        <v>#VALUE!</v>
      </c>
      <c r="Y366" s="18" t="e">
        <f t="shared" si="180"/>
        <v>#VALUE!</v>
      </c>
      <c r="Z366" s="16" t="str">
        <f t="shared" si="181"/>
        <v xml:space="preserve"> </v>
      </c>
      <c r="AA366" s="16" t="str">
        <f t="shared" si="182"/>
        <v xml:space="preserve"> </v>
      </c>
      <c r="AB366" s="19" t="str">
        <f t="shared" si="183"/>
        <v>0</v>
      </c>
      <c r="AC366" s="19">
        <f t="shared" si="184"/>
        <v>0</v>
      </c>
      <c r="AD366" s="19">
        <f t="shared" si="185"/>
        <v>3</v>
      </c>
      <c r="AE366" s="31">
        <f>_xlfn.XLOOKUP(C366,Product!$E$3:$E$29,Product!$F$3:$F$29)</f>
        <v>290000</v>
      </c>
      <c r="AF366" s="31">
        <f>_xlfn.XLOOKUP(C366,Product!$E$3:$E$29,Product!$G$3:$G$29)</f>
        <v>115000</v>
      </c>
      <c r="AG366" s="21" t="s">
        <v>16</v>
      </c>
      <c r="AH366" s="22" t="e">
        <f>_xlfn.XLOOKUP(AG366,Diskon!$C$3:$C$9,Diskon!$D$3:$D$9)</f>
        <v>#N/A</v>
      </c>
      <c r="AI366" s="17" t="s">
        <v>16</v>
      </c>
      <c r="AJ366" s="16" t="s">
        <v>11</v>
      </c>
      <c r="AK366" s="16" t="s">
        <v>58</v>
      </c>
      <c r="AL366" s="23">
        <f t="shared" si="186"/>
        <v>870000</v>
      </c>
      <c r="AM366" s="23" t="str">
        <f t="shared" si="187"/>
        <v>0</v>
      </c>
      <c r="AN366" s="23">
        <f t="shared" si="188"/>
        <v>870000</v>
      </c>
      <c r="AO366" s="23">
        <f t="shared" si="189"/>
        <v>345000</v>
      </c>
      <c r="AP366" s="23">
        <f t="shared" si="190"/>
        <v>525000</v>
      </c>
      <c r="AQ366" s="24">
        <v>45024</v>
      </c>
      <c r="AR366" s="27" t="str">
        <f t="shared" si="191"/>
        <v>08/04/23</v>
      </c>
      <c r="AS366" s="16">
        <v>5</v>
      </c>
      <c r="AT366" s="66">
        <f>AP366/'pivot general'!$A$8</f>
        <v>7.8755353395147036E-4</v>
      </c>
    </row>
    <row r="367" spans="1:46" ht="14.4" x14ac:dyDescent="0.3">
      <c r="A367" s="16">
        <v>366</v>
      </c>
      <c r="B367" s="16" t="str">
        <f t="shared" si="160"/>
        <v>ORD-SW-366-16/04/23</v>
      </c>
      <c r="C367" s="17" t="s">
        <v>33</v>
      </c>
      <c r="D367" s="16" t="str">
        <f>_xlfn.XLOOKUP($C367,Product!$E$3:$E$29,Product!$D$3:$D$29)</f>
        <v>SW</v>
      </c>
      <c r="E367" s="18" t="s">
        <v>368</v>
      </c>
      <c r="F367" s="18">
        <f t="shared" si="161"/>
        <v>10</v>
      </c>
      <c r="G367" s="18">
        <f t="shared" si="162"/>
        <v>23</v>
      </c>
      <c r="H367" s="18">
        <f t="shared" si="163"/>
        <v>34</v>
      </c>
      <c r="I367" s="18">
        <f t="shared" si="164"/>
        <v>13</v>
      </c>
      <c r="J367" s="16" t="str">
        <f t="shared" si="165"/>
        <v>Summer Orange</v>
      </c>
      <c r="K367" s="16" t="str">
        <f t="shared" si="166"/>
        <v>Summer Orange</v>
      </c>
      <c r="L367" s="25" t="str">
        <f t="shared" si="167"/>
        <v xml:space="preserve"> 1</v>
      </c>
      <c r="M367" s="19">
        <f t="shared" si="168"/>
        <v>1</v>
      </c>
      <c r="N367" s="18">
        <f t="shared" si="169"/>
        <v>47</v>
      </c>
      <c r="O367" s="18">
        <f t="shared" si="170"/>
        <v>56</v>
      </c>
      <c r="P367" s="18">
        <f t="shared" si="171"/>
        <v>67</v>
      </c>
      <c r="Q367" s="18">
        <f t="shared" si="172"/>
        <v>9</v>
      </c>
      <c r="R367" s="27" t="str">
        <f t="shared" si="173"/>
        <v xml:space="preserve">Ash Grey </v>
      </c>
      <c r="S367" s="19" t="str">
        <f t="shared" si="174"/>
        <v xml:space="preserve">Ash Grey </v>
      </c>
      <c r="T367" s="19" t="str">
        <f t="shared" si="175"/>
        <v xml:space="preserve"> 4</v>
      </c>
      <c r="U367" s="19">
        <f t="shared" si="176"/>
        <v>4</v>
      </c>
      <c r="V367" s="20" t="e">
        <f t="shared" si="177"/>
        <v>#VALUE!</v>
      </c>
      <c r="W367" s="18" t="e">
        <f t="shared" si="178"/>
        <v>#VALUE!</v>
      </c>
      <c r="X367" s="18" t="e">
        <f t="shared" si="179"/>
        <v>#VALUE!</v>
      </c>
      <c r="Y367" s="18" t="e">
        <f t="shared" si="180"/>
        <v>#VALUE!</v>
      </c>
      <c r="Z367" s="16" t="str">
        <f t="shared" si="181"/>
        <v xml:space="preserve"> </v>
      </c>
      <c r="AA367" s="16" t="str">
        <f t="shared" si="182"/>
        <v xml:space="preserve"> </v>
      </c>
      <c r="AB367" s="19" t="str">
        <f t="shared" si="183"/>
        <v>0</v>
      </c>
      <c r="AC367" s="19">
        <f t="shared" si="184"/>
        <v>0</v>
      </c>
      <c r="AD367" s="19">
        <f t="shared" si="185"/>
        <v>5</v>
      </c>
      <c r="AE367" s="31">
        <f>_xlfn.XLOOKUP(C367,Product!$E$3:$E$29,Product!$F$3:$F$29)</f>
        <v>189000</v>
      </c>
      <c r="AF367" s="31">
        <f>_xlfn.XLOOKUP(C367,Product!$E$3:$E$29,Product!$G$3:$G$29)</f>
        <v>93000</v>
      </c>
      <c r="AG367" s="21" t="s">
        <v>100</v>
      </c>
      <c r="AH367" s="22">
        <f>_xlfn.XLOOKUP(AG367,Diskon!$C$3:$C$9,Diskon!$D$3:$D$9)</f>
        <v>0.15</v>
      </c>
      <c r="AI367" s="17" t="s">
        <v>13</v>
      </c>
      <c r="AJ367" s="16" t="s">
        <v>17</v>
      </c>
      <c r="AK367" s="16" t="s">
        <v>36</v>
      </c>
      <c r="AL367" s="23">
        <f t="shared" si="186"/>
        <v>945000</v>
      </c>
      <c r="AM367" s="23">
        <f t="shared" si="187"/>
        <v>141750</v>
      </c>
      <c r="AN367" s="23">
        <f t="shared" si="188"/>
        <v>803250</v>
      </c>
      <c r="AO367" s="23">
        <f t="shared" si="189"/>
        <v>465000</v>
      </c>
      <c r="AP367" s="23">
        <f t="shared" si="190"/>
        <v>338250</v>
      </c>
      <c r="AQ367" s="24">
        <v>45032</v>
      </c>
      <c r="AR367" s="27" t="str">
        <f t="shared" si="191"/>
        <v>16/04/23</v>
      </c>
      <c r="AS367" s="16">
        <v>5</v>
      </c>
      <c r="AT367" s="66">
        <f>AP367/'pivot general'!$A$8</f>
        <v>5.0740949116016159E-4</v>
      </c>
    </row>
    <row r="368" spans="1:46" ht="14.4" x14ac:dyDescent="0.3">
      <c r="A368" s="16">
        <v>367</v>
      </c>
      <c r="B368" s="16" t="str">
        <f t="shared" si="160"/>
        <v>ORD-PW-367-12/04/23</v>
      </c>
      <c r="C368" s="17" t="s">
        <v>73</v>
      </c>
      <c r="D368" s="16" t="str">
        <f>_xlfn.XLOOKUP($C368,Product!$E$3:$E$29,Product!$D$3:$D$29)</f>
        <v>PW</v>
      </c>
      <c r="E368" s="18" t="s">
        <v>369</v>
      </c>
      <c r="F368" s="18">
        <f t="shared" si="161"/>
        <v>10</v>
      </c>
      <c r="G368" s="18">
        <f t="shared" si="162"/>
        <v>20</v>
      </c>
      <c r="H368" s="18">
        <f t="shared" si="163"/>
        <v>31</v>
      </c>
      <c r="I368" s="18">
        <f t="shared" si="164"/>
        <v>10</v>
      </c>
      <c r="J368" s="16" t="str">
        <f t="shared" si="165"/>
        <v>Snow White</v>
      </c>
      <c r="K368" s="16" t="str">
        <f t="shared" si="166"/>
        <v>Snow White</v>
      </c>
      <c r="L368" s="25" t="str">
        <f t="shared" si="167"/>
        <v xml:space="preserve"> 4</v>
      </c>
      <c r="M368" s="19">
        <f t="shared" si="168"/>
        <v>4</v>
      </c>
      <c r="N368" s="18">
        <f t="shared" si="169"/>
        <v>44</v>
      </c>
      <c r="O368" s="18">
        <f t="shared" si="170"/>
        <v>55</v>
      </c>
      <c r="P368" s="18">
        <f t="shared" si="171"/>
        <v>66</v>
      </c>
      <c r="Q368" s="18">
        <f t="shared" si="172"/>
        <v>11</v>
      </c>
      <c r="R368" s="27" t="str">
        <f t="shared" si="173"/>
        <v xml:space="preserve">Ocean Blue </v>
      </c>
      <c r="S368" s="19" t="str">
        <f t="shared" si="174"/>
        <v xml:space="preserve">Ocean Blue </v>
      </c>
      <c r="T368" s="19" t="str">
        <f t="shared" si="175"/>
        <v xml:space="preserve"> 2</v>
      </c>
      <c r="U368" s="19">
        <f t="shared" si="176"/>
        <v>2</v>
      </c>
      <c r="V368" s="20" t="e">
        <f t="shared" si="177"/>
        <v>#VALUE!</v>
      </c>
      <c r="W368" s="18" t="e">
        <f t="shared" si="178"/>
        <v>#VALUE!</v>
      </c>
      <c r="X368" s="18" t="e">
        <f t="shared" si="179"/>
        <v>#VALUE!</v>
      </c>
      <c r="Y368" s="18" t="e">
        <f t="shared" si="180"/>
        <v>#VALUE!</v>
      </c>
      <c r="Z368" s="16" t="str">
        <f t="shared" si="181"/>
        <v xml:space="preserve"> </v>
      </c>
      <c r="AA368" s="16" t="str">
        <f t="shared" si="182"/>
        <v xml:space="preserve"> </v>
      </c>
      <c r="AB368" s="19" t="str">
        <f t="shared" si="183"/>
        <v>0</v>
      </c>
      <c r="AC368" s="19">
        <f t="shared" si="184"/>
        <v>0</v>
      </c>
      <c r="AD368" s="19">
        <f t="shared" si="185"/>
        <v>6</v>
      </c>
      <c r="AE368" s="31">
        <f>_xlfn.XLOOKUP(C368,Product!$E$3:$E$29,Product!$F$3:$F$29)</f>
        <v>185000</v>
      </c>
      <c r="AF368" s="31">
        <f>_xlfn.XLOOKUP(C368,Product!$E$3:$E$29,Product!$G$3:$G$29)</f>
        <v>60000</v>
      </c>
      <c r="AG368" s="21" t="s">
        <v>16</v>
      </c>
      <c r="AH368" s="22" t="e">
        <f>_xlfn.XLOOKUP(AG368,Diskon!$C$3:$C$9,Diskon!$D$3:$D$9)</f>
        <v>#N/A</v>
      </c>
      <c r="AI368" s="17" t="s">
        <v>16</v>
      </c>
      <c r="AJ368" s="16" t="s">
        <v>14</v>
      </c>
      <c r="AK368" s="16" t="s">
        <v>46</v>
      </c>
      <c r="AL368" s="23">
        <f t="shared" si="186"/>
        <v>1110000</v>
      </c>
      <c r="AM368" s="23" t="str">
        <f t="shared" si="187"/>
        <v>0</v>
      </c>
      <c r="AN368" s="23">
        <f t="shared" si="188"/>
        <v>1110000</v>
      </c>
      <c r="AO368" s="23">
        <f t="shared" si="189"/>
        <v>360000</v>
      </c>
      <c r="AP368" s="23">
        <f t="shared" si="190"/>
        <v>750000</v>
      </c>
      <c r="AQ368" s="24">
        <v>45028</v>
      </c>
      <c r="AR368" s="27" t="str">
        <f t="shared" si="191"/>
        <v>12/04/23</v>
      </c>
      <c r="AS368" s="16">
        <v>5</v>
      </c>
      <c r="AT368" s="66">
        <f>AP368/'pivot general'!$A$8</f>
        <v>1.1250764770735291E-3</v>
      </c>
    </row>
    <row r="369" spans="1:46" ht="14.4" x14ac:dyDescent="0.3">
      <c r="A369" s="16">
        <v>368</v>
      </c>
      <c r="B369" s="16" t="str">
        <f t="shared" si="160"/>
        <v>ORD-PP-368-06/04/23</v>
      </c>
      <c r="C369" s="17" t="s">
        <v>54</v>
      </c>
      <c r="D369" s="16" t="str">
        <f>_xlfn.XLOOKUP($C369,Product!$E$3:$E$29,Product!$D$3:$D$29)</f>
        <v>PP</v>
      </c>
      <c r="E369" s="18" t="s">
        <v>221</v>
      </c>
      <c r="F369" s="18">
        <f t="shared" si="161"/>
        <v>10</v>
      </c>
      <c r="G369" s="18">
        <f t="shared" si="162"/>
        <v>21</v>
      </c>
      <c r="H369" s="18">
        <f t="shared" si="163"/>
        <v>32</v>
      </c>
      <c r="I369" s="18">
        <f t="shared" si="164"/>
        <v>11</v>
      </c>
      <c r="J369" s="16" t="str">
        <f t="shared" si="165"/>
        <v>Carmine Red</v>
      </c>
      <c r="K369" s="16" t="str">
        <f t="shared" si="166"/>
        <v>Carmine Red</v>
      </c>
      <c r="L369" s="25" t="str">
        <f t="shared" si="167"/>
        <v xml:space="preserve"> 1</v>
      </c>
      <c r="M369" s="19">
        <f t="shared" si="168"/>
        <v>1</v>
      </c>
      <c r="N369" s="18" t="e">
        <f t="shared" si="169"/>
        <v>#VALUE!</v>
      </c>
      <c r="O369" s="18" t="e">
        <f t="shared" si="170"/>
        <v>#VALUE!</v>
      </c>
      <c r="P369" s="18" t="e">
        <f t="shared" si="171"/>
        <v>#VALUE!</v>
      </c>
      <c r="Q369" s="18" t="e">
        <f t="shared" si="172"/>
        <v>#VALUE!</v>
      </c>
      <c r="R369" s="27" t="str">
        <f t="shared" si="173"/>
        <v xml:space="preserve"> </v>
      </c>
      <c r="S369" s="19" t="str">
        <f t="shared" si="174"/>
        <v xml:space="preserve"> </v>
      </c>
      <c r="T369" s="19" t="str">
        <f t="shared" si="175"/>
        <v>0</v>
      </c>
      <c r="U369" s="19">
        <f t="shared" si="176"/>
        <v>0</v>
      </c>
      <c r="V369" s="20" t="e">
        <f t="shared" si="177"/>
        <v>#VALUE!</v>
      </c>
      <c r="W369" s="18" t="e">
        <f t="shared" si="178"/>
        <v>#VALUE!</v>
      </c>
      <c r="X369" s="18" t="e">
        <f t="shared" si="179"/>
        <v>#VALUE!</v>
      </c>
      <c r="Y369" s="18" t="e">
        <f t="shared" si="180"/>
        <v>#VALUE!</v>
      </c>
      <c r="Z369" s="16" t="str">
        <f t="shared" si="181"/>
        <v xml:space="preserve"> </v>
      </c>
      <c r="AA369" s="16" t="str">
        <f t="shared" si="182"/>
        <v xml:space="preserve"> </v>
      </c>
      <c r="AB369" s="19" t="str">
        <f t="shared" si="183"/>
        <v>0</v>
      </c>
      <c r="AC369" s="19">
        <f t="shared" si="184"/>
        <v>0</v>
      </c>
      <c r="AD369" s="19">
        <f t="shared" si="185"/>
        <v>1</v>
      </c>
      <c r="AE369" s="31">
        <f>_xlfn.XLOOKUP(C369,Product!$E$3:$E$29,Product!$F$3:$F$29)</f>
        <v>85000</v>
      </c>
      <c r="AF369" s="31">
        <f>_xlfn.XLOOKUP(C369,Product!$E$3:$E$29,Product!$G$3:$G$29)</f>
        <v>28000</v>
      </c>
      <c r="AG369" s="21" t="s">
        <v>10</v>
      </c>
      <c r="AH369" s="22">
        <f>_xlfn.XLOOKUP(AG369,Diskon!$C$3:$C$9,Diskon!$D$3:$D$9)</f>
        <v>0.1</v>
      </c>
      <c r="AI369" s="17" t="s">
        <v>90</v>
      </c>
      <c r="AJ369" s="16" t="s">
        <v>11</v>
      </c>
      <c r="AK369" s="16" t="s">
        <v>38</v>
      </c>
      <c r="AL369" s="23">
        <f t="shared" si="186"/>
        <v>85000</v>
      </c>
      <c r="AM369" s="23">
        <f t="shared" si="187"/>
        <v>8500</v>
      </c>
      <c r="AN369" s="23">
        <f t="shared" si="188"/>
        <v>76500</v>
      </c>
      <c r="AO369" s="23">
        <f t="shared" si="189"/>
        <v>28000</v>
      </c>
      <c r="AP369" s="23">
        <f t="shared" si="190"/>
        <v>48500</v>
      </c>
      <c r="AQ369" s="24">
        <v>45022</v>
      </c>
      <c r="AR369" s="27" t="str">
        <f t="shared" si="191"/>
        <v>06/04/23</v>
      </c>
      <c r="AS369" s="16">
        <v>1</v>
      </c>
      <c r="AT369" s="66">
        <f>AP369/'pivot general'!$A$8</f>
        <v>7.2754945517421548E-5</v>
      </c>
    </row>
    <row r="370" spans="1:46" ht="14.4" x14ac:dyDescent="0.3">
      <c r="A370" s="16">
        <v>369</v>
      </c>
      <c r="B370" s="16" t="str">
        <f t="shared" si="160"/>
        <v>ORD-PW-369-15/04/23</v>
      </c>
      <c r="C370" s="17" t="s">
        <v>73</v>
      </c>
      <c r="D370" s="16" t="str">
        <f>_xlfn.XLOOKUP($C370,Product!$E$3:$E$29,Product!$D$3:$D$29)</f>
        <v>PW</v>
      </c>
      <c r="E370" s="18" t="s">
        <v>104</v>
      </c>
      <c r="F370" s="18">
        <f t="shared" si="161"/>
        <v>10</v>
      </c>
      <c r="G370" s="18">
        <f t="shared" si="162"/>
        <v>23</v>
      </c>
      <c r="H370" s="18">
        <f t="shared" si="163"/>
        <v>34</v>
      </c>
      <c r="I370" s="18">
        <f t="shared" si="164"/>
        <v>13</v>
      </c>
      <c r="J370" s="16" t="str">
        <f t="shared" si="165"/>
        <v>Summer Orange</v>
      </c>
      <c r="K370" s="16" t="str">
        <f t="shared" si="166"/>
        <v>Summer Orange</v>
      </c>
      <c r="L370" s="25" t="str">
        <f t="shared" si="167"/>
        <v xml:space="preserve"> 1</v>
      </c>
      <c r="M370" s="19">
        <f t="shared" si="168"/>
        <v>1</v>
      </c>
      <c r="N370" s="18" t="e">
        <f t="shared" si="169"/>
        <v>#VALUE!</v>
      </c>
      <c r="O370" s="18" t="e">
        <f t="shared" si="170"/>
        <v>#VALUE!</v>
      </c>
      <c r="P370" s="18" t="e">
        <f t="shared" si="171"/>
        <v>#VALUE!</v>
      </c>
      <c r="Q370" s="18" t="e">
        <f t="shared" si="172"/>
        <v>#VALUE!</v>
      </c>
      <c r="R370" s="27" t="str">
        <f t="shared" si="173"/>
        <v xml:space="preserve"> </v>
      </c>
      <c r="S370" s="19" t="str">
        <f t="shared" si="174"/>
        <v xml:space="preserve"> </v>
      </c>
      <c r="T370" s="19" t="str">
        <f t="shared" si="175"/>
        <v>0</v>
      </c>
      <c r="U370" s="19">
        <f t="shared" si="176"/>
        <v>0</v>
      </c>
      <c r="V370" s="20" t="e">
        <f t="shared" si="177"/>
        <v>#VALUE!</v>
      </c>
      <c r="W370" s="18" t="e">
        <f t="shared" si="178"/>
        <v>#VALUE!</v>
      </c>
      <c r="X370" s="18" t="e">
        <f t="shared" si="179"/>
        <v>#VALUE!</v>
      </c>
      <c r="Y370" s="18" t="e">
        <f t="shared" si="180"/>
        <v>#VALUE!</v>
      </c>
      <c r="Z370" s="16" t="str">
        <f t="shared" si="181"/>
        <v xml:space="preserve"> </v>
      </c>
      <c r="AA370" s="16" t="str">
        <f t="shared" si="182"/>
        <v xml:space="preserve"> </v>
      </c>
      <c r="AB370" s="19" t="str">
        <f t="shared" si="183"/>
        <v>0</v>
      </c>
      <c r="AC370" s="19">
        <f t="shared" si="184"/>
        <v>0</v>
      </c>
      <c r="AD370" s="19">
        <f t="shared" si="185"/>
        <v>1</v>
      </c>
      <c r="AE370" s="31">
        <f>_xlfn.XLOOKUP(C370,Product!$E$3:$E$29,Product!$F$3:$F$29)</f>
        <v>185000</v>
      </c>
      <c r="AF370" s="31">
        <f>_xlfn.XLOOKUP(C370,Product!$E$3:$E$29,Product!$G$3:$G$29)</f>
        <v>60000</v>
      </c>
      <c r="AG370" s="21" t="s">
        <v>16</v>
      </c>
      <c r="AH370" s="22" t="e">
        <f>_xlfn.XLOOKUP(AG370,Diskon!$C$3:$C$9,Diskon!$D$3:$D$9)</f>
        <v>#N/A</v>
      </c>
      <c r="AI370" s="17" t="s">
        <v>16</v>
      </c>
      <c r="AJ370" s="16" t="s">
        <v>11</v>
      </c>
      <c r="AK370" s="16" t="s">
        <v>76</v>
      </c>
      <c r="AL370" s="23">
        <f t="shared" si="186"/>
        <v>185000</v>
      </c>
      <c r="AM370" s="23" t="str">
        <f t="shared" si="187"/>
        <v>0</v>
      </c>
      <c r="AN370" s="23">
        <f t="shared" si="188"/>
        <v>185000</v>
      </c>
      <c r="AO370" s="23">
        <f t="shared" si="189"/>
        <v>60000</v>
      </c>
      <c r="AP370" s="23">
        <f t="shared" si="190"/>
        <v>125000</v>
      </c>
      <c r="AQ370" s="24">
        <v>45031</v>
      </c>
      <c r="AR370" s="27" t="str">
        <f t="shared" si="191"/>
        <v>15/04/23</v>
      </c>
      <c r="AS370" s="16">
        <v>4</v>
      </c>
      <c r="AT370" s="66">
        <f>AP370/'pivot general'!$A$8</f>
        <v>1.8751274617892152E-4</v>
      </c>
    </row>
    <row r="371" spans="1:46" ht="14.4" x14ac:dyDescent="0.3">
      <c r="A371" s="16">
        <v>370</v>
      </c>
      <c r="B371" s="16" t="str">
        <f t="shared" si="160"/>
        <v>ORD-SP-370-30/04/23</v>
      </c>
      <c r="C371" s="17" t="s">
        <v>65</v>
      </c>
      <c r="D371" s="16" t="str">
        <f>_xlfn.XLOOKUP($C371,Product!$E$3:$E$29,Product!$D$3:$D$29)</f>
        <v>SP</v>
      </c>
      <c r="E371" s="18" t="s">
        <v>370</v>
      </c>
      <c r="F371" s="18">
        <f t="shared" si="161"/>
        <v>10</v>
      </c>
      <c r="G371" s="18">
        <f t="shared" si="162"/>
        <v>18</v>
      </c>
      <c r="H371" s="18">
        <f t="shared" si="163"/>
        <v>29</v>
      </c>
      <c r="I371" s="18">
        <f t="shared" si="164"/>
        <v>8</v>
      </c>
      <c r="J371" s="16" t="str">
        <f t="shared" si="165"/>
        <v>Ash Grey</v>
      </c>
      <c r="K371" s="16" t="str">
        <f t="shared" si="166"/>
        <v>Ash Grey</v>
      </c>
      <c r="L371" s="25" t="str">
        <f t="shared" si="167"/>
        <v xml:space="preserve"> 1</v>
      </c>
      <c r="M371" s="19">
        <f t="shared" si="168"/>
        <v>1</v>
      </c>
      <c r="N371" s="18">
        <f t="shared" si="169"/>
        <v>42</v>
      </c>
      <c r="O371" s="18">
        <f t="shared" si="170"/>
        <v>47</v>
      </c>
      <c r="P371" s="18">
        <f t="shared" si="171"/>
        <v>58</v>
      </c>
      <c r="Q371" s="18">
        <f t="shared" si="172"/>
        <v>5</v>
      </c>
      <c r="R371" s="27" t="str">
        <f t="shared" si="173"/>
        <v xml:space="preserve">Gold </v>
      </c>
      <c r="S371" s="19" t="str">
        <f t="shared" si="174"/>
        <v xml:space="preserve">Gold </v>
      </c>
      <c r="T371" s="19" t="str">
        <f t="shared" si="175"/>
        <v xml:space="preserve"> 1</v>
      </c>
      <c r="U371" s="19">
        <f t="shared" si="176"/>
        <v>1</v>
      </c>
      <c r="V371" s="20" t="e">
        <f t="shared" si="177"/>
        <v>#VALUE!</v>
      </c>
      <c r="W371" s="18" t="e">
        <f t="shared" si="178"/>
        <v>#VALUE!</v>
      </c>
      <c r="X371" s="18" t="e">
        <f t="shared" si="179"/>
        <v>#VALUE!</v>
      </c>
      <c r="Y371" s="18" t="e">
        <f t="shared" si="180"/>
        <v>#VALUE!</v>
      </c>
      <c r="Z371" s="16" t="str">
        <f t="shared" si="181"/>
        <v xml:space="preserve"> </v>
      </c>
      <c r="AA371" s="16" t="str">
        <f t="shared" si="182"/>
        <v xml:space="preserve"> </v>
      </c>
      <c r="AB371" s="19" t="str">
        <f t="shared" si="183"/>
        <v>0</v>
      </c>
      <c r="AC371" s="19">
        <f t="shared" si="184"/>
        <v>0</v>
      </c>
      <c r="AD371" s="19">
        <f t="shared" si="185"/>
        <v>2</v>
      </c>
      <c r="AE371" s="31">
        <f>_xlfn.XLOOKUP(C371,Product!$E$3:$E$29,Product!$F$3:$F$29)</f>
        <v>360000</v>
      </c>
      <c r="AF371" s="31">
        <f>_xlfn.XLOOKUP(C371,Product!$E$3:$E$29,Product!$G$3:$G$29)</f>
        <v>108000</v>
      </c>
      <c r="AG371" s="21" t="s">
        <v>100</v>
      </c>
      <c r="AH371" s="22">
        <f>_xlfn.XLOOKUP(AG371,Diskon!$C$3:$C$9,Diskon!$D$3:$D$9)</f>
        <v>0.15</v>
      </c>
      <c r="AI371" s="17" t="s">
        <v>13</v>
      </c>
      <c r="AJ371" s="16" t="s">
        <v>17</v>
      </c>
      <c r="AK371" s="16" t="s">
        <v>36</v>
      </c>
      <c r="AL371" s="23">
        <f t="shared" si="186"/>
        <v>720000</v>
      </c>
      <c r="AM371" s="23">
        <f t="shared" si="187"/>
        <v>108000</v>
      </c>
      <c r="AN371" s="23">
        <f t="shared" si="188"/>
        <v>612000</v>
      </c>
      <c r="AO371" s="23">
        <f t="shared" si="189"/>
        <v>216000</v>
      </c>
      <c r="AP371" s="23">
        <f t="shared" si="190"/>
        <v>396000</v>
      </c>
      <c r="AQ371" s="24">
        <v>45046</v>
      </c>
      <c r="AR371" s="27" t="str">
        <f t="shared" si="191"/>
        <v>30/04/23</v>
      </c>
      <c r="AS371" s="16">
        <v>2</v>
      </c>
      <c r="AT371" s="66">
        <f>AP371/'pivot general'!$A$8</f>
        <v>5.9404037989482339E-4</v>
      </c>
    </row>
    <row r="372" spans="1:46" ht="14.4" x14ac:dyDescent="0.3">
      <c r="A372" s="16">
        <v>371</v>
      </c>
      <c r="B372" s="16" t="str">
        <f t="shared" si="160"/>
        <v>ORD-PW-371-09/04/23</v>
      </c>
      <c r="C372" s="17" t="s">
        <v>27</v>
      </c>
      <c r="D372" s="16" t="str">
        <f>_xlfn.XLOOKUP($C372,Product!$E$3:$E$29,Product!$D$3:$D$29)</f>
        <v>PW</v>
      </c>
      <c r="E372" s="18" t="s">
        <v>371</v>
      </c>
      <c r="F372" s="18">
        <f t="shared" si="161"/>
        <v>10</v>
      </c>
      <c r="G372" s="18">
        <f t="shared" si="162"/>
        <v>23</v>
      </c>
      <c r="H372" s="18">
        <f t="shared" si="163"/>
        <v>34</v>
      </c>
      <c r="I372" s="18">
        <f t="shared" si="164"/>
        <v>13</v>
      </c>
      <c r="J372" s="16" t="str">
        <f t="shared" si="165"/>
        <v>Summer Orange</v>
      </c>
      <c r="K372" s="16" t="str">
        <f t="shared" si="166"/>
        <v>Summer Orange</v>
      </c>
      <c r="L372" s="25" t="str">
        <f t="shared" si="167"/>
        <v xml:space="preserve"> 3</v>
      </c>
      <c r="M372" s="19">
        <f t="shared" si="168"/>
        <v>3</v>
      </c>
      <c r="N372" s="18">
        <f t="shared" si="169"/>
        <v>47</v>
      </c>
      <c r="O372" s="18">
        <f t="shared" si="170"/>
        <v>56</v>
      </c>
      <c r="P372" s="18">
        <f t="shared" si="171"/>
        <v>67</v>
      </c>
      <c r="Q372" s="18">
        <f t="shared" si="172"/>
        <v>9</v>
      </c>
      <c r="R372" s="27" t="str">
        <f t="shared" si="173"/>
        <v xml:space="preserve">Ash Grey </v>
      </c>
      <c r="S372" s="19" t="str">
        <f t="shared" si="174"/>
        <v xml:space="preserve">Ash Grey </v>
      </c>
      <c r="T372" s="19" t="str">
        <f t="shared" si="175"/>
        <v xml:space="preserve"> 2</v>
      </c>
      <c r="U372" s="19">
        <f t="shared" si="176"/>
        <v>2</v>
      </c>
      <c r="V372" s="20">
        <f t="shared" si="177"/>
        <v>80</v>
      </c>
      <c r="W372" s="18">
        <f t="shared" si="178"/>
        <v>88</v>
      </c>
      <c r="X372" s="18">
        <f t="shared" si="179"/>
        <v>99</v>
      </c>
      <c r="Y372" s="18">
        <f t="shared" si="180"/>
        <v>8</v>
      </c>
      <c r="Z372" s="16" t="str">
        <f t="shared" si="181"/>
        <v xml:space="preserve">Magenta </v>
      </c>
      <c r="AA372" s="16" t="str">
        <f t="shared" si="182"/>
        <v xml:space="preserve">Magenta </v>
      </c>
      <c r="AB372" s="19" t="str">
        <f t="shared" si="183"/>
        <v xml:space="preserve"> 1</v>
      </c>
      <c r="AC372" s="19">
        <f t="shared" si="184"/>
        <v>1</v>
      </c>
      <c r="AD372" s="19">
        <f t="shared" si="185"/>
        <v>6</v>
      </c>
      <c r="AE372" s="31">
        <f>_xlfn.XLOOKUP(C372,Product!$E$3:$E$29,Product!$F$3:$F$29)</f>
        <v>155000</v>
      </c>
      <c r="AF372" s="31">
        <f>_xlfn.XLOOKUP(C372,Product!$E$3:$E$29,Product!$G$3:$G$29)</f>
        <v>46000</v>
      </c>
      <c r="AG372" s="21" t="s">
        <v>16</v>
      </c>
      <c r="AH372" s="22" t="e">
        <f>_xlfn.XLOOKUP(AG372,Diskon!$C$3:$C$9,Diskon!$D$3:$D$9)</f>
        <v>#N/A</v>
      </c>
      <c r="AI372" s="17" t="s">
        <v>16</v>
      </c>
      <c r="AJ372" s="16" t="s">
        <v>23</v>
      </c>
      <c r="AK372" s="16" t="s">
        <v>70</v>
      </c>
      <c r="AL372" s="23">
        <f t="shared" si="186"/>
        <v>930000</v>
      </c>
      <c r="AM372" s="23" t="str">
        <f t="shared" si="187"/>
        <v>0</v>
      </c>
      <c r="AN372" s="23">
        <f t="shared" si="188"/>
        <v>930000</v>
      </c>
      <c r="AO372" s="23">
        <f t="shared" si="189"/>
        <v>276000</v>
      </c>
      <c r="AP372" s="23">
        <f t="shared" si="190"/>
        <v>654000</v>
      </c>
      <c r="AQ372" s="24">
        <v>45025</v>
      </c>
      <c r="AR372" s="27" t="str">
        <f t="shared" si="191"/>
        <v>09/04/23</v>
      </c>
      <c r="AS372" s="16">
        <v>1</v>
      </c>
      <c r="AT372" s="66">
        <f>AP372/'pivot general'!$A$8</f>
        <v>9.8106668800811733E-4</v>
      </c>
    </row>
    <row r="373" spans="1:46" ht="14.4" x14ac:dyDescent="0.3">
      <c r="A373" s="16">
        <v>372</v>
      </c>
      <c r="B373" s="16" t="str">
        <f t="shared" si="160"/>
        <v>ORD-AK-372-02/04/23</v>
      </c>
      <c r="C373" s="17" t="s">
        <v>69</v>
      </c>
      <c r="D373" s="16" t="str">
        <f>_xlfn.XLOOKUP($C373,Product!$E$3:$E$29,Product!$D$3:$D$29)</f>
        <v>AK</v>
      </c>
      <c r="E373" s="18" t="s">
        <v>372</v>
      </c>
      <c r="F373" s="18">
        <f t="shared" si="161"/>
        <v>10</v>
      </c>
      <c r="G373" s="18">
        <f t="shared" si="162"/>
        <v>20</v>
      </c>
      <c r="H373" s="18">
        <f t="shared" si="163"/>
        <v>31</v>
      </c>
      <c r="I373" s="18">
        <f t="shared" si="164"/>
        <v>10</v>
      </c>
      <c r="J373" s="16" t="str">
        <f t="shared" si="165"/>
        <v>Ocean Blue</v>
      </c>
      <c r="K373" s="16" t="str">
        <f t="shared" si="166"/>
        <v>Ocean Blue</v>
      </c>
      <c r="L373" s="25" t="str">
        <f t="shared" si="167"/>
        <v xml:space="preserve"> 2</v>
      </c>
      <c r="M373" s="19">
        <f t="shared" si="168"/>
        <v>2</v>
      </c>
      <c r="N373" s="18">
        <f t="shared" si="169"/>
        <v>44</v>
      </c>
      <c r="O373" s="18">
        <f t="shared" si="170"/>
        <v>59</v>
      </c>
      <c r="P373" s="18">
        <f t="shared" si="171"/>
        <v>70</v>
      </c>
      <c r="Q373" s="18">
        <f t="shared" si="172"/>
        <v>15</v>
      </c>
      <c r="R373" s="27" t="str">
        <f t="shared" si="173"/>
        <v xml:space="preserve">Midnight Black </v>
      </c>
      <c r="S373" s="19" t="str">
        <f t="shared" si="174"/>
        <v xml:space="preserve">Midnight Black </v>
      </c>
      <c r="T373" s="19" t="str">
        <f t="shared" si="175"/>
        <v xml:space="preserve"> 1</v>
      </c>
      <c r="U373" s="19">
        <f t="shared" si="176"/>
        <v>1</v>
      </c>
      <c r="V373" s="20">
        <f t="shared" si="177"/>
        <v>83</v>
      </c>
      <c r="W373" s="18">
        <f t="shared" si="178"/>
        <v>97</v>
      </c>
      <c r="X373" s="18">
        <f t="shared" si="179"/>
        <v>108</v>
      </c>
      <c r="Y373" s="18">
        <f t="shared" si="180"/>
        <v>14</v>
      </c>
      <c r="Z373" s="16" t="str">
        <f t="shared" si="181"/>
        <v xml:space="preserve">Summer Orange </v>
      </c>
      <c r="AA373" s="16" t="str">
        <f t="shared" si="182"/>
        <v xml:space="preserve">Summer Orange </v>
      </c>
      <c r="AB373" s="19" t="str">
        <f t="shared" si="183"/>
        <v xml:space="preserve"> 1</v>
      </c>
      <c r="AC373" s="19">
        <f t="shared" si="184"/>
        <v>1</v>
      </c>
      <c r="AD373" s="19">
        <f t="shared" si="185"/>
        <v>4</v>
      </c>
      <c r="AE373" s="31">
        <f>_xlfn.XLOOKUP(C373,Product!$E$3:$E$29,Product!$F$3:$F$29)</f>
        <v>9000</v>
      </c>
      <c r="AF373" s="31">
        <f>_xlfn.XLOOKUP(C373,Product!$E$3:$E$29,Product!$G$3:$G$29)</f>
        <v>2000</v>
      </c>
      <c r="AG373" s="21" t="s">
        <v>89</v>
      </c>
      <c r="AH373" s="22">
        <f>_xlfn.XLOOKUP(AG373,Diskon!$C$3:$C$9,Diskon!$D$3:$D$9)</f>
        <v>0.15</v>
      </c>
      <c r="AI373" s="17" t="s">
        <v>90</v>
      </c>
      <c r="AJ373" s="16" t="s">
        <v>23</v>
      </c>
      <c r="AK373" s="16" t="s">
        <v>60</v>
      </c>
      <c r="AL373" s="23">
        <f t="shared" si="186"/>
        <v>36000</v>
      </c>
      <c r="AM373" s="23">
        <f t="shared" si="187"/>
        <v>5400</v>
      </c>
      <c r="AN373" s="23">
        <f t="shared" si="188"/>
        <v>30600</v>
      </c>
      <c r="AO373" s="23">
        <f t="shared" si="189"/>
        <v>8000</v>
      </c>
      <c r="AP373" s="23">
        <f t="shared" si="190"/>
        <v>22600</v>
      </c>
      <c r="AQ373" s="24">
        <v>45018</v>
      </c>
      <c r="AR373" s="27" t="str">
        <f t="shared" si="191"/>
        <v>02/04/23</v>
      </c>
      <c r="AS373" s="16">
        <v>3</v>
      </c>
      <c r="AT373" s="66">
        <f>AP373/'pivot general'!$A$8</f>
        <v>3.3902304509149011E-5</v>
      </c>
    </row>
    <row r="374" spans="1:46" ht="14.4" x14ac:dyDescent="0.3">
      <c r="A374" s="16">
        <v>373</v>
      </c>
      <c r="B374" s="16" t="str">
        <f t="shared" si="160"/>
        <v>ORD-PW-373-07/04/23</v>
      </c>
      <c r="C374" s="17" t="s">
        <v>47</v>
      </c>
      <c r="D374" s="16" t="str">
        <f>_xlfn.XLOOKUP($C374,Product!$E$3:$E$29,Product!$D$3:$D$29)</f>
        <v>PW</v>
      </c>
      <c r="E374" s="18" t="s">
        <v>373</v>
      </c>
      <c r="F374" s="18">
        <f t="shared" si="161"/>
        <v>10</v>
      </c>
      <c r="G374" s="18">
        <f t="shared" si="162"/>
        <v>24</v>
      </c>
      <c r="H374" s="18">
        <f t="shared" si="163"/>
        <v>35</v>
      </c>
      <c r="I374" s="18">
        <f t="shared" si="164"/>
        <v>14</v>
      </c>
      <c r="J374" s="16" t="str">
        <f t="shared" si="165"/>
        <v>Midnight Black</v>
      </c>
      <c r="K374" s="16" t="str">
        <f t="shared" si="166"/>
        <v>Midnight Black</v>
      </c>
      <c r="L374" s="25" t="str">
        <f t="shared" si="167"/>
        <v xml:space="preserve"> 1</v>
      </c>
      <c r="M374" s="19">
        <f t="shared" si="168"/>
        <v>1</v>
      </c>
      <c r="N374" s="18">
        <f t="shared" si="169"/>
        <v>48</v>
      </c>
      <c r="O374" s="18">
        <f t="shared" si="170"/>
        <v>60</v>
      </c>
      <c r="P374" s="18">
        <f t="shared" si="171"/>
        <v>71</v>
      </c>
      <c r="Q374" s="18">
        <f t="shared" si="172"/>
        <v>12</v>
      </c>
      <c r="R374" s="27" t="str">
        <f t="shared" si="173"/>
        <v xml:space="preserve">Carmine Red </v>
      </c>
      <c r="S374" s="19" t="str">
        <f t="shared" si="174"/>
        <v xml:space="preserve">Carmine Red </v>
      </c>
      <c r="T374" s="19" t="str">
        <f t="shared" si="175"/>
        <v xml:space="preserve"> 2</v>
      </c>
      <c r="U374" s="19">
        <f t="shared" si="176"/>
        <v>2</v>
      </c>
      <c r="V374" s="20" t="e">
        <f t="shared" si="177"/>
        <v>#VALUE!</v>
      </c>
      <c r="W374" s="18" t="e">
        <f t="shared" si="178"/>
        <v>#VALUE!</v>
      </c>
      <c r="X374" s="18" t="e">
        <f t="shared" si="179"/>
        <v>#VALUE!</v>
      </c>
      <c r="Y374" s="18" t="e">
        <f t="shared" si="180"/>
        <v>#VALUE!</v>
      </c>
      <c r="Z374" s="16" t="str">
        <f t="shared" si="181"/>
        <v xml:space="preserve"> </v>
      </c>
      <c r="AA374" s="16" t="str">
        <f t="shared" si="182"/>
        <v xml:space="preserve"> </v>
      </c>
      <c r="AB374" s="19" t="str">
        <f t="shared" si="183"/>
        <v>0</v>
      </c>
      <c r="AC374" s="19">
        <f t="shared" si="184"/>
        <v>0</v>
      </c>
      <c r="AD374" s="19">
        <f t="shared" si="185"/>
        <v>3</v>
      </c>
      <c r="AE374" s="31">
        <f>_xlfn.XLOOKUP(C374,Product!$E$3:$E$29,Product!$F$3:$F$29)</f>
        <v>200000</v>
      </c>
      <c r="AF374" s="31">
        <f>_xlfn.XLOOKUP(C374,Product!$E$3:$E$29,Product!$G$3:$G$29)</f>
        <v>55000</v>
      </c>
      <c r="AG374" s="21" t="s">
        <v>16</v>
      </c>
      <c r="AH374" s="22" t="e">
        <f>_xlfn.XLOOKUP(AG374,Diskon!$C$3:$C$9,Diskon!$D$3:$D$9)</f>
        <v>#N/A</v>
      </c>
      <c r="AI374" s="17" t="s">
        <v>16</v>
      </c>
      <c r="AJ374" s="16" t="s">
        <v>14</v>
      </c>
      <c r="AK374" s="16" t="s">
        <v>49</v>
      </c>
      <c r="AL374" s="23">
        <f t="shared" si="186"/>
        <v>600000</v>
      </c>
      <c r="AM374" s="23" t="str">
        <f t="shared" si="187"/>
        <v>0</v>
      </c>
      <c r="AN374" s="23">
        <f t="shared" si="188"/>
        <v>600000</v>
      </c>
      <c r="AO374" s="23">
        <f t="shared" si="189"/>
        <v>165000</v>
      </c>
      <c r="AP374" s="23">
        <f t="shared" si="190"/>
        <v>435000</v>
      </c>
      <c r="AQ374" s="24">
        <v>45023</v>
      </c>
      <c r="AR374" s="27" t="str">
        <f t="shared" si="191"/>
        <v>07/04/23</v>
      </c>
      <c r="AS374" s="16">
        <v>3</v>
      </c>
      <c r="AT374" s="66">
        <f>AP374/'pivot general'!$A$8</f>
        <v>6.5254435670264682E-4</v>
      </c>
    </row>
    <row r="375" spans="1:46" ht="14.4" x14ac:dyDescent="0.3">
      <c r="A375" s="16">
        <v>374</v>
      </c>
      <c r="B375" s="16" t="str">
        <f t="shared" si="160"/>
        <v>ORD-AK-374-28/04/23</v>
      </c>
      <c r="C375" s="17" t="s">
        <v>45</v>
      </c>
      <c r="D375" s="16" t="str">
        <f>_xlfn.XLOOKUP($C375,Product!$E$3:$E$29,Product!$D$3:$D$29)</f>
        <v>AK</v>
      </c>
      <c r="E375" s="18" t="s">
        <v>374</v>
      </c>
      <c r="F375" s="18">
        <f t="shared" si="161"/>
        <v>10</v>
      </c>
      <c r="G375" s="18">
        <f t="shared" si="162"/>
        <v>21</v>
      </c>
      <c r="H375" s="18">
        <f t="shared" si="163"/>
        <v>32</v>
      </c>
      <c r="I375" s="18">
        <f t="shared" si="164"/>
        <v>11</v>
      </c>
      <c r="J375" s="16" t="str">
        <f t="shared" si="165"/>
        <v>Carmine Red</v>
      </c>
      <c r="K375" s="16" t="str">
        <f t="shared" si="166"/>
        <v>Carmine Red</v>
      </c>
      <c r="L375" s="25" t="str">
        <f t="shared" si="167"/>
        <v xml:space="preserve"> 5</v>
      </c>
      <c r="M375" s="19">
        <f t="shared" si="168"/>
        <v>5</v>
      </c>
      <c r="N375" s="18" t="e">
        <f t="shared" si="169"/>
        <v>#VALUE!</v>
      </c>
      <c r="O375" s="18" t="e">
        <f t="shared" si="170"/>
        <v>#VALUE!</v>
      </c>
      <c r="P375" s="18" t="e">
        <f t="shared" si="171"/>
        <v>#VALUE!</v>
      </c>
      <c r="Q375" s="18" t="e">
        <f t="shared" si="172"/>
        <v>#VALUE!</v>
      </c>
      <c r="R375" s="27" t="str">
        <f t="shared" si="173"/>
        <v xml:space="preserve"> </v>
      </c>
      <c r="S375" s="19" t="str">
        <f t="shared" si="174"/>
        <v xml:space="preserve"> </v>
      </c>
      <c r="T375" s="19" t="str">
        <f t="shared" si="175"/>
        <v>0</v>
      </c>
      <c r="U375" s="19">
        <f t="shared" si="176"/>
        <v>0</v>
      </c>
      <c r="V375" s="20" t="e">
        <f t="shared" si="177"/>
        <v>#VALUE!</v>
      </c>
      <c r="W375" s="18" t="e">
        <f t="shared" si="178"/>
        <v>#VALUE!</v>
      </c>
      <c r="X375" s="18" t="e">
        <f t="shared" si="179"/>
        <v>#VALUE!</v>
      </c>
      <c r="Y375" s="18" t="e">
        <f t="shared" si="180"/>
        <v>#VALUE!</v>
      </c>
      <c r="Z375" s="16" t="str">
        <f t="shared" si="181"/>
        <v xml:space="preserve"> </v>
      </c>
      <c r="AA375" s="16" t="str">
        <f t="shared" si="182"/>
        <v xml:space="preserve"> </v>
      </c>
      <c r="AB375" s="19" t="str">
        <f t="shared" si="183"/>
        <v>0</v>
      </c>
      <c r="AC375" s="19">
        <f t="shared" si="184"/>
        <v>0</v>
      </c>
      <c r="AD375" s="19">
        <f t="shared" si="185"/>
        <v>5</v>
      </c>
      <c r="AE375" s="31">
        <f>_xlfn.XLOOKUP(C375,Product!$E$3:$E$29,Product!$F$3:$F$29)</f>
        <v>400000</v>
      </c>
      <c r="AF375" s="31">
        <f>_xlfn.XLOOKUP(C375,Product!$E$3:$E$29,Product!$G$3:$G$29)</f>
        <v>250000</v>
      </c>
      <c r="AG375" s="21" t="s">
        <v>96</v>
      </c>
      <c r="AH375" s="22">
        <f>_xlfn.XLOOKUP(AG375,Diskon!$C$3:$C$9,Diskon!$D$3:$D$9)</f>
        <v>0.1</v>
      </c>
      <c r="AI375" s="17" t="s">
        <v>13</v>
      </c>
      <c r="AJ375" s="16" t="s">
        <v>14</v>
      </c>
      <c r="AK375" s="16" t="s">
        <v>53</v>
      </c>
      <c r="AL375" s="23">
        <f t="shared" si="186"/>
        <v>2000000</v>
      </c>
      <c r="AM375" s="23">
        <f t="shared" si="187"/>
        <v>200000</v>
      </c>
      <c r="AN375" s="23">
        <f t="shared" si="188"/>
        <v>1800000</v>
      </c>
      <c r="AO375" s="23">
        <f t="shared" si="189"/>
        <v>1250000</v>
      </c>
      <c r="AP375" s="23">
        <f t="shared" si="190"/>
        <v>550000</v>
      </c>
      <c r="AQ375" s="24">
        <v>45044</v>
      </c>
      <c r="AR375" s="27" t="str">
        <f t="shared" si="191"/>
        <v>28/04/23</v>
      </c>
      <c r="AS375" s="16">
        <v>1</v>
      </c>
      <c r="AT375" s="66">
        <f>AP375/'pivot general'!$A$8</f>
        <v>8.2505608318725462E-4</v>
      </c>
    </row>
    <row r="376" spans="1:46" ht="14.4" x14ac:dyDescent="0.3">
      <c r="A376" s="16">
        <v>375</v>
      </c>
      <c r="B376" s="16" t="str">
        <f t="shared" si="160"/>
        <v>ORD-SP-375-01/04/23</v>
      </c>
      <c r="C376" s="17" t="s">
        <v>65</v>
      </c>
      <c r="D376" s="16" t="str">
        <f>_xlfn.XLOOKUP($C376,Product!$E$3:$E$29,Product!$D$3:$D$29)</f>
        <v>SP</v>
      </c>
      <c r="E376" s="18" t="s">
        <v>139</v>
      </c>
      <c r="F376" s="18">
        <f t="shared" si="161"/>
        <v>10</v>
      </c>
      <c r="G376" s="18">
        <f t="shared" si="162"/>
        <v>14</v>
      </c>
      <c r="H376" s="18">
        <f t="shared" si="163"/>
        <v>25</v>
      </c>
      <c r="I376" s="18">
        <f t="shared" si="164"/>
        <v>4</v>
      </c>
      <c r="J376" s="16" t="str">
        <f t="shared" si="165"/>
        <v>Dusk</v>
      </c>
      <c r="K376" s="16" t="str">
        <f t="shared" si="166"/>
        <v>Dusk</v>
      </c>
      <c r="L376" s="25" t="str">
        <f t="shared" si="167"/>
        <v xml:space="preserve"> 4</v>
      </c>
      <c r="M376" s="19">
        <f t="shared" si="168"/>
        <v>4</v>
      </c>
      <c r="N376" s="18" t="e">
        <f t="shared" si="169"/>
        <v>#VALUE!</v>
      </c>
      <c r="O376" s="18" t="e">
        <f t="shared" si="170"/>
        <v>#VALUE!</v>
      </c>
      <c r="P376" s="18" t="e">
        <f t="shared" si="171"/>
        <v>#VALUE!</v>
      </c>
      <c r="Q376" s="18" t="e">
        <f t="shared" si="172"/>
        <v>#VALUE!</v>
      </c>
      <c r="R376" s="27" t="str">
        <f t="shared" si="173"/>
        <v xml:space="preserve"> </v>
      </c>
      <c r="S376" s="19" t="str">
        <f t="shared" si="174"/>
        <v xml:space="preserve"> </v>
      </c>
      <c r="T376" s="19" t="str">
        <f t="shared" si="175"/>
        <v>0</v>
      </c>
      <c r="U376" s="19">
        <f t="shared" si="176"/>
        <v>0</v>
      </c>
      <c r="V376" s="20" t="e">
        <f t="shared" si="177"/>
        <v>#VALUE!</v>
      </c>
      <c r="W376" s="18" t="e">
        <f t="shared" si="178"/>
        <v>#VALUE!</v>
      </c>
      <c r="X376" s="18" t="e">
        <f t="shared" si="179"/>
        <v>#VALUE!</v>
      </c>
      <c r="Y376" s="18" t="e">
        <f t="shared" si="180"/>
        <v>#VALUE!</v>
      </c>
      <c r="Z376" s="16" t="str">
        <f t="shared" si="181"/>
        <v xml:space="preserve"> </v>
      </c>
      <c r="AA376" s="16" t="str">
        <f t="shared" si="182"/>
        <v xml:space="preserve"> </v>
      </c>
      <c r="AB376" s="19" t="str">
        <f t="shared" si="183"/>
        <v>0</v>
      </c>
      <c r="AC376" s="19">
        <f t="shared" si="184"/>
        <v>0</v>
      </c>
      <c r="AD376" s="19">
        <f t="shared" si="185"/>
        <v>4</v>
      </c>
      <c r="AE376" s="31">
        <f>_xlfn.XLOOKUP(C376,Product!$E$3:$E$29,Product!$F$3:$F$29)</f>
        <v>360000</v>
      </c>
      <c r="AF376" s="31">
        <f>_xlfn.XLOOKUP(C376,Product!$E$3:$E$29,Product!$G$3:$G$29)</f>
        <v>108000</v>
      </c>
      <c r="AG376" s="21" t="s">
        <v>89</v>
      </c>
      <c r="AH376" s="22">
        <f>_xlfn.XLOOKUP(AG376,Diskon!$C$3:$C$9,Diskon!$D$3:$D$9)</f>
        <v>0.15</v>
      </c>
      <c r="AI376" s="17" t="s">
        <v>90</v>
      </c>
      <c r="AJ376" s="16" t="s">
        <v>23</v>
      </c>
      <c r="AK376" s="16" t="s">
        <v>34</v>
      </c>
      <c r="AL376" s="23">
        <f t="shared" si="186"/>
        <v>1440000</v>
      </c>
      <c r="AM376" s="23">
        <f t="shared" si="187"/>
        <v>216000</v>
      </c>
      <c r="AN376" s="23">
        <f t="shared" si="188"/>
        <v>1224000</v>
      </c>
      <c r="AO376" s="23">
        <f t="shared" si="189"/>
        <v>432000</v>
      </c>
      <c r="AP376" s="23">
        <f t="shared" si="190"/>
        <v>792000</v>
      </c>
      <c r="AQ376" s="24">
        <v>45017</v>
      </c>
      <c r="AR376" s="27" t="str">
        <f t="shared" si="191"/>
        <v>01/04/23</v>
      </c>
      <c r="AS376" s="16">
        <v>2</v>
      </c>
      <c r="AT376" s="66">
        <f>AP376/'pivot general'!$A$8</f>
        <v>1.1880807597896468E-3</v>
      </c>
    </row>
    <row r="377" spans="1:46" ht="14.4" x14ac:dyDescent="0.3">
      <c r="A377" s="16">
        <v>376</v>
      </c>
      <c r="B377" s="16" t="str">
        <f t="shared" si="160"/>
        <v>ORD-PW-376-20/04/23</v>
      </c>
      <c r="C377" s="17" t="s">
        <v>21</v>
      </c>
      <c r="D377" s="16" t="str">
        <f>_xlfn.XLOOKUP($C377,Product!$E$3:$E$29,Product!$D$3:$D$29)</f>
        <v>PW</v>
      </c>
      <c r="E377" s="18" t="s">
        <v>248</v>
      </c>
      <c r="F377" s="18">
        <f t="shared" si="161"/>
        <v>10</v>
      </c>
      <c r="G377" s="18">
        <f t="shared" si="162"/>
        <v>17</v>
      </c>
      <c r="H377" s="18">
        <f t="shared" si="163"/>
        <v>28</v>
      </c>
      <c r="I377" s="18">
        <f t="shared" si="164"/>
        <v>7</v>
      </c>
      <c r="J377" s="16" t="str">
        <f t="shared" si="165"/>
        <v>Magenta</v>
      </c>
      <c r="K377" s="16" t="str">
        <f t="shared" si="166"/>
        <v>Magenta</v>
      </c>
      <c r="L377" s="25" t="str">
        <f t="shared" si="167"/>
        <v xml:space="preserve"> 1</v>
      </c>
      <c r="M377" s="19">
        <f t="shared" si="168"/>
        <v>1</v>
      </c>
      <c r="N377" s="18" t="e">
        <f t="shared" si="169"/>
        <v>#VALUE!</v>
      </c>
      <c r="O377" s="18" t="e">
        <f t="shared" si="170"/>
        <v>#VALUE!</v>
      </c>
      <c r="P377" s="18" t="e">
        <f t="shared" si="171"/>
        <v>#VALUE!</v>
      </c>
      <c r="Q377" s="18" t="e">
        <f t="shared" si="172"/>
        <v>#VALUE!</v>
      </c>
      <c r="R377" s="27" t="str">
        <f t="shared" si="173"/>
        <v xml:space="preserve"> </v>
      </c>
      <c r="S377" s="19" t="str">
        <f t="shared" si="174"/>
        <v xml:space="preserve"> </v>
      </c>
      <c r="T377" s="19" t="str">
        <f t="shared" si="175"/>
        <v>0</v>
      </c>
      <c r="U377" s="19">
        <f t="shared" si="176"/>
        <v>0</v>
      </c>
      <c r="V377" s="20" t="e">
        <f t="shared" si="177"/>
        <v>#VALUE!</v>
      </c>
      <c r="W377" s="18" t="e">
        <f t="shared" si="178"/>
        <v>#VALUE!</v>
      </c>
      <c r="X377" s="18" t="e">
        <f t="shared" si="179"/>
        <v>#VALUE!</v>
      </c>
      <c r="Y377" s="18" t="e">
        <f t="shared" si="180"/>
        <v>#VALUE!</v>
      </c>
      <c r="Z377" s="16" t="str">
        <f t="shared" si="181"/>
        <v xml:space="preserve"> </v>
      </c>
      <c r="AA377" s="16" t="str">
        <f t="shared" si="182"/>
        <v xml:space="preserve"> </v>
      </c>
      <c r="AB377" s="19" t="str">
        <f t="shared" si="183"/>
        <v>0</v>
      </c>
      <c r="AC377" s="19">
        <f t="shared" si="184"/>
        <v>0</v>
      </c>
      <c r="AD377" s="19">
        <f t="shared" si="185"/>
        <v>1</v>
      </c>
      <c r="AE377" s="31">
        <f>_xlfn.XLOOKUP(C377,Product!$E$3:$E$29,Product!$F$3:$F$29)</f>
        <v>90000</v>
      </c>
      <c r="AF377" s="31">
        <f>_xlfn.XLOOKUP(C377,Product!$E$3:$E$29,Product!$G$3:$G$29)</f>
        <v>36000</v>
      </c>
      <c r="AG377" s="21" t="s">
        <v>100</v>
      </c>
      <c r="AH377" s="22">
        <f>_xlfn.XLOOKUP(AG377,Diskon!$C$3:$C$9,Diskon!$D$3:$D$9)</f>
        <v>0.15</v>
      </c>
      <c r="AI377" s="17" t="s">
        <v>13</v>
      </c>
      <c r="AJ377" s="16" t="s">
        <v>17</v>
      </c>
      <c r="AK377" s="16" t="s">
        <v>42</v>
      </c>
      <c r="AL377" s="23">
        <f t="shared" si="186"/>
        <v>90000</v>
      </c>
      <c r="AM377" s="23">
        <f t="shared" si="187"/>
        <v>13500</v>
      </c>
      <c r="AN377" s="23">
        <f t="shared" si="188"/>
        <v>76500</v>
      </c>
      <c r="AO377" s="23">
        <f t="shared" si="189"/>
        <v>36000</v>
      </c>
      <c r="AP377" s="23">
        <f t="shared" si="190"/>
        <v>40500</v>
      </c>
      <c r="AQ377" s="24">
        <v>45036</v>
      </c>
      <c r="AR377" s="27" t="str">
        <f t="shared" si="191"/>
        <v>20/04/23</v>
      </c>
      <c r="AS377" s="16">
        <v>2</v>
      </c>
      <c r="AT377" s="66">
        <f>AP377/'pivot general'!$A$8</f>
        <v>6.0754129761970572E-5</v>
      </c>
    </row>
    <row r="378" spans="1:46" ht="14.4" x14ac:dyDescent="0.3">
      <c r="A378" s="16">
        <v>377</v>
      </c>
      <c r="B378" s="16" t="str">
        <f t="shared" si="160"/>
        <v>ORD-AK-377-26/04/23</v>
      </c>
      <c r="C378" s="17" t="s">
        <v>31</v>
      </c>
      <c r="D378" s="16" t="str">
        <f>_xlfn.XLOOKUP($C378,Product!$E$3:$E$29,Product!$D$3:$D$29)</f>
        <v>AK</v>
      </c>
      <c r="E378" s="18" t="s">
        <v>375</v>
      </c>
      <c r="F378" s="18">
        <f t="shared" si="161"/>
        <v>10</v>
      </c>
      <c r="G378" s="18">
        <f t="shared" si="162"/>
        <v>23</v>
      </c>
      <c r="H378" s="18">
        <f t="shared" si="163"/>
        <v>34</v>
      </c>
      <c r="I378" s="18">
        <f t="shared" si="164"/>
        <v>13</v>
      </c>
      <c r="J378" s="16" t="str">
        <f t="shared" si="165"/>
        <v>Summer Orange</v>
      </c>
      <c r="K378" s="16" t="str">
        <f t="shared" si="166"/>
        <v>Summer Orange</v>
      </c>
      <c r="L378" s="25" t="str">
        <f t="shared" si="167"/>
        <v xml:space="preserve"> 2</v>
      </c>
      <c r="M378" s="19">
        <f t="shared" si="168"/>
        <v>2</v>
      </c>
      <c r="N378" s="18">
        <f t="shared" si="169"/>
        <v>47</v>
      </c>
      <c r="O378" s="18">
        <f t="shared" si="170"/>
        <v>52</v>
      </c>
      <c r="P378" s="18">
        <f t="shared" si="171"/>
        <v>63</v>
      </c>
      <c r="Q378" s="18">
        <f t="shared" si="172"/>
        <v>5</v>
      </c>
      <c r="R378" s="27" t="str">
        <f t="shared" si="173"/>
        <v xml:space="preserve">Gold </v>
      </c>
      <c r="S378" s="19" t="str">
        <f t="shared" si="174"/>
        <v xml:space="preserve">Gold </v>
      </c>
      <c r="T378" s="19" t="str">
        <f t="shared" si="175"/>
        <v xml:space="preserve"> 4</v>
      </c>
      <c r="U378" s="19">
        <f t="shared" si="176"/>
        <v>4</v>
      </c>
      <c r="V378" s="20" t="e">
        <f t="shared" si="177"/>
        <v>#VALUE!</v>
      </c>
      <c r="W378" s="18" t="e">
        <f t="shared" si="178"/>
        <v>#VALUE!</v>
      </c>
      <c r="X378" s="18" t="e">
        <f t="shared" si="179"/>
        <v>#VALUE!</v>
      </c>
      <c r="Y378" s="18" t="e">
        <f t="shared" si="180"/>
        <v>#VALUE!</v>
      </c>
      <c r="Z378" s="16" t="str">
        <f t="shared" si="181"/>
        <v xml:space="preserve"> </v>
      </c>
      <c r="AA378" s="16" t="str">
        <f t="shared" si="182"/>
        <v xml:space="preserve"> </v>
      </c>
      <c r="AB378" s="19" t="str">
        <f t="shared" si="183"/>
        <v>0</v>
      </c>
      <c r="AC378" s="19">
        <f t="shared" si="184"/>
        <v>0</v>
      </c>
      <c r="AD378" s="19">
        <f t="shared" si="185"/>
        <v>6</v>
      </c>
      <c r="AE378" s="31">
        <f>_xlfn.XLOOKUP(C378,Product!$E$3:$E$29,Product!$F$3:$F$29)</f>
        <v>65000</v>
      </c>
      <c r="AF378" s="31">
        <f>_xlfn.XLOOKUP(C378,Product!$E$3:$E$29,Product!$G$3:$G$29)</f>
        <v>11000</v>
      </c>
      <c r="AG378" s="21" t="s">
        <v>12</v>
      </c>
      <c r="AH378" s="22">
        <f>_xlfn.XLOOKUP(AG378,Diskon!$C$3:$C$9,Diskon!$D$3:$D$9)</f>
        <v>0.2</v>
      </c>
      <c r="AI378" s="17" t="s">
        <v>13</v>
      </c>
      <c r="AJ378" s="16" t="s">
        <v>11</v>
      </c>
      <c r="AK378" s="16" t="s">
        <v>44</v>
      </c>
      <c r="AL378" s="23">
        <f t="shared" si="186"/>
        <v>390000</v>
      </c>
      <c r="AM378" s="23">
        <f t="shared" si="187"/>
        <v>78000</v>
      </c>
      <c r="AN378" s="23">
        <f t="shared" si="188"/>
        <v>312000</v>
      </c>
      <c r="AO378" s="23">
        <f t="shared" si="189"/>
        <v>66000</v>
      </c>
      <c r="AP378" s="23">
        <f t="shared" si="190"/>
        <v>246000</v>
      </c>
      <c r="AQ378" s="24">
        <v>45042</v>
      </c>
      <c r="AR378" s="27" t="str">
        <f t="shared" si="191"/>
        <v>26/04/23</v>
      </c>
      <c r="AS378" s="16">
        <v>5</v>
      </c>
      <c r="AT378" s="66">
        <f>AP378/'pivot general'!$A$8</f>
        <v>3.6902508448011755E-4</v>
      </c>
    </row>
    <row r="379" spans="1:46" ht="14.4" x14ac:dyDescent="0.3">
      <c r="A379" s="16">
        <v>378</v>
      </c>
      <c r="B379" s="16" t="str">
        <f t="shared" si="160"/>
        <v>ORD-SP-378-25/04/23</v>
      </c>
      <c r="C379" s="17" t="s">
        <v>63</v>
      </c>
      <c r="D379" s="16" t="str">
        <f>_xlfn.XLOOKUP($C379,Product!$E$3:$E$29,Product!$D$3:$D$29)</f>
        <v>SP</v>
      </c>
      <c r="E379" s="18" t="s">
        <v>376</v>
      </c>
      <c r="F379" s="18">
        <f t="shared" si="161"/>
        <v>10</v>
      </c>
      <c r="G379" s="18">
        <f t="shared" si="162"/>
        <v>17</v>
      </c>
      <c r="H379" s="18">
        <f t="shared" si="163"/>
        <v>28</v>
      </c>
      <c r="I379" s="18">
        <f t="shared" si="164"/>
        <v>7</v>
      </c>
      <c r="J379" s="16" t="str">
        <f t="shared" si="165"/>
        <v>Magenta</v>
      </c>
      <c r="K379" s="16" t="str">
        <f t="shared" si="166"/>
        <v>Magenta</v>
      </c>
      <c r="L379" s="25" t="str">
        <f t="shared" si="167"/>
        <v xml:space="preserve"> 3</v>
      </c>
      <c r="M379" s="19">
        <f t="shared" si="168"/>
        <v>3</v>
      </c>
      <c r="N379" s="18">
        <f t="shared" si="169"/>
        <v>41</v>
      </c>
      <c r="O379" s="18">
        <f t="shared" si="170"/>
        <v>52</v>
      </c>
      <c r="P379" s="18">
        <f t="shared" si="171"/>
        <v>63</v>
      </c>
      <c r="Q379" s="18">
        <f t="shared" si="172"/>
        <v>11</v>
      </c>
      <c r="R379" s="27" t="str">
        <f t="shared" si="173"/>
        <v xml:space="preserve">Snow White </v>
      </c>
      <c r="S379" s="19" t="str">
        <f t="shared" si="174"/>
        <v xml:space="preserve">Snow White </v>
      </c>
      <c r="T379" s="19" t="str">
        <f t="shared" si="175"/>
        <v xml:space="preserve"> 2</v>
      </c>
      <c r="U379" s="19">
        <f t="shared" si="176"/>
        <v>2</v>
      </c>
      <c r="V379" s="20" t="e">
        <f t="shared" si="177"/>
        <v>#VALUE!</v>
      </c>
      <c r="W379" s="18" t="e">
        <f t="shared" si="178"/>
        <v>#VALUE!</v>
      </c>
      <c r="X379" s="18" t="e">
        <f t="shared" si="179"/>
        <v>#VALUE!</v>
      </c>
      <c r="Y379" s="18" t="e">
        <f t="shared" si="180"/>
        <v>#VALUE!</v>
      </c>
      <c r="Z379" s="16" t="str">
        <f t="shared" si="181"/>
        <v xml:space="preserve"> </v>
      </c>
      <c r="AA379" s="16" t="str">
        <f t="shared" si="182"/>
        <v xml:space="preserve"> </v>
      </c>
      <c r="AB379" s="19" t="str">
        <f t="shared" si="183"/>
        <v>0</v>
      </c>
      <c r="AC379" s="19">
        <f t="shared" si="184"/>
        <v>0</v>
      </c>
      <c r="AD379" s="19">
        <f t="shared" si="185"/>
        <v>5</v>
      </c>
      <c r="AE379" s="31">
        <f>_xlfn.XLOOKUP(C379,Product!$E$3:$E$29,Product!$F$3:$F$29)</f>
        <v>125000</v>
      </c>
      <c r="AF379" s="31">
        <f>_xlfn.XLOOKUP(C379,Product!$E$3:$E$29,Product!$G$3:$G$29)</f>
        <v>23000</v>
      </c>
      <c r="AG379" s="21" t="s">
        <v>96</v>
      </c>
      <c r="AH379" s="22">
        <f>_xlfn.XLOOKUP(AG379,Diskon!$C$3:$C$9,Diskon!$D$3:$D$9)</f>
        <v>0.1</v>
      </c>
      <c r="AI379" s="17" t="s">
        <v>13</v>
      </c>
      <c r="AJ379" s="16" t="s">
        <v>14</v>
      </c>
      <c r="AK379" s="16" t="s">
        <v>38</v>
      </c>
      <c r="AL379" s="23">
        <f t="shared" si="186"/>
        <v>625000</v>
      </c>
      <c r="AM379" s="23">
        <f t="shared" si="187"/>
        <v>62500</v>
      </c>
      <c r="AN379" s="23">
        <f t="shared" si="188"/>
        <v>562500</v>
      </c>
      <c r="AO379" s="23">
        <f t="shared" si="189"/>
        <v>115000</v>
      </c>
      <c r="AP379" s="23">
        <f t="shared" si="190"/>
        <v>447500</v>
      </c>
      <c r="AQ379" s="24">
        <v>45041</v>
      </c>
      <c r="AR379" s="27" t="str">
        <f t="shared" si="191"/>
        <v>25/04/23</v>
      </c>
      <c r="AS379" s="16">
        <v>5</v>
      </c>
      <c r="AT379" s="66">
        <f>AP379/'pivot general'!$A$8</f>
        <v>6.7129563132053906E-4</v>
      </c>
    </row>
    <row r="380" spans="1:46" ht="14.4" x14ac:dyDescent="0.3">
      <c r="A380" s="16">
        <v>379</v>
      </c>
      <c r="B380" s="16" t="str">
        <f t="shared" si="160"/>
        <v>ORD-PW-379-16/04/23</v>
      </c>
      <c r="C380" s="17" t="s">
        <v>47</v>
      </c>
      <c r="D380" s="16" t="str">
        <f>_xlfn.XLOOKUP($C380,Product!$E$3:$E$29,Product!$D$3:$D$29)</f>
        <v>PW</v>
      </c>
      <c r="E380" s="18" t="s">
        <v>377</v>
      </c>
      <c r="F380" s="18">
        <f t="shared" si="161"/>
        <v>10</v>
      </c>
      <c r="G380" s="18">
        <f t="shared" si="162"/>
        <v>17</v>
      </c>
      <c r="H380" s="18">
        <f t="shared" si="163"/>
        <v>28</v>
      </c>
      <c r="I380" s="18">
        <f t="shared" si="164"/>
        <v>7</v>
      </c>
      <c r="J380" s="16" t="str">
        <f t="shared" si="165"/>
        <v>Magenta</v>
      </c>
      <c r="K380" s="16" t="str">
        <f t="shared" si="166"/>
        <v>Magenta</v>
      </c>
      <c r="L380" s="25" t="str">
        <f t="shared" si="167"/>
        <v xml:space="preserve"> 1</v>
      </c>
      <c r="M380" s="19">
        <f t="shared" si="168"/>
        <v>1</v>
      </c>
      <c r="N380" s="18">
        <f t="shared" si="169"/>
        <v>41</v>
      </c>
      <c r="O380" s="18">
        <f t="shared" si="170"/>
        <v>50</v>
      </c>
      <c r="P380" s="18">
        <f t="shared" si="171"/>
        <v>61</v>
      </c>
      <c r="Q380" s="18">
        <f t="shared" si="172"/>
        <v>9</v>
      </c>
      <c r="R380" s="27" t="str">
        <f t="shared" si="173"/>
        <v xml:space="preserve">Ash Grey </v>
      </c>
      <c r="S380" s="19" t="str">
        <f t="shared" si="174"/>
        <v xml:space="preserve">Ash Grey </v>
      </c>
      <c r="T380" s="19" t="str">
        <f t="shared" si="175"/>
        <v xml:space="preserve"> 2</v>
      </c>
      <c r="U380" s="19">
        <f t="shared" si="176"/>
        <v>2</v>
      </c>
      <c r="V380" s="20">
        <f t="shared" si="177"/>
        <v>74</v>
      </c>
      <c r="W380" s="18">
        <f t="shared" si="178"/>
        <v>89</v>
      </c>
      <c r="X380" s="18">
        <f t="shared" si="179"/>
        <v>100</v>
      </c>
      <c r="Y380" s="18">
        <f t="shared" si="180"/>
        <v>15</v>
      </c>
      <c r="Z380" s="16" t="str">
        <f t="shared" si="181"/>
        <v xml:space="preserve">Midnight Black </v>
      </c>
      <c r="AA380" s="16" t="str">
        <f t="shared" si="182"/>
        <v xml:space="preserve">Midnight Black </v>
      </c>
      <c r="AB380" s="19" t="str">
        <f t="shared" si="183"/>
        <v xml:space="preserve"> 4</v>
      </c>
      <c r="AC380" s="19">
        <f t="shared" si="184"/>
        <v>4</v>
      </c>
      <c r="AD380" s="19">
        <f t="shared" si="185"/>
        <v>7</v>
      </c>
      <c r="AE380" s="31">
        <f>_xlfn.XLOOKUP(C380,Product!$E$3:$E$29,Product!$F$3:$F$29)</f>
        <v>200000</v>
      </c>
      <c r="AF380" s="31">
        <f>_xlfn.XLOOKUP(C380,Product!$E$3:$E$29,Product!$G$3:$G$29)</f>
        <v>55000</v>
      </c>
      <c r="AG380" s="21" t="s">
        <v>12</v>
      </c>
      <c r="AH380" s="22">
        <f>_xlfn.XLOOKUP(AG380,Diskon!$C$3:$C$9,Diskon!$D$3:$D$9)</f>
        <v>0.2</v>
      </c>
      <c r="AI380" s="17" t="s">
        <v>13</v>
      </c>
      <c r="AJ380" s="16" t="s">
        <v>11</v>
      </c>
      <c r="AK380" s="16" t="s">
        <v>76</v>
      </c>
      <c r="AL380" s="23">
        <f t="shared" si="186"/>
        <v>1400000</v>
      </c>
      <c r="AM380" s="23">
        <f t="shared" si="187"/>
        <v>280000</v>
      </c>
      <c r="AN380" s="23">
        <f t="shared" si="188"/>
        <v>1120000</v>
      </c>
      <c r="AO380" s="23">
        <f t="shared" si="189"/>
        <v>385000</v>
      </c>
      <c r="AP380" s="23">
        <f t="shared" si="190"/>
        <v>735000</v>
      </c>
      <c r="AQ380" s="24">
        <v>45032</v>
      </c>
      <c r="AR380" s="27" t="str">
        <f t="shared" si="191"/>
        <v>16/04/23</v>
      </c>
      <c r="AS380" s="16">
        <v>1</v>
      </c>
      <c r="AT380" s="66">
        <f>AP380/'pivot general'!$A$8</f>
        <v>1.1025749475320585E-3</v>
      </c>
    </row>
    <row r="381" spans="1:46" ht="14.4" x14ac:dyDescent="0.3">
      <c r="A381" s="16">
        <v>380</v>
      </c>
      <c r="B381" s="16" t="str">
        <f t="shared" si="160"/>
        <v>ORD-AK-380-22/04/23</v>
      </c>
      <c r="C381" s="17" t="s">
        <v>50</v>
      </c>
      <c r="D381" s="16" t="str">
        <f>_xlfn.XLOOKUP($C381,Product!$E$3:$E$29,Product!$D$3:$D$29)</f>
        <v>AK</v>
      </c>
      <c r="E381" s="18" t="s">
        <v>378</v>
      </c>
      <c r="F381" s="18">
        <f t="shared" si="161"/>
        <v>10</v>
      </c>
      <c r="G381" s="18">
        <f t="shared" si="162"/>
        <v>14</v>
      </c>
      <c r="H381" s="18">
        <f t="shared" si="163"/>
        <v>25</v>
      </c>
      <c r="I381" s="18">
        <f t="shared" si="164"/>
        <v>4</v>
      </c>
      <c r="J381" s="16" t="str">
        <f t="shared" si="165"/>
        <v>Gold</v>
      </c>
      <c r="K381" s="16" t="str">
        <f t="shared" si="166"/>
        <v>Gold</v>
      </c>
      <c r="L381" s="25" t="str">
        <f t="shared" si="167"/>
        <v xml:space="preserve"> 1</v>
      </c>
      <c r="M381" s="19">
        <f t="shared" si="168"/>
        <v>1</v>
      </c>
      <c r="N381" s="18">
        <f t="shared" si="169"/>
        <v>38</v>
      </c>
      <c r="O381" s="18">
        <f t="shared" si="170"/>
        <v>49</v>
      </c>
      <c r="P381" s="18">
        <f t="shared" si="171"/>
        <v>60</v>
      </c>
      <c r="Q381" s="18">
        <f t="shared" si="172"/>
        <v>11</v>
      </c>
      <c r="R381" s="27" t="str">
        <f t="shared" si="173"/>
        <v xml:space="preserve">Snow White </v>
      </c>
      <c r="S381" s="19" t="str">
        <f t="shared" si="174"/>
        <v xml:space="preserve">Snow White </v>
      </c>
      <c r="T381" s="19" t="str">
        <f t="shared" si="175"/>
        <v xml:space="preserve"> 2</v>
      </c>
      <c r="U381" s="19">
        <f t="shared" si="176"/>
        <v>2</v>
      </c>
      <c r="V381" s="20">
        <f t="shared" si="177"/>
        <v>73</v>
      </c>
      <c r="W381" s="18">
        <f t="shared" si="178"/>
        <v>83</v>
      </c>
      <c r="X381" s="18">
        <f t="shared" si="179"/>
        <v>94</v>
      </c>
      <c r="Y381" s="18">
        <f t="shared" si="180"/>
        <v>10</v>
      </c>
      <c r="Z381" s="16" t="str">
        <f t="shared" si="181"/>
        <v xml:space="preserve">Rose Gold </v>
      </c>
      <c r="AA381" s="16" t="str">
        <f t="shared" si="182"/>
        <v xml:space="preserve">Rose Gold </v>
      </c>
      <c r="AB381" s="19" t="str">
        <f t="shared" si="183"/>
        <v xml:space="preserve"> 1</v>
      </c>
      <c r="AC381" s="19">
        <f t="shared" si="184"/>
        <v>1</v>
      </c>
      <c r="AD381" s="19">
        <f t="shared" si="185"/>
        <v>4</v>
      </c>
      <c r="AE381" s="31">
        <f>_xlfn.XLOOKUP(C381,Product!$E$3:$E$29,Product!$F$3:$F$29)</f>
        <v>290000</v>
      </c>
      <c r="AF381" s="31">
        <f>_xlfn.XLOOKUP(C381,Product!$E$3:$E$29,Product!$G$3:$G$29)</f>
        <v>115000</v>
      </c>
      <c r="AG381" s="21" t="s">
        <v>12</v>
      </c>
      <c r="AH381" s="22">
        <f>_xlfn.XLOOKUP(AG381,Diskon!$C$3:$C$9,Diskon!$D$3:$D$9)</f>
        <v>0.2</v>
      </c>
      <c r="AI381" s="17" t="s">
        <v>13</v>
      </c>
      <c r="AJ381" s="16" t="s">
        <v>11</v>
      </c>
      <c r="AK381" s="16" t="s">
        <v>74</v>
      </c>
      <c r="AL381" s="23">
        <f t="shared" si="186"/>
        <v>1160000</v>
      </c>
      <c r="AM381" s="23">
        <f t="shared" si="187"/>
        <v>232000</v>
      </c>
      <c r="AN381" s="23">
        <f t="shared" si="188"/>
        <v>928000</v>
      </c>
      <c r="AO381" s="23">
        <f t="shared" si="189"/>
        <v>460000</v>
      </c>
      <c r="AP381" s="23">
        <f t="shared" si="190"/>
        <v>468000</v>
      </c>
      <c r="AQ381" s="24">
        <v>45038</v>
      </c>
      <c r="AR381" s="27" t="str">
        <f t="shared" si="191"/>
        <v>22/04/23</v>
      </c>
      <c r="AS381" s="16">
        <v>2</v>
      </c>
      <c r="AT381" s="66">
        <f>AP381/'pivot general'!$A$8</f>
        <v>7.020477216938822E-4</v>
      </c>
    </row>
    <row r="382" spans="1:46" ht="14.4" x14ac:dyDescent="0.3">
      <c r="A382" s="16">
        <v>381</v>
      </c>
      <c r="B382" s="16" t="str">
        <f t="shared" si="160"/>
        <v>ORD-SW-381-11/04/23</v>
      </c>
      <c r="C382" s="17" t="s">
        <v>29</v>
      </c>
      <c r="D382" s="16" t="str">
        <f>_xlfn.XLOOKUP($C382,Product!$E$3:$E$29,Product!$D$3:$D$29)</f>
        <v>SW</v>
      </c>
      <c r="E382" s="18" t="s">
        <v>128</v>
      </c>
      <c r="F382" s="18">
        <f t="shared" si="161"/>
        <v>10</v>
      </c>
      <c r="G382" s="18">
        <f t="shared" si="162"/>
        <v>17</v>
      </c>
      <c r="H382" s="18">
        <f t="shared" si="163"/>
        <v>28</v>
      </c>
      <c r="I382" s="18">
        <f t="shared" si="164"/>
        <v>7</v>
      </c>
      <c r="J382" s="16" t="str">
        <f t="shared" si="165"/>
        <v>Magenta</v>
      </c>
      <c r="K382" s="16" t="str">
        <f t="shared" si="166"/>
        <v>Magenta</v>
      </c>
      <c r="L382" s="25" t="str">
        <f t="shared" si="167"/>
        <v xml:space="preserve"> 1</v>
      </c>
      <c r="M382" s="19">
        <f t="shared" si="168"/>
        <v>1</v>
      </c>
      <c r="N382" s="18">
        <f t="shared" si="169"/>
        <v>41</v>
      </c>
      <c r="O382" s="18">
        <f t="shared" si="170"/>
        <v>50</v>
      </c>
      <c r="P382" s="18">
        <f t="shared" si="171"/>
        <v>61</v>
      </c>
      <c r="Q382" s="18">
        <f t="shared" si="172"/>
        <v>9</v>
      </c>
      <c r="R382" s="27" t="str">
        <f t="shared" si="173"/>
        <v xml:space="preserve">Ash Grey </v>
      </c>
      <c r="S382" s="19" t="str">
        <f t="shared" si="174"/>
        <v xml:space="preserve">Ash Grey </v>
      </c>
      <c r="T382" s="19" t="str">
        <f t="shared" si="175"/>
        <v xml:space="preserve"> 2</v>
      </c>
      <c r="U382" s="19">
        <f t="shared" si="176"/>
        <v>2</v>
      </c>
      <c r="V382" s="20" t="e">
        <f t="shared" si="177"/>
        <v>#VALUE!</v>
      </c>
      <c r="W382" s="18" t="e">
        <f t="shared" si="178"/>
        <v>#VALUE!</v>
      </c>
      <c r="X382" s="18" t="e">
        <f t="shared" si="179"/>
        <v>#VALUE!</v>
      </c>
      <c r="Y382" s="18" t="e">
        <f t="shared" si="180"/>
        <v>#VALUE!</v>
      </c>
      <c r="Z382" s="16" t="str">
        <f t="shared" si="181"/>
        <v xml:space="preserve"> </v>
      </c>
      <c r="AA382" s="16" t="str">
        <f t="shared" si="182"/>
        <v xml:space="preserve"> </v>
      </c>
      <c r="AB382" s="19" t="str">
        <f t="shared" si="183"/>
        <v>0</v>
      </c>
      <c r="AC382" s="19">
        <f t="shared" si="184"/>
        <v>0</v>
      </c>
      <c r="AD382" s="19">
        <f t="shared" si="185"/>
        <v>3</v>
      </c>
      <c r="AE382" s="31">
        <f>_xlfn.XLOOKUP(C382,Product!$E$3:$E$29,Product!$F$3:$F$29)</f>
        <v>165000</v>
      </c>
      <c r="AF382" s="31">
        <f>_xlfn.XLOOKUP(C382,Product!$E$3:$E$29,Product!$G$3:$G$29)</f>
        <v>69000</v>
      </c>
      <c r="AG382" s="21" t="s">
        <v>16</v>
      </c>
      <c r="AH382" s="22" t="e">
        <f>_xlfn.XLOOKUP(AG382,Diskon!$C$3:$C$9,Diskon!$D$3:$D$9)</f>
        <v>#N/A</v>
      </c>
      <c r="AI382" s="17" t="s">
        <v>16</v>
      </c>
      <c r="AJ382" s="16" t="s">
        <v>14</v>
      </c>
      <c r="AK382" s="16" t="s">
        <v>55</v>
      </c>
      <c r="AL382" s="23">
        <f t="shared" si="186"/>
        <v>495000</v>
      </c>
      <c r="AM382" s="23" t="str">
        <f t="shared" si="187"/>
        <v>0</v>
      </c>
      <c r="AN382" s="23">
        <f t="shared" si="188"/>
        <v>495000</v>
      </c>
      <c r="AO382" s="23">
        <f t="shared" si="189"/>
        <v>207000</v>
      </c>
      <c r="AP382" s="23">
        <f t="shared" si="190"/>
        <v>288000</v>
      </c>
      <c r="AQ382" s="24">
        <v>45027</v>
      </c>
      <c r="AR382" s="27" t="str">
        <f t="shared" si="191"/>
        <v>11/04/23</v>
      </c>
      <c r="AS382" s="16">
        <v>1</v>
      </c>
      <c r="AT382" s="66">
        <f>AP382/'pivot general'!$A$8</f>
        <v>4.3202936719623518E-4</v>
      </c>
    </row>
    <row r="383" spans="1:46" ht="14.4" x14ac:dyDescent="0.3">
      <c r="A383" s="16">
        <v>382</v>
      </c>
      <c r="B383" s="16" t="str">
        <f t="shared" si="160"/>
        <v>ORD-PW-382-08/04/23</v>
      </c>
      <c r="C383" s="17" t="s">
        <v>9</v>
      </c>
      <c r="D383" s="16" t="str">
        <f>_xlfn.XLOOKUP($C383,Product!$E$3:$E$29,Product!$D$3:$D$29)</f>
        <v>PW</v>
      </c>
      <c r="E383" s="18" t="s">
        <v>379</v>
      </c>
      <c r="F383" s="18">
        <f t="shared" si="161"/>
        <v>10</v>
      </c>
      <c r="G383" s="18">
        <f t="shared" si="162"/>
        <v>14</v>
      </c>
      <c r="H383" s="18">
        <f t="shared" si="163"/>
        <v>25</v>
      </c>
      <c r="I383" s="18">
        <f t="shared" si="164"/>
        <v>4</v>
      </c>
      <c r="J383" s="16" t="str">
        <f t="shared" si="165"/>
        <v>Gold</v>
      </c>
      <c r="K383" s="16" t="str">
        <f t="shared" si="166"/>
        <v>Gold</v>
      </c>
      <c r="L383" s="25" t="str">
        <f t="shared" si="167"/>
        <v xml:space="preserve"> 4</v>
      </c>
      <c r="M383" s="19">
        <f t="shared" si="168"/>
        <v>4</v>
      </c>
      <c r="N383" s="18">
        <f t="shared" si="169"/>
        <v>38</v>
      </c>
      <c r="O383" s="18">
        <f t="shared" si="170"/>
        <v>49</v>
      </c>
      <c r="P383" s="18">
        <f t="shared" si="171"/>
        <v>60</v>
      </c>
      <c r="Q383" s="18">
        <f t="shared" si="172"/>
        <v>11</v>
      </c>
      <c r="R383" s="27" t="str">
        <f t="shared" si="173"/>
        <v xml:space="preserve">Snow White </v>
      </c>
      <c r="S383" s="19" t="str">
        <f t="shared" si="174"/>
        <v xml:space="preserve">Snow White </v>
      </c>
      <c r="T383" s="19" t="str">
        <f t="shared" si="175"/>
        <v xml:space="preserve"> 2</v>
      </c>
      <c r="U383" s="19">
        <f t="shared" si="176"/>
        <v>2</v>
      </c>
      <c r="V383" s="20" t="e">
        <f t="shared" si="177"/>
        <v>#VALUE!</v>
      </c>
      <c r="W383" s="18" t="e">
        <f t="shared" si="178"/>
        <v>#VALUE!</v>
      </c>
      <c r="X383" s="18" t="e">
        <f t="shared" si="179"/>
        <v>#VALUE!</v>
      </c>
      <c r="Y383" s="18" t="e">
        <f t="shared" si="180"/>
        <v>#VALUE!</v>
      </c>
      <c r="Z383" s="16" t="str">
        <f t="shared" si="181"/>
        <v xml:space="preserve"> </v>
      </c>
      <c r="AA383" s="16" t="str">
        <f t="shared" si="182"/>
        <v xml:space="preserve"> </v>
      </c>
      <c r="AB383" s="19" t="str">
        <f t="shared" si="183"/>
        <v>0</v>
      </c>
      <c r="AC383" s="19">
        <f t="shared" si="184"/>
        <v>0</v>
      </c>
      <c r="AD383" s="19">
        <f t="shared" si="185"/>
        <v>6</v>
      </c>
      <c r="AE383" s="31">
        <f>_xlfn.XLOOKUP(C383,Product!$E$3:$E$29,Product!$F$3:$F$29)</f>
        <v>120000</v>
      </c>
      <c r="AF383" s="31">
        <f>_xlfn.XLOOKUP(C383,Product!$E$3:$E$29,Product!$G$3:$G$29)</f>
        <v>39000</v>
      </c>
      <c r="AG383" s="21" t="s">
        <v>16</v>
      </c>
      <c r="AH383" s="22" t="e">
        <f>_xlfn.XLOOKUP(AG383,Diskon!$C$3:$C$9,Diskon!$D$3:$D$9)</f>
        <v>#N/A</v>
      </c>
      <c r="AI383" s="17" t="s">
        <v>16</v>
      </c>
      <c r="AJ383" s="16" t="s">
        <v>14</v>
      </c>
      <c r="AK383" s="16" t="s">
        <v>49</v>
      </c>
      <c r="AL383" s="23">
        <f t="shared" si="186"/>
        <v>720000</v>
      </c>
      <c r="AM383" s="23" t="str">
        <f t="shared" si="187"/>
        <v>0</v>
      </c>
      <c r="AN383" s="23">
        <f t="shared" si="188"/>
        <v>720000</v>
      </c>
      <c r="AO383" s="23">
        <f t="shared" si="189"/>
        <v>234000</v>
      </c>
      <c r="AP383" s="23">
        <f t="shared" si="190"/>
        <v>486000</v>
      </c>
      <c r="AQ383" s="24">
        <v>45024</v>
      </c>
      <c r="AR383" s="27" t="str">
        <f t="shared" si="191"/>
        <v>08/04/23</v>
      </c>
      <c r="AS383" s="16">
        <v>1</v>
      </c>
      <c r="AT383" s="66">
        <f>AP383/'pivot general'!$A$8</f>
        <v>7.2904955714364682E-4</v>
      </c>
    </row>
    <row r="384" spans="1:46" ht="14.4" x14ac:dyDescent="0.3">
      <c r="A384" s="16">
        <v>383</v>
      </c>
      <c r="B384" s="16" t="str">
        <f t="shared" si="160"/>
        <v>ORD-PW-383-04/04/23</v>
      </c>
      <c r="C384" s="17" t="s">
        <v>22</v>
      </c>
      <c r="D384" s="16" t="str">
        <f>_xlfn.XLOOKUP($C384,Product!$E$3:$E$29,Product!$D$3:$D$29)</f>
        <v>PW</v>
      </c>
      <c r="E384" s="18" t="s">
        <v>380</v>
      </c>
      <c r="F384" s="18">
        <f t="shared" si="161"/>
        <v>10</v>
      </c>
      <c r="G384" s="18">
        <f t="shared" si="162"/>
        <v>20</v>
      </c>
      <c r="H384" s="18">
        <f t="shared" si="163"/>
        <v>31</v>
      </c>
      <c r="I384" s="18">
        <f t="shared" si="164"/>
        <v>10</v>
      </c>
      <c r="J384" s="16" t="str">
        <f t="shared" si="165"/>
        <v>Snow White</v>
      </c>
      <c r="K384" s="16" t="str">
        <f t="shared" si="166"/>
        <v>Snow White</v>
      </c>
      <c r="L384" s="25" t="str">
        <f t="shared" si="167"/>
        <v xml:space="preserve"> 4</v>
      </c>
      <c r="M384" s="19">
        <f t="shared" si="168"/>
        <v>4</v>
      </c>
      <c r="N384" s="18">
        <f t="shared" si="169"/>
        <v>44</v>
      </c>
      <c r="O384" s="18">
        <f t="shared" si="170"/>
        <v>56</v>
      </c>
      <c r="P384" s="18">
        <f t="shared" si="171"/>
        <v>67</v>
      </c>
      <c r="Q384" s="18">
        <f t="shared" si="172"/>
        <v>12</v>
      </c>
      <c r="R384" s="27" t="str">
        <f t="shared" si="173"/>
        <v xml:space="preserve">Carmine Red </v>
      </c>
      <c r="S384" s="19" t="str">
        <f t="shared" si="174"/>
        <v xml:space="preserve">Carmine Red </v>
      </c>
      <c r="T384" s="19" t="str">
        <f t="shared" si="175"/>
        <v xml:space="preserve"> 1</v>
      </c>
      <c r="U384" s="19">
        <f t="shared" si="176"/>
        <v>1</v>
      </c>
      <c r="V384" s="20">
        <f t="shared" si="177"/>
        <v>80</v>
      </c>
      <c r="W384" s="18">
        <f t="shared" si="178"/>
        <v>91</v>
      </c>
      <c r="X384" s="18">
        <f t="shared" si="179"/>
        <v>102</v>
      </c>
      <c r="Y384" s="18">
        <f t="shared" si="180"/>
        <v>11</v>
      </c>
      <c r="Z384" s="16" t="str">
        <f t="shared" si="181"/>
        <v xml:space="preserve">Snow White </v>
      </c>
      <c r="AA384" s="16" t="str">
        <f t="shared" si="182"/>
        <v xml:space="preserve">Snow White </v>
      </c>
      <c r="AB384" s="19" t="str">
        <f t="shared" si="183"/>
        <v xml:space="preserve"> 2</v>
      </c>
      <c r="AC384" s="19">
        <f t="shared" si="184"/>
        <v>2</v>
      </c>
      <c r="AD384" s="19">
        <f t="shared" si="185"/>
        <v>7</v>
      </c>
      <c r="AE384" s="31">
        <f>_xlfn.XLOOKUP(C384,Product!$E$3:$E$29,Product!$F$3:$F$29)</f>
        <v>90000</v>
      </c>
      <c r="AF384" s="31">
        <f>_xlfn.XLOOKUP(C384,Product!$E$3:$E$29,Product!$G$3:$G$29)</f>
        <v>37000</v>
      </c>
      <c r="AG384" s="21" t="s">
        <v>19</v>
      </c>
      <c r="AH384" s="22">
        <f>_xlfn.XLOOKUP(AG384,Diskon!$C$3:$C$9,Diskon!$D$3:$D$9)</f>
        <v>0.15</v>
      </c>
      <c r="AI384" s="17" t="s">
        <v>90</v>
      </c>
      <c r="AJ384" s="16" t="s">
        <v>11</v>
      </c>
      <c r="AK384" s="16" t="s">
        <v>18</v>
      </c>
      <c r="AL384" s="23">
        <f t="shared" si="186"/>
        <v>630000</v>
      </c>
      <c r="AM384" s="23">
        <f t="shared" si="187"/>
        <v>94500</v>
      </c>
      <c r="AN384" s="23">
        <f t="shared" si="188"/>
        <v>535500</v>
      </c>
      <c r="AO384" s="23">
        <f t="shared" si="189"/>
        <v>259000</v>
      </c>
      <c r="AP384" s="23">
        <f t="shared" si="190"/>
        <v>276500</v>
      </c>
      <c r="AQ384" s="24">
        <v>45020</v>
      </c>
      <c r="AR384" s="27" t="str">
        <f t="shared" si="191"/>
        <v>04/04/23</v>
      </c>
      <c r="AS384" s="16">
        <v>4</v>
      </c>
      <c r="AT384" s="66">
        <f>AP384/'pivot general'!$A$8</f>
        <v>4.1477819454777441E-4</v>
      </c>
    </row>
    <row r="385" spans="1:46" ht="14.4" x14ac:dyDescent="0.3">
      <c r="A385" s="16">
        <v>384</v>
      </c>
      <c r="B385" s="16" t="str">
        <f t="shared" si="160"/>
        <v>ORD-PW-384-06/04/23</v>
      </c>
      <c r="C385" s="17" t="s">
        <v>9</v>
      </c>
      <c r="D385" s="16" t="str">
        <f>_xlfn.XLOOKUP($C385,Product!$E$3:$E$29,Product!$D$3:$D$29)</f>
        <v>PW</v>
      </c>
      <c r="E385" s="18" t="s">
        <v>381</v>
      </c>
      <c r="F385" s="18">
        <f t="shared" si="161"/>
        <v>10</v>
      </c>
      <c r="G385" s="18">
        <f t="shared" si="162"/>
        <v>14</v>
      </c>
      <c r="H385" s="18">
        <f t="shared" si="163"/>
        <v>25</v>
      </c>
      <c r="I385" s="18">
        <f t="shared" si="164"/>
        <v>4</v>
      </c>
      <c r="J385" s="16" t="str">
        <f t="shared" si="165"/>
        <v>Gold</v>
      </c>
      <c r="K385" s="16" t="str">
        <f t="shared" si="166"/>
        <v>Gold</v>
      </c>
      <c r="L385" s="25" t="str">
        <f t="shared" si="167"/>
        <v xml:space="preserve"> 2</v>
      </c>
      <c r="M385" s="19">
        <f t="shared" si="168"/>
        <v>2</v>
      </c>
      <c r="N385" s="18">
        <f t="shared" si="169"/>
        <v>38</v>
      </c>
      <c r="O385" s="18">
        <f t="shared" si="170"/>
        <v>49</v>
      </c>
      <c r="P385" s="18">
        <f t="shared" si="171"/>
        <v>60</v>
      </c>
      <c r="Q385" s="18">
        <f t="shared" si="172"/>
        <v>11</v>
      </c>
      <c r="R385" s="27" t="str">
        <f t="shared" si="173"/>
        <v xml:space="preserve">Snow White </v>
      </c>
      <c r="S385" s="19" t="str">
        <f t="shared" si="174"/>
        <v xml:space="preserve">Snow White </v>
      </c>
      <c r="T385" s="19" t="str">
        <f t="shared" si="175"/>
        <v xml:space="preserve"> 1</v>
      </c>
      <c r="U385" s="19">
        <f t="shared" si="176"/>
        <v>1</v>
      </c>
      <c r="V385" s="20" t="e">
        <f t="shared" si="177"/>
        <v>#VALUE!</v>
      </c>
      <c r="W385" s="18" t="e">
        <f t="shared" si="178"/>
        <v>#VALUE!</v>
      </c>
      <c r="X385" s="18" t="e">
        <f t="shared" si="179"/>
        <v>#VALUE!</v>
      </c>
      <c r="Y385" s="18" t="e">
        <f t="shared" si="180"/>
        <v>#VALUE!</v>
      </c>
      <c r="Z385" s="16" t="str">
        <f t="shared" si="181"/>
        <v xml:space="preserve"> </v>
      </c>
      <c r="AA385" s="16" t="str">
        <f t="shared" si="182"/>
        <v xml:space="preserve"> </v>
      </c>
      <c r="AB385" s="19" t="str">
        <f t="shared" si="183"/>
        <v>0</v>
      </c>
      <c r="AC385" s="19">
        <f t="shared" si="184"/>
        <v>0</v>
      </c>
      <c r="AD385" s="19">
        <f t="shared" si="185"/>
        <v>3</v>
      </c>
      <c r="AE385" s="31">
        <f>_xlfn.XLOOKUP(C385,Product!$E$3:$E$29,Product!$F$3:$F$29)</f>
        <v>120000</v>
      </c>
      <c r="AF385" s="31">
        <f>_xlfn.XLOOKUP(C385,Product!$E$3:$E$29,Product!$G$3:$G$29)</f>
        <v>39000</v>
      </c>
      <c r="AG385" s="21" t="s">
        <v>19</v>
      </c>
      <c r="AH385" s="22">
        <f>_xlfn.XLOOKUP(AG385,Diskon!$C$3:$C$9,Diskon!$D$3:$D$9)</f>
        <v>0.15</v>
      </c>
      <c r="AI385" s="17" t="s">
        <v>90</v>
      </c>
      <c r="AJ385" s="16" t="s">
        <v>11</v>
      </c>
      <c r="AK385" s="16" t="s">
        <v>62</v>
      </c>
      <c r="AL385" s="23">
        <f t="shared" si="186"/>
        <v>360000</v>
      </c>
      <c r="AM385" s="23">
        <f t="shared" si="187"/>
        <v>54000</v>
      </c>
      <c r="AN385" s="23">
        <f t="shared" si="188"/>
        <v>306000</v>
      </c>
      <c r="AO385" s="23">
        <f t="shared" si="189"/>
        <v>117000</v>
      </c>
      <c r="AP385" s="23">
        <f t="shared" si="190"/>
        <v>189000</v>
      </c>
      <c r="AQ385" s="24">
        <v>45022</v>
      </c>
      <c r="AR385" s="27" t="str">
        <f t="shared" si="191"/>
        <v>06/04/23</v>
      </c>
      <c r="AS385" s="16">
        <v>3</v>
      </c>
      <c r="AT385" s="66">
        <f>AP385/'pivot general'!$A$8</f>
        <v>2.8351927222252933E-4</v>
      </c>
    </row>
    <row r="386" spans="1:46" ht="14.4" x14ac:dyDescent="0.3">
      <c r="A386" s="16">
        <v>385</v>
      </c>
      <c r="B386" s="16" t="str">
        <f t="shared" si="160"/>
        <v>ORD-AK-385-07/04/23</v>
      </c>
      <c r="C386" s="17" t="s">
        <v>69</v>
      </c>
      <c r="D386" s="16" t="str">
        <f>_xlfn.XLOOKUP($C386,Product!$E$3:$E$29,Product!$D$3:$D$29)</f>
        <v>AK</v>
      </c>
      <c r="E386" s="18" t="s">
        <v>244</v>
      </c>
      <c r="F386" s="18">
        <f t="shared" si="161"/>
        <v>10</v>
      </c>
      <c r="G386" s="18">
        <f t="shared" si="162"/>
        <v>18</v>
      </c>
      <c r="H386" s="18">
        <f t="shared" si="163"/>
        <v>29</v>
      </c>
      <c r="I386" s="18">
        <f t="shared" si="164"/>
        <v>8</v>
      </c>
      <c r="J386" s="16" t="str">
        <f t="shared" si="165"/>
        <v>Ash Grey</v>
      </c>
      <c r="K386" s="16" t="str">
        <f t="shared" si="166"/>
        <v>Ash Grey</v>
      </c>
      <c r="L386" s="25" t="str">
        <f t="shared" si="167"/>
        <v xml:space="preserve"> 2</v>
      </c>
      <c r="M386" s="19">
        <f t="shared" si="168"/>
        <v>2</v>
      </c>
      <c r="N386" s="18" t="e">
        <f t="shared" si="169"/>
        <v>#VALUE!</v>
      </c>
      <c r="O386" s="18" t="e">
        <f t="shared" si="170"/>
        <v>#VALUE!</v>
      </c>
      <c r="P386" s="18" t="e">
        <f t="shared" si="171"/>
        <v>#VALUE!</v>
      </c>
      <c r="Q386" s="18" t="e">
        <f t="shared" si="172"/>
        <v>#VALUE!</v>
      </c>
      <c r="R386" s="27" t="str">
        <f t="shared" si="173"/>
        <v xml:space="preserve"> </v>
      </c>
      <c r="S386" s="19" t="str">
        <f t="shared" si="174"/>
        <v xml:space="preserve"> </v>
      </c>
      <c r="T386" s="19" t="str">
        <f t="shared" si="175"/>
        <v>0</v>
      </c>
      <c r="U386" s="19">
        <f t="shared" si="176"/>
        <v>0</v>
      </c>
      <c r="V386" s="20" t="e">
        <f t="shared" si="177"/>
        <v>#VALUE!</v>
      </c>
      <c r="W386" s="18" t="e">
        <f t="shared" si="178"/>
        <v>#VALUE!</v>
      </c>
      <c r="X386" s="18" t="e">
        <f t="shared" si="179"/>
        <v>#VALUE!</v>
      </c>
      <c r="Y386" s="18" t="e">
        <f t="shared" si="180"/>
        <v>#VALUE!</v>
      </c>
      <c r="Z386" s="16" t="str">
        <f t="shared" si="181"/>
        <v xml:space="preserve"> </v>
      </c>
      <c r="AA386" s="16" t="str">
        <f t="shared" si="182"/>
        <v xml:space="preserve"> </v>
      </c>
      <c r="AB386" s="19" t="str">
        <f t="shared" si="183"/>
        <v>0</v>
      </c>
      <c r="AC386" s="19">
        <f t="shared" si="184"/>
        <v>0</v>
      </c>
      <c r="AD386" s="19">
        <f t="shared" si="185"/>
        <v>2</v>
      </c>
      <c r="AE386" s="31">
        <f>_xlfn.XLOOKUP(C386,Product!$E$3:$E$29,Product!$F$3:$F$29)</f>
        <v>9000</v>
      </c>
      <c r="AF386" s="31">
        <f>_xlfn.XLOOKUP(C386,Product!$E$3:$E$29,Product!$G$3:$G$29)</f>
        <v>2000</v>
      </c>
      <c r="AG386" s="21" t="s">
        <v>16</v>
      </c>
      <c r="AH386" s="22" t="e">
        <f>_xlfn.XLOOKUP(AG386,Diskon!$C$3:$C$9,Diskon!$D$3:$D$9)</f>
        <v>#N/A</v>
      </c>
      <c r="AI386" s="17" t="s">
        <v>16</v>
      </c>
      <c r="AJ386" s="16" t="s">
        <v>11</v>
      </c>
      <c r="AK386" s="16" t="s">
        <v>18</v>
      </c>
      <c r="AL386" s="23">
        <f t="shared" si="186"/>
        <v>18000</v>
      </c>
      <c r="AM386" s="23" t="str">
        <f t="shared" si="187"/>
        <v>0</v>
      </c>
      <c r="AN386" s="23">
        <f t="shared" si="188"/>
        <v>18000</v>
      </c>
      <c r="AO386" s="23">
        <f t="shared" si="189"/>
        <v>4000</v>
      </c>
      <c r="AP386" s="23">
        <f t="shared" si="190"/>
        <v>14000</v>
      </c>
      <c r="AQ386" s="24">
        <v>45023</v>
      </c>
      <c r="AR386" s="27" t="str">
        <f t="shared" si="191"/>
        <v>07/04/23</v>
      </c>
      <c r="AS386" s="16">
        <v>1</v>
      </c>
      <c r="AT386" s="66">
        <f>AP386/'pivot general'!$A$8</f>
        <v>2.1001427572039211E-5</v>
      </c>
    </row>
    <row r="387" spans="1:46" ht="14.4" x14ac:dyDescent="0.3">
      <c r="A387" s="16">
        <v>386</v>
      </c>
      <c r="B387" s="16" t="str">
        <f t="shared" ref="B387:B450" si="192">_xlfn.CONCAT("ORD","-",D387,"-",A387,"-",AR387)</f>
        <v>ORD-PW-386-02/04/23</v>
      </c>
      <c r="C387" s="17" t="s">
        <v>47</v>
      </c>
      <c r="D387" s="16" t="str">
        <f>_xlfn.XLOOKUP($C387,Product!$E$3:$E$29,Product!$D$3:$D$29)</f>
        <v>PW</v>
      </c>
      <c r="E387" s="18" t="s">
        <v>382</v>
      </c>
      <c r="F387" s="18">
        <f t="shared" ref="F387:F450" si="193">FIND(": ",E387,2)+2</f>
        <v>10</v>
      </c>
      <c r="G387" s="18">
        <f t="shared" ref="G387:G450" si="194">FIND(",",E387)</f>
        <v>20</v>
      </c>
      <c r="H387" s="18">
        <f t="shared" ref="H387:H450" si="195">FIND("}",E387,1)-2</f>
        <v>31</v>
      </c>
      <c r="I387" s="18">
        <f t="shared" ref="I387:I450" si="196">(G387-F387)</f>
        <v>10</v>
      </c>
      <c r="J387" s="16" t="str">
        <f t="shared" ref="J387:J450" si="197">MID(E387,F387,I387)</f>
        <v>Snow White</v>
      </c>
      <c r="K387" s="16" t="str">
        <f t="shared" ref="K387:K450" si="198">TEXT(J387," ")</f>
        <v>Snow White</v>
      </c>
      <c r="L387" s="25" t="str">
        <f t="shared" ref="L387:L450" si="199">MID(E387,H387,2)</f>
        <v xml:space="preserve"> 4</v>
      </c>
      <c r="M387" s="19">
        <f t="shared" ref="M387:M450" si="200">VALUE(L387)</f>
        <v>4</v>
      </c>
      <c r="N387" s="18" t="e">
        <f t="shared" ref="N387:N450" si="201">FIND(":",E387,H387)+2</f>
        <v>#VALUE!</v>
      </c>
      <c r="O387" s="18" t="e">
        <f t="shared" ref="O387:O450" si="202">FIND(",",E387,N387)</f>
        <v>#VALUE!</v>
      </c>
      <c r="P387" s="18" t="e">
        <f t="shared" ref="P387:P450" si="203">FIND("}",E387,N387)-2</f>
        <v>#VALUE!</v>
      </c>
      <c r="Q387" s="18" t="e">
        <f t="shared" ref="Q387:Q450" si="204">(O387-N387)</f>
        <v>#VALUE!</v>
      </c>
      <c r="R387" s="27" t="str">
        <f t="shared" ref="R387:R450" si="205">IFERROR(MID(E387,N387,Q387)," ")</f>
        <v xml:space="preserve"> </v>
      </c>
      <c r="S387" s="19" t="str">
        <f t="shared" ref="S387:S450" si="206">TEXT(R387," ")</f>
        <v xml:space="preserve"> </v>
      </c>
      <c r="T387" s="19" t="str">
        <f t="shared" ref="T387:T450" si="207">IFERROR(MID(E387,P387,2),"0")</f>
        <v>0</v>
      </c>
      <c r="U387" s="19">
        <f t="shared" ref="U387:U450" si="208">VALUE(T387)</f>
        <v>0</v>
      </c>
      <c r="V387" s="20" t="e">
        <f t="shared" ref="V387:V450" si="209">FIND(":",E387,P387)+2</f>
        <v>#VALUE!</v>
      </c>
      <c r="W387" s="18" t="e">
        <f t="shared" ref="W387:W450" si="210">FIND(",",E387,V387)</f>
        <v>#VALUE!</v>
      </c>
      <c r="X387" s="18" t="e">
        <f t="shared" ref="X387:X450" si="211">FIND("}",E387,V387)-2</f>
        <v>#VALUE!</v>
      </c>
      <c r="Y387" s="18" t="e">
        <f t="shared" ref="Y387:Y450" si="212">W387-V387</f>
        <v>#VALUE!</v>
      </c>
      <c r="Z387" s="16" t="str">
        <f t="shared" ref="Z387:Z450" si="213">IFERROR(MID(E387,V387,Y387)," ")</f>
        <v xml:space="preserve"> </v>
      </c>
      <c r="AA387" s="16" t="str">
        <f t="shared" ref="AA387:AA450" si="214">TEXT(Z387," ")</f>
        <v xml:space="preserve"> </v>
      </c>
      <c r="AB387" s="19" t="str">
        <f t="shared" ref="AB387:AB450" si="215">IFERROR(MID(E387,X387,2),"0")</f>
        <v>0</v>
      </c>
      <c r="AC387" s="19">
        <f t="shared" ref="AC387:AC450" si="216">VALUE(AB387)</f>
        <v>0</v>
      </c>
      <c r="AD387" s="19">
        <f t="shared" ref="AD387:AD450" si="217">AC387+U387+M387</f>
        <v>4</v>
      </c>
      <c r="AE387" s="31">
        <f>_xlfn.XLOOKUP(C387,Product!$E$3:$E$29,Product!$F$3:$F$29)</f>
        <v>200000</v>
      </c>
      <c r="AF387" s="31">
        <f>_xlfn.XLOOKUP(C387,Product!$E$3:$E$29,Product!$G$3:$G$29)</f>
        <v>55000</v>
      </c>
      <c r="AG387" s="21" t="s">
        <v>10</v>
      </c>
      <c r="AH387" s="22">
        <f>_xlfn.XLOOKUP(AG387,Diskon!$C$3:$C$9,Diskon!$D$3:$D$9)</f>
        <v>0.1</v>
      </c>
      <c r="AI387" s="17" t="s">
        <v>90</v>
      </c>
      <c r="AJ387" s="16" t="s">
        <v>11</v>
      </c>
      <c r="AK387" s="16" t="s">
        <v>36</v>
      </c>
      <c r="AL387" s="23">
        <f t="shared" ref="AL387:AL450" si="218">IFERROR(AE387*AD387,"0")</f>
        <v>800000</v>
      </c>
      <c r="AM387" s="23">
        <f t="shared" ref="AM387:AM450" si="219">IFERROR(AL387*AH387,"0")</f>
        <v>80000</v>
      </c>
      <c r="AN387" s="23">
        <f t="shared" ref="AN387:AN450" si="220">IFERROR(AL387-AM387,"0")</f>
        <v>720000</v>
      </c>
      <c r="AO387" s="23">
        <f t="shared" ref="AO387:AO450" si="221">IFERROR(AF387*AD387,"0")</f>
        <v>220000</v>
      </c>
      <c r="AP387" s="23">
        <f t="shared" ref="AP387:AP450" si="222">IFERROR(AN387-AO387,"0")</f>
        <v>500000</v>
      </c>
      <c r="AQ387" s="24">
        <v>45018</v>
      </c>
      <c r="AR387" s="27" t="str">
        <f t="shared" ref="AR387:AR450" si="223">TEXT(AQ387,"DD/MM/YY")</f>
        <v>02/04/23</v>
      </c>
      <c r="AS387" s="16">
        <v>4</v>
      </c>
      <c r="AT387" s="66">
        <f>AP387/'pivot general'!$A$8</f>
        <v>7.500509847156861E-4</v>
      </c>
    </row>
    <row r="388" spans="1:46" ht="14.4" x14ac:dyDescent="0.3">
      <c r="A388" s="16">
        <v>387</v>
      </c>
      <c r="B388" s="16" t="str">
        <f t="shared" si="192"/>
        <v>ORD-PW-387-01/04/23</v>
      </c>
      <c r="C388" s="17" t="s">
        <v>21</v>
      </c>
      <c r="D388" s="16" t="str">
        <f>_xlfn.XLOOKUP($C388,Product!$E$3:$E$29,Product!$D$3:$D$29)</f>
        <v>PW</v>
      </c>
      <c r="E388" s="18" t="s">
        <v>383</v>
      </c>
      <c r="F388" s="18">
        <f t="shared" si="193"/>
        <v>10</v>
      </c>
      <c r="G388" s="18">
        <f t="shared" si="194"/>
        <v>18</v>
      </c>
      <c r="H388" s="18">
        <f t="shared" si="195"/>
        <v>29</v>
      </c>
      <c r="I388" s="18">
        <f t="shared" si="196"/>
        <v>8</v>
      </c>
      <c r="J388" s="16" t="str">
        <f t="shared" si="197"/>
        <v>Ash Grey</v>
      </c>
      <c r="K388" s="16" t="str">
        <f t="shared" si="198"/>
        <v>Ash Grey</v>
      </c>
      <c r="L388" s="25" t="str">
        <f t="shared" si="199"/>
        <v xml:space="preserve"> 4</v>
      </c>
      <c r="M388" s="19">
        <f t="shared" si="200"/>
        <v>4</v>
      </c>
      <c r="N388" s="18">
        <f t="shared" si="201"/>
        <v>42</v>
      </c>
      <c r="O388" s="18">
        <f t="shared" si="202"/>
        <v>54</v>
      </c>
      <c r="P388" s="18">
        <f t="shared" si="203"/>
        <v>65</v>
      </c>
      <c r="Q388" s="18">
        <f t="shared" si="204"/>
        <v>12</v>
      </c>
      <c r="R388" s="27" t="str">
        <f t="shared" si="205"/>
        <v xml:space="preserve">Carmine Red </v>
      </c>
      <c r="S388" s="19" t="str">
        <f t="shared" si="206"/>
        <v xml:space="preserve">Carmine Red </v>
      </c>
      <c r="T388" s="19" t="str">
        <f t="shared" si="207"/>
        <v xml:space="preserve"> 1</v>
      </c>
      <c r="U388" s="19">
        <f t="shared" si="208"/>
        <v>1</v>
      </c>
      <c r="V388" s="20">
        <f t="shared" si="209"/>
        <v>78</v>
      </c>
      <c r="W388" s="18">
        <f t="shared" si="210"/>
        <v>83</v>
      </c>
      <c r="X388" s="18">
        <f t="shared" si="211"/>
        <v>94</v>
      </c>
      <c r="Y388" s="18">
        <f t="shared" si="212"/>
        <v>5</v>
      </c>
      <c r="Z388" s="16" t="str">
        <f t="shared" si="213"/>
        <v xml:space="preserve">Gold </v>
      </c>
      <c r="AA388" s="16" t="str">
        <f t="shared" si="214"/>
        <v xml:space="preserve">Gold </v>
      </c>
      <c r="AB388" s="19" t="str">
        <f t="shared" si="215"/>
        <v xml:space="preserve"> 2</v>
      </c>
      <c r="AC388" s="19">
        <f t="shared" si="216"/>
        <v>2</v>
      </c>
      <c r="AD388" s="19">
        <f t="shared" si="217"/>
        <v>7</v>
      </c>
      <c r="AE388" s="31">
        <f>_xlfn.XLOOKUP(C388,Product!$E$3:$E$29,Product!$F$3:$F$29)</f>
        <v>90000</v>
      </c>
      <c r="AF388" s="31">
        <f>_xlfn.XLOOKUP(C388,Product!$E$3:$E$29,Product!$G$3:$G$29)</f>
        <v>36000</v>
      </c>
      <c r="AG388" s="21" t="s">
        <v>19</v>
      </c>
      <c r="AH388" s="22">
        <f>_xlfn.XLOOKUP(AG388,Diskon!$C$3:$C$9,Diskon!$D$3:$D$9)</f>
        <v>0.15</v>
      </c>
      <c r="AI388" s="17" t="s">
        <v>90</v>
      </c>
      <c r="AJ388" s="16" t="s">
        <v>11</v>
      </c>
      <c r="AK388" s="16" t="s">
        <v>46</v>
      </c>
      <c r="AL388" s="23">
        <f t="shared" si="218"/>
        <v>630000</v>
      </c>
      <c r="AM388" s="23">
        <f t="shared" si="219"/>
        <v>94500</v>
      </c>
      <c r="AN388" s="23">
        <f t="shared" si="220"/>
        <v>535500</v>
      </c>
      <c r="AO388" s="23">
        <f t="shared" si="221"/>
        <v>252000</v>
      </c>
      <c r="AP388" s="23">
        <f t="shared" si="222"/>
        <v>283500</v>
      </c>
      <c r="AQ388" s="24">
        <v>45017</v>
      </c>
      <c r="AR388" s="27" t="str">
        <f t="shared" si="223"/>
        <v>01/04/23</v>
      </c>
      <c r="AS388" s="16">
        <v>5</v>
      </c>
      <c r="AT388" s="66">
        <f>AP388/'pivot general'!$A$8</f>
        <v>4.2527890833379399E-4</v>
      </c>
    </row>
    <row r="389" spans="1:46" ht="14.4" x14ac:dyDescent="0.3">
      <c r="A389" s="16">
        <v>388</v>
      </c>
      <c r="B389" s="16" t="str">
        <f t="shared" si="192"/>
        <v>ORD-SP-388-20/04/23</v>
      </c>
      <c r="C389" s="17" t="s">
        <v>63</v>
      </c>
      <c r="D389" s="16" t="str">
        <f>_xlfn.XLOOKUP($C389,Product!$E$3:$E$29,Product!$D$3:$D$29)</f>
        <v>SP</v>
      </c>
      <c r="E389" s="18" t="s">
        <v>164</v>
      </c>
      <c r="F389" s="18">
        <f t="shared" si="193"/>
        <v>10</v>
      </c>
      <c r="G389" s="18">
        <f t="shared" si="194"/>
        <v>24</v>
      </c>
      <c r="H389" s="18">
        <f t="shared" si="195"/>
        <v>35</v>
      </c>
      <c r="I389" s="18">
        <f t="shared" si="196"/>
        <v>14</v>
      </c>
      <c r="J389" s="16" t="str">
        <f t="shared" si="197"/>
        <v>Midnight Black</v>
      </c>
      <c r="K389" s="16" t="str">
        <f t="shared" si="198"/>
        <v>Midnight Black</v>
      </c>
      <c r="L389" s="25" t="str">
        <f t="shared" si="199"/>
        <v xml:space="preserve"> 3</v>
      </c>
      <c r="M389" s="19">
        <f t="shared" si="200"/>
        <v>3</v>
      </c>
      <c r="N389" s="18" t="e">
        <f t="shared" si="201"/>
        <v>#VALUE!</v>
      </c>
      <c r="O389" s="18" t="e">
        <f t="shared" si="202"/>
        <v>#VALUE!</v>
      </c>
      <c r="P389" s="18" t="e">
        <f t="shared" si="203"/>
        <v>#VALUE!</v>
      </c>
      <c r="Q389" s="18" t="e">
        <f t="shared" si="204"/>
        <v>#VALUE!</v>
      </c>
      <c r="R389" s="27" t="str">
        <f t="shared" si="205"/>
        <v xml:space="preserve"> </v>
      </c>
      <c r="S389" s="19" t="str">
        <f t="shared" si="206"/>
        <v xml:space="preserve"> </v>
      </c>
      <c r="T389" s="19" t="str">
        <f t="shared" si="207"/>
        <v>0</v>
      </c>
      <c r="U389" s="19">
        <f t="shared" si="208"/>
        <v>0</v>
      </c>
      <c r="V389" s="20" t="e">
        <f t="shared" si="209"/>
        <v>#VALUE!</v>
      </c>
      <c r="W389" s="18" t="e">
        <f t="shared" si="210"/>
        <v>#VALUE!</v>
      </c>
      <c r="X389" s="18" t="e">
        <f t="shared" si="211"/>
        <v>#VALUE!</v>
      </c>
      <c r="Y389" s="18" t="e">
        <f t="shared" si="212"/>
        <v>#VALUE!</v>
      </c>
      <c r="Z389" s="16" t="str">
        <f t="shared" si="213"/>
        <v xml:space="preserve"> </v>
      </c>
      <c r="AA389" s="16" t="str">
        <f t="shared" si="214"/>
        <v xml:space="preserve"> </v>
      </c>
      <c r="AB389" s="19" t="str">
        <f t="shared" si="215"/>
        <v>0</v>
      </c>
      <c r="AC389" s="19">
        <f t="shared" si="216"/>
        <v>0</v>
      </c>
      <c r="AD389" s="19">
        <f t="shared" si="217"/>
        <v>3</v>
      </c>
      <c r="AE389" s="31">
        <f>_xlfn.XLOOKUP(C389,Product!$E$3:$E$29,Product!$F$3:$F$29)</f>
        <v>125000</v>
      </c>
      <c r="AF389" s="31">
        <f>_xlfn.XLOOKUP(C389,Product!$E$3:$E$29,Product!$G$3:$G$29)</f>
        <v>23000</v>
      </c>
      <c r="AG389" s="21" t="s">
        <v>96</v>
      </c>
      <c r="AH389" s="22">
        <f>_xlfn.XLOOKUP(AG389,Diskon!$C$3:$C$9,Diskon!$D$3:$D$9)</f>
        <v>0.1</v>
      </c>
      <c r="AI389" s="17" t="s">
        <v>13</v>
      </c>
      <c r="AJ389" s="16" t="s">
        <v>14</v>
      </c>
      <c r="AK389" s="16" t="s">
        <v>32</v>
      </c>
      <c r="AL389" s="23">
        <f t="shared" si="218"/>
        <v>375000</v>
      </c>
      <c r="AM389" s="23">
        <f t="shared" si="219"/>
        <v>37500</v>
      </c>
      <c r="AN389" s="23">
        <f t="shared" si="220"/>
        <v>337500</v>
      </c>
      <c r="AO389" s="23">
        <f t="shared" si="221"/>
        <v>69000</v>
      </c>
      <c r="AP389" s="23">
        <f t="shared" si="222"/>
        <v>268500</v>
      </c>
      <c r="AQ389" s="24">
        <v>45036</v>
      </c>
      <c r="AR389" s="27" t="str">
        <f t="shared" si="223"/>
        <v>20/04/23</v>
      </c>
      <c r="AS389" s="16">
        <v>2</v>
      </c>
      <c r="AT389" s="66">
        <f>AP389/'pivot general'!$A$8</f>
        <v>4.027773787923234E-4</v>
      </c>
    </row>
    <row r="390" spans="1:46" ht="14.4" x14ac:dyDescent="0.3">
      <c r="A390" s="16">
        <v>389</v>
      </c>
      <c r="B390" s="16" t="str">
        <f t="shared" si="192"/>
        <v>ORD-PW-389-10/04/23</v>
      </c>
      <c r="C390" s="17" t="s">
        <v>47</v>
      </c>
      <c r="D390" s="16" t="str">
        <f>_xlfn.XLOOKUP($C390,Product!$E$3:$E$29,Product!$D$3:$D$29)</f>
        <v>PW</v>
      </c>
      <c r="E390" s="18" t="s">
        <v>384</v>
      </c>
      <c r="F390" s="18">
        <f t="shared" si="193"/>
        <v>10</v>
      </c>
      <c r="G390" s="18">
        <f t="shared" si="194"/>
        <v>20</v>
      </c>
      <c r="H390" s="18">
        <f t="shared" si="195"/>
        <v>31</v>
      </c>
      <c r="I390" s="18">
        <f t="shared" si="196"/>
        <v>10</v>
      </c>
      <c r="J390" s="16" t="str">
        <f t="shared" si="197"/>
        <v>Ocean Blue</v>
      </c>
      <c r="K390" s="16" t="str">
        <f t="shared" si="198"/>
        <v>Ocean Blue</v>
      </c>
      <c r="L390" s="25" t="str">
        <f t="shared" si="199"/>
        <v xml:space="preserve"> 3</v>
      </c>
      <c r="M390" s="19">
        <f t="shared" si="200"/>
        <v>3</v>
      </c>
      <c r="N390" s="18" t="e">
        <f t="shared" si="201"/>
        <v>#VALUE!</v>
      </c>
      <c r="O390" s="18" t="e">
        <f t="shared" si="202"/>
        <v>#VALUE!</v>
      </c>
      <c r="P390" s="18" t="e">
        <f t="shared" si="203"/>
        <v>#VALUE!</v>
      </c>
      <c r="Q390" s="18" t="e">
        <f t="shared" si="204"/>
        <v>#VALUE!</v>
      </c>
      <c r="R390" s="27" t="str">
        <f t="shared" si="205"/>
        <v xml:space="preserve"> </v>
      </c>
      <c r="S390" s="19" t="str">
        <f t="shared" si="206"/>
        <v xml:space="preserve"> </v>
      </c>
      <c r="T390" s="19" t="str">
        <f t="shared" si="207"/>
        <v>0</v>
      </c>
      <c r="U390" s="19">
        <f t="shared" si="208"/>
        <v>0</v>
      </c>
      <c r="V390" s="20" t="e">
        <f t="shared" si="209"/>
        <v>#VALUE!</v>
      </c>
      <c r="W390" s="18" t="e">
        <f t="shared" si="210"/>
        <v>#VALUE!</v>
      </c>
      <c r="X390" s="18" t="e">
        <f t="shared" si="211"/>
        <v>#VALUE!</v>
      </c>
      <c r="Y390" s="18" t="e">
        <f t="shared" si="212"/>
        <v>#VALUE!</v>
      </c>
      <c r="Z390" s="16" t="str">
        <f t="shared" si="213"/>
        <v xml:space="preserve"> </v>
      </c>
      <c r="AA390" s="16" t="str">
        <f t="shared" si="214"/>
        <v xml:space="preserve"> </v>
      </c>
      <c r="AB390" s="19" t="str">
        <f t="shared" si="215"/>
        <v>0</v>
      </c>
      <c r="AC390" s="19">
        <f t="shared" si="216"/>
        <v>0</v>
      </c>
      <c r="AD390" s="19">
        <f t="shared" si="217"/>
        <v>3</v>
      </c>
      <c r="AE390" s="31">
        <f>_xlfn.XLOOKUP(C390,Product!$E$3:$E$29,Product!$F$3:$F$29)</f>
        <v>200000</v>
      </c>
      <c r="AF390" s="31">
        <f>_xlfn.XLOOKUP(C390,Product!$E$3:$E$29,Product!$G$3:$G$29)</f>
        <v>55000</v>
      </c>
      <c r="AG390" s="21" t="s">
        <v>16</v>
      </c>
      <c r="AH390" s="22" t="e">
        <f>_xlfn.XLOOKUP(AG390,Diskon!$C$3:$C$9,Diskon!$D$3:$D$9)</f>
        <v>#N/A</v>
      </c>
      <c r="AI390" s="17" t="s">
        <v>16</v>
      </c>
      <c r="AJ390" s="16" t="s">
        <v>17</v>
      </c>
      <c r="AK390" s="16" t="s">
        <v>44</v>
      </c>
      <c r="AL390" s="23">
        <f t="shared" si="218"/>
        <v>600000</v>
      </c>
      <c r="AM390" s="23" t="str">
        <f t="shared" si="219"/>
        <v>0</v>
      </c>
      <c r="AN390" s="23">
        <f t="shared" si="220"/>
        <v>600000</v>
      </c>
      <c r="AO390" s="23">
        <f t="shared" si="221"/>
        <v>165000</v>
      </c>
      <c r="AP390" s="23">
        <f t="shared" si="222"/>
        <v>435000</v>
      </c>
      <c r="AQ390" s="24">
        <v>45026</v>
      </c>
      <c r="AR390" s="27" t="str">
        <f t="shared" si="223"/>
        <v>10/04/23</v>
      </c>
      <c r="AS390" s="16">
        <v>2</v>
      </c>
      <c r="AT390" s="66">
        <f>AP390/'pivot general'!$A$8</f>
        <v>6.5254435670264682E-4</v>
      </c>
    </row>
    <row r="391" spans="1:46" ht="14.4" x14ac:dyDescent="0.3">
      <c r="A391" s="16">
        <v>390</v>
      </c>
      <c r="B391" s="16" t="str">
        <f t="shared" si="192"/>
        <v>ORD-AK-390-02/04/23</v>
      </c>
      <c r="C391" s="17" t="s">
        <v>50</v>
      </c>
      <c r="D391" s="16" t="str">
        <f>_xlfn.XLOOKUP($C391,Product!$E$3:$E$29,Product!$D$3:$D$29)</f>
        <v>AK</v>
      </c>
      <c r="E391" s="18" t="s">
        <v>224</v>
      </c>
      <c r="F391" s="18">
        <f t="shared" si="193"/>
        <v>10</v>
      </c>
      <c r="G391" s="18">
        <f t="shared" si="194"/>
        <v>19</v>
      </c>
      <c r="H391" s="18">
        <f t="shared" si="195"/>
        <v>30</v>
      </c>
      <c r="I391" s="18">
        <f t="shared" si="196"/>
        <v>9</v>
      </c>
      <c r="J391" s="16" t="str">
        <f t="shared" si="197"/>
        <v>Rose Gold</v>
      </c>
      <c r="K391" s="16" t="str">
        <f t="shared" si="198"/>
        <v>Rose Gold</v>
      </c>
      <c r="L391" s="25" t="str">
        <f t="shared" si="199"/>
        <v xml:space="preserve"> 2</v>
      </c>
      <c r="M391" s="19">
        <f t="shared" si="200"/>
        <v>2</v>
      </c>
      <c r="N391" s="18" t="e">
        <f t="shared" si="201"/>
        <v>#VALUE!</v>
      </c>
      <c r="O391" s="18" t="e">
        <f t="shared" si="202"/>
        <v>#VALUE!</v>
      </c>
      <c r="P391" s="18" t="e">
        <f t="shared" si="203"/>
        <v>#VALUE!</v>
      </c>
      <c r="Q391" s="18" t="e">
        <f t="shared" si="204"/>
        <v>#VALUE!</v>
      </c>
      <c r="R391" s="27" t="str">
        <f t="shared" si="205"/>
        <v xml:space="preserve"> </v>
      </c>
      <c r="S391" s="19" t="str">
        <f t="shared" si="206"/>
        <v xml:space="preserve"> </v>
      </c>
      <c r="T391" s="19" t="str">
        <f t="shared" si="207"/>
        <v>0</v>
      </c>
      <c r="U391" s="19">
        <f t="shared" si="208"/>
        <v>0</v>
      </c>
      <c r="V391" s="20" t="e">
        <f t="shared" si="209"/>
        <v>#VALUE!</v>
      </c>
      <c r="W391" s="18" t="e">
        <f t="shared" si="210"/>
        <v>#VALUE!</v>
      </c>
      <c r="X391" s="18" t="e">
        <f t="shared" si="211"/>
        <v>#VALUE!</v>
      </c>
      <c r="Y391" s="18" t="e">
        <f t="shared" si="212"/>
        <v>#VALUE!</v>
      </c>
      <c r="Z391" s="16" t="str">
        <f t="shared" si="213"/>
        <v xml:space="preserve"> </v>
      </c>
      <c r="AA391" s="16" t="str">
        <f t="shared" si="214"/>
        <v xml:space="preserve"> </v>
      </c>
      <c r="AB391" s="19" t="str">
        <f t="shared" si="215"/>
        <v>0</v>
      </c>
      <c r="AC391" s="19">
        <f t="shared" si="216"/>
        <v>0</v>
      </c>
      <c r="AD391" s="19">
        <f t="shared" si="217"/>
        <v>2</v>
      </c>
      <c r="AE391" s="31">
        <f>_xlfn.XLOOKUP(C391,Product!$E$3:$E$29,Product!$F$3:$F$29)</f>
        <v>290000</v>
      </c>
      <c r="AF391" s="31">
        <f>_xlfn.XLOOKUP(C391,Product!$E$3:$E$29,Product!$G$3:$G$29)</f>
        <v>115000</v>
      </c>
      <c r="AG391" s="21" t="s">
        <v>19</v>
      </c>
      <c r="AH391" s="22">
        <f>_xlfn.XLOOKUP(AG391,Diskon!$C$3:$C$9,Diskon!$D$3:$D$9)</f>
        <v>0.15</v>
      </c>
      <c r="AI391" s="17" t="s">
        <v>90</v>
      </c>
      <c r="AJ391" s="16" t="s">
        <v>11</v>
      </c>
      <c r="AK391" s="16" t="s">
        <v>42</v>
      </c>
      <c r="AL391" s="23">
        <f t="shared" si="218"/>
        <v>580000</v>
      </c>
      <c r="AM391" s="23">
        <f t="shared" si="219"/>
        <v>87000</v>
      </c>
      <c r="AN391" s="23">
        <f t="shared" si="220"/>
        <v>493000</v>
      </c>
      <c r="AO391" s="23">
        <f t="shared" si="221"/>
        <v>230000</v>
      </c>
      <c r="AP391" s="23">
        <f t="shared" si="222"/>
        <v>263000</v>
      </c>
      <c r="AQ391" s="24">
        <v>45018</v>
      </c>
      <c r="AR391" s="27" t="str">
        <f t="shared" si="223"/>
        <v>02/04/23</v>
      </c>
      <c r="AS391" s="16">
        <v>3</v>
      </c>
      <c r="AT391" s="66">
        <f>AP391/'pivot general'!$A$8</f>
        <v>3.9452681796045086E-4</v>
      </c>
    </row>
    <row r="392" spans="1:46" ht="14.4" x14ac:dyDescent="0.3">
      <c r="A392" s="16">
        <v>391</v>
      </c>
      <c r="B392" s="16" t="str">
        <f t="shared" si="192"/>
        <v>ORD-AK-391-14/04/23</v>
      </c>
      <c r="C392" s="17" t="s">
        <v>31</v>
      </c>
      <c r="D392" s="16" t="str">
        <f>_xlfn.XLOOKUP($C392,Product!$E$3:$E$29,Product!$D$3:$D$29)</f>
        <v>AK</v>
      </c>
      <c r="E392" s="18" t="s">
        <v>385</v>
      </c>
      <c r="F392" s="18">
        <f t="shared" si="193"/>
        <v>10</v>
      </c>
      <c r="G392" s="18">
        <f t="shared" si="194"/>
        <v>19</v>
      </c>
      <c r="H392" s="18">
        <f t="shared" si="195"/>
        <v>30</v>
      </c>
      <c r="I392" s="18">
        <f t="shared" si="196"/>
        <v>9</v>
      </c>
      <c r="J392" s="16" t="str">
        <f t="shared" si="197"/>
        <v>Rose Gold</v>
      </c>
      <c r="K392" s="16" t="str">
        <f t="shared" si="198"/>
        <v>Rose Gold</v>
      </c>
      <c r="L392" s="25" t="str">
        <f t="shared" si="199"/>
        <v xml:space="preserve"> 2</v>
      </c>
      <c r="M392" s="19">
        <f t="shared" si="200"/>
        <v>2</v>
      </c>
      <c r="N392" s="18">
        <f t="shared" si="201"/>
        <v>43</v>
      </c>
      <c r="O392" s="18">
        <f t="shared" si="202"/>
        <v>58</v>
      </c>
      <c r="P392" s="18">
        <f t="shared" si="203"/>
        <v>69</v>
      </c>
      <c r="Q392" s="18">
        <f t="shared" si="204"/>
        <v>15</v>
      </c>
      <c r="R392" s="27" t="str">
        <f t="shared" si="205"/>
        <v xml:space="preserve">Midnight Black </v>
      </c>
      <c r="S392" s="19" t="str">
        <f t="shared" si="206"/>
        <v xml:space="preserve">Midnight Black </v>
      </c>
      <c r="T392" s="19" t="str">
        <f t="shared" si="207"/>
        <v xml:space="preserve"> 1</v>
      </c>
      <c r="U392" s="19">
        <f t="shared" si="208"/>
        <v>1</v>
      </c>
      <c r="V392" s="20">
        <f t="shared" si="209"/>
        <v>82</v>
      </c>
      <c r="W392" s="18">
        <f t="shared" si="210"/>
        <v>96</v>
      </c>
      <c r="X392" s="18">
        <f t="shared" si="211"/>
        <v>107</v>
      </c>
      <c r="Y392" s="18">
        <f t="shared" si="212"/>
        <v>14</v>
      </c>
      <c r="Z392" s="16" t="str">
        <f t="shared" si="213"/>
        <v xml:space="preserve">Summer Orange </v>
      </c>
      <c r="AA392" s="16" t="str">
        <f t="shared" si="214"/>
        <v xml:space="preserve">Summer Orange </v>
      </c>
      <c r="AB392" s="19" t="str">
        <f t="shared" si="215"/>
        <v xml:space="preserve"> 2</v>
      </c>
      <c r="AC392" s="19">
        <f t="shared" si="216"/>
        <v>2</v>
      </c>
      <c r="AD392" s="19">
        <f t="shared" si="217"/>
        <v>5</v>
      </c>
      <c r="AE392" s="31">
        <f>_xlfn.XLOOKUP(C392,Product!$E$3:$E$29,Product!$F$3:$F$29)</f>
        <v>65000</v>
      </c>
      <c r="AF392" s="31">
        <f>_xlfn.XLOOKUP(C392,Product!$E$3:$E$29,Product!$G$3:$G$29)</f>
        <v>11000</v>
      </c>
      <c r="AG392" s="21" t="s">
        <v>16</v>
      </c>
      <c r="AH392" s="22" t="e">
        <f>_xlfn.XLOOKUP(AG392,Diskon!$C$3:$C$9,Diskon!$D$3:$D$9)</f>
        <v>#N/A</v>
      </c>
      <c r="AI392" s="17" t="s">
        <v>16</v>
      </c>
      <c r="AJ392" s="16" t="s">
        <v>23</v>
      </c>
      <c r="AK392" s="16" t="s">
        <v>36</v>
      </c>
      <c r="AL392" s="23">
        <f t="shared" si="218"/>
        <v>325000</v>
      </c>
      <c r="AM392" s="23" t="str">
        <f t="shared" si="219"/>
        <v>0</v>
      </c>
      <c r="AN392" s="23">
        <f t="shared" si="220"/>
        <v>325000</v>
      </c>
      <c r="AO392" s="23">
        <f t="shared" si="221"/>
        <v>55000</v>
      </c>
      <c r="AP392" s="23">
        <f t="shared" si="222"/>
        <v>270000</v>
      </c>
      <c r="AQ392" s="24">
        <v>45030</v>
      </c>
      <c r="AR392" s="27" t="str">
        <f t="shared" si="223"/>
        <v>14/04/23</v>
      </c>
      <c r="AS392" s="16">
        <v>2</v>
      </c>
      <c r="AT392" s="66">
        <f>AP392/'pivot general'!$A$8</f>
        <v>4.0502753174647045E-4</v>
      </c>
    </row>
    <row r="393" spans="1:46" ht="14.4" x14ac:dyDescent="0.3">
      <c r="A393" s="16">
        <v>392</v>
      </c>
      <c r="B393" s="16" t="str">
        <f t="shared" si="192"/>
        <v>ORD-PW-392-22/04/23</v>
      </c>
      <c r="C393" s="17" t="s">
        <v>27</v>
      </c>
      <c r="D393" s="16" t="str">
        <f>_xlfn.XLOOKUP($C393,Product!$E$3:$E$29,Product!$D$3:$D$29)</f>
        <v>PW</v>
      </c>
      <c r="E393" s="18" t="s">
        <v>111</v>
      </c>
      <c r="F393" s="18">
        <f t="shared" si="193"/>
        <v>10</v>
      </c>
      <c r="G393" s="18">
        <f t="shared" si="194"/>
        <v>18</v>
      </c>
      <c r="H393" s="18">
        <f t="shared" si="195"/>
        <v>29</v>
      </c>
      <c r="I393" s="18">
        <f t="shared" si="196"/>
        <v>8</v>
      </c>
      <c r="J393" s="16" t="str">
        <f t="shared" si="197"/>
        <v>Ash Grey</v>
      </c>
      <c r="K393" s="16" t="str">
        <f t="shared" si="198"/>
        <v>Ash Grey</v>
      </c>
      <c r="L393" s="25" t="str">
        <f t="shared" si="199"/>
        <v xml:space="preserve"> 1</v>
      </c>
      <c r="M393" s="19">
        <f t="shared" si="200"/>
        <v>1</v>
      </c>
      <c r="N393" s="18" t="e">
        <f t="shared" si="201"/>
        <v>#VALUE!</v>
      </c>
      <c r="O393" s="18" t="e">
        <f t="shared" si="202"/>
        <v>#VALUE!</v>
      </c>
      <c r="P393" s="18" t="e">
        <f t="shared" si="203"/>
        <v>#VALUE!</v>
      </c>
      <c r="Q393" s="18" t="e">
        <f t="shared" si="204"/>
        <v>#VALUE!</v>
      </c>
      <c r="R393" s="27" t="str">
        <f t="shared" si="205"/>
        <v xml:space="preserve"> </v>
      </c>
      <c r="S393" s="19" t="str">
        <f t="shared" si="206"/>
        <v xml:space="preserve"> </v>
      </c>
      <c r="T393" s="19" t="str">
        <f t="shared" si="207"/>
        <v>0</v>
      </c>
      <c r="U393" s="19">
        <f t="shared" si="208"/>
        <v>0</v>
      </c>
      <c r="V393" s="20" t="e">
        <f t="shared" si="209"/>
        <v>#VALUE!</v>
      </c>
      <c r="W393" s="18" t="e">
        <f t="shared" si="210"/>
        <v>#VALUE!</v>
      </c>
      <c r="X393" s="18" t="e">
        <f t="shared" si="211"/>
        <v>#VALUE!</v>
      </c>
      <c r="Y393" s="18" t="e">
        <f t="shared" si="212"/>
        <v>#VALUE!</v>
      </c>
      <c r="Z393" s="16" t="str">
        <f t="shared" si="213"/>
        <v xml:space="preserve"> </v>
      </c>
      <c r="AA393" s="16" t="str">
        <f t="shared" si="214"/>
        <v xml:space="preserve"> </v>
      </c>
      <c r="AB393" s="19" t="str">
        <f t="shared" si="215"/>
        <v>0</v>
      </c>
      <c r="AC393" s="19">
        <f t="shared" si="216"/>
        <v>0</v>
      </c>
      <c r="AD393" s="19">
        <f t="shared" si="217"/>
        <v>1</v>
      </c>
      <c r="AE393" s="31">
        <f>_xlfn.XLOOKUP(C393,Product!$E$3:$E$29,Product!$F$3:$F$29)</f>
        <v>155000</v>
      </c>
      <c r="AF393" s="31">
        <f>_xlfn.XLOOKUP(C393,Product!$E$3:$E$29,Product!$G$3:$G$29)</f>
        <v>46000</v>
      </c>
      <c r="AG393" s="21" t="s">
        <v>12</v>
      </c>
      <c r="AH393" s="22">
        <f>_xlfn.XLOOKUP(AG393,Diskon!$C$3:$C$9,Diskon!$D$3:$D$9)</f>
        <v>0.2</v>
      </c>
      <c r="AI393" s="17" t="s">
        <v>13</v>
      </c>
      <c r="AJ393" s="16" t="s">
        <v>11</v>
      </c>
      <c r="AK393" s="16" t="s">
        <v>70</v>
      </c>
      <c r="AL393" s="23">
        <f t="shared" si="218"/>
        <v>155000</v>
      </c>
      <c r="AM393" s="23">
        <f t="shared" si="219"/>
        <v>31000</v>
      </c>
      <c r="AN393" s="23">
        <f t="shared" si="220"/>
        <v>124000</v>
      </c>
      <c r="AO393" s="23">
        <f t="shared" si="221"/>
        <v>46000</v>
      </c>
      <c r="AP393" s="23">
        <f t="shared" si="222"/>
        <v>78000</v>
      </c>
      <c r="AQ393" s="24">
        <v>45038</v>
      </c>
      <c r="AR393" s="27" t="str">
        <f t="shared" si="223"/>
        <v>22/04/23</v>
      </c>
      <c r="AS393" s="16">
        <v>5</v>
      </c>
      <c r="AT393" s="66">
        <f>AP393/'pivot general'!$A$8</f>
        <v>1.1700795361564702E-4</v>
      </c>
    </row>
    <row r="394" spans="1:46" ht="14.4" x14ac:dyDescent="0.3">
      <c r="A394" s="16">
        <v>393</v>
      </c>
      <c r="B394" s="16" t="str">
        <f t="shared" si="192"/>
        <v>ORD-PP-393-22/04/23</v>
      </c>
      <c r="C394" s="17" t="s">
        <v>56</v>
      </c>
      <c r="D394" s="16" t="str">
        <f>_xlfn.XLOOKUP($C394,Product!$E$3:$E$29,Product!$D$3:$D$29)</f>
        <v>PP</v>
      </c>
      <c r="E394" s="18" t="s">
        <v>386</v>
      </c>
      <c r="F394" s="18">
        <f t="shared" si="193"/>
        <v>10</v>
      </c>
      <c r="G394" s="18">
        <f t="shared" si="194"/>
        <v>21</v>
      </c>
      <c r="H394" s="18">
        <f t="shared" si="195"/>
        <v>32</v>
      </c>
      <c r="I394" s="18">
        <f t="shared" si="196"/>
        <v>11</v>
      </c>
      <c r="J394" s="16" t="str">
        <f t="shared" si="197"/>
        <v>Carmine Red</v>
      </c>
      <c r="K394" s="16" t="str">
        <f t="shared" si="198"/>
        <v>Carmine Red</v>
      </c>
      <c r="L394" s="25" t="str">
        <f t="shared" si="199"/>
        <v xml:space="preserve"> 4</v>
      </c>
      <c r="M394" s="19">
        <f t="shared" si="200"/>
        <v>4</v>
      </c>
      <c r="N394" s="18">
        <f t="shared" si="201"/>
        <v>45</v>
      </c>
      <c r="O394" s="18">
        <f t="shared" si="202"/>
        <v>56</v>
      </c>
      <c r="P394" s="18">
        <f t="shared" si="203"/>
        <v>67</v>
      </c>
      <c r="Q394" s="18">
        <f t="shared" si="204"/>
        <v>11</v>
      </c>
      <c r="R394" s="27" t="str">
        <f t="shared" si="205"/>
        <v xml:space="preserve">Snow White </v>
      </c>
      <c r="S394" s="19" t="str">
        <f t="shared" si="206"/>
        <v xml:space="preserve">Snow White </v>
      </c>
      <c r="T394" s="19" t="str">
        <f t="shared" si="207"/>
        <v xml:space="preserve"> 2</v>
      </c>
      <c r="U394" s="19">
        <f t="shared" si="208"/>
        <v>2</v>
      </c>
      <c r="V394" s="20">
        <f t="shared" si="209"/>
        <v>80</v>
      </c>
      <c r="W394" s="18">
        <f t="shared" si="210"/>
        <v>92</v>
      </c>
      <c r="X394" s="18">
        <f t="shared" si="211"/>
        <v>103</v>
      </c>
      <c r="Y394" s="18">
        <f t="shared" si="212"/>
        <v>12</v>
      </c>
      <c r="Z394" s="16" t="str">
        <f t="shared" si="213"/>
        <v xml:space="preserve">Carmine Red </v>
      </c>
      <c r="AA394" s="16" t="str">
        <f t="shared" si="214"/>
        <v xml:space="preserve">Carmine Red </v>
      </c>
      <c r="AB394" s="19" t="str">
        <f t="shared" si="215"/>
        <v xml:space="preserve"> 1</v>
      </c>
      <c r="AC394" s="19">
        <f t="shared" si="216"/>
        <v>1</v>
      </c>
      <c r="AD394" s="19">
        <f t="shared" si="217"/>
        <v>7</v>
      </c>
      <c r="AE394" s="31">
        <f>_xlfn.XLOOKUP(C394,Product!$E$3:$E$29,Product!$F$3:$F$29)</f>
        <v>175000</v>
      </c>
      <c r="AF394" s="31">
        <f>_xlfn.XLOOKUP(C394,Product!$E$3:$E$29,Product!$G$3:$G$29)</f>
        <v>63000</v>
      </c>
      <c r="AG394" s="21" t="s">
        <v>100</v>
      </c>
      <c r="AH394" s="22">
        <f>_xlfn.XLOOKUP(AG394,Diskon!$C$3:$C$9,Diskon!$D$3:$D$9)</f>
        <v>0.15</v>
      </c>
      <c r="AI394" s="17" t="s">
        <v>13</v>
      </c>
      <c r="AJ394" s="16" t="s">
        <v>17</v>
      </c>
      <c r="AK394" s="16" t="s">
        <v>64</v>
      </c>
      <c r="AL394" s="23">
        <f t="shared" si="218"/>
        <v>1225000</v>
      </c>
      <c r="AM394" s="23">
        <f t="shared" si="219"/>
        <v>183750</v>
      </c>
      <c r="AN394" s="23">
        <f t="shared" si="220"/>
        <v>1041250</v>
      </c>
      <c r="AO394" s="23">
        <f t="shared" si="221"/>
        <v>441000</v>
      </c>
      <c r="AP394" s="23">
        <f t="shared" si="222"/>
        <v>600250</v>
      </c>
      <c r="AQ394" s="24">
        <v>45038</v>
      </c>
      <c r="AR394" s="27" t="str">
        <f t="shared" si="223"/>
        <v>22/04/23</v>
      </c>
      <c r="AS394" s="16">
        <v>5</v>
      </c>
      <c r="AT394" s="66">
        <f>AP394/'pivot general'!$A$8</f>
        <v>9.0043620715118109E-4</v>
      </c>
    </row>
    <row r="395" spans="1:46" ht="14.4" x14ac:dyDescent="0.3">
      <c r="A395" s="16">
        <v>394</v>
      </c>
      <c r="B395" s="16" t="str">
        <f t="shared" si="192"/>
        <v>ORD-AK-394-03/04/23</v>
      </c>
      <c r="C395" s="17" t="s">
        <v>50</v>
      </c>
      <c r="D395" s="16" t="str">
        <f>_xlfn.XLOOKUP($C395,Product!$E$3:$E$29,Product!$D$3:$D$29)</f>
        <v>AK</v>
      </c>
      <c r="E395" s="18" t="s">
        <v>387</v>
      </c>
      <c r="F395" s="18">
        <f t="shared" si="193"/>
        <v>10</v>
      </c>
      <c r="G395" s="18">
        <f t="shared" si="194"/>
        <v>18</v>
      </c>
      <c r="H395" s="18">
        <f t="shared" si="195"/>
        <v>29</v>
      </c>
      <c r="I395" s="18">
        <f t="shared" si="196"/>
        <v>8</v>
      </c>
      <c r="J395" s="16" t="str">
        <f t="shared" si="197"/>
        <v>Ash Grey</v>
      </c>
      <c r="K395" s="16" t="str">
        <f t="shared" si="198"/>
        <v>Ash Grey</v>
      </c>
      <c r="L395" s="25" t="str">
        <f t="shared" si="199"/>
        <v xml:space="preserve"> 1</v>
      </c>
      <c r="M395" s="19">
        <f t="shared" si="200"/>
        <v>1</v>
      </c>
      <c r="N395" s="18">
        <f t="shared" si="201"/>
        <v>42</v>
      </c>
      <c r="O395" s="18">
        <f t="shared" si="202"/>
        <v>47</v>
      </c>
      <c r="P395" s="18">
        <f t="shared" si="203"/>
        <v>58</v>
      </c>
      <c r="Q395" s="18">
        <f t="shared" si="204"/>
        <v>5</v>
      </c>
      <c r="R395" s="27" t="str">
        <f t="shared" si="205"/>
        <v xml:space="preserve">Gold </v>
      </c>
      <c r="S395" s="19" t="str">
        <f t="shared" si="206"/>
        <v xml:space="preserve">Gold </v>
      </c>
      <c r="T395" s="19" t="str">
        <f t="shared" si="207"/>
        <v xml:space="preserve"> 1</v>
      </c>
      <c r="U395" s="19">
        <f t="shared" si="208"/>
        <v>1</v>
      </c>
      <c r="V395" s="20">
        <f t="shared" si="209"/>
        <v>71</v>
      </c>
      <c r="W395" s="18">
        <f t="shared" si="210"/>
        <v>83</v>
      </c>
      <c r="X395" s="18">
        <f t="shared" si="211"/>
        <v>94</v>
      </c>
      <c r="Y395" s="18">
        <f t="shared" si="212"/>
        <v>12</v>
      </c>
      <c r="Z395" s="16" t="str">
        <f t="shared" si="213"/>
        <v xml:space="preserve">Carmine Red </v>
      </c>
      <c r="AA395" s="16" t="str">
        <f t="shared" si="214"/>
        <v xml:space="preserve">Carmine Red </v>
      </c>
      <c r="AB395" s="19" t="str">
        <f t="shared" si="215"/>
        <v xml:space="preserve"> 1</v>
      </c>
      <c r="AC395" s="19">
        <f t="shared" si="216"/>
        <v>1</v>
      </c>
      <c r="AD395" s="19">
        <f t="shared" si="217"/>
        <v>3</v>
      </c>
      <c r="AE395" s="31">
        <f>_xlfn.XLOOKUP(C395,Product!$E$3:$E$29,Product!$F$3:$F$29)</f>
        <v>290000</v>
      </c>
      <c r="AF395" s="31">
        <f>_xlfn.XLOOKUP(C395,Product!$E$3:$E$29,Product!$G$3:$G$29)</f>
        <v>115000</v>
      </c>
      <c r="AG395" s="21" t="s">
        <v>92</v>
      </c>
      <c r="AH395" s="22">
        <f>_xlfn.XLOOKUP(AG395,Diskon!$C$3:$C$9,Diskon!$D$3:$D$9)</f>
        <v>0.1</v>
      </c>
      <c r="AI395" s="17" t="s">
        <v>90</v>
      </c>
      <c r="AJ395" s="16" t="s">
        <v>14</v>
      </c>
      <c r="AK395" s="16" t="s">
        <v>18</v>
      </c>
      <c r="AL395" s="23">
        <f t="shared" si="218"/>
        <v>870000</v>
      </c>
      <c r="AM395" s="23">
        <f t="shared" si="219"/>
        <v>87000</v>
      </c>
      <c r="AN395" s="23">
        <f t="shared" si="220"/>
        <v>783000</v>
      </c>
      <c r="AO395" s="23">
        <f t="shared" si="221"/>
        <v>345000</v>
      </c>
      <c r="AP395" s="23">
        <f t="shared" si="222"/>
        <v>438000</v>
      </c>
      <c r="AQ395" s="24">
        <v>45019</v>
      </c>
      <c r="AR395" s="27" t="str">
        <f t="shared" si="223"/>
        <v>03/04/23</v>
      </c>
      <c r="AS395" s="16">
        <v>2</v>
      </c>
      <c r="AT395" s="66">
        <f>AP395/'pivot general'!$A$8</f>
        <v>6.5704466261094102E-4</v>
      </c>
    </row>
    <row r="396" spans="1:46" ht="14.4" x14ac:dyDescent="0.3">
      <c r="A396" s="16">
        <v>395</v>
      </c>
      <c r="B396" s="16" t="str">
        <f t="shared" si="192"/>
        <v>ORD-SP-395-27/04/23</v>
      </c>
      <c r="C396" s="17" t="s">
        <v>63</v>
      </c>
      <c r="D396" s="16" t="str">
        <f>_xlfn.XLOOKUP($C396,Product!$E$3:$E$29,Product!$D$3:$D$29)</f>
        <v>SP</v>
      </c>
      <c r="E396" s="18" t="s">
        <v>341</v>
      </c>
      <c r="F396" s="18">
        <f t="shared" si="193"/>
        <v>10</v>
      </c>
      <c r="G396" s="18">
        <f t="shared" si="194"/>
        <v>14</v>
      </c>
      <c r="H396" s="18">
        <f t="shared" si="195"/>
        <v>25</v>
      </c>
      <c r="I396" s="18">
        <f t="shared" si="196"/>
        <v>4</v>
      </c>
      <c r="J396" s="16" t="str">
        <f t="shared" si="197"/>
        <v>Gold</v>
      </c>
      <c r="K396" s="16" t="str">
        <f t="shared" si="198"/>
        <v>Gold</v>
      </c>
      <c r="L396" s="25" t="str">
        <f t="shared" si="199"/>
        <v xml:space="preserve"> 1</v>
      </c>
      <c r="M396" s="19">
        <f t="shared" si="200"/>
        <v>1</v>
      </c>
      <c r="N396" s="18" t="e">
        <f t="shared" si="201"/>
        <v>#VALUE!</v>
      </c>
      <c r="O396" s="18" t="e">
        <f t="shared" si="202"/>
        <v>#VALUE!</v>
      </c>
      <c r="P396" s="18" t="e">
        <f t="shared" si="203"/>
        <v>#VALUE!</v>
      </c>
      <c r="Q396" s="18" t="e">
        <f t="shared" si="204"/>
        <v>#VALUE!</v>
      </c>
      <c r="R396" s="27" t="str">
        <f t="shared" si="205"/>
        <v xml:space="preserve"> </v>
      </c>
      <c r="S396" s="19" t="str">
        <f t="shared" si="206"/>
        <v xml:space="preserve"> </v>
      </c>
      <c r="T396" s="19" t="str">
        <f t="shared" si="207"/>
        <v>0</v>
      </c>
      <c r="U396" s="19">
        <f t="shared" si="208"/>
        <v>0</v>
      </c>
      <c r="V396" s="20" t="e">
        <f t="shared" si="209"/>
        <v>#VALUE!</v>
      </c>
      <c r="W396" s="18" t="e">
        <f t="shared" si="210"/>
        <v>#VALUE!</v>
      </c>
      <c r="X396" s="18" t="e">
        <f t="shared" si="211"/>
        <v>#VALUE!</v>
      </c>
      <c r="Y396" s="18" t="e">
        <f t="shared" si="212"/>
        <v>#VALUE!</v>
      </c>
      <c r="Z396" s="16" t="str">
        <f t="shared" si="213"/>
        <v xml:space="preserve"> </v>
      </c>
      <c r="AA396" s="16" t="str">
        <f t="shared" si="214"/>
        <v xml:space="preserve"> </v>
      </c>
      <c r="AB396" s="19" t="str">
        <f t="shared" si="215"/>
        <v>0</v>
      </c>
      <c r="AC396" s="19">
        <f t="shared" si="216"/>
        <v>0</v>
      </c>
      <c r="AD396" s="19">
        <f t="shared" si="217"/>
        <v>1</v>
      </c>
      <c r="AE396" s="31">
        <f>_xlfn.XLOOKUP(C396,Product!$E$3:$E$29,Product!$F$3:$F$29)</f>
        <v>125000</v>
      </c>
      <c r="AF396" s="31">
        <f>_xlfn.XLOOKUP(C396,Product!$E$3:$E$29,Product!$G$3:$G$29)</f>
        <v>23000</v>
      </c>
      <c r="AG396" s="21" t="s">
        <v>96</v>
      </c>
      <c r="AH396" s="22">
        <f>_xlfn.XLOOKUP(AG396,Diskon!$C$3:$C$9,Diskon!$D$3:$D$9)</f>
        <v>0.1</v>
      </c>
      <c r="AI396" s="17" t="s">
        <v>13</v>
      </c>
      <c r="AJ396" s="16" t="s">
        <v>14</v>
      </c>
      <c r="AK396" s="16" t="s">
        <v>66</v>
      </c>
      <c r="AL396" s="23">
        <f t="shared" si="218"/>
        <v>125000</v>
      </c>
      <c r="AM396" s="23">
        <f t="shared" si="219"/>
        <v>12500</v>
      </c>
      <c r="AN396" s="23">
        <f t="shared" si="220"/>
        <v>112500</v>
      </c>
      <c r="AO396" s="23">
        <f t="shared" si="221"/>
        <v>23000</v>
      </c>
      <c r="AP396" s="23">
        <f t="shared" si="222"/>
        <v>89500</v>
      </c>
      <c r="AQ396" s="24">
        <v>45043</v>
      </c>
      <c r="AR396" s="27" t="str">
        <f t="shared" si="223"/>
        <v>27/04/23</v>
      </c>
      <c r="AS396" s="16">
        <v>5</v>
      </c>
      <c r="AT396" s="66">
        <f>AP396/'pivot general'!$A$8</f>
        <v>1.342591262641078E-4</v>
      </c>
    </row>
    <row r="397" spans="1:46" ht="14.4" x14ac:dyDescent="0.3">
      <c r="A397" s="16">
        <v>396</v>
      </c>
      <c r="B397" s="16" t="str">
        <f t="shared" si="192"/>
        <v>ORD-AK-396-04/04/23</v>
      </c>
      <c r="C397" s="17" t="s">
        <v>37</v>
      </c>
      <c r="D397" s="16" t="str">
        <f>_xlfn.XLOOKUP($C397,Product!$E$3:$E$29,Product!$D$3:$D$29)</f>
        <v>AK</v>
      </c>
      <c r="E397" s="18" t="s">
        <v>388</v>
      </c>
      <c r="F397" s="18">
        <f t="shared" si="193"/>
        <v>10</v>
      </c>
      <c r="G397" s="18">
        <f t="shared" si="194"/>
        <v>23</v>
      </c>
      <c r="H397" s="18">
        <f t="shared" si="195"/>
        <v>34</v>
      </c>
      <c r="I397" s="18">
        <f t="shared" si="196"/>
        <v>13</v>
      </c>
      <c r="J397" s="16" t="str">
        <f t="shared" si="197"/>
        <v>Summer Orange</v>
      </c>
      <c r="K397" s="16" t="str">
        <f t="shared" si="198"/>
        <v>Summer Orange</v>
      </c>
      <c r="L397" s="25" t="str">
        <f t="shared" si="199"/>
        <v xml:space="preserve"> 1</v>
      </c>
      <c r="M397" s="19">
        <f t="shared" si="200"/>
        <v>1</v>
      </c>
      <c r="N397" s="18">
        <f t="shared" si="201"/>
        <v>47</v>
      </c>
      <c r="O397" s="18">
        <f t="shared" si="202"/>
        <v>62</v>
      </c>
      <c r="P397" s="18">
        <f t="shared" si="203"/>
        <v>73</v>
      </c>
      <c r="Q397" s="18">
        <f t="shared" si="204"/>
        <v>15</v>
      </c>
      <c r="R397" s="27" t="str">
        <f t="shared" si="205"/>
        <v xml:space="preserve">Midnight Black </v>
      </c>
      <c r="S397" s="19" t="str">
        <f t="shared" si="206"/>
        <v xml:space="preserve">Midnight Black </v>
      </c>
      <c r="T397" s="19" t="str">
        <f t="shared" si="207"/>
        <v xml:space="preserve"> 1</v>
      </c>
      <c r="U397" s="19">
        <f t="shared" si="208"/>
        <v>1</v>
      </c>
      <c r="V397" s="20">
        <f t="shared" si="209"/>
        <v>86</v>
      </c>
      <c r="W397" s="18">
        <f t="shared" si="210"/>
        <v>98</v>
      </c>
      <c r="X397" s="18">
        <f t="shared" si="211"/>
        <v>109</v>
      </c>
      <c r="Y397" s="18">
        <f t="shared" si="212"/>
        <v>12</v>
      </c>
      <c r="Z397" s="16" t="str">
        <f t="shared" si="213"/>
        <v xml:space="preserve">Carmine Red </v>
      </c>
      <c r="AA397" s="16" t="str">
        <f t="shared" si="214"/>
        <v xml:space="preserve">Carmine Red </v>
      </c>
      <c r="AB397" s="19" t="str">
        <f t="shared" si="215"/>
        <v xml:space="preserve"> 3</v>
      </c>
      <c r="AC397" s="19">
        <f t="shared" si="216"/>
        <v>3</v>
      </c>
      <c r="AD397" s="19">
        <f t="shared" si="217"/>
        <v>5</v>
      </c>
      <c r="AE397" s="31">
        <f>_xlfn.XLOOKUP(C397,Product!$E$3:$E$29,Product!$F$3:$F$29)</f>
        <v>48000</v>
      </c>
      <c r="AF397" s="31">
        <f>_xlfn.XLOOKUP(C397,Product!$E$3:$E$29,Product!$G$3:$G$29)</f>
        <v>20000</v>
      </c>
      <c r="AG397" s="21" t="s">
        <v>19</v>
      </c>
      <c r="AH397" s="22">
        <f>_xlfn.XLOOKUP(AG397,Diskon!$C$3:$C$9,Diskon!$D$3:$D$9)</f>
        <v>0.15</v>
      </c>
      <c r="AI397" s="17" t="s">
        <v>90</v>
      </c>
      <c r="AJ397" s="16" t="s">
        <v>11</v>
      </c>
      <c r="AK397" s="16" t="s">
        <v>66</v>
      </c>
      <c r="AL397" s="23">
        <f t="shared" si="218"/>
        <v>240000</v>
      </c>
      <c r="AM397" s="23">
        <f t="shared" si="219"/>
        <v>36000</v>
      </c>
      <c r="AN397" s="23">
        <f t="shared" si="220"/>
        <v>204000</v>
      </c>
      <c r="AO397" s="23">
        <f t="shared" si="221"/>
        <v>100000</v>
      </c>
      <c r="AP397" s="23">
        <f t="shared" si="222"/>
        <v>104000</v>
      </c>
      <c r="AQ397" s="24">
        <v>45020</v>
      </c>
      <c r="AR397" s="27" t="str">
        <f t="shared" si="223"/>
        <v>04/04/23</v>
      </c>
      <c r="AS397" s="16">
        <v>2</v>
      </c>
      <c r="AT397" s="66">
        <f>AP397/'pivot general'!$A$8</f>
        <v>1.5601060482086271E-4</v>
      </c>
    </row>
    <row r="398" spans="1:46" ht="14.4" x14ac:dyDescent="0.3">
      <c r="A398" s="16">
        <v>397</v>
      </c>
      <c r="B398" s="16" t="str">
        <f t="shared" si="192"/>
        <v>ORD-SP-397-03/04/23</v>
      </c>
      <c r="C398" s="17" t="s">
        <v>65</v>
      </c>
      <c r="D398" s="16" t="str">
        <f>_xlfn.XLOOKUP($C398,Product!$E$3:$E$29,Product!$D$3:$D$29)</f>
        <v>SP</v>
      </c>
      <c r="E398" s="18" t="s">
        <v>389</v>
      </c>
      <c r="F398" s="18">
        <f t="shared" si="193"/>
        <v>10</v>
      </c>
      <c r="G398" s="18">
        <f t="shared" si="194"/>
        <v>20</v>
      </c>
      <c r="H398" s="18">
        <f t="shared" si="195"/>
        <v>31</v>
      </c>
      <c r="I398" s="18">
        <f t="shared" si="196"/>
        <v>10</v>
      </c>
      <c r="J398" s="16" t="str">
        <f t="shared" si="197"/>
        <v>Ocean Blue</v>
      </c>
      <c r="K398" s="16" t="str">
        <f t="shared" si="198"/>
        <v>Ocean Blue</v>
      </c>
      <c r="L398" s="25" t="str">
        <f t="shared" si="199"/>
        <v xml:space="preserve"> 3</v>
      </c>
      <c r="M398" s="19">
        <f t="shared" si="200"/>
        <v>3</v>
      </c>
      <c r="N398" s="18">
        <f t="shared" si="201"/>
        <v>44</v>
      </c>
      <c r="O398" s="18">
        <f t="shared" si="202"/>
        <v>55</v>
      </c>
      <c r="P398" s="18">
        <f t="shared" si="203"/>
        <v>66</v>
      </c>
      <c r="Q398" s="18">
        <f t="shared" si="204"/>
        <v>11</v>
      </c>
      <c r="R398" s="27" t="str">
        <f t="shared" si="205"/>
        <v xml:space="preserve">Snow White </v>
      </c>
      <c r="S398" s="19" t="str">
        <f t="shared" si="206"/>
        <v xml:space="preserve">Snow White </v>
      </c>
      <c r="T398" s="19" t="str">
        <f t="shared" si="207"/>
        <v xml:space="preserve"> 3</v>
      </c>
      <c r="U398" s="19">
        <f t="shared" si="208"/>
        <v>3</v>
      </c>
      <c r="V398" s="20" t="e">
        <f t="shared" si="209"/>
        <v>#VALUE!</v>
      </c>
      <c r="W398" s="18" t="e">
        <f t="shared" si="210"/>
        <v>#VALUE!</v>
      </c>
      <c r="X398" s="18" t="e">
        <f t="shared" si="211"/>
        <v>#VALUE!</v>
      </c>
      <c r="Y398" s="18" t="e">
        <f t="shared" si="212"/>
        <v>#VALUE!</v>
      </c>
      <c r="Z398" s="16" t="str">
        <f t="shared" si="213"/>
        <v xml:space="preserve"> </v>
      </c>
      <c r="AA398" s="16" t="str">
        <f t="shared" si="214"/>
        <v xml:space="preserve"> </v>
      </c>
      <c r="AB398" s="19" t="str">
        <f t="shared" si="215"/>
        <v>0</v>
      </c>
      <c r="AC398" s="19">
        <f t="shared" si="216"/>
        <v>0</v>
      </c>
      <c r="AD398" s="19">
        <f t="shared" si="217"/>
        <v>6</v>
      </c>
      <c r="AE398" s="31">
        <f>_xlfn.XLOOKUP(C398,Product!$E$3:$E$29,Product!$F$3:$F$29)</f>
        <v>360000</v>
      </c>
      <c r="AF398" s="31">
        <f>_xlfn.XLOOKUP(C398,Product!$E$3:$E$29,Product!$G$3:$G$29)</f>
        <v>108000</v>
      </c>
      <c r="AG398" s="21" t="s">
        <v>19</v>
      </c>
      <c r="AH398" s="22">
        <f>_xlfn.XLOOKUP(AG398,Diskon!$C$3:$C$9,Diskon!$D$3:$D$9)</f>
        <v>0.15</v>
      </c>
      <c r="AI398" s="17" t="s">
        <v>90</v>
      </c>
      <c r="AJ398" s="16" t="s">
        <v>11</v>
      </c>
      <c r="AK398" s="16" t="s">
        <v>53</v>
      </c>
      <c r="AL398" s="23">
        <f t="shared" si="218"/>
        <v>2160000</v>
      </c>
      <c r="AM398" s="23">
        <f t="shared" si="219"/>
        <v>324000</v>
      </c>
      <c r="AN398" s="23">
        <f t="shared" si="220"/>
        <v>1836000</v>
      </c>
      <c r="AO398" s="23">
        <f t="shared" si="221"/>
        <v>648000</v>
      </c>
      <c r="AP398" s="23">
        <f t="shared" si="222"/>
        <v>1188000</v>
      </c>
      <c r="AQ398" s="24">
        <v>45019</v>
      </c>
      <c r="AR398" s="27" t="str">
        <f t="shared" si="223"/>
        <v>03/04/23</v>
      </c>
      <c r="AS398" s="16">
        <v>5</v>
      </c>
      <c r="AT398" s="66">
        <f>AP398/'pivot general'!$A$8</f>
        <v>1.7821211396844699E-3</v>
      </c>
    </row>
    <row r="399" spans="1:46" ht="14.4" x14ac:dyDescent="0.3">
      <c r="A399" s="16">
        <v>398</v>
      </c>
      <c r="B399" s="16" t="str">
        <f t="shared" si="192"/>
        <v>ORD-AK-398-04/04/23</v>
      </c>
      <c r="C399" s="17" t="s">
        <v>35</v>
      </c>
      <c r="D399" s="16" t="str">
        <f>_xlfn.XLOOKUP($C399,Product!$E$3:$E$29,Product!$D$3:$D$29)</f>
        <v>AK</v>
      </c>
      <c r="E399" s="18" t="s">
        <v>390</v>
      </c>
      <c r="F399" s="18">
        <f t="shared" si="193"/>
        <v>10</v>
      </c>
      <c r="G399" s="18">
        <f t="shared" si="194"/>
        <v>14</v>
      </c>
      <c r="H399" s="18">
        <f t="shared" si="195"/>
        <v>25</v>
      </c>
      <c r="I399" s="18">
        <f t="shared" si="196"/>
        <v>4</v>
      </c>
      <c r="J399" s="16" t="str">
        <f t="shared" si="197"/>
        <v>Dusk</v>
      </c>
      <c r="K399" s="16" t="str">
        <f t="shared" si="198"/>
        <v>Dusk</v>
      </c>
      <c r="L399" s="25" t="str">
        <f t="shared" si="199"/>
        <v xml:space="preserve"> 2</v>
      </c>
      <c r="M399" s="19">
        <f t="shared" si="200"/>
        <v>2</v>
      </c>
      <c r="N399" s="18">
        <f t="shared" si="201"/>
        <v>38</v>
      </c>
      <c r="O399" s="18">
        <f t="shared" si="202"/>
        <v>47</v>
      </c>
      <c r="P399" s="18">
        <f t="shared" si="203"/>
        <v>58</v>
      </c>
      <c r="Q399" s="18">
        <f t="shared" si="204"/>
        <v>9</v>
      </c>
      <c r="R399" s="27" t="str">
        <f t="shared" si="205"/>
        <v xml:space="preserve">Ash Grey </v>
      </c>
      <c r="S399" s="19" t="str">
        <f t="shared" si="206"/>
        <v xml:space="preserve">Ash Grey </v>
      </c>
      <c r="T399" s="19" t="str">
        <f t="shared" si="207"/>
        <v xml:space="preserve"> 1</v>
      </c>
      <c r="U399" s="19">
        <f t="shared" si="208"/>
        <v>1</v>
      </c>
      <c r="V399" s="20" t="e">
        <f t="shared" si="209"/>
        <v>#VALUE!</v>
      </c>
      <c r="W399" s="18" t="e">
        <f t="shared" si="210"/>
        <v>#VALUE!</v>
      </c>
      <c r="X399" s="18" t="e">
        <f t="shared" si="211"/>
        <v>#VALUE!</v>
      </c>
      <c r="Y399" s="18" t="e">
        <f t="shared" si="212"/>
        <v>#VALUE!</v>
      </c>
      <c r="Z399" s="16" t="str">
        <f t="shared" si="213"/>
        <v xml:space="preserve"> </v>
      </c>
      <c r="AA399" s="16" t="str">
        <f t="shared" si="214"/>
        <v xml:space="preserve"> </v>
      </c>
      <c r="AB399" s="19" t="str">
        <f t="shared" si="215"/>
        <v>0</v>
      </c>
      <c r="AC399" s="19">
        <f t="shared" si="216"/>
        <v>0</v>
      </c>
      <c r="AD399" s="19">
        <f t="shared" si="217"/>
        <v>3</v>
      </c>
      <c r="AE399" s="31">
        <f>_xlfn.XLOOKUP(C399,Product!$E$3:$E$29,Product!$F$3:$F$29)</f>
        <v>90000</v>
      </c>
      <c r="AF399" s="31">
        <f>_xlfn.XLOOKUP(C399,Product!$E$3:$E$29,Product!$G$3:$G$29)</f>
        <v>47000</v>
      </c>
      <c r="AG399" s="21" t="s">
        <v>10</v>
      </c>
      <c r="AH399" s="22">
        <f>_xlfn.XLOOKUP(AG399,Diskon!$C$3:$C$9,Diskon!$D$3:$D$9)</f>
        <v>0.1</v>
      </c>
      <c r="AI399" s="17" t="s">
        <v>90</v>
      </c>
      <c r="AJ399" s="16" t="s">
        <v>11</v>
      </c>
      <c r="AK399" s="16" t="s">
        <v>25</v>
      </c>
      <c r="AL399" s="23">
        <f t="shared" si="218"/>
        <v>270000</v>
      </c>
      <c r="AM399" s="23">
        <f t="shared" si="219"/>
        <v>27000</v>
      </c>
      <c r="AN399" s="23">
        <f t="shared" si="220"/>
        <v>243000</v>
      </c>
      <c r="AO399" s="23">
        <f t="shared" si="221"/>
        <v>141000</v>
      </c>
      <c r="AP399" s="23">
        <f t="shared" si="222"/>
        <v>102000</v>
      </c>
      <c r="AQ399" s="24">
        <v>45020</v>
      </c>
      <c r="AR399" s="27" t="str">
        <f t="shared" si="223"/>
        <v>04/04/23</v>
      </c>
      <c r="AS399" s="16">
        <v>2</v>
      </c>
      <c r="AT399" s="66">
        <f>AP399/'pivot general'!$A$8</f>
        <v>1.5301040088199996E-4</v>
      </c>
    </row>
    <row r="400" spans="1:46" ht="14.4" x14ac:dyDescent="0.3">
      <c r="A400" s="16">
        <v>399</v>
      </c>
      <c r="B400" s="16" t="str">
        <f t="shared" si="192"/>
        <v>ORD-PW-399-18/04/23</v>
      </c>
      <c r="C400" s="17" t="s">
        <v>47</v>
      </c>
      <c r="D400" s="16" t="str">
        <f>_xlfn.XLOOKUP($C400,Product!$E$3:$E$29,Product!$D$3:$D$29)</f>
        <v>PW</v>
      </c>
      <c r="E400" s="18" t="s">
        <v>177</v>
      </c>
      <c r="F400" s="18">
        <f t="shared" si="193"/>
        <v>10</v>
      </c>
      <c r="G400" s="18">
        <f t="shared" si="194"/>
        <v>20</v>
      </c>
      <c r="H400" s="18">
        <f t="shared" si="195"/>
        <v>31</v>
      </c>
      <c r="I400" s="18">
        <f t="shared" si="196"/>
        <v>10</v>
      </c>
      <c r="J400" s="16" t="str">
        <f t="shared" si="197"/>
        <v>Ocean Blue</v>
      </c>
      <c r="K400" s="16" t="str">
        <f t="shared" si="198"/>
        <v>Ocean Blue</v>
      </c>
      <c r="L400" s="25" t="str">
        <f t="shared" si="199"/>
        <v xml:space="preserve"> 1</v>
      </c>
      <c r="M400" s="19">
        <f t="shared" si="200"/>
        <v>1</v>
      </c>
      <c r="N400" s="18" t="e">
        <f t="shared" si="201"/>
        <v>#VALUE!</v>
      </c>
      <c r="O400" s="18" t="e">
        <f t="shared" si="202"/>
        <v>#VALUE!</v>
      </c>
      <c r="P400" s="18" t="e">
        <f t="shared" si="203"/>
        <v>#VALUE!</v>
      </c>
      <c r="Q400" s="18" t="e">
        <f t="shared" si="204"/>
        <v>#VALUE!</v>
      </c>
      <c r="R400" s="27" t="str">
        <f t="shared" si="205"/>
        <v xml:space="preserve"> </v>
      </c>
      <c r="S400" s="19" t="str">
        <f t="shared" si="206"/>
        <v xml:space="preserve"> </v>
      </c>
      <c r="T400" s="19" t="str">
        <f t="shared" si="207"/>
        <v>0</v>
      </c>
      <c r="U400" s="19">
        <f t="shared" si="208"/>
        <v>0</v>
      </c>
      <c r="V400" s="20" t="e">
        <f t="shared" si="209"/>
        <v>#VALUE!</v>
      </c>
      <c r="W400" s="18" t="e">
        <f t="shared" si="210"/>
        <v>#VALUE!</v>
      </c>
      <c r="X400" s="18" t="e">
        <f t="shared" si="211"/>
        <v>#VALUE!</v>
      </c>
      <c r="Y400" s="18" t="e">
        <f t="shared" si="212"/>
        <v>#VALUE!</v>
      </c>
      <c r="Z400" s="16" t="str">
        <f t="shared" si="213"/>
        <v xml:space="preserve"> </v>
      </c>
      <c r="AA400" s="16" t="str">
        <f t="shared" si="214"/>
        <v xml:space="preserve"> </v>
      </c>
      <c r="AB400" s="19" t="str">
        <f t="shared" si="215"/>
        <v>0</v>
      </c>
      <c r="AC400" s="19">
        <f t="shared" si="216"/>
        <v>0</v>
      </c>
      <c r="AD400" s="19">
        <f t="shared" si="217"/>
        <v>1</v>
      </c>
      <c r="AE400" s="31">
        <f>_xlfn.XLOOKUP(C400,Product!$E$3:$E$29,Product!$F$3:$F$29)</f>
        <v>200000</v>
      </c>
      <c r="AF400" s="31">
        <f>_xlfn.XLOOKUP(C400,Product!$E$3:$E$29,Product!$G$3:$G$29)</f>
        <v>55000</v>
      </c>
      <c r="AG400" s="21" t="s">
        <v>100</v>
      </c>
      <c r="AH400" s="22">
        <f>_xlfn.XLOOKUP(AG400,Diskon!$C$3:$C$9,Diskon!$D$3:$D$9)</f>
        <v>0.15</v>
      </c>
      <c r="AI400" s="17" t="s">
        <v>13</v>
      </c>
      <c r="AJ400" s="16" t="s">
        <v>17</v>
      </c>
      <c r="AK400" s="16" t="s">
        <v>40</v>
      </c>
      <c r="AL400" s="23">
        <f t="shared" si="218"/>
        <v>200000</v>
      </c>
      <c r="AM400" s="23">
        <f t="shared" si="219"/>
        <v>30000</v>
      </c>
      <c r="AN400" s="23">
        <f t="shared" si="220"/>
        <v>170000</v>
      </c>
      <c r="AO400" s="23">
        <f t="shared" si="221"/>
        <v>55000</v>
      </c>
      <c r="AP400" s="23">
        <f t="shared" si="222"/>
        <v>115000</v>
      </c>
      <c r="AQ400" s="24">
        <v>45034</v>
      </c>
      <c r="AR400" s="27" t="str">
        <f t="shared" si="223"/>
        <v>18/04/23</v>
      </c>
      <c r="AS400" s="16">
        <v>5</v>
      </c>
      <c r="AT400" s="66">
        <f>AP400/'pivot general'!$A$8</f>
        <v>1.725117264846078E-4</v>
      </c>
    </row>
    <row r="401" spans="1:46" ht="14.4" x14ac:dyDescent="0.3">
      <c r="A401" s="16">
        <v>400</v>
      </c>
      <c r="B401" s="16" t="str">
        <f t="shared" si="192"/>
        <v>ORD-PU-400-24/04/23</v>
      </c>
      <c r="C401" s="17" t="s">
        <v>39</v>
      </c>
      <c r="D401" s="16" t="str">
        <f>_xlfn.XLOOKUP($C401,Product!$E$3:$E$29,Product!$D$3:$D$29)</f>
        <v>PU</v>
      </c>
      <c r="E401" s="18" t="s">
        <v>365</v>
      </c>
      <c r="F401" s="18">
        <f t="shared" si="193"/>
        <v>10</v>
      </c>
      <c r="G401" s="18">
        <f t="shared" si="194"/>
        <v>20</v>
      </c>
      <c r="H401" s="18">
        <f t="shared" si="195"/>
        <v>31</v>
      </c>
      <c r="I401" s="18">
        <f t="shared" si="196"/>
        <v>10</v>
      </c>
      <c r="J401" s="16" t="str">
        <f t="shared" si="197"/>
        <v>Ocean Blue</v>
      </c>
      <c r="K401" s="16" t="str">
        <f t="shared" si="198"/>
        <v>Ocean Blue</v>
      </c>
      <c r="L401" s="25" t="str">
        <f t="shared" si="199"/>
        <v xml:space="preserve"> 3</v>
      </c>
      <c r="M401" s="19">
        <f t="shared" si="200"/>
        <v>3</v>
      </c>
      <c r="N401" s="18">
        <f t="shared" si="201"/>
        <v>44</v>
      </c>
      <c r="O401" s="18">
        <f t="shared" si="202"/>
        <v>54</v>
      </c>
      <c r="P401" s="18">
        <f t="shared" si="203"/>
        <v>65</v>
      </c>
      <c r="Q401" s="18">
        <f t="shared" si="204"/>
        <v>10</v>
      </c>
      <c r="R401" s="27" t="str">
        <f t="shared" si="205"/>
        <v xml:space="preserve">Rose Gold </v>
      </c>
      <c r="S401" s="19" t="str">
        <f t="shared" si="206"/>
        <v xml:space="preserve">Rose Gold </v>
      </c>
      <c r="T401" s="19" t="str">
        <f t="shared" si="207"/>
        <v xml:space="preserve"> 1</v>
      </c>
      <c r="U401" s="19">
        <f t="shared" si="208"/>
        <v>1</v>
      </c>
      <c r="V401" s="20" t="e">
        <f t="shared" si="209"/>
        <v>#VALUE!</v>
      </c>
      <c r="W401" s="18" t="e">
        <f t="shared" si="210"/>
        <v>#VALUE!</v>
      </c>
      <c r="X401" s="18" t="e">
        <f t="shared" si="211"/>
        <v>#VALUE!</v>
      </c>
      <c r="Y401" s="18" t="e">
        <f t="shared" si="212"/>
        <v>#VALUE!</v>
      </c>
      <c r="Z401" s="16" t="str">
        <f t="shared" si="213"/>
        <v xml:space="preserve"> </v>
      </c>
      <c r="AA401" s="16" t="str">
        <f t="shared" si="214"/>
        <v xml:space="preserve"> </v>
      </c>
      <c r="AB401" s="19" t="str">
        <f t="shared" si="215"/>
        <v>0</v>
      </c>
      <c r="AC401" s="19">
        <f t="shared" si="216"/>
        <v>0</v>
      </c>
      <c r="AD401" s="19">
        <f t="shared" si="217"/>
        <v>4</v>
      </c>
      <c r="AE401" s="31">
        <f>_xlfn.XLOOKUP(C401,Product!$E$3:$E$29,Product!$F$3:$F$29)</f>
        <v>235000</v>
      </c>
      <c r="AF401" s="31">
        <f>_xlfn.XLOOKUP(C401,Product!$E$3:$E$29,Product!$G$3:$G$29)</f>
        <v>89000</v>
      </c>
      <c r="AG401" s="21" t="s">
        <v>12</v>
      </c>
      <c r="AH401" s="22">
        <f>_xlfn.XLOOKUP(AG401,Diskon!$C$3:$C$9,Diskon!$D$3:$D$9)</f>
        <v>0.2</v>
      </c>
      <c r="AI401" s="17" t="s">
        <v>13</v>
      </c>
      <c r="AJ401" s="16" t="s">
        <v>11</v>
      </c>
      <c r="AK401" s="16" t="s">
        <v>28</v>
      </c>
      <c r="AL401" s="23">
        <f t="shared" si="218"/>
        <v>940000</v>
      </c>
      <c r="AM401" s="23">
        <f t="shared" si="219"/>
        <v>188000</v>
      </c>
      <c r="AN401" s="23">
        <f t="shared" si="220"/>
        <v>752000</v>
      </c>
      <c r="AO401" s="23">
        <f t="shared" si="221"/>
        <v>356000</v>
      </c>
      <c r="AP401" s="23">
        <f t="shared" si="222"/>
        <v>396000</v>
      </c>
      <c r="AQ401" s="24">
        <v>45040</v>
      </c>
      <c r="AR401" s="27" t="str">
        <f t="shared" si="223"/>
        <v>24/04/23</v>
      </c>
      <c r="AS401" s="16">
        <v>3</v>
      </c>
      <c r="AT401" s="66">
        <f>AP401/'pivot general'!$A$8</f>
        <v>5.9404037989482339E-4</v>
      </c>
    </row>
    <row r="402" spans="1:46" ht="14.4" x14ac:dyDescent="0.3">
      <c r="A402" s="16">
        <v>401</v>
      </c>
      <c r="B402" s="16" t="str">
        <f t="shared" si="192"/>
        <v>ORD-PP-401-03/04/23</v>
      </c>
      <c r="C402" s="17" t="s">
        <v>24</v>
      </c>
      <c r="D402" s="16" t="str">
        <f>_xlfn.XLOOKUP($C402,Product!$E$3:$E$29,Product!$D$3:$D$29)</f>
        <v>PP</v>
      </c>
      <c r="E402" s="18" t="s">
        <v>133</v>
      </c>
      <c r="F402" s="18">
        <f t="shared" si="193"/>
        <v>10</v>
      </c>
      <c r="G402" s="18">
        <f t="shared" si="194"/>
        <v>20</v>
      </c>
      <c r="H402" s="18">
        <f t="shared" si="195"/>
        <v>31</v>
      </c>
      <c r="I402" s="18">
        <f t="shared" si="196"/>
        <v>10</v>
      </c>
      <c r="J402" s="16" t="str">
        <f t="shared" si="197"/>
        <v>Snow White</v>
      </c>
      <c r="K402" s="16" t="str">
        <f t="shared" si="198"/>
        <v>Snow White</v>
      </c>
      <c r="L402" s="25" t="str">
        <f t="shared" si="199"/>
        <v xml:space="preserve"> 1</v>
      </c>
      <c r="M402" s="19">
        <f t="shared" si="200"/>
        <v>1</v>
      </c>
      <c r="N402" s="18" t="e">
        <f t="shared" si="201"/>
        <v>#VALUE!</v>
      </c>
      <c r="O402" s="18" t="e">
        <f t="shared" si="202"/>
        <v>#VALUE!</v>
      </c>
      <c r="P402" s="18" t="e">
        <f t="shared" si="203"/>
        <v>#VALUE!</v>
      </c>
      <c r="Q402" s="18" t="e">
        <f t="shared" si="204"/>
        <v>#VALUE!</v>
      </c>
      <c r="R402" s="27" t="str">
        <f t="shared" si="205"/>
        <v xml:space="preserve"> </v>
      </c>
      <c r="S402" s="19" t="str">
        <f t="shared" si="206"/>
        <v xml:space="preserve"> </v>
      </c>
      <c r="T402" s="19" t="str">
        <f t="shared" si="207"/>
        <v>0</v>
      </c>
      <c r="U402" s="19">
        <f t="shared" si="208"/>
        <v>0</v>
      </c>
      <c r="V402" s="20" t="e">
        <f t="shared" si="209"/>
        <v>#VALUE!</v>
      </c>
      <c r="W402" s="18" t="e">
        <f t="shared" si="210"/>
        <v>#VALUE!</v>
      </c>
      <c r="X402" s="18" t="e">
        <f t="shared" si="211"/>
        <v>#VALUE!</v>
      </c>
      <c r="Y402" s="18" t="e">
        <f t="shared" si="212"/>
        <v>#VALUE!</v>
      </c>
      <c r="Z402" s="16" t="str">
        <f t="shared" si="213"/>
        <v xml:space="preserve"> </v>
      </c>
      <c r="AA402" s="16" t="str">
        <f t="shared" si="214"/>
        <v xml:space="preserve"> </v>
      </c>
      <c r="AB402" s="19" t="str">
        <f t="shared" si="215"/>
        <v>0</v>
      </c>
      <c r="AC402" s="19">
        <f t="shared" si="216"/>
        <v>0</v>
      </c>
      <c r="AD402" s="19">
        <f t="shared" si="217"/>
        <v>1</v>
      </c>
      <c r="AE402" s="31">
        <f>_xlfn.XLOOKUP(C402,Product!$E$3:$E$29,Product!$F$3:$F$29)</f>
        <v>130000</v>
      </c>
      <c r="AF402" s="31">
        <f>_xlfn.XLOOKUP(C402,Product!$E$3:$E$29,Product!$G$3:$G$29)</f>
        <v>46000</v>
      </c>
      <c r="AG402" s="21" t="s">
        <v>10</v>
      </c>
      <c r="AH402" s="22">
        <f>_xlfn.XLOOKUP(AG402,Diskon!$C$3:$C$9,Diskon!$D$3:$D$9)</f>
        <v>0.1</v>
      </c>
      <c r="AI402" s="17" t="s">
        <v>90</v>
      </c>
      <c r="AJ402" s="16" t="s">
        <v>11</v>
      </c>
      <c r="AK402" s="16" t="s">
        <v>64</v>
      </c>
      <c r="AL402" s="23">
        <f t="shared" si="218"/>
        <v>130000</v>
      </c>
      <c r="AM402" s="23">
        <f t="shared" si="219"/>
        <v>13000</v>
      </c>
      <c r="AN402" s="23">
        <f t="shared" si="220"/>
        <v>117000</v>
      </c>
      <c r="AO402" s="23">
        <f t="shared" si="221"/>
        <v>46000</v>
      </c>
      <c r="AP402" s="23">
        <f t="shared" si="222"/>
        <v>71000</v>
      </c>
      <c r="AQ402" s="24">
        <v>45019</v>
      </c>
      <c r="AR402" s="27" t="str">
        <f t="shared" si="223"/>
        <v>03/04/23</v>
      </c>
      <c r="AS402" s="16">
        <v>4</v>
      </c>
      <c r="AT402" s="66">
        <f>AP402/'pivot general'!$A$8</f>
        <v>1.0650723982962742E-4</v>
      </c>
    </row>
    <row r="403" spans="1:46" ht="14.4" x14ac:dyDescent="0.3">
      <c r="A403" s="16">
        <v>402</v>
      </c>
      <c r="B403" s="16" t="str">
        <f t="shared" si="192"/>
        <v>ORD-AK-402-01/04/23</v>
      </c>
      <c r="C403" s="17" t="s">
        <v>69</v>
      </c>
      <c r="D403" s="16" t="str">
        <f>_xlfn.XLOOKUP($C403,Product!$E$3:$E$29,Product!$D$3:$D$29)</f>
        <v>AK</v>
      </c>
      <c r="E403" s="18" t="s">
        <v>319</v>
      </c>
      <c r="F403" s="18">
        <f t="shared" si="193"/>
        <v>10</v>
      </c>
      <c r="G403" s="18">
        <f t="shared" si="194"/>
        <v>20</v>
      </c>
      <c r="H403" s="18">
        <f t="shared" si="195"/>
        <v>31</v>
      </c>
      <c r="I403" s="18">
        <f t="shared" si="196"/>
        <v>10</v>
      </c>
      <c r="J403" s="16" t="str">
        <f t="shared" si="197"/>
        <v>Snow White</v>
      </c>
      <c r="K403" s="16" t="str">
        <f t="shared" si="198"/>
        <v>Snow White</v>
      </c>
      <c r="L403" s="25" t="str">
        <f t="shared" si="199"/>
        <v xml:space="preserve"> 6</v>
      </c>
      <c r="M403" s="19">
        <f t="shared" si="200"/>
        <v>6</v>
      </c>
      <c r="N403" s="18" t="e">
        <f t="shared" si="201"/>
        <v>#VALUE!</v>
      </c>
      <c r="O403" s="18" t="e">
        <f t="shared" si="202"/>
        <v>#VALUE!</v>
      </c>
      <c r="P403" s="18" t="e">
        <f t="shared" si="203"/>
        <v>#VALUE!</v>
      </c>
      <c r="Q403" s="18" t="e">
        <f t="shared" si="204"/>
        <v>#VALUE!</v>
      </c>
      <c r="R403" s="27" t="str">
        <f t="shared" si="205"/>
        <v xml:space="preserve"> </v>
      </c>
      <c r="S403" s="19" t="str">
        <f t="shared" si="206"/>
        <v xml:space="preserve"> </v>
      </c>
      <c r="T403" s="19" t="str">
        <f t="shared" si="207"/>
        <v>0</v>
      </c>
      <c r="U403" s="19">
        <f t="shared" si="208"/>
        <v>0</v>
      </c>
      <c r="V403" s="20" t="e">
        <f t="shared" si="209"/>
        <v>#VALUE!</v>
      </c>
      <c r="W403" s="18" t="e">
        <f t="shared" si="210"/>
        <v>#VALUE!</v>
      </c>
      <c r="X403" s="18" t="e">
        <f t="shared" si="211"/>
        <v>#VALUE!</v>
      </c>
      <c r="Y403" s="18" t="e">
        <f t="shared" si="212"/>
        <v>#VALUE!</v>
      </c>
      <c r="Z403" s="16" t="str">
        <f t="shared" si="213"/>
        <v xml:space="preserve"> </v>
      </c>
      <c r="AA403" s="16" t="str">
        <f t="shared" si="214"/>
        <v xml:space="preserve"> </v>
      </c>
      <c r="AB403" s="19" t="str">
        <f t="shared" si="215"/>
        <v>0</v>
      </c>
      <c r="AC403" s="19">
        <f t="shared" si="216"/>
        <v>0</v>
      </c>
      <c r="AD403" s="19">
        <f t="shared" si="217"/>
        <v>6</v>
      </c>
      <c r="AE403" s="31">
        <f>_xlfn.XLOOKUP(C403,Product!$E$3:$E$29,Product!$F$3:$F$29)</f>
        <v>9000</v>
      </c>
      <c r="AF403" s="31">
        <f>_xlfn.XLOOKUP(C403,Product!$E$3:$E$29,Product!$G$3:$G$29)</f>
        <v>2000</v>
      </c>
      <c r="AG403" s="21" t="s">
        <v>10</v>
      </c>
      <c r="AH403" s="22">
        <f>_xlfn.XLOOKUP(AG403,Diskon!$C$3:$C$9,Diskon!$D$3:$D$9)</f>
        <v>0.1</v>
      </c>
      <c r="AI403" s="17" t="s">
        <v>90</v>
      </c>
      <c r="AJ403" s="16" t="s">
        <v>11</v>
      </c>
      <c r="AK403" s="16" t="s">
        <v>55</v>
      </c>
      <c r="AL403" s="23">
        <f t="shared" si="218"/>
        <v>54000</v>
      </c>
      <c r="AM403" s="23">
        <f t="shared" si="219"/>
        <v>5400</v>
      </c>
      <c r="AN403" s="23">
        <f t="shared" si="220"/>
        <v>48600</v>
      </c>
      <c r="AO403" s="23">
        <f t="shared" si="221"/>
        <v>12000</v>
      </c>
      <c r="AP403" s="23">
        <f t="shared" si="222"/>
        <v>36600</v>
      </c>
      <c r="AQ403" s="24">
        <v>45017</v>
      </c>
      <c r="AR403" s="27" t="str">
        <f t="shared" si="223"/>
        <v>01/04/23</v>
      </c>
      <c r="AS403" s="16">
        <v>3</v>
      </c>
      <c r="AT403" s="66">
        <f>AP403/'pivot general'!$A$8</f>
        <v>5.4903732081188218E-5</v>
      </c>
    </row>
    <row r="404" spans="1:46" ht="14.4" x14ac:dyDescent="0.3">
      <c r="A404" s="16">
        <v>403</v>
      </c>
      <c r="B404" s="16" t="str">
        <f t="shared" si="192"/>
        <v>ORD-SW-403-04/04/23</v>
      </c>
      <c r="C404" s="17" t="s">
        <v>29</v>
      </c>
      <c r="D404" s="16" t="str">
        <f>_xlfn.XLOOKUP($C404,Product!$E$3:$E$29,Product!$D$3:$D$29)</f>
        <v>SW</v>
      </c>
      <c r="E404" s="18" t="s">
        <v>391</v>
      </c>
      <c r="F404" s="18">
        <f t="shared" si="193"/>
        <v>10</v>
      </c>
      <c r="G404" s="18">
        <f t="shared" si="194"/>
        <v>19</v>
      </c>
      <c r="H404" s="18">
        <f t="shared" si="195"/>
        <v>30</v>
      </c>
      <c r="I404" s="18">
        <f t="shared" si="196"/>
        <v>9</v>
      </c>
      <c r="J404" s="16" t="str">
        <f t="shared" si="197"/>
        <v>Rose Gold</v>
      </c>
      <c r="K404" s="16" t="str">
        <f t="shared" si="198"/>
        <v>Rose Gold</v>
      </c>
      <c r="L404" s="25" t="str">
        <f t="shared" si="199"/>
        <v xml:space="preserve"> 3</v>
      </c>
      <c r="M404" s="19">
        <f t="shared" si="200"/>
        <v>3</v>
      </c>
      <c r="N404" s="18">
        <f t="shared" si="201"/>
        <v>43</v>
      </c>
      <c r="O404" s="18">
        <f t="shared" si="202"/>
        <v>57</v>
      </c>
      <c r="P404" s="18">
        <f t="shared" si="203"/>
        <v>68</v>
      </c>
      <c r="Q404" s="18">
        <f t="shared" si="204"/>
        <v>14</v>
      </c>
      <c r="R404" s="27" t="str">
        <f t="shared" si="205"/>
        <v xml:space="preserve">Summer Orange </v>
      </c>
      <c r="S404" s="19" t="str">
        <f t="shared" si="206"/>
        <v xml:space="preserve">Summer Orange </v>
      </c>
      <c r="T404" s="19" t="str">
        <f t="shared" si="207"/>
        <v xml:space="preserve"> 3</v>
      </c>
      <c r="U404" s="19">
        <f t="shared" si="208"/>
        <v>3</v>
      </c>
      <c r="V404" s="20" t="e">
        <f t="shared" si="209"/>
        <v>#VALUE!</v>
      </c>
      <c r="W404" s="18" t="e">
        <f t="shared" si="210"/>
        <v>#VALUE!</v>
      </c>
      <c r="X404" s="18" t="e">
        <f t="shared" si="211"/>
        <v>#VALUE!</v>
      </c>
      <c r="Y404" s="18" t="e">
        <f t="shared" si="212"/>
        <v>#VALUE!</v>
      </c>
      <c r="Z404" s="16" t="str">
        <f t="shared" si="213"/>
        <v xml:space="preserve"> </v>
      </c>
      <c r="AA404" s="16" t="str">
        <f t="shared" si="214"/>
        <v xml:space="preserve"> </v>
      </c>
      <c r="AB404" s="19" t="str">
        <f t="shared" si="215"/>
        <v>0</v>
      </c>
      <c r="AC404" s="19">
        <f t="shared" si="216"/>
        <v>0</v>
      </c>
      <c r="AD404" s="19">
        <f t="shared" si="217"/>
        <v>6</v>
      </c>
      <c r="AE404" s="31">
        <f>_xlfn.XLOOKUP(C404,Product!$E$3:$E$29,Product!$F$3:$F$29)</f>
        <v>165000</v>
      </c>
      <c r="AF404" s="31">
        <f>_xlfn.XLOOKUP(C404,Product!$E$3:$E$29,Product!$G$3:$G$29)</f>
        <v>69000</v>
      </c>
      <c r="AG404" s="21" t="s">
        <v>19</v>
      </c>
      <c r="AH404" s="22">
        <f>_xlfn.XLOOKUP(AG404,Diskon!$C$3:$C$9,Diskon!$D$3:$D$9)</f>
        <v>0.15</v>
      </c>
      <c r="AI404" s="17" t="s">
        <v>90</v>
      </c>
      <c r="AJ404" s="16" t="s">
        <v>11</v>
      </c>
      <c r="AK404" s="16" t="s">
        <v>75</v>
      </c>
      <c r="AL404" s="23">
        <f t="shared" si="218"/>
        <v>990000</v>
      </c>
      <c r="AM404" s="23">
        <f t="shared" si="219"/>
        <v>148500</v>
      </c>
      <c r="AN404" s="23">
        <f t="shared" si="220"/>
        <v>841500</v>
      </c>
      <c r="AO404" s="23">
        <f t="shared" si="221"/>
        <v>414000</v>
      </c>
      <c r="AP404" s="23">
        <f t="shared" si="222"/>
        <v>427500</v>
      </c>
      <c r="AQ404" s="24">
        <v>45020</v>
      </c>
      <c r="AR404" s="27" t="str">
        <f t="shared" si="223"/>
        <v>04/04/23</v>
      </c>
      <c r="AS404" s="16">
        <v>4</v>
      </c>
      <c r="AT404" s="66">
        <f>AP404/'pivot general'!$A$8</f>
        <v>6.4129359193191161E-4</v>
      </c>
    </row>
    <row r="405" spans="1:46" ht="14.4" x14ac:dyDescent="0.3">
      <c r="A405" s="16">
        <v>404</v>
      </c>
      <c r="B405" s="16" t="str">
        <f t="shared" si="192"/>
        <v>ORD-SP-404-01/04/23</v>
      </c>
      <c r="C405" s="17" t="s">
        <v>65</v>
      </c>
      <c r="D405" s="16" t="str">
        <f>_xlfn.XLOOKUP($C405,Product!$E$3:$E$29,Product!$D$3:$D$29)</f>
        <v>SP</v>
      </c>
      <c r="E405" s="18" t="s">
        <v>248</v>
      </c>
      <c r="F405" s="18">
        <f t="shared" si="193"/>
        <v>10</v>
      </c>
      <c r="G405" s="18">
        <f t="shared" si="194"/>
        <v>17</v>
      </c>
      <c r="H405" s="18">
        <f t="shared" si="195"/>
        <v>28</v>
      </c>
      <c r="I405" s="18">
        <f t="shared" si="196"/>
        <v>7</v>
      </c>
      <c r="J405" s="16" t="str">
        <f t="shared" si="197"/>
        <v>Magenta</v>
      </c>
      <c r="K405" s="16" t="str">
        <f t="shared" si="198"/>
        <v>Magenta</v>
      </c>
      <c r="L405" s="25" t="str">
        <f t="shared" si="199"/>
        <v xml:space="preserve"> 1</v>
      </c>
      <c r="M405" s="19">
        <f t="shared" si="200"/>
        <v>1</v>
      </c>
      <c r="N405" s="18" t="e">
        <f t="shared" si="201"/>
        <v>#VALUE!</v>
      </c>
      <c r="O405" s="18" t="e">
        <f t="shared" si="202"/>
        <v>#VALUE!</v>
      </c>
      <c r="P405" s="18" t="e">
        <f t="shared" si="203"/>
        <v>#VALUE!</v>
      </c>
      <c r="Q405" s="18" t="e">
        <f t="shared" si="204"/>
        <v>#VALUE!</v>
      </c>
      <c r="R405" s="27" t="str">
        <f t="shared" si="205"/>
        <v xml:space="preserve"> </v>
      </c>
      <c r="S405" s="19" t="str">
        <f t="shared" si="206"/>
        <v xml:space="preserve"> </v>
      </c>
      <c r="T405" s="19" t="str">
        <f t="shared" si="207"/>
        <v>0</v>
      </c>
      <c r="U405" s="19">
        <f t="shared" si="208"/>
        <v>0</v>
      </c>
      <c r="V405" s="20" t="e">
        <f t="shared" si="209"/>
        <v>#VALUE!</v>
      </c>
      <c r="W405" s="18" t="e">
        <f t="shared" si="210"/>
        <v>#VALUE!</v>
      </c>
      <c r="X405" s="18" t="e">
        <f t="shared" si="211"/>
        <v>#VALUE!</v>
      </c>
      <c r="Y405" s="18" t="e">
        <f t="shared" si="212"/>
        <v>#VALUE!</v>
      </c>
      <c r="Z405" s="16" t="str">
        <f t="shared" si="213"/>
        <v xml:space="preserve"> </v>
      </c>
      <c r="AA405" s="16" t="str">
        <f t="shared" si="214"/>
        <v xml:space="preserve"> </v>
      </c>
      <c r="AB405" s="19" t="str">
        <f t="shared" si="215"/>
        <v>0</v>
      </c>
      <c r="AC405" s="19">
        <f t="shared" si="216"/>
        <v>0</v>
      </c>
      <c r="AD405" s="19">
        <f t="shared" si="217"/>
        <v>1</v>
      </c>
      <c r="AE405" s="31">
        <f>_xlfn.XLOOKUP(C405,Product!$E$3:$E$29,Product!$F$3:$F$29)</f>
        <v>360000</v>
      </c>
      <c r="AF405" s="31">
        <f>_xlfn.XLOOKUP(C405,Product!$E$3:$E$29,Product!$G$3:$G$29)</f>
        <v>108000</v>
      </c>
      <c r="AG405" s="21" t="s">
        <v>89</v>
      </c>
      <c r="AH405" s="22">
        <f>_xlfn.XLOOKUP(AG405,Diskon!$C$3:$C$9,Diskon!$D$3:$D$9)</f>
        <v>0.15</v>
      </c>
      <c r="AI405" s="17" t="s">
        <v>90</v>
      </c>
      <c r="AJ405" s="16" t="s">
        <v>23</v>
      </c>
      <c r="AK405" s="16" t="s">
        <v>15</v>
      </c>
      <c r="AL405" s="23">
        <f t="shared" si="218"/>
        <v>360000</v>
      </c>
      <c r="AM405" s="23">
        <f t="shared" si="219"/>
        <v>54000</v>
      </c>
      <c r="AN405" s="23">
        <f t="shared" si="220"/>
        <v>306000</v>
      </c>
      <c r="AO405" s="23">
        <f t="shared" si="221"/>
        <v>108000</v>
      </c>
      <c r="AP405" s="23">
        <f t="shared" si="222"/>
        <v>198000</v>
      </c>
      <c r="AQ405" s="24">
        <v>45017</v>
      </c>
      <c r="AR405" s="27" t="str">
        <f t="shared" si="223"/>
        <v>01/04/23</v>
      </c>
      <c r="AS405" s="16">
        <v>4</v>
      </c>
      <c r="AT405" s="66">
        <f>AP405/'pivot general'!$A$8</f>
        <v>2.9702018994741169E-4</v>
      </c>
    </row>
    <row r="406" spans="1:46" ht="14.4" x14ac:dyDescent="0.3">
      <c r="A406" s="16">
        <v>405</v>
      </c>
      <c r="B406" s="16" t="str">
        <f t="shared" si="192"/>
        <v>ORD-PW-405-20/04/23</v>
      </c>
      <c r="C406" s="17" t="s">
        <v>47</v>
      </c>
      <c r="D406" s="16" t="str">
        <f>_xlfn.XLOOKUP($C406,Product!$E$3:$E$29,Product!$D$3:$D$29)</f>
        <v>PW</v>
      </c>
      <c r="E406" s="18" t="s">
        <v>392</v>
      </c>
      <c r="F406" s="18">
        <f t="shared" si="193"/>
        <v>10</v>
      </c>
      <c r="G406" s="18">
        <f t="shared" si="194"/>
        <v>14</v>
      </c>
      <c r="H406" s="18">
        <f t="shared" si="195"/>
        <v>25</v>
      </c>
      <c r="I406" s="18">
        <f t="shared" si="196"/>
        <v>4</v>
      </c>
      <c r="J406" s="16" t="str">
        <f t="shared" si="197"/>
        <v>Dusk</v>
      </c>
      <c r="K406" s="16" t="str">
        <f t="shared" si="198"/>
        <v>Dusk</v>
      </c>
      <c r="L406" s="25" t="str">
        <f t="shared" si="199"/>
        <v xml:space="preserve"> 4</v>
      </c>
      <c r="M406" s="19">
        <f t="shared" si="200"/>
        <v>4</v>
      </c>
      <c r="N406" s="18">
        <f t="shared" si="201"/>
        <v>38</v>
      </c>
      <c r="O406" s="18">
        <f t="shared" si="202"/>
        <v>48</v>
      </c>
      <c r="P406" s="18">
        <f t="shared" si="203"/>
        <v>59</v>
      </c>
      <c r="Q406" s="18">
        <f t="shared" si="204"/>
        <v>10</v>
      </c>
      <c r="R406" s="27" t="str">
        <f t="shared" si="205"/>
        <v xml:space="preserve">Rose Gold </v>
      </c>
      <c r="S406" s="19" t="str">
        <f t="shared" si="206"/>
        <v xml:space="preserve">Rose Gold </v>
      </c>
      <c r="T406" s="19" t="str">
        <f t="shared" si="207"/>
        <v xml:space="preserve"> 1</v>
      </c>
      <c r="U406" s="19">
        <f t="shared" si="208"/>
        <v>1</v>
      </c>
      <c r="V406" s="20">
        <f t="shared" si="209"/>
        <v>72</v>
      </c>
      <c r="W406" s="18">
        <f t="shared" si="210"/>
        <v>87</v>
      </c>
      <c r="X406" s="18">
        <f t="shared" si="211"/>
        <v>98</v>
      </c>
      <c r="Y406" s="18">
        <f t="shared" si="212"/>
        <v>15</v>
      </c>
      <c r="Z406" s="16" t="str">
        <f t="shared" si="213"/>
        <v xml:space="preserve">Midnight Black </v>
      </c>
      <c r="AA406" s="16" t="str">
        <f t="shared" si="214"/>
        <v xml:space="preserve">Midnight Black </v>
      </c>
      <c r="AB406" s="19" t="str">
        <f t="shared" si="215"/>
        <v xml:space="preserve"> 2</v>
      </c>
      <c r="AC406" s="19">
        <f t="shared" si="216"/>
        <v>2</v>
      </c>
      <c r="AD406" s="19">
        <f t="shared" si="217"/>
        <v>7</v>
      </c>
      <c r="AE406" s="31">
        <f>_xlfn.XLOOKUP(C406,Product!$E$3:$E$29,Product!$F$3:$F$29)</f>
        <v>200000</v>
      </c>
      <c r="AF406" s="31">
        <f>_xlfn.XLOOKUP(C406,Product!$E$3:$E$29,Product!$G$3:$G$29)</f>
        <v>55000</v>
      </c>
      <c r="AG406" s="21" t="s">
        <v>12</v>
      </c>
      <c r="AH406" s="22">
        <f>_xlfn.XLOOKUP(AG406,Diskon!$C$3:$C$9,Diskon!$D$3:$D$9)</f>
        <v>0.2</v>
      </c>
      <c r="AI406" s="17" t="s">
        <v>13</v>
      </c>
      <c r="AJ406" s="16" t="s">
        <v>11</v>
      </c>
      <c r="AK406" s="16" t="s">
        <v>60</v>
      </c>
      <c r="AL406" s="23">
        <f t="shared" si="218"/>
        <v>1400000</v>
      </c>
      <c r="AM406" s="23">
        <f t="shared" si="219"/>
        <v>280000</v>
      </c>
      <c r="AN406" s="23">
        <f t="shared" si="220"/>
        <v>1120000</v>
      </c>
      <c r="AO406" s="23">
        <f t="shared" si="221"/>
        <v>385000</v>
      </c>
      <c r="AP406" s="23">
        <f t="shared" si="222"/>
        <v>735000</v>
      </c>
      <c r="AQ406" s="24">
        <v>45036</v>
      </c>
      <c r="AR406" s="27" t="str">
        <f t="shared" si="223"/>
        <v>20/04/23</v>
      </c>
      <c r="AS406" s="16">
        <v>4</v>
      </c>
      <c r="AT406" s="66">
        <f>AP406/'pivot general'!$A$8</f>
        <v>1.1025749475320585E-3</v>
      </c>
    </row>
    <row r="407" spans="1:46" ht="14.4" x14ac:dyDescent="0.3">
      <c r="A407" s="16">
        <v>406</v>
      </c>
      <c r="B407" s="16" t="str">
        <f t="shared" si="192"/>
        <v>ORD-SW-406-02/04/23</v>
      </c>
      <c r="C407" s="17" t="s">
        <v>29</v>
      </c>
      <c r="D407" s="16" t="str">
        <f>_xlfn.XLOOKUP($C407,Product!$E$3:$E$29,Product!$D$3:$D$29)</f>
        <v>SW</v>
      </c>
      <c r="E407" s="18" t="s">
        <v>393</v>
      </c>
      <c r="F407" s="18">
        <f t="shared" si="193"/>
        <v>10</v>
      </c>
      <c r="G407" s="18">
        <f t="shared" si="194"/>
        <v>20</v>
      </c>
      <c r="H407" s="18">
        <f t="shared" si="195"/>
        <v>31</v>
      </c>
      <c r="I407" s="18">
        <f t="shared" si="196"/>
        <v>10</v>
      </c>
      <c r="J407" s="16" t="str">
        <f t="shared" si="197"/>
        <v>Ocean Blue</v>
      </c>
      <c r="K407" s="16" t="str">
        <f t="shared" si="198"/>
        <v>Ocean Blue</v>
      </c>
      <c r="L407" s="25" t="str">
        <f t="shared" si="199"/>
        <v xml:space="preserve"> 1</v>
      </c>
      <c r="M407" s="19">
        <f t="shared" si="200"/>
        <v>1</v>
      </c>
      <c r="N407" s="18">
        <f t="shared" si="201"/>
        <v>44</v>
      </c>
      <c r="O407" s="18">
        <f t="shared" si="202"/>
        <v>53</v>
      </c>
      <c r="P407" s="18">
        <f t="shared" si="203"/>
        <v>64</v>
      </c>
      <c r="Q407" s="18">
        <f t="shared" si="204"/>
        <v>9</v>
      </c>
      <c r="R407" s="27" t="str">
        <f t="shared" si="205"/>
        <v xml:space="preserve">Ash Grey </v>
      </c>
      <c r="S407" s="19" t="str">
        <f t="shared" si="206"/>
        <v xml:space="preserve">Ash Grey </v>
      </c>
      <c r="T407" s="19" t="str">
        <f t="shared" si="207"/>
        <v xml:space="preserve"> 1</v>
      </c>
      <c r="U407" s="19">
        <f t="shared" si="208"/>
        <v>1</v>
      </c>
      <c r="V407" s="20" t="e">
        <f t="shared" si="209"/>
        <v>#VALUE!</v>
      </c>
      <c r="W407" s="18" t="e">
        <f t="shared" si="210"/>
        <v>#VALUE!</v>
      </c>
      <c r="X407" s="18" t="e">
        <f t="shared" si="211"/>
        <v>#VALUE!</v>
      </c>
      <c r="Y407" s="18" t="e">
        <f t="shared" si="212"/>
        <v>#VALUE!</v>
      </c>
      <c r="Z407" s="16" t="str">
        <f t="shared" si="213"/>
        <v xml:space="preserve"> </v>
      </c>
      <c r="AA407" s="16" t="str">
        <f t="shared" si="214"/>
        <v xml:space="preserve"> </v>
      </c>
      <c r="AB407" s="19" t="str">
        <f t="shared" si="215"/>
        <v>0</v>
      </c>
      <c r="AC407" s="19">
        <f t="shared" si="216"/>
        <v>0</v>
      </c>
      <c r="AD407" s="19">
        <f t="shared" si="217"/>
        <v>2</v>
      </c>
      <c r="AE407" s="31">
        <f>_xlfn.XLOOKUP(C407,Product!$E$3:$E$29,Product!$F$3:$F$29)</f>
        <v>165000</v>
      </c>
      <c r="AF407" s="31">
        <f>_xlfn.XLOOKUP(C407,Product!$E$3:$E$29,Product!$G$3:$G$29)</f>
        <v>69000</v>
      </c>
      <c r="AG407" s="21" t="s">
        <v>19</v>
      </c>
      <c r="AH407" s="22">
        <f>_xlfn.XLOOKUP(AG407,Diskon!$C$3:$C$9,Diskon!$D$3:$D$9)</f>
        <v>0.15</v>
      </c>
      <c r="AI407" s="17" t="s">
        <v>90</v>
      </c>
      <c r="AJ407" s="16" t="s">
        <v>11</v>
      </c>
      <c r="AK407" s="16" t="s">
        <v>28</v>
      </c>
      <c r="AL407" s="23">
        <f t="shared" si="218"/>
        <v>330000</v>
      </c>
      <c r="AM407" s="23">
        <f t="shared" si="219"/>
        <v>49500</v>
      </c>
      <c r="AN407" s="23">
        <f t="shared" si="220"/>
        <v>280500</v>
      </c>
      <c r="AO407" s="23">
        <f t="shared" si="221"/>
        <v>138000</v>
      </c>
      <c r="AP407" s="23">
        <f t="shared" si="222"/>
        <v>142500</v>
      </c>
      <c r="AQ407" s="24">
        <v>45018</v>
      </c>
      <c r="AR407" s="27" t="str">
        <f t="shared" si="223"/>
        <v>02/04/23</v>
      </c>
      <c r="AS407" s="16">
        <v>3</v>
      </c>
      <c r="AT407" s="66">
        <f>AP407/'pivot general'!$A$8</f>
        <v>2.1376453064397052E-4</v>
      </c>
    </row>
    <row r="408" spans="1:46" ht="14.4" x14ac:dyDescent="0.3">
      <c r="A408" s="16">
        <v>407</v>
      </c>
      <c r="B408" s="16" t="str">
        <f t="shared" si="192"/>
        <v>ORD-PP-407-01/04/23</v>
      </c>
      <c r="C408" s="17" t="s">
        <v>24</v>
      </c>
      <c r="D408" s="16" t="str">
        <f>_xlfn.XLOOKUP($C408,Product!$E$3:$E$29,Product!$D$3:$D$29)</f>
        <v>PP</v>
      </c>
      <c r="E408" s="18" t="s">
        <v>394</v>
      </c>
      <c r="F408" s="18">
        <f t="shared" si="193"/>
        <v>10</v>
      </c>
      <c r="G408" s="18">
        <f t="shared" si="194"/>
        <v>14</v>
      </c>
      <c r="H408" s="18">
        <f t="shared" si="195"/>
        <v>25</v>
      </c>
      <c r="I408" s="18">
        <f t="shared" si="196"/>
        <v>4</v>
      </c>
      <c r="J408" s="16" t="str">
        <f t="shared" si="197"/>
        <v>Gold</v>
      </c>
      <c r="K408" s="16" t="str">
        <f t="shared" si="198"/>
        <v>Gold</v>
      </c>
      <c r="L408" s="25" t="str">
        <f t="shared" si="199"/>
        <v xml:space="preserve"> 2</v>
      </c>
      <c r="M408" s="19">
        <f t="shared" si="200"/>
        <v>2</v>
      </c>
      <c r="N408" s="18">
        <f t="shared" si="201"/>
        <v>38</v>
      </c>
      <c r="O408" s="18">
        <f t="shared" si="202"/>
        <v>48</v>
      </c>
      <c r="P408" s="18">
        <f t="shared" si="203"/>
        <v>59</v>
      </c>
      <c r="Q408" s="18">
        <f t="shared" si="204"/>
        <v>10</v>
      </c>
      <c r="R408" s="27" t="str">
        <f t="shared" si="205"/>
        <v xml:space="preserve">Rose Gold </v>
      </c>
      <c r="S408" s="19" t="str">
        <f t="shared" si="206"/>
        <v xml:space="preserve">Rose Gold </v>
      </c>
      <c r="T408" s="19" t="str">
        <f t="shared" si="207"/>
        <v xml:space="preserve"> 2</v>
      </c>
      <c r="U408" s="19">
        <f t="shared" si="208"/>
        <v>2</v>
      </c>
      <c r="V408" s="20">
        <f t="shared" si="209"/>
        <v>72</v>
      </c>
      <c r="W408" s="18">
        <f t="shared" si="210"/>
        <v>87</v>
      </c>
      <c r="X408" s="18">
        <f t="shared" si="211"/>
        <v>98</v>
      </c>
      <c r="Y408" s="18">
        <f t="shared" si="212"/>
        <v>15</v>
      </c>
      <c r="Z408" s="16" t="str">
        <f t="shared" si="213"/>
        <v xml:space="preserve">Midnight Black </v>
      </c>
      <c r="AA408" s="16" t="str">
        <f t="shared" si="214"/>
        <v xml:space="preserve">Midnight Black </v>
      </c>
      <c r="AB408" s="19" t="str">
        <f t="shared" si="215"/>
        <v xml:space="preserve"> 3</v>
      </c>
      <c r="AC408" s="19">
        <f t="shared" si="216"/>
        <v>3</v>
      </c>
      <c r="AD408" s="19">
        <f t="shared" si="217"/>
        <v>7</v>
      </c>
      <c r="AE408" s="31">
        <f>_xlfn.XLOOKUP(C408,Product!$E$3:$E$29,Product!$F$3:$F$29)</f>
        <v>130000</v>
      </c>
      <c r="AF408" s="31">
        <f>_xlfn.XLOOKUP(C408,Product!$E$3:$E$29,Product!$G$3:$G$29)</f>
        <v>46000</v>
      </c>
      <c r="AG408" s="21" t="s">
        <v>10</v>
      </c>
      <c r="AH408" s="22">
        <f>_xlfn.XLOOKUP(AG408,Diskon!$C$3:$C$9,Diskon!$D$3:$D$9)</f>
        <v>0.1</v>
      </c>
      <c r="AI408" s="17" t="s">
        <v>90</v>
      </c>
      <c r="AJ408" s="16" t="s">
        <v>11</v>
      </c>
      <c r="AK408" s="16" t="s">
        <v>42</v>
      </c>
      <c r="AL408" s="23">
        <f t="shared" si="218"/>
        <v>910000</v>
      </c>
      <c r="AM408" s="23">
        <f t="shared" si="219"/>
        <v>91000</v>
      </c>
      <c r="AN408" s="23">
        <f t="shared" si="220"/>
        <v>819000</v>
      </c>
      <c r="AO408" s="23">
        <f t="shared" si="221"/>
        <v>322000</v>
      </c>
      <c r="AP408" s="23">
        <f t="shared" si="222"/>
        <v>497000</v>
      </c>
      <c r="AQ408" s="24">
        <v>45017</v>
      </c>
      <c r="AR408" s="27" t="str">
        <f t="shared" si="223"/>
        <v>01/04/23</v>
      </c>
      <c r="AS408" s="16">
        <v>1</v>
      </c>
      <c r="AT408" s="66">
        <f>AP408/'pivot general'!$A$8</f>
        <v>7.455506788073919E-4</v>
      </c>
    </row>
    <row r="409" spans="1:46" ht="14.4" x14ac:dyDescent="0.3">
      <c r="A409" s="16">
        <v>408</v>
      </c>
      <c r="B409" s="16" t="str">
        <f t="shared" si="192"/>
        <v>ORD-PW-408-09/04/23</v>
      </c>
      <c r="C409" s="17" t="s">
        <v>73</v>
      </c>
      <c r="D409" s="16" t="str">
        <f>_xlfn.XLOOKUP($C409,Product!$E$3:$E$29,Product!$D$3:$D$29)</f>
        <v>PW</v>
      </c>
      <c r="E409" s="18" t="s">
        <v>395</v>
      </c>
      <c r="F409" s="18">
        <f t="shared" si="193"/>
        <v>10</v>
      </c>
      <c r="G409" s="18">
        <f t="shared" si="194"/>
        <v>20</v>
      </c>
      <c r="H409" s="18">
        <f t="shared" si="195"/>
        <v>31</v>
      </c>
      <c r="I409" s="18">
        <f t="shared" si="196"/>
        <v>10</v>
      </c>
      <c r="J409" s="16" t="str">
        <f t="shared" si="197"/>
        <v>Snow White</v>
      </c>
      <c r="K409" s="16" t="str">
        <f t="shared" si="198"/>
        <v>Snow White</v>
      </c>
      <c r="L409" s="25" t="str">
        <f t="shared" si="199"/>
        <v xml:space="preserve"> 1</v>
      </c>
      <c r="M409" s="19">
        <f t="shared" si="200"/>
        <v>1</v>
      </c>
      <c r="N409" s="18">
        <f t="shared" si="201"/>
        <v>44</v>
      </c>
      <c r="O409" s="18">
        <f t="shared" si="202"/>
        <v>49</v>
      </c>
      <c r="P409" s="18">
        <f t="shared" si="203"/>
        <v>60</v>
      </c>
      <c r="Q409" s="18">
        <f t="shared" si="204"/>
        <v>5</v>
      </c>
      <c r="R409" s="27" t="str">
        <f t="shared" si="205"/>
        <v xml:space="preserve">Dusk </v>
      </c>
      <c r="S409" s="19" t="str">
        <f t="shared" si="206"/>
        <v xml:space="preserve">Dusk </v>
      </c>
      <c r="T409" s="19" t="str">
        <f t="shared" si="207"/>
        <v xml:space="preserve"> 1</v>
      </c>
      <c r="U409" s="19">
        <f t="shared" si="208"/>
        <v>1</v>
      </c>
      <c r="V409" s="20">
        <f t="shared" si="209"/>
        <v>73</v>
      </c>
      <c r="W409" s="18">
        <f t="shared" si="210"/>
        <v>78</v>
      </c>
      <c r="X409" s="18">
        <f t="shared" si="211"/>
        <v>89</v>
      </c>
      <c r="Y409" s="18">
        <f t="shared" si="212"/>
        <v>5</v>
      </c>
      <c r="Z409" s="16" t="str">
        <f t="shared" si="213"/>
        <v xml:space="preserve">Gold </v>
      </c>
      <c r="AA409" s="16" t="str">
        <f t="shared" si="214"/>
        <v xml:space="preserve">Gold </v>
      </c>
      <c r="AB409" s="19" t="str">
        <f t="shared" si="215"/>
        <v xml:space="preserve"> 3</v>
      </c>
      <c r="AC409" s="19">
        <f t="shared" si="216"/>
        <v>3</v>
      </c>
      <c r="AD409" s="19">
        <f t="shared" si="217"/>
        <v>5</v>
      </c>
      <c r="AE409" s="31">
        <f>_xlfn.XLOOKUP(C409,Product!$E$3:$E$29,Product!$F$3:$F$29)</f>
        <v>185000</v>
      </c>
      <c r="AF409" s="31">
        <f>_xlfn.XLOOKUP(C409,Product!$E$3:$E$29,Product!$G$3:$G$29)</f>
        <v>60000</v>
      </c>
      <c r="AG409" s="21" t="s">
        <v>16</v>
      </c>
      <c r="AH409" s="22" t="e">
        <f>_xlfn.XLOOKUP(AG409,Diskon!$C$3:$C$9,Diskon!$D$3:$D$9)</f>
        <v>#N/A</v>
      </c>
      <c r="AI409" s="17" t="s">
        <v>16</v>
      </c>
      <c r="AJ409" s="16" t="s">
        <v>14</v>
      </c>
      <c r="AK409" s="16" t="s">
        <v>75</v>
      </c>
      <c r="AL409" s="23">
        <f t="shared" si="218"/>
        <v>925000</v>
      </c>
      <c r="AM409" s="23" t="str">
        <f t="shared" si="219"/>
        <v>0</v>
      </c>
      <c r="AN409" s="23">
        <f t="shared" si="220"/>
        <v>925000</v>
      </c>
      <c r="AO409" s="23">
        <f t="shared" si="221"/>
        <v>300000</v>
      </c>
      <c r="AP409" s="23">
        <f t="shared" si="222"/>
        <v>625000</v>
      </c>
      <c r="AQ409" s="24">
        <v>45025</v>
      </c>
      <c r="AR409" s="27" t="str">
        <f t="shared" si="223"/>
        <v>09/04/23</v>
      </c>
      <c r="AS409" s="16">
        <v>3</v>
      </c>
      <c r="AT409" s="66">
        <f>AP409/'pivot general'!$A$8</f>
        <v>9.3756373089460751E-4</v>
      </c>
    </row>
    <row r="410" spans="1:46" ht="14.4" x14ac:dyDescent="0.3">
      <c r="A410" s="16">
        <v>409</v>
      </c>
      <c r="B410" s="16" t="str">
        <f t="shared" si="192"/>
        <v>ORD-AK-409-26/04/23</v>
      </c>
      <c r="C410" s="17" t="s">
        <v>31</v>
      </c>
      <c r="D410" s="16" t="str">
        <f>_xlfn.XLOOKUP($C410,Product!$E$3:$E$29,Product!$D$3:$D$29)</f>
        <v>AK</v>
      </c>
      <c r="E410" s="18" t="s">
        <v>396</v>
      </c>
      <c r="F410" s="18">
        <f t="shared" si="193"/>
        <v>10</v>
      </c>
      <c r="G410" s="18">
        <f t="shared" si="194"/>
        <v>17</v>
      </c>
      <c r="H410" s="18">
        <f t="shared" si="195"/>
        <v>28</v>
      </c>
      <c r="I410" s="18">
        <f t="shared" si="196"/>
        <v>7</v>
      </c>
      <c r="J410" s="16" t="str">
        <f t="shared" si="197"/>
        <v>Magenta</v>
      </c>
      <c r="K410" s="16" t="str">
        <f t="shared" si="198"/>
        <v>Magenta</v>
      </c>
      <c r="L410" s="25" t="str">
        <f t="shared" si="199"/>
        <v xml:space="preserve"> 3</v>
      </c>
      <c r="M410" s="19">
        <f t="shared" si="200"/>
        <v>3</v>
      </c>
      <c r="N410" s="18">
        <f t="shared" si="201"/>
        <v>41</v>
      </c>
      <c r="O410" s="18">
        <f t="shared" si="202"/>
        <v>51</v>
      </c>
      <c r="P410" s="18">
        <f t="shared" si="203"/>
        <v>62</v>
      </c>
      <c r="Q410" s="18">
        <f t="shared" si="204"/>
        <v>10</v>
      </c>
      <c r="R410" s="27" t="str">
        <f t="shared" si="205"/>
        <v xml:space="preserve">Rose Gold </v>
      </c>
      <c r="S410" s="19" t="str">
        <f t="shared" si="206"/>
        <v xml:space="preserve">Rose Gold </v>
      </c>
      <c r="T410" s="19" t="str">
        <f t="shared" si="207"/>
        <v xml:space="preserve"> 1</v>
      </c>
      <c r="U410" s="19">
        <f t="shared" si="208"/>
        <v>1</v>
      </c>
      <c r="V410" s="20" t="e">
        <f t="shared" si="209"/>
        <v>#VALUE!</v>
      </c>
      <c r="W410" s="18" t="e">
        <f t="shared" si="210"/>
        <v>#VALUE!</v>
      </c>
      <c r="X410" s="18" t="e">
        <f t="shared" si="211"/>
        <v>#VALUE!</v>
      </c>
      <c r="Y410" s="18" t="e">
        <f t="shared" si="212"/>
        <v>#VALUE!</v>
      </c>
      <c r="Z410" s="16" t="str">
        <f t="shared" si="213"/>
        <v xml:space="preserve"> </v>
      </c>
      <c r="AA410" s="16" t="str">
        <f t="shared" si="214"/>
        <v xml:space="preserve"> </v>
      </c>
      <c r="AB410" s="19" t="str">
        <f t="shared" si="215"/>
        <v>0</v>
      </c>
      <c r="AC410" s="19">
        <f t="shared" si="216"/>
        <v>0</v>
      </c>
      <c r="AD410" s="19">
        <f t="shared" si="217"/>
        <v>4</v>
      </c>
      <c r="AE410" s="31">
        <f>_xlfn.XLOOKUP(C410,Product!$E$3:$E$29,Product!$F$3:$F$29)</f>
        <v>65000</v>
      </c>
      <c r="AF410" s="31">
        <f>_xlfn.XLOOKUP(C410,Product!$E$3:$E$29,Product!$G$3:$G$29)</f>
        <v>11000</v>
      </c>
      <c r="AG410" s="21" t="s">
        <v>12</v>
      </c>
      <c r="AH410" s="22">
        <f>_xlfn.XLOOKUP(AG410,Diskon!$C$3:$C$9,Diskon!$D$3:$D$9)</f>
        <v>0.2</v>
      </c>
      <c r="AI410" s="17" t="s">
        <v>13</v>
      </c>
      <c r="AJ410" s="16" t="s">
        <v>11</v>
      </c>
      <c r="AK410" s="16" t="s">
        <v>38</v>
      </c>
      <c r="AL410" s="23">
        <f t="shared" si="218"/>
        <v>260000</v>
      </c>
      <c r="AM410" s="23">
        <f t="shared" si="219"/>
        <v>52000</v>
      </c>
      <c r="AN410" s="23">
        <f t="shared" si="220"/>
        <v>208000</v>
      </c>
      <c r="AO410" s="23">
        <f t="shared" si="221"/>
        <v>44000</v>
      </c>
      <c r="AP410" s="23">
        <f t="shared" si="222"/>
        <v>164000</v>
      </c>
      <c r="AQ410" s="24">
        <v>45042</v>
      </c>
      <c r="AR410" s="27" t="str">
        <f t="shared" si="223"/>
        <v>26/04/23</v>
      </c>
      <c r="AS410" s="16">
        <v>5</v>
      </c>
      <c r="AT410" s="66">
        <f>AP410/'pivot general'!$A$8</f>
        <v>2.4601672298674501E-4</v>
      </c>
    </row>
    <row r="411" spans="1:46" ht="14.4" x14ac:dyDescent="0.3">
      <c r="A411" s="16">
        <v>410</v>
      </c>
      <c r="B411" s="16" t="str">
        <f t="shared" si="192"/>
        <v>ORD-PP-410-16/04/23</v>
      </c>
      <c r="C411" s="17" t="s">
        <v>52</v>
      </c>
      <c r="D411" s="16" t="str">
        <f>_xlfn.XLOOKUP($C411,Product!$E$3:$E$29,Product!$D$3:$D$29)</f>
        <v>PP</v>
      </c>
      <c r="E411" s="18" t="s">
        <v>248</v>
      </c>
      <c r="F411" s="18">
        <f t="shared" si="193"/>
        <v>10</v>
      </c>
      <c r="G411" s="18">
        <f t="shared" si="194"/>
        <v>17</v>
      </c>
      <c r="H411" s="18">
        <f t="shared" si="195"/>
        <v>28</v>
      </c>
      <c r="I411" s="18">
        <f t="shared" si="196"/>
        <v>7</v>
      </c>
      <c r="J411" s="16" t="str">
        <f t="shared" si="197"/>
        <v>Magenta</v>
      </c>
      <c r="K411" s="16" t="str">
        <f t="shared" si="198"/>
        <v>Magenta</v>
      </c>
      <c r="L411" s="25" t="str">
        <f t="shared" si="199"/>
        <v xml:space="preserve"> 1</v>
      </c>
      <c r="M411" s="19">
        <f t="shared" si="200"/>
        <v>1</v>
      </c>
      <c r="N411" s="18" t="e">
        <f t="shared" si="201"/>
        <v>#VALUE!</v>
      </c>
      <c r="O411" s="18" t="e">
        <f t="shared" si="202"/>
        <v>#VALUE!</v>
      </c>
      <c r="P411" s="18" t="e">
        <f t="shared" si="203"/>
        <v>#VALUE!</v>
      </c>
      <c r="Q411" s="18" t="e">
        <f t="shared" si="204"/>
        <v>#VALUE!</v>
      </c>
      <c r="R411" s="27" t="str">
        <f t="shared" si="205"/>
        <v xml:space="preserve"> </v>
      </c>
      <c r="S411" s="19" t="str">
        <f t="shared" si="206"/>
        <v xml:space="preserve"> </v>
      </c>
      <c r="T411" s="19" t="str">
        <f t="shared" si="207"/>
        <v>0</v>
      </c>
      <c r="U411" s="19">
        <f t="shared" si="208"/>
        <v>0</v>
      </c>
      <c r="V411" s="20" t="e">
        <f t="shared" si="209"/>
        <v>#VALUE!</v>
      </c>
      <c r="W411" s="18" t="e">
        <f t="shared" si="210"/>
        <v>#VALUE!</v>
      </c>
      <c r="X411" s="18" t="e">
        <f t="shared" si="211"/>
        <v>#VALUE!</v>
      </c>
      <c r="Y411" s="18" t="e">
        <f t="shared" si="212"/>
        <v>#VALUE!</v>
      </c>
      <c r="Z411" s="16" t="str">
        <f t="shared" si="213"/>
        <v xml:space="preserve"> </v>
      </c>
      <c r="AA411" s="16" t="str">
        <f t="shared" si="214"/>
        <v xml:space="preserve"> </v>
      </c>
      <c r="AB411" s="19" t="str">
        <f t="shared" si="215"/>
        <v>0</v>
      </c>
      <c r="AC411" s="19">
        <f t="shared" si="216"/>
        <v>0</v>
      </c>
      <c r="AD411" s="19">
        <f t="shared" si="217"/>
        <v>1</v>
      </c>
      <c r="AE411" s="31">
        <f>_xlfn.XLOOKUP(C411,Product!$E$3:$E$29,Product!$F$3:$F$29)</f>
        <v>100000</v>
      </c>
      <c r="AF411" s="31">
        <f>_xlfn.XLOOKUP(C411,Product!$E$3:$E$29,Product!$G$3:$G$29)</f>
        <v>31000</v>
      </c>
      <c r="AG411" s="21" t="s">
        <v>12</v>
      </c>
      <c r="AH411" s="22">
        <f>_xlfn.XLOOKUP(AG411,Diskon!$C$3:$C$9,Diskon!$D$3:$D$9)</f>
        <v>0.2</v>
      </c>
      <c r="AI411" s="17" t="s">
        <v>13</v>
      </c>
      <c r="AJ411" s="16" t="s">
        <v>11</v>
      </c>
      <c r="AK411" s="16" t="s">
        <v>72</v>
      </c>
      <c r="AL411" s="23">
        <f t="shared" si="218"/>
        <v>100000</v>
      </c>
      <c r="AM411" s="23">
        <f t="shared" si="219"/>
        <v>20000</v>
      </c>
      <c r="AN411" s="23">
        <f t="shared" si="220"/>
        <v>80000</v>
      </c>
      <c r="AO411" s="23">
        <f t="shared" si="221"/>
        <v>31000</v>
      </c>
      <c r="AP411" s="23">
        <f t="shared" si="222"/>
        <v>49000</v>
      </c>
      <c r="AQ411" s="24">
        <v>45032</v>
      </c>
      <c r="AR411" s="27" t="str">
        <f t="shared" si="223"/>
        <v>16/04/23</v>
      </c>
      <c r="AS411" s="16">
        <v>1</v>
      </c>
      <c r="AT411" s="66">
        <f>AP411/'pivot general'!$A$8</f>
        <v>7.3504996502137229E-5</v>
      </c>
    </row>
    <row r="412" spans="1:46" ht="14.4" x14ac:dyDescent="0.3">
      <c r="A412" s="16">
        <v>411</v>
      </c>
      <c r="B412" s="16" t="str">
        <f t="shared" si="192"/>
        <v>ORD-SP-411-01/04/23</v>
      </c>
      <c r="C412" s="17" t="s">
        <v>63</v>
      </c>
      <c r="D412" s="16" t="str">
        <f>_xlfn.XLOOKUP($C412,Product!$E$3:$E$29,Product!$D$3:$D$29)</f>
        <v>SP</v>
      </c>
      <c r="E412" s="18" t="s">
        <v>104</v>
      </c>
      <c r="F412" s="18">
        <f t="shared" si="193"/>
        <v>10</v>
      </c>
      <c r="G412" s="18">
        <f t="shared" si="194"/>
        <v>23</v>
      </c>
      <c r="H412" s="18">
        <f t="shared" si="195"/>
        <v>34</v>
      </c>
      <c r="I412" s="18">
        <f t="shared" si="196"/>
        <v>13</v>
      </c>
      <c r="J412" s="16" t="str">
        <f t="shared" si="197"/>
        <v>Summer Orange</v>
      </c>
      <c r="K412" s="16" t="str">
        <f t="shared" si="198"/>
        <v>Summer Orange</v>
      </c>
      <c r="L412" s="25" t="str">
        <f t="shared" si="199"/>
        <v xml:space="preserve"> 1</v>
      </c>
      <c r="M412" s="19">
        <f t="shared" si="200"/>
        <v>1</v>
      </c>
      <c r="N412" s="18" t="e">
        <f t="shared" si="201"/>
        <v>#VALUE!</v>
      </c>
      <c r="O412" s="18" t="e">
        <f t="shared" si="202"/>
        <v>#VALUE!</v>
      </c>
      <c r="P412" s="18" t="e">
        <f t="shared" si="203"/>
        <v>#VALUE!</v>
      </c>
      <c r="Q412" s="18" t="e">
        <f t="shared" si="204"/>
        <v>#VALUE!</v>
      </c>
      <c r="R412" s="27" t="str">
        <f t="shared" si="205"/>
        <v xml:space="preserve"> </v>
      </c>
      <c r="S412" s="19" t="str">
        <f t="shared" si="206"/>
        <v xml:space="preserve"> </v>
      </c>
      <c r="T412" s="19" t="str">
        <f t="shared" si="207"/>
        <v>0</v>
      </c>
      <c r="U412" s="19">
        <f t="shared" si="208"/>
        <v>0</v>
      </c>
      <c r="V412" s="20" t="e">
        <f t="shared" si="209"/>
        <v>#VALUE!</v>
      </c>
      <c r="W412" s="18" t="e">
        <f t="shared" si="210"/>
        <v>#VALUE!</v>
      </c>
      <c r="X412" s="18" t="e">
        <f t="shared" si="211"/>
        <v>#VALUE!</v>
      </c>
      <c r="Y412" s="18" t="e">
        <f t="shared" si="212"/>
        <v>#VALUE!</v>
      </c>
      <c r="Z412" s="16" t="str">
        <f t="shared" si="213"/>
        <v xml:space="preserve"> </v>
      </c>
      <c r="AA412" s="16" t="str">
        <f t="shared" si="214"/>
        <v xml:space="preserve"> </v>
      </c>
      <c r="AB412" s="19" t="str">
        <f t="shared" si="215"/>
        <v>0</v>
      </c>
      <c r="AC412" s="19">
        <f t="shared" si="216"/>
        <v>0</v>
      </c>
      <c r="AD412" s="19">
        <f t="shared" si="217"/>
        <v>1</v>
      </c>
      <c r="AE412" s="31">
        <f>_xlfn.XLOOKUP(C412,Product!$E$3:$E$29,Product!$F$3:$F$29)</f>
        <v>125000</v>
      </c>
      <c r="AF412" s="31">
        <f>_xlfn.XLOOKUP(C412,Product!$E$3:$E$29,Product!$G$3:$G$29)</f>
        <v>23000</v>
      </c>
      <c r="AG412" s="21" t="s">
        <v>92</v>
      </c>
      <c r="AH412" s="22">
        <f>_xlfn.XLOOKUP(AG412,Diskon!$C$3:$C$9,Diskon!$D$3:$D$9)</f>
        <v>0.1</v>
      </c>
      <c r="AI412" s="17" t="s">
        <v>90</v>
      </c>
      <c r="AJ412" s="16" t="s">
        <v>14</v>
      </c>
      <c r="AK412" s="16" t="s">
        <v>64</v>
      </c>
      <c r="AL412" s="23">
        <f t="shared" si="218"/>
        <v>125000</v>
      </c>
      <c r="AM412" s="23">
        <f t="shared" si="219"/>
        <v>12500</v>
      </c>
      <c r="AN412" s="23">
        <f t="shared" si="220"/>
        <v>112500</v>
      </c>
      <c r="AO412" s="23">
        <f t="shared" si="221"/>
        <v>23000</v>
      </c>
      <c r="AP412" s="23">
        <f t="shared" si="222"/>
        <v>89500</v>
      </c>
      <c r="AQ412" s="24">
        <v>45017</v>
      </c>
      <c r="AR412" s="27" t="str">
        <f t="shared" si="223"/>
        <v>01/04/23</v>
      </c>
      <c r="AS412" s="16">
        <v>1</v>
      </c>
      <c r="AT412" s="66">
        <f>AP412/'pivot general'!$A$8</f>
        <v>1.342591262641078E-4</v>
      </c>
    </row>
    <row r="413" spans="1:46" ht="14.4" x14ac:dyDescent="0.3">
      <c r="A413" s="16">
        <v>412</v>
      </c>
      <c r="B413" s="16" t="str">
        <f t="shared" si="192"/>
        <v>ORD-PW-412-25/04/23</v>
      </c>
      <c r="C413" s="17" t="s">
        <v>73</v>
      </c>
      <c r="D413" s="16" t="str">
        <f>_xlfn.XLOOKUP($C413,Product!$E$3:$E$29,Product!$D$3:$D$29)</f>
        <v>PW</v>
      </c>
      <c r="E413" s="18" t="s">
        <v>397</v>
      </c>
      <c r="F413" s="18">
        <f t="shared" si="193"/>
        <v>10</v>
      </c>
      <c r="G413" s="18">
        <f t="shared" si="194"/>
        <v>18</v>
      </c>
      <c r="H413" s="18">
        <f t="shared" si="195"/>
        <v>29</v>
      </c>
      <c r="I413" s="18">
        <f t="shared" si="196"/>
        <v>8</v>
      </c>
      <c r="J413" s="16" t="str">
        <f t="shared" si="197"/>
        <v>Ash Grey</v>
      </c>
      <c r="K413" s="16" t="str">
        <f t="shared" si="198"/>
        <v>Ash Grey</v>
      </c>
      <c r="L413" s="25" t="str">
        <f t="shared" si="199"/>
        <v xml:space="preserve"> 4</v>
      </c>
      <c r="M413" s="19">
        <f t="shared" si="200"/>
        <v>4</v>
      </c>
      <c r="N413" s="18">
        <f t="shared" si="201"/>
        <v>42</v>
      </c>
      <c r="O413" s="18">
        <f t="shared" si="202"/>
        <v>47</v>
      </c>
      <c r="P413" s="18">
        <f t="shared" si="203"/>
        <v>58</v>
      </c>
      <c r="Q413" s="18">
        <f t="shared" si="204"/>
        <v>5</v>
      </c>
      <c r="R413" s="27" t="str">
        <f t="shared" si="205"/>
        <v xml:space="preserve">Dusk </v>
      </c>
      <c r="S413" s="19" t="str">
        <f t="shared" si="206"/>
        <v xml:space="preserve">Dusk </v>
      </c>
      <c r="T413" s="19" t="str">
        <f t="shared" si="207"/>
        <v xml:space="preserve"> 1</v>
      </c>
      <c r="U413" s="19">
        <f t="shared" si="208"/>
        <v>1</v>
      </c>
      <c r="V413" s="20" t="e">
        <f t="shared" si="209"/>
        <v>#VALUE!</v>
      </c>
      <c r="W413" s="18" t="e">
        <f t="shared" si="210"/>
        <v>#VALUE!</v>
      </c>
      <c r="X413" s="18" t="e">
        <f t="shared" si="211"/>
        <v>#VALUE!</v>
      </c>
      <c r="Y413" s="18" t="e">
        <f t="shared" si="212"/>
        <v>#VALUE!</v>
      </c>
      <c r="Z413" s="16" t="str">
        <f t="shared" si="213"/>
        <v xml:space="preserve"> </v>
      </c>
      <c r="AA413" s="16" t="str">
        <f t="shared" si="214"/>
        <v xml:space="preserve"> </v>
      </c>
      <c r="AB413" s="19" t="str">
        <f t="shared" si="215"/>
        <v>0</v>
      </c>
      <c r="AC413" s="19">
        <f t="shared" si="216"/>
        <v>0</v>
      </c>
      <c r="AD413" s="19">
        <f t="shared" si="217"/>
        <v>5</v>
      </c>
      <c r="AE413" s="31">
        <f>_xlfn.XLOOKUP(C413,Product!$E$3:$E$29,Product!$F$3:$F$29)</f>
        <v>185000</v>
      </c>
      <c r="AF413" s="31">
        <f>_xlfn.XLOOKUP(C413,Product!$E$3:$E$29,Product!$G$3:$G$29)</f>
        <v>60000</v>
      </c>
      <c r="AG413" s="21" t="s">
        <v>96</v>
      </c>
      <c r="AH413" s="22">
        <f>_xlfn.XLOOKUP(AG413,Diskon!$C$3:$C$9,Diskon!$D$3:$D$9)</f>
        <v>0.1</v>
      </c>
      <c r="AI413" s="17" t="s">
        <v>13</v>
      </c>
      <c r="AJ413" s="16" t="s">
        <v>14</v>
      </c>
      <c r="AK413" s="16" t="s">
        <v>64</v>
      </c>
      <c r="AL413" s="23">
        <f t="shared" si="218"/>
        <v>925000</v>
      </c>
      <c r="AM413" s="23">
        <f t="shared" si="219"/>
        <v>92500</v>
      </c>
      <c r="AN413" s="23">
        <f t="shared" si="220"/>
        <v>832500</v>
      </c>
      <c r="AO413" s="23">
        <f t="shared" si="221"/>
        <v>300000</v>
      </c>
      <c r="AP413" s="23">
        <f t="shared" si="222"/>
        <v>532500</v>
      </c>
      <c r="AQ413" s="24">
        <v>45041</v>
      </c>
      <c r="AR413" s="27" t="str">
        <f t="shared" si="223"/>
        <v>25/04/23</v>
      </c>
      <c r="AS413" s="16">
        <v>4</v>
      </c>
      <c r="AT413" s="66">
        <f>AP413/'pivot general'!$A$8</f>
        <v>7.9880429872220568E-4</v>
      </c>
    </row>
    <row r="414" spans="1:46" ht="14.4" x14ac:dyDescent="0.3">
      <c r="A414" s="16">
        <v>413</v>
      </c>
      <c r="B414" s="16" t="str">
        <f t="shared" si="192"/>
        <v>ORD-PW-413-05/04/23</v>
      </c>
      <c r="C414" s="17" t="s">
        <v>47</v>
      </c>
      <c r="D414" s="16" t="str">
        <f>_xlfn.XLOOKUP($C414,Product!$E$3:$E$29,Product!$D$3:$D$29)</f>
        <v>PW</v>
      </c>
      <c r="E414" s="18" t="s">
        <v>398</v>
      </c>
      <c r="F414" s="18">
        <f t="shared" si="193"/>
        <v>10</v>
      </c>
      <c r="G414" s="18">
        <f t="shared" si="194"/>
        <v>14</v>
      </c>
      <c r="H414" s="18">
        <f t="shared" si="195"/>
        <v>25</v>
      </c>
      <c r="I414" s="18">
        <f t="shared" si="196"/>
        <v>4</v>
      </c>
      <c r="J414" s="16" t="str">
        <f t="shared" si="197"/>
        <v>Gold</v>
      </c>
      <c r="K414" s="16" t="str">
        <f t="shared" si="198"/>
        <v>Gold</v>
      </c>
      <c r="L414" s="25" t="str">
        <f t="shared" si="199"/>
        <v xml:space="preserve"> 5</v>
      </c>
      <c r="M414" s="19">
        <f t="shared" si="200"/>
        <v>5</v>
      </c>
      <c r="N414" s="18" t="e">
        <f t="shared" si="201"/>
        <v>#VALUE!</v>
      </c>
      <c r="O414" s="18" t="e">
        <f t="shared" si="202"/>
        <v>#VALUE!</v>
      </c>
      <c r="P414" s="18" t="e">
        <f t="shared" si="203"/>
        <v>#VALUE!</v>
      </c>
      <c r="Q414" s="18" t="e">
        <f t="shared" si="204"/>
        <v>#VALUE!</v>
      </c>
      <c r="R414" s="27" t="str">
        <f t="shared" si="205"/>
        <v xml:space="preserve"> </v>
      </c>
      <c r="S414" s="19" t="str">
        <f t="shared" si="206"/>
        <v xml:space="preserve"> </v>
      </c>
      <c r="T414" s="19" t="str">
        <f t="shared" si="207"/>
        <v>0</v>
      </c>
      <c r="U414" s="19">
        <f t="shared" si="208"/>
        <v>0</v>
      </c>
      <c r="V414" s="20" t="e">
        <f t="shared" si="209"/>
        <v>#VALUE!</v>
      </c>
      <c r="W414" s="18" t="e">
        <f t="shared" si="210"/>
        <v>#VALUE!</v>
      </c>
      <c r="X414" s="18" t="e">
        <f t="shared" si="211"/>
        <v>#VALUE!</v>
      </c>
      <c r="Y414" s="18" t="e">
        <f t="shared" si="212"/>
        <v>#VALUE!</v>
      </c>
      <c r="Z414" s="16" t="str">
        <f t="shared" si="213"/>
        <v xml:space="preserve"> </v>
      </c>
      <c r="AA414" s="16" t="str">
        <f t="shared" si="214"/>
        <v xml:space="preserve"> </v>
      </c>
      <c r="AB414" s="19" t="str">
        <f t="shared" si="215"/>
        <v>0</v>
      </c>
      <c r="AC414" s="19">
        <f t="shared" si="216"/>
        <v>0</v>
      </c>
      <c r="AD414" s="19">
        <f t="shared" si="217"/>
        <v>5</v>
      </c>
      <c r="AE414" s="31">
        <f>_xlfn.XLOOKUP(C414,Product!$E$3:$E$29,Product!$F$3:$F$29)</f>
        <v>200000</v>
      </c>
      <c r="AF414" s="31">
        <f>_xlfn.XLOOKUP(C414,Product!$E$3:$E$29,Product!$G$3:$G$29)</f>
        <v>55000</v>
      </c>
      <c r="AG414" s="21" t="s">
        <v>10</v>
      </c>
      <c r="AH414" s="22">
        <f>_xlfn.XLOOKUP(AG414,Diskon!$C$3:$C$9,Diskon!$D$3:$D$9)</f>
        <v>0.1</v>
      </c>
      <c r="AI414" s="17" t="s">
        <v>90</v>
      </c>
      <c r="AJ414" s="16" t="s">
        <v>11</v>
      </c>
      <c r="AK414" s="16" t="s">
        <v>55</v>
      </c>
      <c r="AL414" s="23">
        <f t="shared" si="218"/>
        <v>1000000</v>
      </c>
      <c r="AM414" s="23">
        <f t="shared" si="219"/>
        <v>100000</v>
      </c>
      <c r="AN414" s="23">
        <f t="shared" si="220"/>
        <v>900000</v>
      </c>
      <c r="AO414" s="23">
        <f t="shared" si="221"/>
        <v>275000</v>
      </c>
      <c r="AP414" s="23">
        <f t="shared" si="222"/>
        <v>625000</v>
      </c>
      <c r="AQ414" s="24">
        <v>45021</v>
      </c>
      <c r="AR414" s="27" t="str">
        <f t="shared" si="223"/>
        <v>05/04/23</v>
      </c>
      <c r="AS414" s="16">
        <v>5</v>
      </c>
      <c r="AT414" s="66">
        <f>AP414/'pivot general'!$A$8</f>
        <v>9.3756373089460751E-4</v>
      </c>
    </row>
    <row r="415" spans="1:46" ht="14.4" x14ac:dyDescent="0.3">
      <c r="A415" s="16">
        <v>414</v>
      </c>
      <c r="B415" s="16" t="str">
        <f t="shared" si="192"/>
        <v>ORD-PW-414-26/04/23</v>
      </c>
      <c r="C415" s="17" t="s">
        <v>22</v>
      </c>
      <c r="D415" s="16" t="str">
        <f>_xlfn.XLOOKUP($C415,Product!$E$3:$E$29,Product!$D$3:$D$29)</f>
        <v>PW</v>
      </c>
      <c r="E415" s="18" t="s">
        <v>399</v>
      </c>
      <c r="F415" s="18">
        <f t="shared" si="193"/>
        <v>10</v>
      </c>
      <c r="G415" s="18">
        <f t="shared" si="194"/>
        <v>21</v>
      </c>
      <c r="H415" s="18">
        <f t="shared" si="195"/>
        <v>32</v>
      </c>
      <c r="I415" s="18">
        <f t="shared" si="196"/>
        <v>11</v>
      </c>
      <c r="J415" s="16" t="str">
        <f t="shared" si="197"/>
        <v>Carmine Red</v>
      </c>
      <c r="K415" s="16" t="str">
        <f t="shared" si="198"/>
        <v>Carmine Red</v>
      </c>
      <c r="L415" s="25" t="str">
        <f t="shared" si="199"/>
        <v xml:space="preserve"> 2</v>
      </c>
      <c r="M415" s="19">
        <f t="shared" si="200"/>
        <v>2</v>
      </c>
      <c r="N415" s="18">
        <f t="shared" si="201"/>
        <v>45</v>
      </c>
      <c r="O415" s="18">
        <f t="shared" si="202"/>
        <v>50</v>
      </c>
      <c r="P415" s="18">
        <f t="shared" si="203"/>
        <v>61</v>
      </c>
      <c r="Q415" s="18">
        <f t="shared" si="204"/>
        <v>5</v>
      </c>
      <c r="R415" s="27" t="str">
        <f t="shared" si="205"/>
        <v xml:space="preserve">Dusk </v>
      </c>
      <c r="S415" s="19" t="str">
        <f t="shared" si="206"/>
        <v xml:space="preserve">Dusk </v>
      </c>
      <c r="T415" s="19" t="str">
        <f t="shared" si="207"/>
        <v xml:space="preserve"> 1</v>
      </c>
      <c r="U415" s="19">
        <f t="shared" si="208"/>
        <v>1</v>
      </c>
      <c r="V415" s="20" t="e">
        <f t="shared" si="209"/>
        <v>#VALUE!</v>
      </c>
      <c r="W415" s="18" t="e">
        <f t="shared" si="210"/>
        <v>#VALUE!</v>
      </c>
      <c r="X415" s="18" t="e">
        <f t="shared" si="211"/>
        <v>#VALUE!</v>
      </c>
      <c r="Y415" s="18" t="e">
        <f t="shared" si="212"/>
        <v>#VALUE!</v>
      </c>
      <c r="Z415" s="16" t="str">
        <f t="shared" si="213"/>
        <v xml:space="preserve"> </v>
      </c>
      <c r="AA415" s="16" t="str">
        <f t="shared" si="214"/>
        <v xml:space="preserve"> </v>
      </c>
      <c r="AB415" s="19" t="str">
        <f t="shared" si="215"/>
        <v>0</v>
      </c>
      <c r="AC415" s="19">
        <f t="shared" si="216"/>
        <v>0</v>
      </c>
      <c r="AD415" s="19">
        <f t="shared" si="217"/>
        <v>3</v>
      </c>
      <c r="AE415" s="31">
        <f>_xlfn.XLOOKUP(C415,Product!$E$3:$E$29,Product!$F$3:$F$29)</f>
        <v>90000</v>
      </c>
      <c r="AF415" s="31">
        <f>_xlfn.XLOOKUP(C415,Product!$E$3:$E$29,Product!$G$3:$G$29)</f>
        <v>37000</v>
      </c>
      <c r="AG415" s="21" t="s">
        <v>100</v>
      </c>
      <c r="AH415" s="22">
        <f>_xlfn.XLOOKUP(AG415,Diskon!$C$3:$C$9,Diskon!$D$3:$D$9)</f>
        <v>0.15</v>
      </c>
      <c r="AI415" s="17" t="s">
        <v>13</v>
      </c>
      <c r="AJ415" s="16" t="s">
        <v>17</v>
      </c>
      <c r="AK415" s="16" t="s">
        <v>26</v>
      </c>
      <c r="AL415" s="23">
        <f t="shared" si="218"/>
        <v>270000</v>
      </c>
      <c r="AM415" s="23">
        <f t="shared" si="219"/>
        <v>40500</v>
      </c>
      <c r="AN415" s="23">
        <f t="shared" si="220"/>
        <v>229500</v>
      </c>
      <c r="AO415" s="23">
        <f t="shared" si="221"/>
        <v>111000</v>
      </c>
      <c r="AP415" s="23">
        <f t="shared" si="222"/>
        <v>118500</v>
      </c>
      <c r="AQ415" s="24">
        <v>45042</v>
      </c>
      <c r="AR415" s="27" t="str">
        <f t="shared" si="223"/>
        <v>26/04/23</v>
      </c>
      <c r="AS415" s="16">
        <v>5</v>
      </c>
      <c r="AT415" s="66">
        <f>AP415/'pivot general'!$A$8</f>
        <v>1.7776208337761759E-4</v>
      </c>
    </row>
    <row r="416" spans="1:46" ht="14.4" x14ac:dyDescent="0.3">
      <c r="A416" s="16">
        <v>415</v>
      </c>
      <c r="B416" s="16" t="str">
        <f t="shared" si="192"/>
        <v>ORD-SP-415-03/04/23</v>
      </c>
      <c r="C416" s="17" t="s">
        <v>61</v>
      </c>
      <c r="D416" s="16" t="str">
        <f>_xlfn.XLOOKUP($C416,Product!$E$3:$E$29,Product!$D$3:$D$29)</f>
        <v>SP</v>
      </c>
      <c r="E416" s="18" t="s">
        <v>400</v>
      </c>
      <c r="F416" s="18">
        <f t="shared" si="193"/>
        <v>10</v>
      </c>
      <c r="G416" s="18">
        <f t="shared" si="194"/>
        <v>18</v>
      </c>
      <c r="H416" s="18">
        <f t="shared" si="195"/>
        <v>29</v>
      </c>
      <c r="I416" s="18">
        <f t="shared" si="196"/>
        <v>8</v>
      </c>
      <c r="J416" s="16" t="str">
        <f t="shared" si="197"/>
        <v>Ash Grey</v>
      </c>
      <c r="K416" s="16" t="str">
        <f t="shared" si="198"/>
        <v>Ash Grey</v>
      </c>
      <c r="L416" s="25" t="str">
        <f t="shared" si="199"/>
        <v xml:space="preserve"> 2</v>
      </c>
      <c r="M416" s="19">
        <f t="shared" si="200"/>
        <v>2</v>
      </c>
      <c r="N416" s="18">
        <f t="shared" si="201"/>
        <v>42</v>
      </c>
      <c r="O416" s="18">
        <f t="shared" si="202"/>
        <v>53</v>
      </c>
      <c r="P416" s="18">
        <f t="shared" si="203"/>
        <v>64</v>
      </c>
      <c r="Q416" s="18">
        <f t="shared" si="204"/>
        <v>11</v>
      </c>
      <c r="R416" s="27" t="str">
        <f t="shared" si="205"/>
        <v xml:space="preserve">Ocean Blue </v>
      </c>
      <c r="S416" s="19" t="str">
        <f t="shared" si="206"/>
        <v xml:space="preserve">Ocean Blue </v>
      </c>
      <c r="T416" s="19" t="str">
        <f t="shared" si="207"/>
        <v xml:space="preserve"> 1</v>
      </c>
      <c r="U416" s="19">
        <f t="shared" si="208"/>
        <v>1</v>
      </c>
      <c r="V416" s="20" t="e">
        <f t="shared" si="209"/>
        <v>#VALUE!</v>
      </c>
      <c r="W416" s="18" t="e">
        <f t="shared" si="210"/>
        <v>#VALUE!</v>
      </c>
      <c r="X416" s="18" t="e">
        <f t="shared" si="211"/>
        <v>#VALUE!</v>
      </c>
      <c r="Y416" s="18" t="e">
        <f t="shared" si="212"/>
        <v>#VALUE!</v>
      </c>
      <c r="Z416" s="16" t="str">
        <f t="shared" si="213"/>
        <v xml:space="preserve"> </v>
      </c>
      <c r="AA416" s="16" t="str">
        <f t="shared" si="214"/>
        <v xml:space="preserve"> </v>
      </c>
      <c r="AB416" s="19" t="str">
        <f t="shared" si="215"/>
        <v>0</v>
      </c>
      <c r="AC416" s="19">
        <f t="shared" si="216"/>
        <v>0</v>
      </c>
      <c r="AD416" s="19">
        <f t="shared" si="217"/>
        <v>3</v>
      </c>
      <c r="AE416" s="31">
        <f>_xlfn.XLOOKUP(C416,Product!$E$3:$E$29,Product!$F$3:$F$29)</f>
        <v>278000</v>
      </c>
      <c r="AF416" s="31">
        <f>_xlfn.XLOOKUP(C416,Product!$E$3:$E$29,Product!$G$3:$G$29)</f>
        <v>122000</v>
      </c>
      <c r="AG416" s="21" t="s">
        <v>92</v>
      </c>
      <c r="AH416" s="22">
        <f>_xlfn.XLOOKUP(AG416,Diskon!$C$3:$C$9,Diskon!$D$3:$D$9)</f>
        <v>0.1</v>
      </c>
      <c r="AI416" s="17" t="s">
        <v>90</v>
      </c>
      <c r="AJ416" s="16" t="s">
        <v>14</v>
      </c>
      <c r="AK416" s="16" t="s">
        <v>30</v>
      </c>
      <c r="AL416" s="23">
        <f t="shared" si="218"/>
        <v>834000</v>
      </c>
      <c r="AM416" s="23">
        <f t="shared" si="219"/>
        <v>83400</v>
      </c>
      <c r="AN416" s="23">
        <f t="shared" si="220"/>
        <v>750600</v>
      </c>
      <c r="AO416" s="23">
        <f t="shared" si="221"/>
        <v>366000</v>
      </c>
      <c r="AP416" s="23">
        <f t="shared" si="222"/>
        <v>384600</v>
      </c>
      <c r="AQ416" s="24">
        <v>45019</v>
      </c>
      <c r="AR416" s="27" t="str">
        <f t="shared" si="223"/>
        <v>03/04/23</v>
      </c>
      <c r="AS416" s="16">
        <v>3</v>
      </c>
      <c r="AT416" s="66">
        <f>AP416/'pivot general'!$A$8</f>
        <v>5.7693921744330571E-4</v>
      </c>
    </row>
    <row r="417" spans="1:46" ht="14.4" x14ac:dyDescent="0.3">
      <c r="A417" s="16">
        <v>416</v>
      </c>
      <c r="B417" s="16" t="str">
        <f t="shared" si="192"/>
        <v>ORD-SP-416-06/04/23</v>
      </c>
      <c r="C417" s="17" t="s">
        <v>61</v>
      </c>
      <c r="D417" s="16" t="str">
        <f>_xlfn.XLOOKUP($C417,Product!$E$3:$E$29,Product!$D$3:$D$29)</f>
        <v>SP</v>
      </c>
      <c r="E417" s="18" t="s">
        <v>401</v>
      </c>
      <c r="F417" s="18">
        <f t="shared" si="193"/>
        <v>10</v>
      </c>
      <c r="G417" s="18">
        <f t="shared" si="194"/>
        <v>21</v>
      </c>
      <c r="H417" s="18">
        <f t="shared" si="195"/>
        <v>32</v>
      </c>
      <c r="I417" s="18">
        <f t="shared" si="196"/>
        <v>11</v>
      </c>
      <c r="J417" s="16" t="str">
        <f t="shared" si="197"/>
        <v>Carmine Red</v>
      </c>
      <c r="K417" s="16" t="str">
        <f t="shared" si="198"/>
        <v>Carmine Red</v>
      </c>
      <c r="L417" s="25" t="str">
        <f t="shared" si="199"/>
        <v xml:space="preserve"> 6</v>
      </c>
      <c r="M417" s="19">
        <f t="shared" si="200"/>
        <v>6</v>
      </c>
      <c r="N417" s="18" t="e">
        <f t="shared" si="201"/>
        <v>#VALUE!</v>
      </c>
      <c r="O417" s="18" t="e">
        <f t="shared" si="202"/>
        <v>#VALUE!</v>
      </c>
      <c r="P417" s="18" t="e">
        <f t="shared" si="203"/>
        <v>#VALUE!</v>
      </c>
      <c r="Q417" s="18" t="e">
        <f t="shared" si="204"/>
        <v>#VALUE!</v>
      </c>
      <c r="R417" s="27" t="str">
        <f t="shared" si="205"/>
        <v xml:space="preserve"> </v>
      </c>
      <c r="S417" s="19" t="str">
        <f t="shared" si="206"/>
        <v xml:space="preserve"> </v>
      </c>
      <c r="T417" s="19" t="str">
        <f t="shared" si="207"/>
        <v>0</v>
      </c>
      <c r="U417" s="19">
        <f t="shared" si="208"/>
        <v>0</v>
      </c>
      <c r="V417" s="20" t="e">
        <f t="shared" si="209"/>
        <v>#VALUE!</v>
      </c>
      <c r="W417" s="18" t="e">
        <f t="shared" si="210"/>
        <v>#VALUE!</v>
      </c>
      <c r="X417" s="18" t="e">
        <f t="shared" si="211"/>
        <v>#VALUE!</v>
      </c>
      <c r="Y417" s="18" t="e">
        <f t="shared" si="212"/>
        <v>#VALUE!</v>
      </c>
      <c r="Z417" s="16" t="str">
        <f t="shared" si="213"/>
        <v xml:space="preserve"> </v>
      </c>
      <c r="AA417" s="16" t="str">
        <f t="shared" si="214"/>
        <v xml:space="preserve"> </v>
      </c>
      <c r="AB417" s="19" t="str">
        <f t="shared" si="215"/>
        <v>0</v>
      </c>
      <c r="AC417" s="19">
        <f t="shared" si="216"/>
        <v>0</v>
      </c>
      <c r="AD417" s="19">
        <f t="shared" si="217"/>
        <v>6</v>
      </c>
      <c r="AE417" s="31">
        <f>_xlfn.XLOOKUP(C417,Product!$E$3:$E$29,Product!$F$3:$F$29)</f>
        <v>278000</v>
      </c>
      <c r="AF417" s="31">
        <f>_xlfn.XLOOKUP(C417,Product!$E$3:$E$29,Product!$G$3:$G$29)</f>
        <v>122000</v>
      </c>
      <c r="AG417" s="21" t="s">
        <v>89</v>
      </c>
      <c r="AH417" s="22">
        <f>_xlfn.XLOOKUP(AG417,Diskon!$C$3:$C$9,Diskon!$D$3:$D$9)</f>
        <v>0.15</v>
      </c>
      <c r="AI417" s="17" t="s">
        <v>90</v>
      </c>
      <c r="AJ417" s="16" t="s">
        <v>23</v>
      </c>
      <c r="AK417" s="16" t="s">
        <v>62</v>
      </c>
      <c r="AL417" s="23">
        <f t="shared" si="218"/>
        <v>1668000</v>
      </c>
      <c r="AM417" s="23">
        <f t="shared" si="219"/>
        <v>250200</v>
      </c>
      <c r="AN417" s="23">
        <f t="shared" si="220"/>
        <v>1417800</v>
      </c>
      <c r="AO417" s="23">
        <f t="shared" si="221"/>
        <v>732000</v>
      </c>
      <c r="AP417" s="23">
        <f t="shared" si="222"/>
        <v>685800</v>
      </c>
      <c r="AQ417" s="24">
        <v>45022</v>
      </c>
      <c r="AR417" s="27" t="str">
        <f t="shared" si="223"/>
        <v>06/04/23</v>
      </c>
      <c r="AS417" s="16">
        <v>5</v>
      </c>
      <c r="AT417" s="66">
        <f>AP417/'pivot general'!$A$8</f>
        <v>1.0287699306360349E-3</v>
      </c>
    </row>
    <row r="418" spans="1:46" ht="14.4" x14ac:dyDescent="0.3">
      <c r="A418" s="16">
        <v>417</v>
      </c>
      <c r="B418" s="16" t="str">
        <f t="shared" si="192"/>
        <v>ORD-PU-417-30/04/23</v>
      </c>
      <c r="C418" s="17" t="s">
        <v>41</v>
      </c>
      <c r="D418" s="16" t="str">
        <f>_xlfn.XLOOKUP($C418,Product!$E$3:$E$29,Product!$D$3:$D$29)</f>
        <v>PU</v>
      </c>
      <c r="E418" s="18" t="s">
        <v>402</v>
      </c>
      <c r="F418" s="18">
        <f t="shared" si="193"/>
        <v>10</v>
      </c>
      <c r="G418" s="18">
        <f t="shared" si="194"/>
        <v>14</v>
      </c>
      <c r="H418" s="18">
        <f t="shared" si="195"/>
        <v>25</v>
      </c>
      <c r="I418" s="18">
        <f t="shared" si="196"/>
        <v>4</v>
      </c>
      <c r="J418" s="16" t="str">
        <f t="shared" si="197"/>
        <v>Dusk</v>
      </c>
      <c r="K418" s="16" t="str">
        <f t="shared" si="198"/>
        <v>Dusk</v>
      </c>
      <c r="L418" s="25" t="str">
        <f t="shared" si="199"/>
        <v xml:space="preserve"> 5</v>
      </c>
      <c r="M418" s="19">
        <f t="shared" si="200"/>
        <v>5</v>
      </c>
      <c r="N418" s="18">
        <f t="shared" si="201"/>
        <v>38</v>
      </c>
      <c r="O418" s="18">
        <f t="shared" si="202"/>
        <v>47</v>
      </c>
      <c r="P418" s="18">
        <f t="shared" si="203"/>
        <v>58</v>
      </c>
      <c r="Q418" s="18">
        <f t="shared" si="204"/>
        <v>9</v>
      </c>
      <c r="R418" s="27" t="str">
        <f t="shared" si="205"/>
        <v xml:space="preserve">Ash Grey </v>
      </c>
      <c r="S418" s="19" t="str">
        <f t="shared" si="206"/>
        <v xml:space="preserve">Ash Grey </v>
      </c>
      <c r="T418" s="19" t="str">
        <f t="shared" si="207"/>
        <v xml:space="preserve"> 1</v>
      </c>
      <c r="U418" s="19">
        <f t="shared" si="208"/>
        <v>1</v>
      </c>
      <c r="V418" s="20" t="e">
        <f t="shared" si="209"/>
        <v>#VALUE!</v>
      </c>
      <c r="W418" s="18" t="e">
        <f t="shared" si="210"/>
        <v>#VALUE!</v>
      </c>
      <c r="X418" s="18" t="e">
        <f t="shared" si="211"/>
        <v>#VALUE!</v>
      </c>
      <c r="Y418" s="18" t="e">
        <f t="shared" si="212"/>
        <v>#VALUE!</v>
      </c>
      <c r="Z418" s="16" t="str">
        <f t="shared" si="213"/>
        <v xml:space="preserve"> </v>
      </c>
      <c r="AA418" s="16" t="str">
        <f t="shared" si="214"/>
        <v xml:space="preserve"> </v>
      </c>
      <c r="AB418" s="19" t="str">
        <f t="shared" si="215"/>
        <v>0</v>
      </c>
      <c r="AC418" s="19">
        <f t="shared" si="216"/>
        <v>0</v>
      </c>
      <c r="AD418" s="19">
        <f t="shared" si="217"/>
        <v>6</v>
      </c>
      <c r="AE418" s="31">
        <f>_xlfn.XLOOKUP(C418,Product!$E$3:$E$29,Product!$F$3:$F$29)</f>
        <v>220000</v>
      </c>
      <c r="AF418" s="31">
        <f>_xlfn.XLOOKUP(C418,Product!$E$3:$E$29,Product!$G$3:$G$29)</f>
        <v>76000</v>
      </c>
      <c r="AG418" s="21" t="s">
        <v>96</v>
      </c>
      <c r="AH418" s="22">
        <f>_xlfn.XLOOKUP(AG418,Diskon!$C$3:$C$9,Diskon!$D$3:$D$9)</f>
        <v>0.1</v>
      </c>
      <c r="AI418" s="17" t="s">
        <v>13</v>
      </c>
      <c r="AJ418" s="16" t="s">
        <v>14</v>
      </c>
      <c r="AK418" s="16" t="s">
        <v>28</v>
      </c>
      <c r="AL418" s="23">
        <f t="shared" si="218"/>
        <v>1320000</v>
      </c>
      <c r="AM418" s="23">
        <f t="shared" si="219"/>
        <v>132000</v>
      </c>
      <c r="AN418" s="23">
        <f t="shared" si="220"/>
        <v>1188000</v>
      </c>
      <c r="AO418" s="23">
        <f t="shared" si="221"/>
        <v>456000</v>
      </c>
      <c r="AP418" s="23">
        <f t="shared" si="222"/>
        <v>732000</v>
      </c>
      <c r="AQ418" s="24">
        <v>45046</v>
      </c>
      <c r="AR418" s="27" t="str">
        <f t="shared" si="223"/>
        <v>30/04/23</v>
      </c>
      <c r="AS418" s="16">
        <v>3</v>
      </c>
      <c r="AT418" s="66">
        <f>AP418/'pivot general'!$A$8</f>
        <v>1.0980746416237644E-3</v>
      </c>
    </row>
    <row r="419" spans="1:46" ht="14.4" x14ac:dyDescent="0.3">
      <c r="A419" s="16">
        <v>418</v>
      </c>
      <c r="B419" s="16" t="str">
        <f t="shared" si="192"/>
        <v>ORD-AK-418-01/04/23</v>
      </c>
      <c r="C419" s="17" t="s">
        <v>31</v>
      </c>
      <c r="D419" s="16" t="str">
        <f>_xlfn.XLOOKUP($C419,Product!$E$3:$E$29,Product!$D$3:$D$29)</f>
        <v>AK</v>
      </c>
      <c r="E419" s="18" t="s">
        <v>403</v>
      </c>
      <c r="F419" s="18">
        <f t="shared" si="193"/>
        <v>10</v>
      </c>
      <c r="G419" s="18">
        <f t="shared" si="194"/>
        <v>23</v>
      </c>
      <c r="H419" s="18">
        <f t="shared" si="195"/>
        <v>34</v>
      </c>
      <c r="I419" s="18">
        <f t="shared" si="196"/>
        <v>13</v>
      </c>
      <c r="J419" s="16" t="str">
        <f t="shared" si="197"/>
        <v>Summer Orange</v>
      </c>
      <c r="K419" s="16" t="str">
        <f t="shared" si="198"/>
        <v>Summer Orange</v>
      </c>
      <c r="L419" s="25" t="str">
        <f t="shared" si="199"/>
        <v xml:space="preserve"> 2</v>
      </c>
      <c r="M419" s="19">
        <f t="shared" si="200"/>
        <v>2</v>
      </c>
      <c r="N419" s="18">
        <f t="shared" si="201"/>
        <v>47</v>
      </c>
      <c r="O419" s="18">
        <f t="shared" si="202"/>
        <v>55</v>
      </c>
      <c r="P419" s="18">
        <f t="shared" si="203"/>
        <v>66</v>
      </c>
      <c r="Q419" s="18">
        <f t="shared" si="204"/>
        <v>8</v>
      </c>
      <c r="R419" s="27" t="str">
        <f t="shared" si="205"/>
        <v xml:space="preserve">Magenta </v>
      </c>
      <c r="S419" s="19" t="str">
        <f t="shared" si="206"/>
        <v xml:space="preserve">Magenta </v>
      </c>
      <c r="T419" s="19" t="str">
        <f t="shared" si="207"/>
        <v xml:space="preserve"> 1</v>
      </c>
      <c r="U419" s="19">
        <f t="shared" si="208"/>
        <v>1</v>
      </c>
      <c r="V419" s="20">
        <f t="shared" si="209"/>
        <v>79</v>
      </c>
      <c r="W419" s="18">
        <f t="shared" si="210"/>
        <v>84</v>
      </c>
      <c r="X419" s="18">
        <f t="shared" si="211"/>
        <v>95</v>
      </c>
      <c r="Y419" s="18">
        <f t="shared" si="212"/>
        <v>5</v>
      </c>
      <c r="Z419" s="16" t="str">
        <f t="shared" si="213"/>
        <v xml:space="preserve">Gold </v>
      </c>
      <c r="AA419" s="16" t="str">
        <f t="shared" si="214"/>
        <v xml:space="preserve">Gold </v>
      </c>
      <c r="AB419" s="19" t="str">
        <f t="shared" si="215"/>
        <v xml:space="preserve"> 1</v>
      </c>
      <c r="AC419" s="19">
        <f t="shared" si="216"/>
        <v>1</v>
      </c>
      <c r="AD419" s="19">
        <f t="shared" si="217"/>
        <v>4</v>
      </c>
      <c r="AE419" s="31">
        <f>_xlfn.XLOOKUP(C419,Product!$E$3:$E$29,Product!$F$3:$F$29)</f>
        <v>65000</v>
      </c>
      <c r="AF419" s="31">
        <f>_xlfn.XLOOKUP(C419,Product!$E$3:$E$29,Product!$G$3:$G$29)</f>
        <v>11000</v>
      </c>
      <c r="AG419" s="21" t="s">
        <v>89</v>
      </c>
      <c r="AH419" s="22">
        <f>_xlfn.XLOOKUP(AG419,Diskon!$C$3:$C$9,Diskon!$D$3:$D$9)</f>
        <v>0.15</v>
      </c>
      <c r="AI419" s="17" t="s">
        <v>90</v>
      </c>
      <c r="AJ419" s="16" t="s">
        <v>23</v>
      </c>
      <c r="AK419" s="16" t="s">
        <v>55</v>
      </c>
      <c r="AL419" s="23">
        <f t="shared" si="218"/>
        <v>260000</v>
      </c>
      <c r="AM419" s="23">
        <f t="shared" si="219"/>
        <v>39000</v>
      </c>
      <c r="AN419" s="23">
        <f t="shared" si="220"/>
        <v>221000</v>
      </c>
      <c r="AO419" s="23">
        <f t="shared" si="221"/>
        <v>44000</v>
      </c>
      <c r="AP419" s="23">
        <f t="shared" si="222"/>
        <v>177000</v>
      </c>
      <c r="AQ419" s="24">
        <v>45017</v>
      </c>
      <c r="AR419" s="27" t="str">
        <f t="shared" si="223"/>
        <v>01/04/23</v>
      </c>
      <c r="AS419" s="16">
        <v>5</v>
      </c>
      <c r="AT419" s="66">
        <f>AP419/'pivot general'!$A$8</f>
        <v>2.6551804858935288E-4</v>
      </c>
    </row>
    <row r="420" spans="1:46" ht="14.4" x14ac:dyDescent="0.3">
      <c r="A420" s="16">
        <v>419</v>
      </c>
      <c r="B420" s="16" t="str">
        <f t="shared" si="192"/>
        <v>ORD-SW-419-24/04/23</v>
      </c>
      <c r="C420" s="17" t="s">
        <v>33</v>
      </c>
      <c r="D420" s="16" t="str">
        <f>_xlfn.XLOOKUP($C420,Product!$E$3:$E$29,Product!$D$3:$D$29)</f>
        <v>SW</v>
      </c>
      <c r="E420" s="18" t="s">
        <v>261</v>
      </c>
      <c r="F420" s="18">
        <f t="shared" si="193"/>
        <v>10</v>
      </c>
      <c r="G420" s="18">
        <f t="shared" si="194"/>
        <v>24</v>
      </c>
      <c r="H420" s="18">
        <f t="shared" si="195"/>
        <v>35</v>
      </c>
      <c r="I420" s="18">
        <f t="shared" si="196"/>
        <v>14</v>
      </c>
      <c r="J420" s="16" t="str">
        <f t="shared" si="197"/>
        <v>Midnight Black</v>
      </c>
      <c r="K420" s="16" t="str">
        <f t="shared" si="198"/>
        <v>Midnight Black</v>
      </c>
      <c r="L420" s="25" t="str">
        <f t="shared" si="199"/>
        <v xml:space="preserve"> 1</v>
      </c>
      <c r="M420" s="19">
        <f t="shared" si="200"/>
        <v>1</v>
      </c>
      <c r="N420" s="18" t="e">
        <f t="shared" si="201"/>
        <v>#VALUE!</v>
      </c>
      <c r="O420" s="18" t="e">
        <f t="shared" si="202"/>
        <v>#VALUE!</v>
      </c>
      <c r="P420" s="18" t="e">
        <f t="shared" si="203"/>
        <v>#VALUE!</v>
      </c>
      <c r="Q420" s="18" t="e">
        <f t="shared" si="204"/>
        <v>#VALUE!</v>
      </c>
      <c r="R420" s="27" t="str">
        <f t="shared" si="205"/>
        <v xml:space="preserve"> </v>
      </c>
      <c r="S420" s="19" t="str">
        <f t="shared" si="206"/>
        <v xml:space="preserve"> </v>
      </c>
      <c r="T420" s="19" t="str">
        <f t="shared" si="207"/>
        <v>0</v>
      </c>
      <c r="U420" s="19">
        <f t="shared" si="208"/>
        <v>0</v>
      </c>
      <c r="V420" s="20" t="e">
        <f t="shared" si="209"/>
        <v>#VALUE!</v>
      </c>
      <c r="W420" s="18" t="e">
        <f t="shared" si="210"/>
        <v>#VALUE!</v>
      </c>
      <c r="X420" s="18" t="e">
        <f t="shared" si="211"/>
        <v>#VALUE!</v>
      </c>
      <c r="Y420" s="18" t="e">
        <f t="shared" si="212"/>
        <v>#VALUE!</v>
      </c>
      <c r="Z420" s="16" t="str">
        <f t="shared" si="213"/>
        <v xml:space="preserve"> </v>
      </c>
      <c r="AA420" s="16" t="str">
        <f t="shared" si="214"/>
        <v xml:space="preserve"> </v>
      </c>
      <c r="AB420" s="19" t="str">
        <f t="shared" si="215"/>
        <v>0</v>
      </c>
      <c r="AC420" s="19">
        <f t="shared" si="216"/>
        <v>0</v>
      </c>
      <c r="AD420" s="19">
        <f t="shared" si="217"/>
        <v>1</v>
      </c>
      <c r="AE420" s="31">
        <f>_xlfn.XLOOKUP(C420,Product!$E$3:$E$29,Product!$F$3:$F$29)</f>
        <v>189000</v>
      </c>
      <c r="AF420" s="31">
        <f>_xlfn.XLOOKUP(C420,Product!$E$3:$E$29,Product!$G$3:$G$29)</f>
        <v>93000</v>
      </c>
      <c r="AG420" s="21" t="s">
        <v>100</v>
      </c>
      <c r="AH420" s="22">
        <f>_xlfn.XLOOKUP(AG420,Diskon!$C$3:$C$9,Diskon!$D$3:$D$9)</f>
        <v>0.15</v>
      </c>
      <c r="AI420" s="17" t="s">
        <v>13</v>
      </c>
      <c r="AJ420" s="16" t="s">
        <v>17</v>
      </c>
      <c r="AK420" s="16" t="s">
        <v>36</v>
      </c>
      <c r="AL420" s="23">
        <f t="shared" si="218"/>
        <v>189000</v>
      </c>
      <c r="AM420" s="23">
        <f t="shared" si="219"/>
        <v>28350</v>
      </c>
      <c r="AN420" s="23">
        <f t="shared" si="220"/>
        <v>160650</v>
      </c>
      <c r="AO420" s="23">
        <f t="shared" si="221"/>
        <v>93000</v>
      </c>
      <c r="AP420" s="23">
        <f t="shared" si="222"/>
        <v>67650</v>
      </c>
      <c r="AQ420" s="24">
        <v>45040</v>
      </c>
      <c r="AR420" s="27" t="str">
        <f t="shared" si="223"/>
        <v>24/04/23</v>
      </c>
      <c r="AS420" s="16">
        <v>1</v>
      </c>
      <c r="AT420" s="66">
        <f>AP420/'pivot general'!$A$8</f>
        <v>1.0148189823203232E-4</v>
      </c>
    </row>
    <row r="421" spans="1:46" ht="14.4" x14ac:dyDescent="0.3">
      <c r="A421" s="16">
        <v>420</v>
      </c>
      <c r="B421" s="16" t="str">
        <f t="shared" si="192"/>
        <v>ORD-AK-420-05/04/23</v>
      </c>
      <c r="C421" s="17" t="s">
        <v>50</v>
      </c>
      <c r="D421" s="16" t="str">
        <f>_xlfn.XLOOKUP($C421,Product!$E$3:$E$29,Product!$D$3:$D$29)</f>
        <v>AK</v>
      </c>
      <c r="E421" s="18" t="s">
        <v>404</v>
      </c>
      <c r="F421" s="18">
        <f t="shared" si="193"/>
        <v>10</v>
      </c>
      <c r="G421" s="18">
        <f t="shared" si="194"/>
        <v>21</v>
      </c>
      <c r="H421" s="18">
        <f t="shared" si="195"/>
        <v>32</v>
      </c>
      <c r="I421" s="18">
        <f t="shared" si="196"/>
        <v>11</v>
      </c>
      <c r="J421" s="16" t="str">
        <f t="shared" si="197"/>
        <v>Carmine Red</v>
      </c>
      <c r="K421" s="16" t="str">
        <f t="shared" si="198"/>
        <v>Carmine Red</v>
      </c>
      <c r="L421" s="25" t="str">
        <f t="shared" si="199"/>
        <v xml:space="preserve"> 3</v>
      </c>
      <c r="M421" s="19">
        <f t="shared" si="200"/>
        <v>3</v>
      </c>
      <c r="N421" s="18">
        <f t="shared" si="201"/>
        <v>45</v>
      </c>
      <c r="O421" s="18">
        <f t="shared" si="202"/>
        <v>56</v>
      </c>
      <c r="P421" s="18">
        <f t="shared" si="203"/>
        <v>67</v>
      </c>
      <c r="Q421" s="18">
        <f t="shared" si="204"/>
        <v>11</v>
      </c>
      <c r="R421" s="27" t="str">
        <f t="shared" si="205"/>
        <v xml:space="preserve">Snow White </v>
      </c>
      <c r="S421" s="19" t="str">
        <f t="shared" si="206"/>
        <v xml:space="preserve">Snow White </v>
      </c>
      <c r="T421" s="19" t="str">
        <f t="shared" si="207"/>
        <v xml:space="preserve"> 1</v>
      </c>
      <c r="U421" s="19">
        <f t="shared" si="208"/>
        <v>1</v>
      </c>
      <c r="V421" s="20">
        <f t="shared" si="209"/>
        <v>80</v>
      </c>
      <c r="W421" s="18">
        <f t="shared" si="210"/>
        <v>95</v>
      </c>
      <c r="X421" s="18">
        <f t="shared" si="211"/>
        <v>106</v>
      </c>
      <c r="Y421" s="18">
        <f t="shared" si="212"/>
        <v>15</v>
      </c>
      <c r="Z421" s="16" t="str">
        <f t="shared" si="213"/>
        <v xml:space="preserve">Midnight Black </v>
      </c>
      <c r="AA421" s="16" t="str">
        <f t="shared" si="214"/>
        <v xml:space="preserve">Midnight Black </v>
      </c>
      <c r="AB421" s="19" t="str">
        <f t="shared" si="215"/>
        <v xml:space="preserve"> 2</v>
      </c>
      <c r="AC421" s="19">
        <f t="shared" si="216"/>
        <v>2</v>
      </c>
      <c r="AD421" s="19">
        <f t="shared" si="217"/>
        <v>6</v>
      </c>
      <c r="AE421" s="31">
        <f>_xlfn.XLOOKUP(C421,Product!$E$3:$E$29,Product!$F$3:$F$29)</f>
        <v>290000</v>
      </c>
      <c r="AF421" s="31">
        <f>_xlfn.XLOOKUP(C421,Product!$E$3:$E$29,Product!$G$3:$G$29)</f>
        <v>115000</v>
      </c>
      <c r="AG421" s="21" t="s">
        <v>89</v>
      </c>
      <c r="AH421" s="22">
        <f>_xlfn.XLOOKUP(AG421,Diskon!$C$3:$C$9,Diskon!$D$3:$D$9)</f>
        <v>0.15</v>
      </c>
      <c r="AI421" s="17" t="s">
        <v>90</v>
      </c>
      <c r="AJ421" s="16" t="s">
        <v>23</v>
      </c>
      <c r="AK421" s="16" t="s">
        <v>72</v>
      </c>
      <c r="AL421" s="23">
        <f t="shared" si="218"/>
        <v>1740000</v>
      </c>
      <c r="AM421" s="23">
        <f t="shared" si="219"/>
        <v>261000</v>
      </c>
      <c r="AN421" s="23">
        <f t="shared" si="220"/>
        <v>1479000</v>
      </c>
      <c r="AO421" s="23">
        <f t="shared" si="221"/>
        <v>690000</v>
      </c>
      <c r="AP421" s="23">
        <f t="shared" si="222"/>
        <v>789000</v>
      </c>
      <c r="AQ421" s="24">
        <v>45021</v>
      </c>
      <c r="AR421" s="27" t="str">
        <f t="shared" si="223"/>
        <v>05/04/23</v>
      </c>
      <c r="AS421" s="16">
        <v>1</v>
      </c>
      <c r="AT421" s="66">
        <f>AP421/'pivot general'!$A$8</f>
        <v>1.1835804538813527E-3</v>
      </c>
    </row>
    <row r="422" spans="1:46" ht="14.4" x14ac:dyDescent="0.3">
      <c r="A422" s="16">
        <v>421</v>
      </c>
      <c r="B422" s="16" t="str">
        <f t="shared" si="192"/>
        <v>ORD-AK-421-16/04/23</v>
      </c>
      <c r="C422" s="17" t="s">
        <v>31</v>
      </c>
      <c r="D422" s="16" t="str">
        <f>_xlfn.XLOOKUP($C422,Product!$E$3:$E$29,Product!$D$3:$D$29)</f>
        <v>AK</v>
      </c>
      <c r="E422" s="18" t="s">
        <v>120</v>
      </c>
      <c r="F422" s="18">
        <f t="shared" si="193"/>
        <v>10</v>
      </c>
      <c r="G422" s="18">
        <f t="shared" si="194"/>
        <v>19</v>
      </c>
      <c r="H422" s="18">
        <f t="shared" si="195"/>
        <v>30</v>
      </c>
      <c r="I422" s="18">
        <f t="shared" si="196"/>
        <v>9</v>
      </c>
      <c r="J422" s="16" t="str">
        <f t="shared" si="197"/>
        <v>Rose Gold</v>
      </c>
      <c r="K422" s="16" t="str">
        <f t="shared" si="198"/>
        <v>Rose Gold</v>
      </c>
      <c r="L422" s="25" t="str">
        <f t="shared" si="199"/>
        <v xml:space="preserve"> 1</v>
      </c>
      <c r="M422" s="19">
        <f t="shared" si="200"/>
        <v>1</v>
      </c>
      <c r="N422" s="18" t="e">
        <f t="shared" si="201"/>
        <v>#VALUE!</v>
      </c>
      <c r="O422" s="18" t="e">
        <f t="shared" si="202"/>
        <v>#VALUE!</v>
      </c>
      <c r="P422" s="18" t="e">
        <f t="shared" si="203"/>
        <v>#VALUE!</v>
      </c>
      <c r="Q422" s="18" t="e">
        <f t="shared" si="204"/>
        <v>#VALUE!</v>
      </c>
      <c r="R422" s="27" t="str">
        <f t="shared" si="205"/>
        <v xml:space="preserve"> </v>
      </c>
      <c r="S422" s="19" t="str">
        <f t="shared" si="206"/>
        <v xml:space="preserve"> </v>
      </c>
      <c r="T422" s="19" t="str">
        <f t="shared" si="207"/>
        <v>0</v>
      </c>
      <c r="U422" s="19">
        <f t="shared" si="208"/>
        <v>0</v>
      </c>
      <c r="V422" s="20" t="e">
        <f t="shared" si="209"/>
        <v>#VALUE!</v>
      </c>
      <c r="W422" s="18" t="e">
        <f t="shared" si="210"/>
        <v>#VALUE!</v>
      </c>
      <c r="X422" s="18" t="e">
        <f t="shared" si="211"/>
        <v>#VALUE!</v>
      </c>
      <c r="Y422" s="18" t="e">
        <f t="shared" si="212"/>
        <v>#VALUE!</v>
      </c>
      <c r="Z422" s="16" t="str">
        <f t="shared" si="213"/>
        <v xml:space="preserve"> </v>
      </c>
      <c r="AA422" s="16" t="str">
        <f t="shared" si="214"/>
        <v xml:space="preserve"> </v>
      </c>
      <c r="AB422" s="19" t="str">
        <f t="shared" si="215"/>
        <v>0</v>
      </c>
      <c r="AC422" s="19">
        <f t="shared" si="216"/>
        <v>0</v>
      </c>
      <c r="AD422" s="19">
        <f t="shared" si="217"/>
        <v>1</v>
      </c>
      <c r="AE422" s="31">
        <f>_xlfn.XLOOKUP(C422,Product!$E$3:$E$29,Product!$F$3:$F$29)</f>
        <v>65000</v>
      </c>
      <c r="AF422" s="31">
        <f>_xlfn.XLOOKUP(C422,Product!$E$3:$E$29,Product!$G$3:$G$29)</f>
        <v>11000</v>
      </c>
      <c r="AG422" s="21" t="s">
        <v>96</v>
      </c>
      <c r="AH422" s="22">
        <f>_xlfn.XLOOKUP(AG422,Diskon!$C$3:$C$9,Diskon!$D$3:$D$9)</f>
        <v>0.1</v>
      </c>
      <c r="AI422" s="17" t="s">
        <v>13</v>
      </c>
      <c r="AJ422" s="16" t="s">
        <v>14</v>
      </c>
      <c r="AK422" s="16" t="s">
        <v>25</v>
      </c>
      <c r="AL422" s="23">
        <f t="shared" si="218"/>
        <v>65000</v>
      </c>
      <c r="AM422" s="23">
        <f t="shared" si="219"/>
        <v>6500</v>
      </c>
      <c r="AN422" s="23">
        <f t="shared" si="220"/>
        <v>58500</v>
      </c>
      <c r="AO422" s="23">
        <f t="shared" si="221"/>
        <v>11000</v>
      </c>
      <c r="AP422" s="23">
        <f t="shared" si="222"/>
        <v>47500</v>
      </c>
      <c r="AQ422" s="24">
        <v>45032</v>
      </c>
      <c r="AR422" s="27" t="str">
        <f t="shared" si="223"/>
        <v>16/04/23</v>
      </c>
      <c r="AS422" s="16">
        <v>3</v>
      </c>
      <c r="AT422" s="66">
        <f>AP422/'pivot general'!$A$8</f>
        <v>7.1254843547990173E-5</v>
      </c>
    </row>
    <row r="423" spans="1:46" ht="14.4" x14ac:dyDescent="0.3">
      <c r="A423" s="16">
        <v>422</v>
      </c>
      <c r="B423" s="16" t="str">
        <f t="shared" si="192"/>
        <v>ORD-PU-422-11/04/23</v>
      </c>
      <c r="C423" s="17" t="s">
        <v>41</v>
      </c>
      <c r="D423" s="16" t="str">
        <f>_xlfn.XLOOKUP($C423,Product!$E$3:$E$29,Product!$D$3:$D$29)</f>
        <v>PU</v>
      </c>
      <c r="E423" s="18" t="s">
        <v>405</v>
      </c>
      <c r="F423" s="18">
        <f t="shared" si="193"/>
        <v>10</v>
      </c>
      <c r="G423" s="18">
        <f t="shared" si="194"/>
        <v>20</v>
      </c>
      <c r="H423" s="18">
        <f t="shared" si="195"/>
        <v>31</v>
      </c>
      <c r="I423" s="18">
        <f t="shared" si="196"/>
        <v>10</v>
      </c>
      <c r="J423" s="16" t="str">
        <f t="shared" si="197"/>
        <v>Snow White</v>
      </c>
      <c r="K423" s="16" t="str">
        <f t="shared" si="198"/>
        <v>Snow White</v>
      </c>
      <c r="L423" s="25" t="str">
        <f t="shared" si="199"/>
        <v xml:space="preserve"> 1</v>
      </c>
      <c r="M423" s="19">
        <f t="shared" si="200"/>
        <v>1</v>
      </c>
      <c r="N423" s="18">
        <f t="shared" si="201"/>
        <v>44</v>
      </c>
      <c r="O423" s="18">
        <f t="shared" si="202"/>
        <v>53</v>
      </c>
      <c r="P423" s="18">
        <f t="shared" si="203"/>
        <v>64</v>
      </c>
      <c r="Q423" s="18">
        <f t="shared" si="204"/>
        <v>9</v>
      </c>
      <c r="R423" s="27" t="str">
        <f t="shared" si="205"/>
        <v xml:space="preserve">Ash Grey </v>
      </c>
      <c r="S423" s="19" t="str">
        <f t="shared" si="206"/>
        <v xml:space="preserve">Ash Grey </v>
      </c>
      <c r="T423" s="19" t="str">
        <f t="shared" si="207"/>
        <v xml:space="preserve"> 5</v>
      </c>
      <c r="U423" s="19">
        <f t="shared" si="208"/>
        <v>5</v>
      </c>
      <c r="V423" s="20" t="e">
        <f t="shared" si="209"/>
        <v>#VALUE!</v>
      </c>
      <c r="W423" s="18" t="e">
        <f t="shared" si="210"/>
        <v>#VALUE!</v>
      </c>
      <c r="X423" s="18" t="e">
        <f t="shared" si="211"/>
        <v>#VALUE!</v>
      </c>
      <c r="Y423" s="18" t="e">
        <f t="shared" si="212"/>
        <v>#VALUE!</v>
      </c>
      <c r="Z423" s="16" t="str">
        <f t="shared" si="213"/>
        <v xml:space="preserve"> </v>
      </c>
      <c r="AA423" s="16" t="str">
        <f t="shared" si="214"/>
        <v xml:space="preserve"> </v>
      </c>
      <c r="AB423" s="19" t="str">
        <f t="shared" si="215"/>
        <v>0</v>
      </c>
      <c r="AC423" s="19">
        <f t="shared" si="216"/>
        <v>0</v>
      </c>
      <c r="AD423" s="19">
        <f t="shared" si="217"/>
        <v>6</v>
      </c>
      <c r="AE423" s="31">
        <f>_xlfn.XLOOKUP(C423,Product!$E$3:$E$29,Product!$F$3:$F$29)</f>
        <v>220000</v>
      </c>
      <c r="AF423" s="31">
        <f>_xlfn.XLOOKUP(C423,Product!$E$3:$E$29,Product!$G$3:$G$29)</f>
        <v>76000</v>
      </c>
      <c r="AG423" s="21" t="s">
        <v>16</v>
      </c>
      <c r="AH423" s="22" t="e">
        <f>_xlfn.XLOOKUP(AG423,Diskon!$C$3:$C$9,Diskon!$D$3:$D$9)</f>
        <v>#N/A</v>
      </c>
      <c r="AI423" s="17" t="s">
        <v>16</v>
      </c>
      <c r="AJ423" s="16" t="s">
        <v>11</v>
      </c>
      <c r="AK423" s="16" t="s">
        <v>60</v>
      </c>
      <c r="AL423" s="23">
        <f t="shared" si="218"/>
        <v>1320000</v>
      </c>
      <c r="AM423" s="23" t="str">
        <f t="shared" si="219"/>
        <v>0</v>
      </c>
      <c r="AN423" s="23">
        <f t="shared" si="220"/>
        <v>1320000</v>
      </c>
      <c r="AO423" s="23">
        <f t="shared" si="221"/>
        <v>456000</v>
      </c>
      <c r="AP423" s="23">
        <f t="shared" si="222"/>
        <v>864000</v>
      </c>
      <c r="AQ423" s="24">
        <v>45027</v>
      </c>
      <c r="AR423" s="27" t="str">
        <f t="shared" si="223"/>
        <v>11/04/23</v>
      </c>
      <c r="AS423" s="16">
        <v>3</v>
      </c>
      <c r="AT423" s="66">
        <f>AP423/'pivot general'!$A$8</f>
        <v>1.2960881015887055E-3</v>
      </c>
    </row>
    <row r="424" spans="1:46" ht="14.4" x14ac:dyDescent="0.3">
      <c r="A424" s="16">
        <v>423</v>
      </c>
      <c r="B424" s="16" t="str">
        <f t="shared" si="192"/>
        <v>ORD-PW-423-15/04/23</v>
      </c>
      <c r="C424" s="17" t="s">
        <v>22</v>
      </c>
      <c r="D424" s="16" t="str">
        <f>_xlfn.XLOOKUP($C424,Product!$E$3:$E$29,Product!$D$3:$D$29)</f>
        <v>PW</v>
      </c>
      <c r="E424" s="18" t="s">
        <v>406</v>
      </c>
      <c r="F424" s="18">
        <f t="shared" si="193"/>
        <v>10</v>
      </c>
      <c r="G424" s="18">
        <f t="shared" si="194"/>
        <v>17</v>
      </c>
      <c r="H424" s="18">
        <f t="shared" si="195"/>
        <v>28</v>
      </c>
      <c r="I424" s="18">
        <f t="shared" si="196"/>
        <v>7</v>
      </c>
      <c r="J424" s="16" t="str">
        <f t="shared" si="197"/>
        <v>Magenta</v>
      </c>
      <c r="K424" s="16" t="str">
        <f t="shared" si="198"/>
        <v>Magenta</v>
      </c>
      <c r="L424" s="25" t="str">
        <f t="shared" si="199"/>
        <v xml:space="preserve"> 1</v>
      </c>
      <c r="M424" s="19">
        <f t="shared" si="200"/>
        <v>1</v>
      </c>
      <c r="N424" s="18">
        <f t="shared" si="201"/>
        <v>41</v>
      </c>
      <c r="O424" s="18">
        <f t="shared" si="202"/>
        <v>52</v>
      </c>
      <c r="P424" s="18">
        <f t="shared" si="203"/>
        <v>63</v>
      </c>
      <c r="Q424" s="18">
        <f t="shared" si="204"/>
        <v>11</v>
      </c>
      <c r="R424" s="27" t="str">
        <f t="shared" si="205"/>
        <v xml:space="preserve">Ocean Blue </v>
      </c>
      <c r="S424" s="19" t="str">
        <f t="shared" si="206"/>
        <v xml:space="preserve">Ocean Blue </v>
      </c>
      <c r="T424" s="19" t="str">
        <f t="shared" si="207"/>
        <v xml:space="preserve"> 1</v>
      </c>
      <c r="U424" s="19">
        <f t="shared" si="208"/>
        <v>1</v>
      </c>
      <c r="V424" s="20">
        <f t="shared" si="209"/>
        <v>76</v>
      </c>
      <c r="W424" s="18">
        <f t="shared" si="210"/>
        <v>81</v>
      </c>
      <c r="X424" s="18">
        <f t="shared" si="211"/>
        <v>92</v>
      </c>
      <c r="Y424" s="18">
        <f t="shared" si="212"/>
        <v>5</v>
      </c>
      <c r="Z424" s="16" t="str">
        <f t="shared" si="213"/>
        <v xml:space="preserve">Gold </v>
      </c>
      <c r="AA424" s="16" t="str">
        <f t="shared" si="214"/>
        <v xml:space="preserve">Gold </v>
      </c>
      <c r="AB424" s="19" t="str">
        <f t="shared" si="215"/>
        <v xml:space="preserve"> 1</v>
      </c>
      <c r="AC424" s="19">
        <f t="shared" si="216"/>
        <v>1</v>
      </c>
      <c r="AD424" s="19">
        <f t="shared" si="217"/>
        <v>3</v>
      </c>
      <c r="AE424" s="31">
        <f>_xlfn.XLOOKUP(C424,Product!$E$3:$E$29,Product!$F$3:$F$29)</f>
        <v>90000</v>
      </c>
      <c r="AF424" s="31">
        <f>_xlfn.XLOOKUP(C424,Product!$E$3:$E$29,Product!$G$3:$G$29)</f>
        <v>37000</v>
      </c>
      <c r="AG424" s="21" t="s">
        <v>16</v>
      </c>
      <c r="AH424" s="22" t="e">
        <f>_xlfn.XLOOKUP(AG424,Diskon!$C$3:$C$9,Diskon!$D$3:$D$9)</f>
        <v>#N/A</v>
      </c>
      <c r="AI424" s="17" t="s">
        <v>16</v>
      </c>
      <c r="AJ424" s="16" t="s">
        <v>11</v>
      </c>
      <c r="AK424" s="16" t="s">
        <v>46</v>
      </c>
      <c r="AL424" s="23">
        <f t="shared" si="218"/>
        <v>270000</v>
      </c>
      <c r="AM424" s="23" t="str">
        <f t="shared" si="219"/>
        <v>0</v>
      </c>
      <c r="AN424" s="23">
        <f t="shared" si="220"/>
        <v>270000</v>
      </c>
      <c r="AO424" s="23">
        <f t="shared" si="221"/>
        <v>111000</v>
      </c>
      <c r="AP424" s="23">
        <f t="shared" si="222"/>
        <v>159000</v>
      </c>
      <c r="AQ424" s="24">
        <v>45031</v>
      </c>
      <c r="AR424" s="27" t="str">
        <f t="shared" si="223"/>
        <v>15/04/23</v>
      </c>
      <c r="AS424" s="16">
        <v>3</v>
      </c>
      <c r="AT424" s="66">
        <f>AP424/'pivot general'!$A$8</f>
        <v>2.3851621313958815E-4</v>
      </c>
    </row>
    <row r="425" spans="1:46" ht="14.4" x14ac:dyDescent="0.3">
      <c r="A425" s="16">
        <v>424</v>
      </c>
      <c r="B425" s="16" t="str">
        <f t="shared" si="192"/>
        <v>ORD-PU-424-29/04/23</v>
      </c>
      <c r="C425" s="17" t="s">
        <v>41</v>
      </c>
      <c r="D425" s="16" t="str">
        <f>_xlfn.XLOOKUP($C425,Product!$E$3:$E$29,Product!$D$3:$D$29)</f>
        <v>PU</v>
      </c>
      <c r="E425" s="18" t="s">
        <v>407</v>
      </c>
      <c r="F425" s="18">
        <f t="shared" si="193"/>
        <v>10</v>
      </c>
      <c r="G425" s="18">
        <f t="shared" si="194"/>
        <v>14</v>
      </c>
      <c r="H425" s="18">
        <f t="shared" si="195"/>
        <v>25</v>
      </c>
      <c r="I425" s="18">
        <f t="shared" si="196"/>
        <v>4</v>
      </c>
      <c r="J425" s="16" t="str">
        <f t="shared" si="197"/>
        <v>Gold</v>
      </c>
      <c r="K425" s="16" t="str">
        <f t="shared" si="198"/>
        <v>Gold</v>
      </c>
      <c r="L425" s="25" t="str">
        <f t="shared" si="199"/>
        <v xml:space="preserve"> 7</v>
      </c>
      <c r="M425" s="19">
        <f t="shared" si="200"/>
        <v>7</v>
      </c>
      <c r="N425" s="18" t="e">
        <f t="shared" si="201"/>
        <v>#VALUE!</v>
      </c>
      <c r="O425" s="18" t="e">
        <f t="shared" si="202"/>
        <v>#VALUE!</v>
      </c>
      <c r="P425" s="18" t="e">
        <f t="shared" si="203"/>
        <v>#VALUE!</v>
      </c>
      <c r="Q425" s="18" t="e">
        <f t="shared" si="204"/>
        <v>#VALUE!</v>
      </c>
      <c r="R425" s="27" t="str">
        <f t="shared" si="205"/>
        <v xml:space="preserve"> </v>
      </c>
      <c r="S425" s="19" t="str">
        <f t="shared" si="206"/>
        <v xml:space="preserve"> </v>
      </c>
      <c r="T425" s="19" t="str">
        <f t="shared" si="207"/>
        <v>0</v>
      </c>
      <c r="U425" s="19">
        <f t="shared" si="208"/>
        <v>0</v>
      </c>
      <c r="V425" s="20" t="e">
        <f t="shared" si="209"/>
        <v>#VALUE!</v>
      </c>
      <c r="W425" s="18" t="e">
        <f t="shared" si="210"/>
        <v>#VALUE!</v>
      </c>
      <c r="X425" s="18" t="e">
        <f t="shared" si="211"/>
        <v>#VALUE!</v>
      </c>
      <c r="Y425" s="18" t="e">
        <f t="shared" si="212"/>
        <v>#VALUE!</v>
      </c>
      <c r="Z425" s="16" t="str">
        <f t="shared" si="213"/>
        <v xml:space="preserve"> </v>
      </c>
      <c r="AA425" s="16" t="str">
        <f t="shared" si="214"/>
        <v xml:space="preserve"> </v>
      </c>
      <c r="AB425" s="19" t="str">
        <f t="shared" si="215"/>
        <v>0</v>
      </c>
      <c r="AC425" s="19">
        <f t="shared" si="216"/>
        <v>0</v>
      </c>
      <c r="AD425" s="19">
        <f t="shared" si="217"/>
        <v>7</v>
      </c>
      <c r="AE425" s="31">
        <f>_xlfn.XLOOKUP(C425,Product!$E$3:$E$29,Product!$F$3:$F$29)</f>
        <v>220000</v>
      </c>
      <c r="AF425" s="31">
        <f>_xlfn.XLOOKUP(C425,Product!$E$3:$E$29,Product!$G$3:$G$29)</f>
        <v>76000</v>
      </c>
      <c r="AG425" s="21" t="s">
        <v>12</v>
      </c>
      <c r="AH425" s="22">
        <f>_xlfn.XLOOKUP(AG425,Diskon!$C$3:$C$9,Diskon!$D$3:$D$9)</f>
        <v>0.2</v>
      </c>
      <c r="AI425" s="17" t="s">
        <v>13</v>
      </c>
      <c r="AJ425" s="16" t="s">
        <v>11</v>
      </c>
      <c r="AK425" s="16" t="s">
        <v>42</v>
      </c>
      <c r="AL425" s="23">
        <f t="shared" si="218"/>
        <v>1540000</v>
      </c>
      <c r="AM425" s="23">
        <f t="shared" si="219"/>
        <v>308000</v>
      </c>
      <c r="AN425" s="23">
        <f t="shared" si="220"/>
        <v>1232000</v>
      </c>
      <c r="AO425" s="23">
        <f t="shared" si="221"/>
        <v>532000</v>
      </c>
      <c r="AP425" s="23">
        <f t="shared" si="222"/>
        <v>700000</v>
      </c>
      <c r="AQ425" s="24">
        <v>45045</v>
      </c>
      <c r="AR425" s="27" t="str">
        <f t="shared" si="223"/>
        <v>29/04/23</v>
      </c>
      <c r="AS425" s="16">
        <v>5</v>
      </c>
      <c r="AT425" s="66">
        <f>AP425/'pivot general'!$A$8</f>
        <v>1.0500713786019604E-3</v>
      </c>
    </row>
    <row r="426" spans="1:46" ht="14.4" x14ac:dyDescent="0.3">
      <c r="A426" s="16">
        <v>425</v>
      </c>
      <c r="B426" s="16" t="str">
        <f t="shared" si="192"/>
        <v>ORD-SP-425-21/04/23</v>
      </c>
      <c r="C426" s="17" t="s">
        <v>67</v>
      </c>
      <c r="D426" s="16" t="str">
        <f>_xlfn.XLOOKUP($C426,Product!$E$3:$E$29,Product!$D$3:$D$29)</f>
        <v>SP</v>
      </c>
      <c r="E426" s="18" t="s">
        <v>408</v>
      </c>
      <c r="F426" s="18">
        <f t="shared" si="193"/>
        <v>10</v>
      </c>
      <c r="G426" s="18">
        <f t="shared" si="194"/>
        <v>24</v>
      </c>
      <c r="H426" s="18">
        <f t="shared" si="195"/>
        <v>35</v>
      </c>
      <c r="I426" s="18">
        <f t="shared" si="196"/>
        <v>14</v>
      </c>
      <c r="J426" s="16" t="str">
        <f t="shared" si="197"/>
        <v>Midnight Black</v>
      </c>
      <c r="K426" s="16" t="str">
        <f t="shared" si="198"/>
        <v>Midnight Black</v>
      </c>
      <c r="L426" s="25" t="str">
        <f t="shared" si="199"/>
        <v xml:space="preserve"> 6</v>
      </c>
      <c r="M426" s="19">
        <f t="shared" si="200"/>
        <v>6</v>
      </c>
      <c r="N426" s="18">
        <f t="shared" si="201"/>
        <v>48</v>
      </c>
      <c r="O426" s="18">
        <f t="shared" si="202"/>
        <v>53</v>
      </c>
      <c r="P426" s="18">
        <f t="shared" si="203"/>
        <v>64</v>
      </c>
      <c r="Q426" s="18">
        <f t="shared" si="204"/>
        <v>5</v>
      </c>
      <c r="R426" s="27" t="str">
        <f t="shared" si="205"/>
        <v xml:space="preserve">Gold </v>
      </c>
      <c r="S426" s="19" t="str">
        <f t="shared" si="206"/>
        <v xml:space="preserve">Gold </v>
      </c>
      <c r="T426" s="19" t="str">
        <f t="shared" si="207"/>
        <v xml:space="preserve"> 1</v>
      </c>
      <c r="U426" s="19">
        <f t="shared" si="208"/>
        <v>1</v>
      </c>
      <c r="V426" s="20" t="e">
        <f t="shared" si="209"/>
        <v>#VALUE!</v>
      </c>
      <c r="W426" s="18" t="e">
        <f t="shared" si="210"/>
        <v>#VALUE!</v>
      </c>
      <c r="X426" s="18" t="e">
        <f t="shared" si="211"/>
        <v>#VALUE!</v>
      </c>
      <c r="Y426" s="18" t="e">
        <f t="shared" si="212"/>
        <v>#VALUE!</v>
      </c>
      <c r="Z426" s="16" t="str">
        <f t="shared" si="213"/>
        <v xml:space="preserve"> </v>
      </c>
      <c r="AA426" s="16" t="str">
        <f t="shared" si="214"/>
        <v xml:space="preserve"> </v>
      </c>
      <c r="AB426" s="19" t="str">
        <f t="shared" si="215"/>
        <v>0</v>
      </c>
      <c r="AC426" s="19">
        <f t="shared" si="216"/>
        <v>0</v>
      </c>
      <c r="AD426" s="19">
        <f t="shared" si="217"/>
        <v>7</v>
      </c>
      <c r="AE426" s="31">
        <f>_xlfn.XLOOKUP(C426,Product!$E$3:$E$29,Product!$F$3:$F$29)</f>
        <v>370000</v>
      </c>
      <c r="AF426" s="31">
        <f>_xlfn.XLOOKUP(C426,Product!$E$3:$E$29,Product!$G$3:$G$29)</f>
        <v>108000</v>
      </c>
      <c r="AG426" s="21" t="s">
        <v>12</v>
      </c>
      <c r="AH426" s="22">
        <f>_xlfn.XLOOKUP(AG426,Diskon!$C$3:$C$9,Diskon!$D$3:$D$9)</f>
        <v>0.2</v>
      </c>
      <c r="AI426" s="17" t="s">
        <v>13</v>
      </c>
      <c r="AJ426" s="16" t="s">
        <v>11</v>
      </c>
      <c r="AK426" s="16" t="s">
        <v>38</v>
      </c>
      <c r="AL426" s="23">
        <f t="shared" si="218"/>
        <v>2590000</v>
      </c>
      <c r="AM426" s="23">
        <f t="shared" si="219"/>
        <v>518000</v>
      </c>
      <c r="AN426" s="23">
        <f t="shared" si="220"/>
        <v>2072000</v>
      </c>
      <c r="AO426" s="23">
        <f t="shared" si="221"/>
        <v>756000</v>
      </c>
      <c r="AP426" s="23">
        <f t="shared" si="222"/>
        <v>1316000</v>
      </c>
      <c r="AQ426" s="24">
        <v>45037</v>
      </c>
      <c r="AR426" s="27" t="str">
        <f t="shared" si="223"/>
        <v>21/04/23</v>
      </c>
      <c r="AS426" s="16">
        <v>4</v>
      </c>
      <c r="AT426" s="66">
        <f>AP426/'pivot general'!$A$8</f>
        <v>1.9741341917716856E-3</v>
      </c>
    </row>
    <row r="427" spans="1:46" ht="14.4" x14ac:dyDescent="0.3">
      <c r="A427" s="16">
        <v>426</v>
      </c>
      <c r="B427" s="16" t="str">
        <f t="shared" si="192"/>
        <v>ORD-AK-426-28/04/23</v>
      </c>
      <c r="C427" s="17" t="s">
        <v>69</v>
      </c>
      <c r="D427" s="16" t="str">
        <f>_xlfn.XLOOKUP($C427,Product!$E$3:$E$29,Product!$D$3:$D$29)</f>
        <v>AK</v>
      </c>
      <c r="E427" s="18" t="s">
        <v>133</v>
      </c>
      <c r="F427" s="18">
        <f t="shared" si="193"/>
        <v>10</v>
      </c>
      <c r="G427" s="18">
        <f t="shared" si="194"/>
        <v>20</v>
      </c>
      <c r="H427" s="18">
        <f t="shared" si="195"/>
        <v>31</v>
      </c>
      <c r="I427" s="18">
        <f t="shared" si="196"/>
        <v>10</v>
      </c>
      <c r="J427" s="16" t="str">
        <f t="shared" si="197"/>
        <v>Snow White</v>
      </c>
      <c r="K427" s="16" t="str">
        <f t="shared" si="198"/>
        <v>Snow White</v>
      </c>
      <c r="L427" s="25" t="str">
        <f t="shared" si="199"/>
        <v xml:space="preserve"> 1</v>
      </c>
      <c r="M427" s="19">
        <f t="shared" si="200"/>
        <v>1</v>
      </c>
      <c r="N427" s="18" t="e">
        <f t="shared" si="201"/>
        <v>#VALUE!</v>
      </c>
      <c r="O427" s="18" t="e">
        <f t="shared" si="202"/>
        <v>#VALUE!</v>
      </c>
      <c r="P427" s="18" t="e">
        <f t="shared" si="203"/>
        <v>#VALUE!</v>
      </c>
      <c r="Q427" s="18" t="e">
        <f t="shared" si="204"/>
        <v>#VALUE!</v>
      </c>
      <c r="R427" s="27" t="str">
        <f t="shared" si="205"/>
        <v xml:space="preserve"> </v>
      </c>
      <c r="S427" s="19" t="str">
        <f t="shared" si="206"/>
        <v xml:space="preserve"> </v>
      </c>
      <c r="T427" s="19" t="str">
        <f t="shared" si="207"/>
        <v>0</v>
      </c>
      <c r="U427" s="19">
        <f t="shared" si="208"/>
        <v>0</v>
      </c>
      <c r="V427" s="20" t="e">
        <f t="shared" si="209"/>
        <v>#VALUE!</v>
      </c>
      <c r="W427" s="18" t="e">
        <f t="shared" si="210"/>
        <v>#VALUE!</v>
      </c>
      <c r="X427" s="18" t="e">
        <f t="shared" si="211"/>
        <v>#VALUE!</v>
      </c>
      <c r="Y427" s="18" t="e">
        <f t="shared" si="212"/>
        <v>#VALUE!</v>
      </c>
      <c r="Z427" s="16" t="str">
        <f t="shared" si="213"/>
        <v xml:space="preserve"> </v>
      </c>
      <c r="AA427" s="16" t="str">
        <f t="shared" si="214"/>
        <v xml:space="preserve"> </v>
      </c>
      <c r="AB427" s="19" t="str">
        <f t="shared" si="215"/>
        <v>0</v>
      </c>
      <c r="AC427" s="19">
        <f t="shared" si="216"/>
        <v>0</v>
      </c>
      <c r="AD427" s="19">
        <f t="shared" si="217"/>
        <v>1</v>
      </c>
      <c r="AE427" s="31">
        <f>_xlfn.XLOOKUP(C427,Product!$E$3:$E$29,Product!$F$3:$F$29)</f>
        <v>9000</v>
      </c>
      <c r="AF427" s="31">
        <f>_xlfn.XLOOKUP(C427,Product!$E$3:$E$29,Product!$G$3:$G$29)</f>
        <v>2000</v>
      </c>
      <c r="AG427" s="21" t="s">
        <v>12</v>
      </c>
      <c r="AH427" s="22">
        <f>_xlfn.XLOOKUP(AG427,Diskon!$C$3:$C$9,Diskon!$D$3:$D$9)</f>
        <v>0.2</v>
      </c>
      <c r="AI427" s="17" t="s">
        <v>13</v>
      </c>
      <c r="AJ427" s="16" t="s">
        <v>11</v>
      </c>
      <c r="AK427" s="16" t="s">
        <v>60</v>
      </c>
      <c r="AL427" s="23">
        <f t="shared" si="218"/>
        <v>9000</v>
      </c>
      <c r="AM427" s="23">
        <f t="shared" si="219"/>
        <v>1800</v>
      </c>
      <c r="AN427" s="23">
        <f t="shared" si="220"/>
        <v>7200</v>
      </c>
      <c r="AO427" s="23">
        <f t="shared" si="221"/>
        <v>2000</v>
      </c>
      <c r="AP427" s="23">
        <f t="shared" si="222"/>
        <v>5200</v>
      </c>
      <c r="AQ427" s="24">
        <v>45044</v>
      </c>
      <c r="AR427" s="27" t="str">
        <f t="shared" si="223"/>
        <v>28/04/23</v>
      </c>
      <c r="AS427" s="16">
        <v>4</v>
      </c>
      <c r="AT427" s="66">
        <f>AP427/'pivot general'!$A$8</f>
        <v>7.8005302410431352E-6</v>
      </c>
    </row>
    <row r="428" spans="1:46" ht="14.4" x14ac:dyDescent="0.3">
      <c r="A428" s="16">
        <v>427</v>
      </c>
      <c r="B428" s="16" t="str">
        <f t="shared" si="192"/>
        <v>ORD-PW-427-04/04/23</v>
      </c>
      <c r="C428" s="17" t="s">
        <v>73</v>
      </c>
      <c r="D428" s="16" t="str">
        <f>_xlfn.XLOOKUP($C428,Product!$E$3:$E$29,Product!$D$3:$D$29)</f>
        <v>PW</v>
      </c>
      <c r="E428" s="18" t="s">
        <v>409</v>
      </c>
      <c r="F428" s="18">
        <f t="shared" si="193"/>
        <v>10</v>
      </c>
      <c r="G428" s="18">
        <f t="shared" si="194"/>
        <v>20</v>
      </c>
      <c r="H428" s="18">
        <f t="shared" si="195"/>
        <v>31</v>
      </c>
      <c r="I428" s="18">
        <f t="shared" si="196"/>
        <v>10</v>
      </c>
      <c r="J428" s="16" t="str">
        <f t="shared" si="197"/>
        <v>Ocean Blue</v>
      </c>
      <c r="K428" s="16" t="str">
        <f t="shared" si="198"/>
        <v>Ocean Blue</v>
      </c>
      <c r="L428" s="25" t="str">
        <f t="shared" si="199"/>
        <v xml:space="preserve"> 7</v>
      </c>
      <c r="M428" s="19">
        <f t="shared" si="200"/>
        <v>7</v>
      </c>
      <c r="N428" s="18" t="e">
        <f t="shared" si="201"/>
        <v>#VALUE!</v>
      </c>
      <c r="O428" s="18" t="e">
        <f t="shared" si="202"/>
        <v>#VALUE!</v>
      </c>
      <c r="P428" s="18" t="e">
        <f t="shared" si="203"/>
        <v>#VALUE!</v>
      </c>
      <c r="Q428" s="18" t="e">
        <f t="shared" si="204"/>
        <v>#VALUE!</v>
      </c>
      <c r="R428" s="27" t="str">
        <f t="shared" si="205"/>
        <v xml:space="preserve"> </v>
      </c>
      <c r="S428" s="19" t="str">
        <f t="shared" si="206"/>
        <v xml:space="preserve"> </v>
      </c>
      <c r="T428" s="19" t="str">
        <f t="shared" si="207"/>
        <v>0</v>
      </c>
      <c r="U428" s="19">
        <f t="shared" si="208"/>
        <v>0</v>
      </c>
      <c r="V428" s="20" t="e">
        <f t="shared" si="209"/>
        <v>#VALUE!</v>
      </c>
      <c r="W428" s="18" t="e">
        <f t="shared" si="210"/>
        <v>#VALUE!</v>
      </c>
      <c r="X428" s="18" t="e">
        <f t="shared" si="211"/>
        <v>#VALUE!</v>
      </c>
      <c r="Y428" s="18" t="e">
        <f t="shared" si="212"/>
        <v>#VALUE!</v>
      </c>
      <c r="Z428" s="16" t="str">
        <f t="shared" si="213"/>
        <v xml:space="preserve"> </v>
      </c>
      <c r="AA428" s="16" t="str">
        <f t="shared" si="214"/>
        <v xml:space="preserve"> </v>
      </c>
      <c r="AB428" s="19" t="str">
        <f t="shared" si="215"/>
        <v>0</v>
      </c>
      <c r="AC428" s="19">
        <f t="shared" si="216"/>
        <v>0</v>
      </c>
      <c r="AD428" s="19">
        <f t="shared" si="217"/>
        <v>7</v>
      </c>
      <c r="AE428" s="31">
        <f>_xlfn.XLOOKUP(C428,Product!$E$3:$E$29,Product!$F$3:$F$29)</f>
        <v>185000</v>
      </c>
      <c r="AF428" s="31">
        <f>_xlfn.XLOOKUP(C428,Product!$E$3:$E$29,Product!$G$3:$G$29)</f>
        <v>60000</v>
      </c>
      <c r="AG428" s="21" t="s">
        <v>92</v>
      </c>
      <c r="AH428" s="22">
        <f>_xlfn.XLOOKUP(AG428,Diskon!$C$3:$C$9,Diskon!$D$3:$D$9)</f>
        <v>0.1</v>
      </c>
      <c r="AI428" s="17" t="s">
        <v>90</v>
      </c>
      <c r="AJ428" s="16" t="s">
        <v>14</v>
      </c>
      <c r="AK428" s="16" t="s">
        <v>60</v>
      </c>
      <c r="AL428" s="23">
        <f t="shared" si="218"/>
        <v>1295000</v>
      </c>
      <c r="AM428" s="23">
        <f t="shared" si="219"/>
        <v>129500</v>
      </c>
      <c r="AN428" s="23">
        <f t="shared" si="220"/>
        <v>1165500</v>
      </c>
      <c r="AO428" s="23">
        <f t="shared" si="221"/>
        <v>420000</v>
      </c>
      <c r="AP428" s="23">
        <f t="shared" si="222"/>
        <v>745500</v>
      </c>
      <c r="AQ428" s="24">
        <v>45020</v>
      </c>
      <c r="AR428" s="27" t="str">
        <f t="shared" si="223"/>
        <v>04/04/23</v>
      </c>
      <c r="AS428" s="16">
        <v>5</v>
      </c>
      <c r="AT428" s="66">
        <f>AP428/'pivot general'!$A$8</f>
        <v>1.1183260182110878E-3</v>
      </c>
    </row>
    <row r="429" spans="1:46" ht="14.4" x14ac:dyDescent="0.3">
      <c r="A429" s="16">
        <v>428</v>
      </c>
      <c r="B429" s="16" t="str">
        <f t="shared" si="192"/>
        <v>ORD-PW-428-06/04/23</v>
      </c>
      <c r="C429" s="17" t="s">
        <v>59</v>
      </c>
      <c r="D429" s="16" t="str">
        <f>_xlfn.XLOOKUP($C429,Product!$E$3:$E$29,Product!$D$3:$D$29)</f>
        <v>PW</v>
      </c>
      <c r="E429" s="18" t="s">
        <v>248</v>
      </c>
      <c r="F429" s="18">
        <f t="shared" si="193"/>
        <v>10</v>
      </c>
      <c r="G429" s="18">
        <f t="shared" si="194"/>
        <v>17</v>
      </c>
      <c r="H429" s="18">
        <f t="shared" si="195"/>
        <v>28</v>
      </c>
      <c r="I429" s="18">
        <f t="shared" si="196"/>
        <v>7</v>
      </c>
      <c r="J429" s="16" t="str">
        <f t="shared" si="197"/>
        <v>Magenta</v>
      </c>
      <c r="K429" s="16" t="str">
        <f t="shared" si="198"/>
        <v>Magenta</v>
      </c>
      <c r="L429" s="25" t="str">
        <f t="shared" si="199"/>
        <v xml:space="preserve"> 1</v>
      </c>
      <c r="M429" s="19">
        <f t="shared" si="200"/>
        <v>1</v>
      </c>
      <c r="N429" s="18" t="e">
        <f t="shared" si="201"/>
        <v>#VALUE!</v>
      </c>
      <c r="O429" s="18" t="e">
        <f t="shared" si="202"/>
        <v>#VALUE!</v>
      </c>
      <c r="P429" s="18" t="e">
        <f t="shared" si="203"/>
        <v>#VALUE!</v>
      </c>
      <c r="Q429" s="18" t="e">
        <f t="shared" si="204"/>
        <v>#VALUE!</v>
      </c>
      <c r="R429" s="27" t="str">
        <f t="shared" si="205"/>
        <v xml:space="preserve"> </v>
      </c>
      <c r="S429" s="19" t="str">
        <f t="shared" si="206"/>
        <v xml:space="preserve"> </v>
      </c>
      <c r="T429" s="19" t="str">
        <f t="shared" si="207"/>
        <v>0</v>
      </c>
      <c r="U429" s="19">
        <f t="shared" si="208"/>
        <v>0</v>
      </c>
      <c r="V429" s="20" t="e">
        <f t="shared" si="209"/>
        <v>#VALUE!</v>
      </c>
      <c r="W429" s="18" t="e">
        <f t="shared" si="210"/>
        <v>#VALUE!</v>
      </c>
      <c r="X429" s="18" t="e">
        <f t="shared" si="211"/>
        <v>#VALUE!</v>
      </c>
      <c r="Y429" s="18" t="e">
        <f t="shared" si="212"/>
        <v>#VALUE!</v>
      </c>
      <c r="Z429" s="16" t="str">
        <f t="shared" si="213"/>
        <v xml:space="preserve"> </v>
      </c>
      <c r="AA429" s="16" t="str">
        <f t="shared" si="214"/>
        <v xml:space="preserve"> </v>
      </c>
      <c r="AB429" s="19" t="str">
        <f t="shared" si="215"/>
        <v>0</v>
      </c>
      <c r="AC429" s="19">
        <f t="shared" si="216"/>
        <v>0</v>
      </c>
      <c r="AD429" s="19">
        <f t="shared" si="217"/>
        <v>1</v>
      </c>
      <c r="AE429" s="31">
        <f>_xlfn.XLOOKUP(C429,Product!$E$3:$E$29,Product!$F$3:$F$29)</f>
        <v>110000</v>
      </c>
      <c r="AF429" s="31">
        <f>_xlfn.XLOOKUP(C429,Product!$E$3:$E$29,Product!$G$3:$G$29)</f>
        <v>40000</v>
      </c>
      <c r="AG429" s="21" t="s">
        <v>10</v>
      </c>
      <c r="AH429" s="22">
        <f>_xlfn.XLOOKUP(AG429,Diskon!$C$3:$C$9,Diskon!$D$3:$D$9)</f>
        <v>0.1</v>
      </c>
      <c r="AI429" s="17" t="s">
        <v>90</v>
      </c>
      <c r="AJ429" s="16" t="s">
        <v>11</v>
      </c>
      <c r="AK429" s="16" t="s">
        <v>74</v>
      </c>
      <c r="AL429" s="23">
        <f t="shared" si="218"/>
        <v>110000</v>
      </c>
      <c r="AM429" s="23">
        <f t="shared" si="219"/>
        <v>11000</v>
      </c>
      <c r="AN429" s="23">
        <f t="shared" si="220"/>
        <v>99000</v>
      </c>
      <c r="AO429" s="23">
        <f t="shared" si="221"/>
        <v>40000</v>
      </c>
      <c r="AP429" s="23">
        <f t="shared" si="222"/>
        <v>59000</v>
      </c>
      <c r="AQ429" s="24">
        <v>45022</v>
      </c>
      <c r="AR429" s="27" t="str">
        <f t="shared" si="223"/>
        <v>06/04/23</v>
      </c>
      <c r="AS429" s="16">
        <v>3</v>
      </c>
      <c r="AT429" s="66">
        <f>AP429/'pivot general'!$A$8</f>
        <v>8.8506016196450955E-5</v>
      </c>
    </row>
    <row r="430" spans="1:46" ht="14.4" x14ac:dyDescent="0.3">
      <c r="A430" s="16">
        <v>429</v>
      </c>
      <c r="B430" s="16" t="str">
        <f t="shared" si="192"/>
        <v>ORD-SP-429-02/04/23</v>
      </c>
      <c r="C430" s="17" t="s">
        <v>67</v>
      </c>
      <c r="D430" s="16" t="str">
        <f>_xlfn.XLOOKUP($C430,Product!$E$3:$E$29,Product!$D$3:$D$29)</f>
        <v>SP</v>
      </c>
      <c r="E430" s="18" t="s">
        <v>410</v>
      </c>
      <c r="F430" s="18">
        <f t="shared" si="193"/>
        <v>10</v>
      </c>
      <c r="G430" s="18">
        <f t="shared" si="194"/>
        <v>18</v>
      </c>
      <c r="H430" s="18">
        <f t="shared" si="195"/>
        <v>29</v>
      </c>
      <c r="I430" s="18">
        <f t="shared" si="196"/>
        <v>8</v>
      </c>
      <c r="J430" s="16" t="str">
        <f t="shared" si="197"/>
        <v>Ash Grey</v>
      </c>
      <c r="K430" s="16" t="str">
        <f t="shared" si="198"/>
        <v>Ash Grey</v>
      </c>
      <c r="L430" s="25" t="str">
        <f t="shared" si="199"/>
        <v xml:space="preserve"> 5</v>
      </c>
      <c r="M430" s="19">
        <f t="shared" si="200"/>
        <v>5</v>
      </c>
      <c r="N430" s="18" t="e">
        <f t="shared" si="201"/>
        <v>#VALUE!</v>
      </c>
      <c r="O430" s="18" t="e">
        <f t="shared" si="202"/>
        <v>#VALUE!</v>
      </c>
      <c r="P430" s="18" t="e">
        <f t="shared" si="203"/>
        <v>#VALUE!</v>
      </c>
      <c r="Q430" s="18" t="e">
        <f t="shared" si="204"/>
        <v>#VALUE!</v>
      </c>
      <c r="R430" s="27" t="str">
        <f t="shared" si="205"/>
        <v xml:space="preserve"> </v>
      </c>
      <c r="S430" s="19" t="str">
        <f t="shared" si="206"/>
        <v xml:space="preserve"> </v>
      </c>
      <c r="T430" s="19" t="str">
        <f t="shared" si="207"/>
        <v>0</v>
      </c>
      <c r="U430" s="19">
        <f t="shared" si="208"/>
        <v>0</v>
      </c>
      <c r="V430" s="20" t="e">
        <f t="shared" si="209"/>
        <v>#VALUE!</v>
      </c>
      <c r="W430" s="18" t="e">
        <f t="shared" si="210"/>
        <v>#VALUE!</v>
      </c>
      <c r="X430" s="18" t="e">
        <f t="shared" si="211"/>
        <v>#VALUE!</v>
      </c>
      <c r="Y430" s="18" t="e">
        <f t="shared" si="212"/>
        <v>#VALUE!</v>
      </c>
      <c r="Z430" s="16" t="str">
        <f t="shared" si="213"/>
        <v xml:space="preserve"> </v>
      </c>
      <c r="AA430" s="16" t="str">
        <f t="shared" si="214"/>
        <v xml:space="preserve"> </v>
      </c>
      <c r="AB430" s="19" t="str">
        <f t="shared" si="215"/>
        <v>0</v>
      </c>
      <c r="AC430" s="19">
        <f t="shared" si="216"/>
        <v>0</v>
      </c>
      <c r="AD430" s="19">
        <f t="shared" si="217"/>
        <v>5</v>
      </c>
      <c r="AE430" s="31">
        <f>_xlfn.XLOOKUP(C430,Product!$E$3:$E$29,Product!$F$3:$F$29)</f>
        <v>370000</v>
      </c>
      <c r="AF430" s="31">
        <f>_xlfn.XLOOKUP(C430,Product!$E$3:$E$29,Product!$G$3:$G$29)</f>
        <v>108000</v>
      </c>
      <c r="AG430" s="21" t="s">
        <v>92</v>
      </c>
      <c r="AH430" s="22">
        <f>_xlfn.XLOOKUP(AG430,Diskon!$C$3:$C$9,Diskon!$D$3:$D$9)</f>
        <v>0.1</v>
      </c>
      <c r="AI430" s="17" t="s">
        <v>90</v>
      </c>
      <c r="AJ430" s="16" t="s">
        <v>14</v>
      </c>
      <c r="AK430" s="16" t="s">
        <v>18</v>
      </c>
      <c r="AL430" s="23">
        <f t="shared" si="218"/>
        <v>1850000</v>
      </c>
      <c r="AM430" s="23">
        <f t="shared" si="219"/>
        <v>185000</v>
      </c>
      <c r="AN430" s="23">
        <f t="shared" si="220"/>
        <v>1665000</v>
      </c>
      <c r="AO430" s="23">
        <f t="shared" si="221"/>
        <v>540000</v>
      </c>
      <c r="AP430" s="23">
        <f t="shared" si="222"/>
        <v>1125000</v>
      </c>
      <c r="AQ430" s="24">
        <v>45018</v>
      </c>
      <c r="AR430" s="27" t="str">
        <f t="shared" si="223"/>
        <v>02/04/23</v>
      </c>
      <c r="AS430" s="16">
        <v>3</v>
      </c>
      <c r="AT430" s="66">
        <f>AP430/'pivot general'!$A$8</f>
        <v>1.6876147156102935E-3</v>
      </c>
    </row>
    <row r="431" spans="1:46" ht="14.4" x14ac:dyDescent="0.3">
      <c r="A431" s="16">
        <v>430</v>
      </c>
      <c r="B431" s="16" t="str">
        <f t="shared" si="192"/>
        <v>ORD-SW-430-20/04/23</v>
      </c>
      <c r="C431" s="17" t="s">
        <v>33</v>
      </c>
      <c r="D431" s="16" t="str">
        <f>_xlfn.XLOOKUP($C431,Product!$E$3:$E$29,Product!$D$3:$D$29)</f>
        <v>SW</v>
      </c>
      <c r="E431" s="18" t="s">
        <v>411</v>
      </c>
      <c r="F431" s="18">
        <f t="shared" si="193"/>
        <v>10</v>
      </c>
      <c r="G431" s="18">
        <f t="shared" si="194"/>
        <v>17</v>
      </c>
      <c r="H431" s="18">
        <f t="shared" si="195"/>
        <v>28</v>
      </c>
      <c r="I431" s="18">
        <f t="shared" si="196"/>
        <v>7</v>
      </c>
      <c r="J431" s="16" t="str">
        <f t="shared" si="197"/>
        <v>Magenta</v>
      </c>
      <c r="K431" s="16" t="str">
        <f t="shared" si="198"/>
        <v>Magenta</v>
      </c>
      <c r="L431" s="25" t="str">
        <f t="shared" si="199"/>
        <v xml:space="preserve"> 2</v>
      </c>
      <c r="M431" s="19">
        <f t="shared" si="200"/>
        <v>2</v>
      </c>
      <c r="N431" s="18">
        <f t="shared" si="201"/>
        <v>41</v>
      </c>
      <c r="O431" s="18">
        <f t="shared" si="202"/>
        <v>55</v>
      </c>
      <c r="P431" s="18">
        <f t="shared" si="203"/>
        <v>66</v>
      </c>
      <c r="Q431" s="18">
        <f t="shared" si="204"/>
        <v>14</v>
      </c>
      <c r="R431" s="27" t="str">
        <f t="shared" si="205"/>
        <v xml:space="preserve">Summer Orange </v>
      </c>
      <c r="S431" s="19" t="str">
        <f t="shared" si="206"/>
        <v xml:space="preserve">Summer Orange </v>
      </c>
      <c r="T431" s="19" t="str">
        <f t="shared" si="207"/>
        <v xml:space="preserve"> 1</v>
      </c>
      <c r="U431" s="19">
        <f t="shared" si="208"/>
        <v>1</v>
      </c>
      <c r="V431" s="20" t="e">
        <f t="shared" si="209"/>
        <v>#VALUE!</v>
      </c>
      <c r="W431" s="18" t="e">
        <f t="shared" si="210"/>
        <v>#VALUE!</v>
      </c>
      <c r="X431" s="18" t="e">
        <f t="shared" si="211"/>
        <v>#VALUE!</v>
      </c>
      <c r="Y431" s="18" t="e">
        <f t="shared" si="212"/>
        <v>#VALUE!</v>
      </c>
      <c r="Z431" s="16" t="str">
        <f t="shared" si="213"/>
        <v xml:space="preserve"> </v>
      </c>
      <c r="AA431" s="16" t="str">
        <f t="shared" si="214"/>
        <v xml:space="preserve"> </v>
      </c>
      <c r="AB431" s="19" t="str">
        <f t="shared" si="215"/>
        <v>0</v>
      </c>
      <c r="AC431" s="19">
        <f t="shared" si="216"/>
        <v>0</v>
      </c>
      <c r="AD431" s="19">
        <f t="shared" si="217"/>
        <v>3</v>
      </c>
      <c r="AE431" s="31">
        <f>_xlfn.XLOOKUP(C431,Product!$E$3:$E$29,Product!$F$3:$F$29)</f>
        <v>189000</v>
      </c>
      <c r="AF431" s="31">
        <f>_xlfn.XLOOKUP(C431,Product!$E$3:$E$29,Product!$G$3:$G$29)</f>
        <v>93000</v>
      </c>
      <c r="AG431" s="21" t="s">
        <v>100</v>
      </c>
      <c r="AH431" s="22">
        <f>_xlfn.XLOOKUP(AG431,Diskon!$C$3:$C$9,Diskon!$D$3:$D$9)</f>
        <v>0.15</v>
      </c>
      <c r="AI431" s="17" t="s">
        <v>13</v>
      </c>
      <c r="AJ431" s="16" t="s">
        <v>17</v>
      </c>
      <c r="AK431" s="16" t="s">
        <v>58</v>
      </c>
      <c r="AL431" s="23">
        <f t="shared" si="218"/>
        <v>567000</v>
      </c>
      <c r="AM431" s="23">
        <f t="shared" si="219"/>
        <v>85050</v>
      </c>
      <c r="AN431" s="23">
        <f t="shared" si="220"/>
        <v>481950</v>
      </c>
      <c r="AO431" s="23">
        <f t="shared" si="221"/>
        <v>279000</v>
      </c>
      <c r="AP431" s="23">
        <f t="shared" si="222"/>
        <v>202950</v>
      </c>
      <c r="AQ431" s="24">
        <v>45036</v>
      </c>
      <c r="AR431" s="27" t="str">
        <f t="shared" si="223"/>
        <v>20/04/23</v>
      </c>
      <c r="AS431" s="16">
        <v>3</v>
      </c>
      <c r="AT431" s="66">
        <f>AP431/'pivot general'!$A$8</f>
        <v>3.0444569469609696E-4</v>
      </c>
    </row>
    <row r="432" spans="1:46" ht="14.4" x14ac:dyDescent="0.3">
      <c r="A432" s="16">
        <v>431</v>
      </c>
      <c r="B432" s="16" t="str">
        <f t="shared" si="192"/>
        <v>ORD-PW-431-20/04/23</v>
      </c>
      <c r="C432" s="17" t="s">
        <v>47</v>
      </c>
      <c r="D432" s="16" t="str">
        <f>_xlfn.XLOOKUP($C432,Product!$E$3:$E$29,Product!$D$3:$D$29)</f>
        <v>PW</v>
      </c>
      <c r="E432" s="18" t="s">
        <v>412</v>
      </c>
      <c r="F432" s="18">
        <f t="shared" si="193"/>
        <v>10</v>
      </c>
      <c r="G432" s="18">
        <f t="shared" si="194"/>
        <v>14</v>
      </c>
      <c r="H432" s="18">
        <f t="shared" si="195"/>
        <v>25</v>
      </c>
      <c r="I432" s="18">
        <f t="shared" si="196"/>
        <v>4</v>
      </c>
      <c r="J432" s="16" t="str">
        <f t="shared" si="197"/>
        <v>Gold</v>
      </c>
      <c r="K432" s="16" t="str">
        <f t="shared" si="198"/>
        <v>Gold</v>
      </c>
      <c r="L432" s="25" t="str">
        <f t="shared" si="199"/>
        <v xml:space="preserve"> 3</v>
      </c>
      <c r="M432" s="19">
        <f t="shared" si="200"/>
        <v>3</v>
      </c>
      <c r="N432" s="18">
        <f t="shared" si="201"/>
        <v>38</v>
      </c>
      <c r="O432" s="18">
        <f t="shared" si="202"/>
        <v>46</v>
      </c>
      <c r="P432" s="18">
        <f t="shared" si="203"/>
        <v>57</v>
      </c>
      <c r="Q432" s="18">
        <f t="shared" si="204"/>
        <v>8</v>
      </c>
      <c r="R432" s="27" t="str">
        <f t="shared" si="205"/>
        <v xml:space="preserve">Magenta </v>
      </c>
      <c r="S432" s="19" t="str">
        <f t="shared" si="206"/>
        <v xml:space="preserve">Magenta </v>
      </c>
      <c r="T432" s="19" t="str">
        <f t="shared" si="207"/>
        <v xml:space="preserve"> 1</v>
      </c>
      <c r="U432" s="19">
        <f t="shared" si="208"/>
        <v>1</v>
      </c>
      <c r="V432" s="20" t="e">
        <f t="shared" si="209"/>
        <v>#VALUE!</v>
      </c>
      <c r="W432" s="18" t="e">
        <f t="shared" si="210"/>
        <v>#VALUE!</v>
      </c>
      <c r="X432" s="18" t="e">
        <f t="shared" si="211"/>
        <v>#VALUE!</v>
      </c>
      <c r="Y432" s="18" t="e">
        <f t="shared" si="212"/>
        <v>#VALUE!</v>
      </c>
      <c r="Z432" s="16" t="str">
        <f t="shared" si="213"/>
        <v xml:space="preserve"> </v>
      </c>
      <c r="AA432" s="16" t="str">
        <f t="shared" si="214"/>
        <v xml:space="preserve"> </v>
      </c>
      <c r="AB432" s="19" t="str">
        <f t="shared" si="215"/>
        <v>0</v>
      </c>
      <c r="AC432" s="19">
        <f t="shared" si="216"/>
        <v>0</v>
      </c>
      <c r="AD432" s="19">
        <f t="shared" si="217"/>
        <v>4</v>
      </c>
      <c r="AE432" s="31">
        <f>_xlfn.XLOOKUP(C432,Product!$E$3:$E$29,Product!$F$3:$F$29)</f>
        <v>200000</v>
      </c>
      <c r="AF432" s="31">
        <f>_xlfn.XLOOKUP(C432,Product!$E$3:$E$29,Product!$G$3:$G$29)</f>
        <v>55000</v>
      </c>
      <c r="AG432" s="21" t="s">
        <v>12</v>
      </c>
      <c r="AH432" s="22">
        <f>_xlfn.XLOOKUP(AG432,Diskon!$C$3:$C$9,Diskon!$D$3:$D$9)</f>
        <v>0.2</v>
      </c>
      <c r="AI432" s="17" t="s">
        <v>13</v>
      </c>
      <c r="AJ432" s="16" t="s">
        <v>11</v>
      </c>
      <c r="AK432" s="16" t="s">
        <v>32</v>
      </c>
      <c r="AL432" s="23">
        <f t="shared" si="218"/>
        <v>800000</v>
      </c>
      <c r="AM432" s="23">
        <f t="shared" si="219"/>
        <v>160000</v>
      </c>
      <c r="AN432" s="23">
        <f t="shared" si="220"/>
        <v>640000</v>
      </c>
      <c r="AO432" s="23">
        <f t="shared" si="221"/>
        <v>220000</v>
      </c>
      <c r="AP432" s="23">
        <f t="shared" si="222"/>
        <v>420000</v>
      </c>
      <c r="AQ432" s="24">
        <v>45036</v>
      </c>
      <c r="AR432" s="27" t="str">
        <f t="shared" si="223"/>
        <v>20/04/23</v>
      </c>
      <c r="AS432" s="16">
        <v>2</v>
      </c>
      <c r="AT432" s="66">
        <f>AP432/'pivot general'!$A$8</f>
        <v>6.3004282716117629E-4</v>
      </c>
    </row>
    <row r="433" spans="1:46" ht="14.4" x14ac:dyDescent="0.3">
      <c r="A433" s="16">
        <v>432</v>
      </c>
      <c r="B433" s="16" t="str">
        <f t="shared" si="192"/>
        <v>ORD-PP-432-04/04/23</v>
      </c>
      <c r="C433" s="17" t="s">
        <v>43</v>
      </c>
      <c r="D433" s="16" t="str">
        <f>_xlfn.XLOOKUP($C433,Product!$E$3:$E$29,Product!$D$3:$D$29)</f>
        <v>PP</v>
      </c>
      <c r="E433" s="18" t="s">
        <v>413</v>
      </c>
      <c r="F433" s="18">
        <f t="shared" si="193"/>
        <v>10</v>
      </c>
      <c r="G433" s="18">
        <f t="shared" si="194"/>
        <v>17</v>
      </c>
      <c r="H433" s="18">
        <f t="shared" si="195"/>
        <v>28</v>
      </c>
      <c r="I433" s="18">
        <f t="shared" si="196"/>
        <v>7</v>
      </c>
      <c r="J433" s="16" t="str">
        <f t="shared" si="197"/>
        <v>Magenta</v>
      </c>
      <c r="K433" s="16" t="str">
        <f t="shared" si="198"/>
        <v>Magenta</v>
      </c>
      <c r="L433" s="25" t="str">
        <f t="shared" si="199"/>
        <v xml:space="preserve"> 5</v>
      </c>
      <c r="M433" s="19">
        <f t="shared" si="200"/>
        <v>5</v>
      </c>
      <c r="N433" s="18">
        <f t="shared" si="201"/>
        <v>41</v>
      </c>
      <c r="O433" s="18">
        <f t="shared" si="202"/>
        <v>50</v>
      </c>
      <c r="P433" s="18">
        <f t="shared" si="203"/>
        <v>61</v>
      </c>
      <c r="Q433" s="18">
        <f t="shared" si="204"/>
        <v>9</v>
      </c>
      <c r="R433" s="27" t="str">
        <f t="shared" si="205"/>
        <v xml:space="preserve">Ash Grey </v>
      </c>
      <c r="S433" s="19" t="str">
        <f t="shared" si="206"/>
        <v xml:space="preserve">Ash Grey </v>
      </c>
      <c r="T433" s="19" t="str">
        <f t="shared" si="207"/>
        <v xml:space="preserve"> 1</v>
      </c>
      <c r="U433" s="19">
        <f t="shared" si="208"/>
        <v>1</v>
      </c>
      <c r="V433" s="20" t="e">
        <f t="shared" si="209"/>
        <v>#VALUE!</v>
      </c>
      <c r="W433" s="18" t="e">
        <f t="shared" si="210"/>
        <v>#VALUE!</v>
      </c>
      <c r="X433" s="18" t="e">
        <f t="shared" si="211"/>
        <v>#VALUE!</v>
      </c>
      <c r="Y433" s="18" t="e">
        <f t="shared" si="212"/>
        <v>#VALUE!</v>
      </c>
      <c r="Z433" s="16" t="str">
        <f t="shared" si="213"/>
        <v xml:space="preserve"> </v>
      </c>
      <c r="AA433" s="16" t="str">
        <f t="shared" si="214"/>
        <v xml:space="preserve"> </v>
      </c>
      <c r="AB433" s="19" t="str">
        <f t="shared" si="215"/>
        <v>0</v>
      </c>
      <c r="AC433" s="19">
        <f t="shared" si="216"/>
        <v>0</v>
      </c>
      <c r="AD433" s="19">
        <f t="shared" si="217"/>
        <v>6</v>
      </c>
      <c r="AE433" s="31">
        <f>_xlfn.XLOOKUP(C433,Product!$E$3:$E$29,Product!$F$3:$F$29)</f>
        <v>395000</v>
      </c>
      <c r="AF433" s="31">
        <f>_xlfn.XLOOKUP(C433,Product!$E$3:$E$29,Product!$G$3:$G$29)</f>
        <v>172000</v>
      </c>
      <c r="AG433" s="21" t="s">
        <v>92</v>
      </c>
      <c r="AH433" s="22">
        <f>_xlfn.XLOOKUP(AG433,Diskon!$C$3:$C$9,Diskon!$D$3:$D$9)</f>
        <v>0.1</v>
      </c>
      <c r="AI433" s="17" t="s">
        <v>90</v>
      </c>
      <c r="AJ433" s="16" t="s">
        <v>14</v>
      </c>
      <c r="AK433" s="16" t="s">
        <v>44</v>
      </c>
      <c r="AL433" s="23">
        <f t="shared" si="218"/>
        <v>2370000</v>
      </c>
      <c r="AM433" s="23">
        <f t="shared" si="219"/>
        <v>237000</v>
      </c>
      <c r="AN433" s="23">
        <f t="shared" si="220"/>
        <v>2133000</v>
      </c>
      <c r="AO433" s="23">
        <f t="shared" si="221"/>
        <v>1032000</v>
      </c>
      <c r="AP433" s="23">
        <f t="shared" si="222"/>
        <v>1101000</v>
      </c>
      <c r="AQ433" s="24">
        <v>45020</v>
      </c>
      <c r="AR433" s="27" t="str">
        <f t="shared" si="223"/>
        <v>04/04/23</v>
      </c>
      <c r="AS433" s="16">
        <v>1</v>
      </c>
      <c r="AT433" s="66">
        <f>AP433/'pivot general'!$A$8</f>
        <v>1.6516122683439406E-3</v>
      </c>
    </row>
    <row r="434" spans="1:46" ht="14.4" x14ac:dyDescent="0.3">
      <c r="A434" s="16">
        <v>433</v>
      </c>
      <c r="B434" s="16" t="str">
        <f t="shared" si="192"/>
        <v>ORD-PW-433-15/04/23</v>
      </c>
      <c r="C434" s="17" t="s">
        <v>59</v>
      </c>
      <c r="D434" s="16" t="str">
        <f>_xlfn.XLOOKUP($C434,Product!$E$3:$E$29,Product!$D$3:$D$29)</f>
        <v>PW</v>
      </c>
      <c r="E434" s="18" t="s">
        <v>414</v>
      </c>
      <c r="F434" s="18">
        <f t="shared" si="193"/>
        <v>10</v>
      </c>
      <c r="G434" s="18">
        <f t="shared" si="194"/>
        <v>24</v>
      </c>
      <c r="H434" s="18">
        <f t="shared" si="195"/>
        <v>35</v>
      </c>
      <c r="I434" s="18">
        <f t="shared" si="196"/>
        <v>14</v>
      </c>
      <c r="J434" s="16" t="str">
        <f t="shared" si="197"/>
        <v>Midnight Black</v>
      </c>
      <c r="K434" s="16" t="str">
        <f t="shared" si="198"/>
        <v>Midnight Black</v>
      </c>
      <c r="L434" s="25" t="str">
        <f t="shared" si="199"/>
        <v xml:space="preserve"> 1</v>
      </c>
      <c r="M434" s="19">
        <f t="shared" si="200"/>
        <v>1</v>
      </c>
      <c r="N434" s="18">
        <f t="shared" si="201"/>
        <v>48</v>
      </c>
      <c r="O434" s="18">
        <f t="shared" si="202"/>
        <v>53</v>
      </c>
      <c r="P434" s="18">
        <f t="shared" si="203"/>
        <v>64</v>
      </c>
      <c r="Q434" s="18">
        <f t="shared" si="204"/>
        <v>5</v>
      </c>
      <c r="R434" s="27" t="str">
        <f t="shared" si="205"/>
        <v xml:space="preserve">Dusk </v>
      </c>
      <c r="S434" s="19" t="str">
        <f t="shared" si="206"/>
        <v xml:space="preserve">Dusk </v>
      </c>
      <c r="T434" s="19" t="str">
        <f t="shared" si="207"/>
        <v xml:space="preserve"> 1</v>
      </c>
      <c r="U434" s="19">
        <f t="shared" si="208"/>
        <v>1</v>
      </c>
      <c r="V434" s="20">
        <f t="shared" si="209"/>
        <v>77</v>
      </c>
      <c r="W434" s="18">
        <f t="shared" si="210"/>
        <v>86</v>
      </c>
      <c r="X434" s="18">
        <f t="shared" si="211"/>
        <v>97</v>
      </c>
      <c r="Y434" s="18">
        <f t="shared" si="212"/>
        <v>9</v>
      </c>
      <c r="Z434" s="16" t="str">
        <f t="shared" si="213"/>
        <v xml:space="preserve">Ash Grey </v>
      </c>
      <c r="AA434" s="16" t="str">
        <f t="shared" si="214"/>
        <v xml:space="preserve">Ash Grey </v>
      </c>
      <c r="AB434" s="19" t="str">
        <f t="shared" si="215"/>
        <v xml:space="preserve"> 1</v>
      </c>
      <c r="AC434" s="19">
        <f t="shared" si="216"/>
        <v>1</v>
      </c>
      <c r="AD434" s="19">
        <f t="shared" si="217"/>
        <v>3</v>
      </c>
      <c r="AE434" s="31">
        <f>_xlfn.XLOOKUP(C434,Product!$E$3:$E$29,Product!$F$3:$F$29)</f>
        <v>110000</v>
      </c>
      <c r="AF434" s="31">
        <f>_xlfn.XLOOKUP(C434,Product!$E$3:$E$29,Product!$G$3:$G$29)</f>
        <v>40000</v>
      </c>
      <c r="AG434" s="21" t="s">
        <v>16</v>
      </c>
      <c r="AH434" s="22" t="e">
        <f>_xlfn.XLOOKUP(AG434,Diskon!$C$3:$C$9,Diskon!$D$3:$D$9)</f>
        <v>#N/A</v>
      </c>
      <c r="AI434" s="17" t="s">
        <v>16</v>
      </c>
      <c r="AJ434" s="16" t="s">
        <v>11</v>
      </c>
      <c r="AK434" s="16" t="s">
        <v>74</v>
      </c>
      <c r="AL434" s="23">
        <f t="shared" si="218"/>
        <v>330000</v>
      </c>
      <c r="AM434" s="23" t="str">
        <f t="shared" si="219"/>
        <v>0</v>
      </c>
      <c r="AN434" s="23">
        <f t="shared" si="220"/>
        <v>330000</v>
      </c>
      <c r="AO434" s="23">
        <f t="shared" si="221"/>
        <v>120000</v>
      </c>
      <c r="AP434" s="23">
        <f t="shared" si="222"/>
        <v>210000</v>
      </c>
      <c r="AQ434" s="24">
        <v>45031</v>
      </c>
      <c r="AR434" s="27" t="str">
        <f t="shared" si="223"/>
        <v>15/04/23</v>
      </c>
      <c r="AS434" s="16">
        <v>1</v>
      </c>
      <c r="AT434" s="66">
        <f>AP434/'pivot general'!$A$8</f>
        <v>3.1502141358058814E-4</v>
      </c>
    </row>
    <row r="435" spans="1:46" ht="14.4" x14ac:dyDescent="0.3">
      <c r="A435" s="16">
        <v>434</v>
      </c>
      <c r="B435" s="16" t="str">
        <f t="shared" si="192"/>
        <v>ORD-PW-434-03/04/23</v>
      </c>
      <c r="C435" s="17" t="s">
        <v>73</v>
      </c>
      <c r="D435" s="16" t="str">
        <f>_xlfn.XLOOKUP($C435,Product!$E$3:$E$29,Product!$D$3:$D$29)</f>
        <v>PW</v>
      </c>
      <c r="E435" s="18" t="s">
        <v>415</v>
      </c>
      <c r="F435" s="18">
        <f t="shared" si="193"/>
        <v>10</v>
      </c>
      <c r="G435" s="18">
        <f t="shared" si="194"/>
        <v>19</v>
      </c>
      <c r="H435" s="18">
        <f t="shared" si="195"/>
        <v>30</v>
      </c>
      <c r="I435" s="18">
        <f t="shared" si="196"/>
        <v>9</v>
      </c>
      <c r="J435" s="16" t="str">
        <f t="shared" si="197"/>
        <v>Rose Gold</v>
      </c>
      <c r="K435" s="16" t="str">
        <f t="shared" si="198"/>
        <v>Rose Gold</v>
      </c>
      <c r="L435" s="25" t="str">
        <f t="shared" si="199"/>
        <v xml:space="preserve"> 5</v>
      </c>
      <c r="M435" s="19">
        <f t="shared" si="200"/>
        <v>5</v>
      </c>
      <c r="N435" s="18">
        <f t="shared" si="201"/>
        <v>43</v>
      </c>
      <c r="O435" s="18">
        <f t="shared" si="202"/>
        <v>48</v>
      </c>
      <c r="P435" s="18">
        <f t="shared" si="203"/>
        <v>59</v>
      </c>
      <c r="Q435" s="18">
        <f t="shared" si="204"/>
        <v>5</v>
      </c>
      <c r="R435" s="27" t="str">
        <f t="shared" si="205"/>
        <v xml:space="preserve">Dusk </v>
      </c>
      <c r="S435" s="19" t="str">
        <f t="shared" si="206"/>
        <v xml:space="preserve">Dusk </v>
      </c>
      <c r="T435" s="19" t="str">
        <f t="shared" si="207"/>
        <v xml:space="preserve"> 1</v>
      </c>
      <c r="U435" s="19">
        <f t="shared" si="208"/>
        <v>1</v>
      </c>
      <c r="V435" s="20" t="e">
        <f t="shared" si="209"/>
        <v>#VALUE!</v>
      </c>
      <c r="W435" s="18" t="e">
        <f t="shared" si="210"/>
        <v>#VALUE!</v>
      </c>
      <c r="X435" s="18" t="e">
        <f t="shared" si="211"/>
        <v>#VALUE!</v>
      </c>
      <c r="Y435" s="18" t="e">
        <f t="shared" si="212"/>
        <v>#VALUE!</v>
      </c>
      <c r="Z435" s="16" t="str">
        <f t="shared" si="213"/>
        <v xml:space="preserve"> </v>
      </c>
      <c r="AA435" s="16" t="str">
        <f t="shared" si="214"/>
        <v xml:space="preserve"> </v>
      </c>
      <c r="AB435" s="19" t="str">
        <f t="shared" si="215"/>
        <v>0</v>
      </c>
      <c r="AC435" s="19">
        <f t="shared" si="216"/>
        <v>0</v>
      </c>
      <c r="AD435" s="19">
        <f t="shared" si="217"/>
        <v>6</v>
      </c>
      <c r="AE435" s="31">
        <f>_xlfn.XLOOKUP(C435,Product!$E$3:$E$29,Product!$F$3:$F$29)</f>
        <v>185000</v>
      </c>
      <c r="AF435" s="31">
        <f>_xlfn.XLOOKUP(C435,Product!$E$3:$E$29,Product!$G$3:$G$29)</f>
        <v>60000</v>
      </c>
      <c r="AG435" s="21" t="s">
        <v>89</v>
      </c>
      <c r="AH435" s="22">
        <f>_xlfn.XLOOKUP(AG435,Diskon!$C$3:$C$9,Diskon!$D$3:$D$9)</f>
        <v>0.15</v>
      </c>
      <c r="AI435" s="17" t="s">
        <v>90</v>
      </c>
      <c r="AJ435" s="16" t="s">
        <v>23</v>
      </c>
      <c r="AK435" s="16" t="s">
        <v>38</v>
      </c>
      <c r="AL435" s="23">
        <f t="shared" si="218"/>
        <v>1110000</v>
      </c>
      <c r="AM435" s="23">
        <f t="shared" si="219"/>
        <v>166500</v>
      </c>
      <c r="AN435" s="23">
        <f t="shared" si="220"/>
        <v>943500</v>
      </c>
      <c r="AO435" s="23">
        <f t="shared" si="221"/>
        <v>360000</v>
      </c>
      <c r="AP435" s="23">
        <f t="shared" si="222"/>
        <v>583500</v>
      </c>
      <c r="AQ435" s="24">
        <v>45019</v>
      </c>
      <c r="AR435" s="27" t="str">
        <f t="shared" si="223"/>
        <v>03/04/23</v>
      </c>
      <c r="AS435" s="16">
        <v>4</v>
      </c>
      <c r="AT435" s="66">
        <f>AP435/'pivot general'!$A$8</f>
        <v>8.7530949916320557E-4</v>
      </c>
    </row>
    <row r="436" spans="1:46" ht="14.4" x14ac:dyDescent="0.3">
      <c r="A436" s="16">
        <v>435</v>
      </c>
      <c r="B436" s="16" t="str">
        <f t="shared" si="192"/>
        <v>ORD-AK-435-04/04/23</v>
      </c>
      <c r="C436" s="17" t="s">
        <v>35</v>
      </c>
      <c r="D436" s="16" t="str">
        <f>_xlfn.XLOOKUP($C436,Product!$E$3:$E$29,Product!$D$3:$D$29)</f>
        <v>AK</v>
      </c>
      <c r="E436" s="18" t="s">
        <v>416</v>
      </c>
      <c r="F436" s="18">
        <f t="shared" si="193"/>
        <v>10</v>
      </c>
      <c r="G436" s="18">
        <f t="shared" si="194"/>
        <v>19</v>
      </c>
      <c r="H436" s="18">
        <f t="shared" si="195"/>
        <v>30</v>
      </c>
      <c r="I436" s="18">
        <f t="shared" si="196"/>
        <v>9</v>
      </c>
      <c r="J436" s="16" t="str">
        <f t="shared" si="197"/>
        <v>Rose Gold</v>
      </c>
      <c r="K436" s="16" t="str">
        <f t="shared" si="198"/>
        <v>Rose Gold</v>
      </c>
      <c r="L436" s="25" t="str">
        <f t="shared" si="199"/>
        <v xml:space="preserve"> 1</v>
      </c>
      <c r="M436" s="19">
        <f t="shared" si="200"/>
        <v>1</v>
      </c>
      <c r="N436" s="18">
        <f t="shared" si="201"/>
        <v>43</v>
      </c>
      <c r="O436" s="18">
        <f t="shared" si="202"/>
        <v>55</v>
      </c>
      <c r="P436" s="18">
        <f t="shared" si="203"/>
        <v>66</v>
      </c>
      <c r="Q436" s="18">
        <f t="shared" si="204"/>
        <v>12</v>
      </c>
      <c r="R436" s="27" t="str">
        <f t="shared" si="205"/>
        <v xml:space="preserve">Carmine Red </v>
      </c>
      <c r="S436" s="19" t="str">
        <f t="shared" si="206"/>
        <v xml:space="preserve">Carmine Red </v>
      </c>
      <c r="T436" s="19" t="str">
        <f t="shared" si="207"/>
        <v xml:space="preserve"> 1</v>
      </c>
      <c r="U436" s="19">
        <f t="shared" si="208"/>
        <v>1</v>
      </c>
      <c r="V436" s="20">
        <f t="shared" si="209"/>
        <v>79</v>
      </c>
      <c r="W436" s="18">
        <f t="shared" si="210"/>
        <v>87</v>
      </c>
      <c r="X436" s="18">
        <f t="shared" si="211"/>
        <v>98</v>
      </c>
      <c r="Y436" s="18">
        <f t="shared" si="212"/>
        <v>8</v>
      </c>
      <c r="Z436" s="16" t="str">
        <f t="shared" si="213"/>
        <v xml:space="preserve">Magenta </v>
      </c>
      <c r="AA436" s="16" t="str">
        <f t="shared" si="214"/>
        <v xml:space="preserve">Magenta </v>
      </c>
      <c r="AB436" s="19" t="str">
        <f t="shared" si="215"/>
        <v xml:space="preserve"> 4</v>
      </c>
      <c r="AC436" s="19">
        <f t="shared" si="216"/>
        <v>4</v>
      </c>
      <c r="AD436" s="19">
        <f t="shared" si="217"/>
        <v>6</v>
      </c>
      <c r="AE436" s="31">
        <f>_xlfn.XLOOKUP(C436,Product!$E$3:$E$29,Product!$F$3:$F$29)</f>
        <v>90000</v>
      </c>
      <c r="AF436" s="31">
        <f>_xlfn.XLOOKUP(C436,Product!$E$3:$E$29,Product!$G$3:$G$29)</f>
        <v>47000</v>
      </c>
      <c r="AG436" s="21" t="s">
        <v>19</v>
      </c>
      <c r="AH436" s="22">
        <f>_xlfn.XLOOKUP(AG436,Diskon!$C$3:$C$9,Diskon!$D$3:$D$9)</f>
        <v>0.15</v>
      </c>
      <c r="AI436" s="17" t="s">
        <v>90</v>
      </c>
      <c r="AJ436" s="16" t="s">
        <v>11</v>
      </c>
      <c r="AK436" s="16" t="s">
        <v>55</v>
      </c>
      <c r="AL436" s="23">
        <f t="shared" si="218"/>
        <v>540000</v>
      </c>
      <c r="AM436" s="23">
        <f t="shared" si="219"/>
        <v>81000</v>
      </c>
      <c r="AN436" s="23">
        <f t="shared" si="220"/>
        <v>459000</v>
      </c>
      <c r="AO436" s="23">
        <f t="shared" si="221"/>
        <v>282000</v>
      </c>
      <c r="AP436" s="23">
        <f t="shared" si="222"/>
        <v>177000</v>
      </c>
      <c r="AQ436" s="24">
        <v>45020</v>
      </c>
      <c r="AR436" s="27" t="str">
        <f t="shared" si="223"/>
        <v>04/04/23</v>
      </c>
      <c r="AS436" s="16">
        <v>5</v>
      </c>
      <c r="AT436" s="66">
        <f>AP436/'pivot general'!$A$8</f>
        <v>2.6551804858935288E-4</v>
      </c>
    </row>
    <row r="437" spans="1:46" ht="14.4" x14ac:dyDescent="0.3">
      <c r="A437" s="16">
        <v>436</v>
      </c>
      <c r="B437" s="16" t="str">
        <f t="shared" si="192"/>
        <v>ORD-SP-436-01/04/23</v>
      </c>
      <c r="C437" s="17" t="s">
        <v>65</v>
      </c>
      <c r="D437" s="16" t="str">
        <f>_xlfn.XLOOKUP($C437,Product!$E$3:$E$29,Product!$D$3:$D$29)</f>
        <v>SP</v>
      </c>
      <c r="E437" s="18" t="s">
        <v>417</v>
      </c>
      <c r="F437" s="18">
        <f t="shared" si="193"/>
        <v>10</v>
      </c>
      <c r="G437" s="18">
        <f t="shared" si="194"/>
        <v>23</v>
      </c>
      <c r="H437" s="18">
        <f t="shared" si="195"/>
        <v>34</v>
      </c>
      <c r="I437" s="18">
        <f t="shared" si="196"/>
        <v>13</v>
      </c>
      <c r="J437" s="16" t="str">
        <f t="shared" si="197"/>
        <v>Summer Orange</v>
      </c>
      <c r="K437" s="16" t="str">
        <f t="shared" si="198"/>
        <v>Summer Orange</v>
      </c>
      <c r="L437" s="25" t="str">
        <f t="shared" si="199"/>
        <v xml:space="preserve"> 1</v>
      </c>
      <c r="M437" s="19">
        <f t="shared" si="200"/>
        <v>1</v>
      </c>
      <c r="N437" s="18">
        <f t="shared" si="201"/>
        <v>47</v>
      </c>
      <c r="O437" s="18">
        <f t="shared" si="202"/>
        <v>59</v>
      </c>
      <c r="P437" s="18">
        <f t="shared" si="203"/>
        <v>70</v>
      </c>
      <c r="Q437" s="18">
        <f t="shared" si="204"/>
        <v>12</v>
      </c>
      <c r="R437" s="27" t="str">
        <f t="shared" si="205"/>
        <v xml:space="preserve">Carmine Red </v>
      </c>
      <c r="S437" s="19" t="str">
        <f t="shared" si="206"/>
        <v xml:space="preserve">Carmine Red </v>
      </c>
      <c r="T437" s="19" t="str">
        <f t="shared" si="207"/>
        <v xml:space="preserve"> 3</v>
      </c>
      <c r="U437" s="19">
        <f t="shared" si="208"/>
        <v>3</v>
      </c>
      <c r="V437" s="20" t="e">
        <f t="shared" si="209"/>
        <v>#VALUE!</v>
      </c>
      <c r="W437" s="18" t="e">
        <f t="shared" si="210"/>
        <v>#VALUE!</v>
      </c>
      <c r="X437" s="18" t="e">
        <f t="shared" si="211"/>
        <v>#VALUE!</v>
      </c>
      <c r="Y437" s="18" t="e">
        <f t="shared" si="212"/>
        <v>#VALUE!</v>
      </c>
      <c r="Z437" s="16" t="str">
        <f t="shared" si="213"/>
        <v xml:space="preserve"> </v>
      </c>
      <c r="AA437" s="16" t="str">
        <f t="shared" si="214"/>
        <v xml:space="preserve"> </v>
      </c>
      <c r="AB437" s="19" t="str">
        <f t="shared" si="215"/>
        <v>0</v>
      </c>
      <c r="AC437" s="19">
        <f t="shared" si="216"/>
        <v>0</v>
      </c>
      <c r="AD437" s="19">
        <f t="shared" si="217"/>
        <v>4</v>
      </c>
      <c r="AE437" s="31">
        <f>_xlfn.XLOOKUP(C437,Product!$E$3:$E$29,Product!$F$3:$F$29)</f>
        <v>360000</v>
      </c>
      <c r="AF437" s="31">
        <f>_xlfn.XLOOKUP(C437,Product!$E$3:$E$29,Product!$G$3:$G$29)</f>
        <v>108000</v>
      </c>
      <c r="AG437" s="21" t="s">
        <v>10</v>
      </c>
      <c r="AH437" s="22">
        <f>_xlfn.XLOOKUP(AG437,Diskon!$C$3:$C$9,Diskon!$D$3:$D$9)</f>
        <v>0.1</v>
      </c>
      <c r="AI437" s="17" t="s">
        <v>90</v>
      </c>
      <c r="AJ437" s="16" t="s">
        <v>11</v>
      </c>
      <c r="AK437" s="16" t="s">
        <v>76</v>
      </c>
      <c r="AL437" s="23">
        <f t="shared" si="218"/>
        <v>1440000</v>
      </c>
      <c r="AM437" s="23">
        <f t="shared" si="219"/>
        <v>144000</v>
      </c>
      <c r="AN437" s="23">
        <f t="shared" si="220"/>
        <v>1296000</v>
      </c>
      <c r="AO437" s="23">
        <f t="shared" si="221"/>
        <v>432000</v>
      </c>
      <c r="AP437" s="23">
        <f t="shared" si="222"/>
        <v>864000</v>
      </c>
      <c r="AQ437" s="24">
        <v>45017</v>
      </c>
      <c r="AR437" s="27" t="str">
        <f t="shared" si="223"/>
        <v>01/04/23</v>
      </c>
      <c r="AS437" s="16">
        <v>4</v>
      </c>
      <c r="AT437" s="66">
        <f>AP437/'pivot general'!$A$8</f>
        <v>1.2960881015887055E-3</v>
      </c>
    </row>
    <row r="438" spans="1:46" ht="14.4" x14ac:dyDescent="0.3">
      <c r="A438" s="16">
        <v>437</v>
      </c>
      <c r="B438" s="16" t="str">
        <f t="shared" si="192"/>
        <v>ORD-PP-437-13/04/23</v>
      </c>
      <c r="C438" s="17" t="s">
        <v>54</v>
      </c>
      <c r="D438" s="16" t="str">
        <f>_xlfn.XLOOKUP($C438,Product!$E$3:$E$29,Product!$D$3:$D$29)</f>
        <v>PP</v>
      </c>
      <c r="E438" s="18" t="s">
        <v>332</v>
      </c>
      <c r="F438" s="18">
        <f t="shared" si="193"/>
        <v>10</v>
      </c>
      <c r="G438" s="18">
        <f t="shared" si="194"/>
        <v>20</v>
      </c>
      <c r="H438" s="18">
        <f t="shared" si="195"/>
        <v>31</v>
      </c>
      <c r="I438" s="18">
        <f t="shared" si="196"/>
        <v>10</v>
      </c>
      <c r="J438" s="16" t="str">
        <f t="shared" si="197"/>
        <v>Ocean Blue</v>
      </c>
      <c r="K438" s="16" t="str">
        <f t="shared" si="198"/>
        <v>Ocean Blue</v>
      </c>
      <c r="L438" s="25" t="str">
        <f t="shared" si="199"/>
        <v xml:space="preserve"> 4</v>
      </c>
      <c r="M438" s="19">
        <f t="shared" si="200"/>
        <v>4</v>
      </c>
      <c r="N438" s="18" t="e">
        <f t="shared" si="201"/>
        <v>#VALUE!</v>
      </c>
      <c r="O438" s="18" t="e">
        <f t="shared" si="202"/>
        <v>#VALUE!</v>
      </c>
      <c r="P438" s="18" t="e">
        <f t="shared" si="203"/>
        <v>#VALUE!</v>
      </c>
      <c r="Q438" s="18" t="e">
        <f t="shared" si="204"/>
        <v>#VALUE!</v>
      </c>
      <c r="R438" s="27" t="str">
        <f t="shared" si="205"/>
        <v xml:space="preserve"> </v>
      </c>
      <c r="S438" s="19" t="str">
        <f t="shared" si="206"/>
        <v xml:space="preserve"> </v>
      </c>
      <c r="T438" s="19" t="str">
        <f t="shared" si="207"/>
        <v>0</v>
      </c>
      <c r="U438" s="19">
        <f t="shared" si="208"/>
        <v>0</v>
      </c>
      <c r="V438" s="20" t="e">
        <f t="shared" si="209"/>
        <v>#VALUE!</v>
      </c>
      <c r="W438" s="18" t="e">
        <f t="shared" si="210"/>
        <v>#VALUE!</v>
      </c>
      <c r="X438" s="18" t="e">
        <f t="shared" si="211"/>
        <v>#VALUE!</v>
      </c>
      <c r="Y438" s="18" t="e">
        <f t="shared" si="212"/>
        <v>#VALUE!</v>
      </c>
      <c r="Z438" s="16" t="str">
        <f t="shared" si="213"/>
        <v xml:space="preserve"> </v>
      </c>
      <c r="AA438" s="16" t="str">
        <f t="shared" si="214"/>
        <v xml:space="preserve"> </v>
      </c>
      <c r="AB438" s="19" t="str">
        <f t="shared" si="215"/>
        <v>0</v>
      </c>
      <c r="AC438" s="19">
        <f t="shared" si="216"/>
        <v>0</v>
      </c>
      <c r="AD438" s="19">
        <f t="shared" si="217"/>
        <v>4</v>
      </c>
      <c r="AE438" s="31">
        <f>_xlfn.XLOOKUP(C438,Product!$E$3:$E$29,Product!$F$3:$F$29)</f>
        <v>85000</v>
      </c>
      <c r="AF438" s="31">
        <f>_xlfn.XLOOKUP(C438,Product!$E$3:$E$29,Product!$G$3:$G$29)</f>
        <v>28000</v>
      </c>
      <c r="AG438" s="21" t="s">
        <v>16</v>
      </c>
      <c r="AH438" s="22" t="e">
        <f>_xlfn.XLOOKUP(AG438,Diskon!$C$3:$C$9,Diskon!$D$3:$D$9)</f>
        <v>#N/A</v>
      </c>
      <c r="AI438" s="17" t="s">
        <v>16</v>
      </c>
      <c r="AJ438" s="16" t="s">
        <v>14</v>
      </c>
      <c r="AK438" s="16" t="s">
        <v>42</v>
      </c>
      <c r="AL438" s="23">
        <f t="shared" si="218"/>
        <v>340000</v>
      </c>
      <c r="AM438" s="23" t="str">
        <f t="shared" si="219"/>
        <v>0</v>
      </c>
      <c r="AN438" s="23">
        <f t="shared" si="220"/>
        <v>340000</v>
      </c>
      <c r="AO438" s="23">
        <f t="shared" si="221"/>
        <v>112000</v>
      </c>
      <c r="AP438" s="23">
        <f t="shared" si="222"/>
        <v>228000</v>
      </c>
      <c r="AQ438" s="24">
        <v>45029</v>
      </c>
      <c r="AR438" s="27" t="str">
        <f t="shared" si="223"/>
        <v>13/04/23</v>
      </c>
      <c r="AS438" s="16">
        <v>2</v>
      </c>
      <c r="AT438" s="66">
        <f>AP438/'pivot general'!$A$8</f>
        <v>3.4202324903035282E-4</v>
      </c>
    </row>
    <row r="439" spans="1:46" ht="14.4" x14ac:dyDescent="0.3">
      <c r="A439" s="16">
        <v>438</v>
      </c>
      <c r="B439" s="16" t="str">
        <f t="shared" si="192"/>
        <v>ORD-PW-438-22/04/23</v>
      </c>
      <c r="C439" s="17" t="s">
        <v>27</v>
      </c>
      <c r="D439" s="16" t="str">
        <f>_xlfn.XLOOKUP($C439,Product!$E$3:$E$29,Product!$D$3:$D$29)</f>
        <v>PW</v>
      </c>
      <c r="E439" s="18" t="s">
        <v>418</v>
      </c>
      <c r="F439" s="18">
        <f t="shared" si="193"/>
        <v>10</v>
      </c>
      <c r="G439" s="18">
        <f t="shared" si="194"/>
        <v>21</v>
      </c>
      <c r="H439" s="18">
        <f t="shared" si="195"/>
        <v>32</v>
      </c>
      <c r="I439" s="18">
        <f t="shared" si="196"/>
        <v>11</v>
      </c>
      <c r="J439" s="16" t="str">
        <f t="shared" si="197"/>
        <v>Carmine Red</v>
      </c>
      <c r="K439" s="16" t="str">
        <f t="shared" si="198"/>
        <v>Carmine Red</v>
      </c>
      <c r="L439" s="25" t="str">
        <f t="shared" si="199"/>
        <v xml:space="preserve"> 2</v>
      </c>
      <c r="M439" s="19">
        <f t="shared" si="200"/>
        <v>2</v>
      </c>
      <c r="N439" s="18">
        <f t="shared" si="201"/>
        <v>45</v>
      </c>
      <c r="O439" s="18">
        <f t="shared" si="202"/>
        <v>56</v>
      </c>
      <c r="P439" s="18">
        <f t="shared" si="203"/>
        <v>67</v>
      </c>
      <c r="Q439" s="18">
        <f t="shared" si="204"/>
        <v>11</v>
      </c>
      <c r="R439" s="27" t="str">
        <f t="shared" si="205"/>
        <v xml:space="preserve">Snow White </v>
      </c>
      <c r="S439" s="19" t="str">
        <f t="shared" si="206"/>
        <v xml:space="preserve">Snow White </v>
      </c>
      <c r="T439" s="19" t="str">
        <f t="shared" si="207"/>
        <v xml:space="preserve"> 1</v>
      </c>
      <c r="U439" s="19">
        <f t="shared" si="208"/>
        <v>1</v>
      </c>
      <c r="V439" s="20" t="e">
        <f t="shared" si="209"/>
        <v>#VALUE!</v>
      </c>
      <c r="W439" s="18" t="e">
        <f t="shared" si="210"/>
        <v>#VALUE!</v>
      </c>
      <c r="X439" s="18" t="e">
        <f t="shared" si="211"/>
        <v>#VALUE!</v>
      </c>
      <c r="Y439" s="18" t="e">
        <f t="shared" si="212"/>
        <v>#VALUE!</v>
      </c>
      <c r="Z439" s="16" t="str">
        <f t="shared" si="213"/>
        <v xml:space="preserve"> </v>
      </c>
      <c r="AA439" s="16" t="str">
        <f t="shared" si="214"/>
        <v xml:space="preserve"> </v>
      </c>
      <c r="AB439" s="19" t="str">
        <f t="shared" si="215"/>
        <v>0</v>
      </c>
      <c r="AC439" s="19">
        <f t="shared" si="216"/>
        <v>0</v>
      </c>
      <c r="AD439" s="19">
        <f t="shared" si="217"/>
        <v>3</v>
      </c>
      <c r="AE439" s="31">
        <f>_xlfn.XLOOKUP(C439,Product!$E$3:$E$29,Product!$F$3:$F$29)</f>
        <v>155000</v>
      </c>
      <c r="AF439" s="31">
        <f>_xlfn.XLOOKUP(C439,Product!$E$3:$E$29,Product!$G$3:$G$29)</f>
        <v>46000</v>
      </c>
      <c r="AG439" s="21" t="s">
        <v>12</v>
      </c>
      <c r="AH439" s="22">
        <f>_xlfn.XLOOKUP(AG439,Diskon!$C$3:$C$9,Diskon!$D$3:$D$9)</f>
        <v>0.2</v>
      </c>
      <c r="AI439" s="17" t="s">
        <v>13</v>
      </c>
      <c r="AJ439" s="16" t="s">
        <v>11</v>
      </c>
      <c r="AK439" s="16" t="s">
        <v>44</v>
      </c>
      <c r="AL439" s="23">
        <f t="shared" si="218"/>
        <v>465000</v>
      </c>
      <c r="AM439" s="23">
        <f t="shared" si="219"/>
        <v>93000</v>
      </c>
      <c r="AN439" s="23">
        <f t="shared" si="220"/>
        <v>372000</v>
      </c>
      <c r="AO439" s="23">
        <f t="shared" si="221"/>
        <v>138000</v>
      </c>
      <c r="AP439" s="23">
        <f t="shared" si="222"/>
        <v>234000</v>
      </c>
      <c r="AQ439" s="24">
        <v>45038</v>
      </c>
      <c r="AR439" s="27" t="str">
        <f t="shared" si="223"/>
        <v>22/04/23</v>
      </c>
      <c r="AS439" s="16">
        <v>2</v>
      </c>
      <c r="AT439" s="66">
        <f>AP439/'pivot general'!$A$8</f>
        <v>3.510238608469411E-4</v>
      </c>
    </row>
    <row r="440" spans="1:46" ht="14.4" x14ac:dyDescent="0.3">
      <c r="A440" s="16">
        <v>439</v>
      </c>
      <c r="B440" s="16" t="str">
        <f t="shared" si="192"/>
        <v>ORD-AK-439-04/04/23</v>
      </c>
      <c r="C440" s="17" t="s">
        <v>50</v>
      </c>
      <c r="D440" s="16" t="str">
        <f>_xlfn.XLOOKUP($C440,Product!$E$3:$E$29,Product!$D$3:$D$29)</f>
        <v>AK</v>
      </c>
      <c r="E440" s="18" t="s">
        <v>419</v>
      </c>
      <c r="F440" s="18">
        <f t="shared" si="193"/>
        <v>10</v>
      </c>
      <c r="G440" s="18">
        <f t="shared" si="194"/>
        <v>18</v>
      </c>
      <c r="H440" s="18">
        <f t="shared" si="195"/>
        <v>29</v>
      </c>
      <c r="I440" s="18">
        <f t="shared" si="196"/>
        <v>8</v>
      </c>
      <c r="J440" s="16" t="str">
        <f t="shared" si="197"/>
        <v>Ash Grey</v>
      </c>
      <c r="K440" s="16" t="str">
        <f t="shared" si="198"/>
        <v>Ash Grey</v>
      </c>
      <c r="L440" s="25" t="str">
        <f t="shared" si="199"/>
        <v xml:space="preserve"> 2</v>
      </c>
      <c r="M440" s="19">
        <f t="shared" si="200"/>
        <v>2</v>
      </c>
      <c r="N440" s="18">
        <f t="shared" si="201"/>
        <v>42</v>
      </c>
      <c r="O440" s="18">
        <f t="shared" si="202"/>
        <v>54</v>
      </c>
      <c r="P440" s="18">
        <f t="shared" si="203"/>
        <v>65</v>
      </c>
      <c r="Q440" s="18">
        <f t="shared" si="204"/>
        <v>12</v>
      </c>
      <c r="R440" s="27" t="str">
        <f t="shared" si="205"/>
        <v xml:space="preserve">Carmine Red </v>
      </c>
      <c r="S440" s="19" t="str">
        <f t="shared" si="206"/>
        <v xml:space="preserve">Carmine Red </v>
      </c>
      <c r="T440" s="19" t="str">
        <f t="shared" si="207"/>
        <v xml:space="preserve"> 1</v>
      </c>
      <c r="U440" s="19">
        <f t="shared" si="208"/>
        <v>1</v>
      </c>
      <c r="V440" s="20" t="e">
        <f t="shared" si="209"/>
        <v>#VALUE!</v>
      </c>
      <c r="W440" s="18" t="e">
        <f t="shared" si="210"/>
        <v>#VALUE!</v>
      </c>
      <c r="X440" s="18" t="e">
        <f t="shared" si="211"/>
        <v>#VALUE!</v>
      </c>
      <c r="Y440" s="18" t="e">
        <f t="shared" si="212"/>
        <v>#VALUE!</v>
      </c>
      <c r="Z440" s="16" t="str">
        <f t="shared" si="213"/>
        <v xml:space="preserve"> </v>
      </c>
      <c r="AA440" s="16" t="str">
        <f t="shared" si="214"/>
        <v xml:space="preserve"> </v>
      </c>
      <c r="AB440" s="19" t="str">
        <f t="shared" si="215"/>
        <v>0</v>
      </c>
      <c r="AC440" s="19">
        <f t="shared" si="216"/>
        <v>0</v>
      </c>
      <c r="AD440" s="19">
        <f t="shared" si="217"/>
        <v>3</v>
      </c>
      <c r="AE440" s="31">
        <f>_xlfn.XLOOKUP(C440,Product!$E$3:$E$29,Product!$F$3:$F$29)</f>
        <v>290000</v>
      </c>
      <c r="AF440" s="31">
        <f>_xlfn.XLOOKUP(C440,Product!$E$3:$E$29,Product!$G$3:$G$29)</f>
        <v>115000</v>
      </c>
      <c r="AG440" s="21" t="s">
        <v>10</v>
      </c>
      <c r="AH440" s="22">
        <f>_xlfn.XLOOKUP(AG440,Diskon!$C$3:$C$9,Diskon!$D$3:$D$9)</f>
        <v>0.1</v>
      </c>
      <c r="AI440" s="17" t="s">
        <v>90</v>
      </c>
      <c r="AJ440" s="16" t="s">
        <v>11</v>
      </c>
      <c r="AK440" s="16" t="s">
        <v>38</v>
      </c>
      <c r="AL440" s="23">
        <f t="shared" si="218"/>
        <v>870000</v>
      </c>
      <c r="AM440" s="23">
        <f t="shared" si="219"/>
        <v>87000</v>
      </c>
      <c r="AN440" s="23">
        <f t="shared" si="220"/>
        <v>783000</v>
      </c>
      <c r="AO440" s="23">
        <f t="shared" si="221"/>
        <v>345000</v>
      </c>
      <c r="AP440" s="23">
        <f t="shared" si="222"/>
        <v>438000</v>
      </c>
      <c r="AQ440" s="24">
        <v>45020</v>
      </c>
      <c r="AR440" s="27" t="str">
        <f t="shared" si="223"/>
        <v>04/04/23</v>
      </c>
      <c r="AS440" s="16">
        <v>5</v>
      </c>
      <c r="AT440" s="66">
        <f>AP440/'pivot general'!$A$8</f>
        <v>6.5704466261094102E-4</v>
      </c>
    </row>
    <row r="441" spans="1:46" ht="14.4" x14ac:dyDescent="0.3">
      <c r="A441" s="16">
        <v>440</v>
      </c>
      <c r="B441" s="16" t="str">
        <f t="shared" si="192"/>
        <v>ORD-SW-440-19/04/23</v>
      </c>
      <c r="C441" s="17" t="s">
        <v>33</v>
      </c>
      <c r="D441" s="16" t="str">
        <f>_xlfn.XLOOKUP($C441,Product!$E$3:$E$29,Product!$D$3:$D$29)</f>
        <v>SW</v>
      </c>
      <c r="E441" s="18" t="s">
        <v>420</v>
      </c>
      <c r="F441" s="18">
        <f t="shared" si="193"/>
        <v>10</v>
      </c>
      <c r="G441" s="18">
        <f t="shared" si="194"/>
        <v>14</v>
      </c>
      <c r="H441" s="18">
        <f t="shared" si="195"/>
        <v>25</v>
      </c>
      <c r="I441" s="18">
        <f t="shared" si="196"/>
        <v>4</v>
      </c>
      <c r="J441" s="16" t="str">
        <f t="shared" si="197"/>
        <v>Dusk</v>
      </c>
      <c r="K441" s="16" t="str">
        <f t="shared" si="198"/>
        <v>Dusk</v>
      </c>
      <c r="L441" s="25" t="str">
        <f t="shared" si="199"/>
        <v xml:space="preserve"> 1</v>
      </c>
      <c r="M441" s="19">
        <f t="shared" si="200"/>
        <v>1</v>
      </c>
      <c r="N441" s="18">
        <f t="shared" si="201"/>
        <v>38</v>
      </c>
      <c r="O441" s="18">
        <f t="shared" si="202"/>
        <v>49</v>
      </c>
      <c r="P441" s="18">
        <f t="shared" si="203"/>
        <v>60</v>
      </c>
      <c r="Q441" s="18">
        <f t="shared" si="204"/>
        <v>11</v>
      </c>
      <c r="R441" s="27" t="str">
        <f t="shared" si="205"/>
        <v xml:space="preserve">Ocean Blue </v>
      </c>
      <c r="S441" s="19" t="str">
        <f t="shared" si="206"/>
        <v xml:space="preserve">Ocean Blue </v>
      </c>
      <c r="T441" s="19" t="str">
        <f t="shared" si="207"/>
        <v xml:space="preserve"> 1</v>
      </c>
      <c r="U441" s="19">
        <f t="shared" si="208"/>
        <v>1</v>
      </c>
      <c r="V441" s="20" t="e">
        <f t="shared" si="209"/>
        <v>#VALUE!</v>
      </c>
      <c r="W441" s="18" t="e">
        <f t="shared" si="210"/>
        <v>#VALUE!</v>
      </c>
      <c r="X441" s="18" t="e">
        <f t="shared" si="211"/>
        <v>#VALUE!</v>
      </c>
      <c r="Y441" s="18" t="e">
        <f t="shared" si="212"/>
        <v>#VALUE!</v>
      </c>
      <c r="Z441" s="16" t="str">
        <f t="shared" si="213"/>
        <v xml:space="preserve"> </v>
      </c>
      <c r="AA441" s="16" t="str">
        <f t="shared" si="214"/>
        <v xml:space="preserve"> </v>
      </c>
      <c r="AB441" s="19" t="str">
        <f t="shared" si="215"/>
        <v>0</v>
      </c>
      <c r="AC441" s="19">
        <f t="shared" si="216"/>
        <v>0</v>
      </c>
      <c r="AD441" s="19">
        <f t="shared" si="217"/>
        <v>2</v>
      </c>
      <c r="AE441" s="31">
        <f>_xlfn.XLOOKUP(C441,Product!$E$3:$E$29,Product!$F$3:$F$29)</f>
        <v>189000</v>
      </c>
      <c r="AF441" s="31">
        <f>_xlfn.XLOOKUP(C441,Product!$E$3:$E$29,Product!$G$3:$G$29)</f>
        <v>93000</v>
      </c>
      <c r="AG441" s="21" t="s">
        <v>96</v>
      </c>
      <c r="AH441" s="22">
        <f>_xlfn.XLOOKUP(AG441,Diskon!$C$3:$C$9,Diskon!$D$3:$D$9)</f>
        <v>0.1</v>
      </c>
      <c r="AI441" s="17" t="s">
        <v>13</v>
      </c>
      <c r="AJ441" s="16" t="s">
        <v>14</v>
      </c>
      <c r="AK441" s="16" t="s">
        <v>74</v>
      </c>
      <c r="AL441" s="23">
        <f t="shared" si="218"/>
        <v>378000</v>
      </c>
      <c r="AM441" s="23">
        <f t="shared" si="219"/>
        <v>37800</v>
      </c>
      <c r="AN441" s="23">
        <f t="shared" si="220"/>
        <v>340200</v>
      </c>
      <c r="AO441" s="23">
        <f t="shared" si="221"/>
        <v>186000</v>
      </c>
      <c r="AP441" s="23">
        <f t="shared" si="222"/>
        <v>154200</v>
      </c>
      <c r="AQ441" s="24">
        <v>45035</v>
      </c>
      <c r="AR441" s="27" t="str">
        <f t="shared" si="223"/>
        <v>19/04/23</v>
      </c>
      <c r="AS441" s="16">
        <v>1</v>
      </c>
      <c r="AT441" s="66">
        <f>AP441/'pivot general'!$A$8</f>
        <v>2.3131572368631758E-4</v>
      </c>
    </row>
    <row r="442" spans="1:46" ht="14.4" x14ac:dyDescent="0.3">
      <c r="A442" s="16">
        <v>441</v>
      </c>
      <c r="B442" s="16" t="str">
        <f t="shared" si="192"/>
        <v>ORD-SW-441-09/04/23</v>
      </c>
      <c r="C442" s="17" t="s">
        <v>29</v>
      </c>
      <c r="D442" s="16" t="str">
        <f>_xlfn.XLOOKUP($C442,Product!$E$3:$E$29,Product!$D$3:$D$29)</f>
        <v>SW</v>
      </c>
      <c r="E442" s="18" t="s">
        <v>281</v>
      </c>
      <c r="F442" s="18">
        <f t="shared" si="193"/>
        <v>10</v>
      </c>
      <c r="G442" s="18">
        <f t="shared" si="194"/>
        <v>23</v>
      </c>
      <c r="H442" s="18">
        <f t="shared" si="195"/>
        <v>34</v>
      </c>
      <c r="I442" s="18">
        <f t="shared" si="196"/>
        <v>13</v>
      </c>
      <c r="J442" s="16" t="str">
        <f t="shared" si="197"/>
        <v>Summer Orange</v>
      </c>
      <c r="K442" s="16" t="str">
        <f t="shared" si="198"/>
        <v>Summer Orange</v>
      </c>
      <c r="L442" s="25" t="str">
        <f t="shared" si="199"/>
        <v xml:space="preserve"> 1</v>
      </c>
      <c r="M442" s="19">
        <f t="shared" si="200"/>
        <v>1</v>
      </c>
      <c r="N442" s="18">
        <f t="shared" si="201"/>
        <v>47</v>
      </c>
      <c r="O442" s="18">
        <f t="shared" si="202"/>
        <v>58</v>
      </c>
      <c r="P442" s="18">
        <f t="shared" si="203"/>
        <v>69</v>
      </c>
      <c r="Q442" s="18">
        <f t="shared" si="204"/>
        <v>11</v>
      </c>
      <c r="R442" s="27" t="str">
        <f t="shared" si="205"/>
        <v xml:space="preserve">Snow White </v>
      </c>
      <c r="S442" s="19" t="str">
        <f t="shared" si="206"/>
        <v xml:space="preserve">Snow White </v>
      </c>
      <c r="T442" s="19" t="str">
        <f t="shared" si="207"/>
        <v xml:space="preserve"> 1</v>
      </c>
      <c r="U442" s="19">
        <f t="shared" si="208"/>
        <v>1</v>
      </c>
      <c r="V442" s="20" t="e">
        <f t="shared" si="209"/>
        <v>#VALUE!</v>
      </c>
      <c r="W442" s="18" t="e">
        <f t="shared" si="210"/>
        <v>#VALUE!</v>
      </c>
      <c r="X442" s="18" t="e">
        <f t="shared" si="211"/>
        <v>#VALUE!</v>
      </c>
      <c r="Y442" s="18" t="e">
        <f t="shared" si="212"/>
        <v>#VALUE!</v>
      </c>
      <c r="Z442" s="16" t="str">
        <f t="shared" si="213"/>
        <v xml:space="preserve"> </v>
      </c>
      <c r="AA442" s="16" t="str">
        <f t="shared" si="214"/>
        <v xml:space="preserve"> </v>
      </c>
      <c r="AB442" s="19" t="str">
        <f t="shared" si="215"/>
        <v>0</v>
      </c>
      <c r="AC442" s="19">
        <f t="shared" si="216"/>
        <v>0</v>
      </c>
      <c r="AD442" s="19">
        <f t="shared" si="217"/>
        <v>2</v>
      </c>
      <c r="AE442" s="31">
        <f>_xlfn.XLOOKUP(C442,Product!$E$3:$E$29,Product!$F$3:$F$29)</f>
        <v>165000</v>
      </c>
      <c r="AF442" s="31">
        <f>_xlfn.XLOOKUP(C442,Product!$E$3:$E$29,Product!$G$3:$G$29)</f>
        <v>69000</v>
      </c>
      <c r="AG442" s="21" t="s">
        <v>16</v>
      </c>
      <c r="AH442" s="22" t="e">
        <f>_xlfn.XLOOKUP(AG442,Diskon!$C$3:$C$9,Diskon!$D$3:$D$9)</f>
        <v>#N/A</v>
      </c>
      <c r="AI442" s="17" t="s">
        <v>16</v>
      </c>
      <c r="AJ442" s="16" t="s">
        <v>14</v>
      </c>
      <c r="AK442" s="16" t="s">
        <v>44</v>
      </c>
      <c r="AL442" s="23">
        <f t="shared" si="218"/>
        <v>330000</v>
      </c>
      <c r="AM442" s="23" t="str">
        <f t="shared" si="219"/>
        <v>0</v>
      </c>
      <c r="AN442" s="23">
        <f t="shared" si="220"/>
        <v>330000</v>
      </c>
      <c r="AO442" s="23">
        <f t="shared" si="221"/>
        <v>138000</v>
      </c>
      <c r="AP442" s="23">
        <f t="shared" si="222"/>
        <v>192000</v>
      </c>
      <c r="AQ442" s="24">
        <v>45025</v>
      </c>
      <c r="AR442" s="27" t="str">
        <f t="shared" si="223"/>
        <v>09/04/23</v>
      </c>
      <c r="AS442" s="16">
        <v>1</v>
      </c>
      <c r="AT442" s="66">
        <f>AP442/'pivot general'!$A$8</f>
        <v>2.8801957813082347E-4</v>
      </c>
    </row>
    <row r="443" spans="1:46" ht="14.4" x14ac:dyDescent="0.3">
      <c r="A443" s="16">
        <v>442</v>
      </c>
      <c r="B443" s="16" t="str">
        <f t="shared" si="192"/>
        <v>ORD-PW-442-28/04/23</v>
      </c>
      <c r="C443" s="17" t="s">
        <v>22</v>
      </c>
      <c r="D443" s="16" t="str">
        <f>_xlfn.XLOOKUP($C443,Product!$E$3:$E$29,Product!$D$3:$D$29)</f>
        <v>PW</v>
      </c>
      <c r="E443" s="18" t="s">
        <v>111</v>
      </c>
      <c r="F443" s="18">
        <f t="shared" si="193"/>
        <v>10</v>
      </c>
      <c r="G443" s="18">
        <f t="shared" si="194"/>
        <v>18</v>
      </c>
      <c r="H443" s="18">
        <f t="shared" si="195"/>
        <v>29</v>
      </c>
      <c r="I443" s="18">
        <f t="shared" si="196"/>
        <v>8</v>
      </c>
      <c r="J443" s="16" t="str">
        <f t="shared" si="197"/>
        <v>Ash Grey</v>
      </c>
      <c r="K443" s="16" t="str">
        <f t="shared" si="198"/>
        <v>Ash Grey</v>
      </c>
      <c r="L443" s="25" t="str">
        <f t="shared" si="199"/>
        <v xml:space="preserve"> 1</v>
      </c>
      <c r="M443" s="19">
        <f t="shared" si="200"/>
        <v>1</v>
      </c>
      <c r="N443" s="18" t="e">
        <f t="shared" si="201"/>
        <v>#VALUE!</v>
      </c>
      <c r="O443" s="18" t="e">
        <f t="shared" si="202"/>
        <v>#VALUE!</v>
      </c>
      <c r="P443" s="18" t="e">
        <f t="shared" si="203"/>
        <v>#VALUE!</v>
      </c>
      <c r="Q443" s="18" t="e">
        <f t="shared" si="204"/>
        <v>#VALUE!</v>
      </c>
      <c r="R443" s="27" t="str">
        <f t="shared" si="205"/>
        <v xml:space="preserve"> </v>
      </c>
      <c r="S443" s="19" t="str">
        <f t="shared" si="206"/>
        <v xml:space="preserve"> </v>
      </c>
      <c r="T443" s="19" t="str">
        <f t="shared" si="207"/>
        <v>0</v>
      </c>
      <c r="U443" s="19">
        <f t="shared" si="208"/>
        <v>0</v>
      </c>
      <c r="V443" s="20" t="e">
        <f t="shared" si="209"/>
        <v>#VALUE!</v>
      </c>
      <c r="W443" s="18" t="e">
        <f t="shared" si="210"/>
        <v>#VALUE!</v>
      </c>
      <c r="X443" s="18" t="e">
        <f t="shared" si="211"/>
        <v>#VALUE!</v>
      </c>
      <c r="Y443" s="18" t="e">
        <f t="shared" si="212"/>
        <v>#VALUE!</v>
      </c>
      <c r="Z443" s="16" t="str">
        <f t="shared" si="213"/>
        <v xml:space="preserve"> </v>
      </c>
      <c r="AA443" s="16" t="str">
        <f t="shared" si="214"/>
        <v xml:space="preserve"> </v>
      </c>
      <c r="AB443" s="19" t="str">
        <f t="shared" si="215"/>
        <v>0</v>
      </c>
      <c r="AC443" s="19">
        <f t="shared" si="216"/>
        <v>0</v>
      </c>
      <c r="AD443" s="19">
        <f t="shared" si="217"/>
        <v>1</v>
      </c>
      <c r="AE443" s="31">
        <f>_xlfn.XLOOKUP(C443,Product!$E$3:$E$29,Product!$F$3:$F$29)</f>
        <v>90000</v>
      </c>
      <c r="AF443" s="31">
        <f>_xlfn.XLOOKUP(C443,Product!$E$3:$E$29,Product!$G$3:$G$29)</f>
        <v>37000</v>
      </c>
      <c r="AG443" s="21" t="s">
        <v>12</v>
      </c>
      <c r="AH443" s="22">
        <f>_xlfn.XLOOKUP(AG443,Diskon!$C$3:$C$9,Diskon!$D$3:$D$9)</f>
        <v>0.2</v>
      </c>
      <c r="AI443" s="17" t="s">
        <v>13</v>
      </c>
      <c r="AJ443" s="16" t="s">
        <v>11</v>
      </c>
      <c r="AK443" s="16" t="s">
        <v>53</v>
      </c>
      <c r="AL443" s="23">
        <f t="shared" si="218"/>
        <v>90000</v>
      </c>
      <c r="AM443" s="23">
        <f t="shared" si="219"/>
        <v>18000</v>
      </c>
      <c r="AN443" s="23">
        <f t="shared" si="220"/>
        <v>72000</v>
      </c>
      <c r="AO443" s="23">
        <f t="shared" si="221"/>
        <v>37000</v>
      </c>
      <c r="AP443" s="23">
        <f t="shared" si="222"/>
        <v>35000</v>
      </c>
      <c r="AQ443" s="24">
        <v>45044</v>
      </c>
      <c r="AR443" s="27" t="str">
        <f t="shared" si="223"/>
        <v>28/04/23</v>
      </c>
      <c r="AS443" s="16">
        <v>3</v>
      </c>
      <c r="AT443" s="66">
        <f>AP443/'pivot general'!$A$8</f>
        <v>5.2503568930098022E-5</v>
      </c>
    </row>
    <row r="444" spans="1:46" ht="14.4" x14ac:dyDescent="0.3">
      <c r="A444" s="16">
        <v>443</v>
      </c>
      <c r="B444" s="16" t="str">
        <f t="shared" si="192"/>
        <v>ORD-PU-443-02/04/23</v>
      </c>
      <c r="C444" s="17" t="s">
        <v>39</v>
      </c>
      <c r="D444" s="16" t="str">
        <f>_xlfn.XLOOKUP($C444,Product!$E$3:$E$29,Product!$D$3:$D$29)</f>
        <v>PU</v>
      </c>
      <c r="E444" s="18" t="s">
        <v>305</v>
      </c>
      <c r="F444" s="18">
        <f t="shared" si="193"/>
        <v>10</v>
      </c>
      <c r="G444" s="18">
        <f t="shared" si="194"/>
        <v>20</v>
      </c>
      <c r="H444" s="18">
        <f t="shared" si="195"/>
        <v>31</v>
      </c>
      <c r="I444" s="18">
        <f t="shared" si="196"/>
        <v>10</v>
      </c>
      <c r="J444" s="16" t="str">
        <f t="shared" si="197"/>
        <v>Ocean Blue</v>
      </c>
      <c r="K444" s="16" t="str">
        <f t="shared" si="198"/>
        <v>Ocean Blue</v>
      </c>
      <c r="L444" s="25" t="str">
        <f t="shared" si="199"/>
        <v xml:space="preserve"> 5</v>
      </c>
      <c r="M444" s="19">
        <f t="shared" si="200"/>
        <v>5</v>
      </c>
      <c r="N444" s="18" t="e">
        <f t="shared" si="201"/>
        <v>#VALUE!</v>
      </c>
      <c r="O444" s="18" t="e">
        <f t="shared" si="202"/>
        <v>#VALUE!</v>
      </c>
      <c r="P444" s="18" t="e">
        <f t="shared" si="203"/>
        <v>#VALUE!</v>
      </c>
      <c r="Q444" s="18" t="e">
        <f t="shared" si="204"/>
        <v>#VALUE!</v>
      </c>
      <c r="R444" s="27" t="str">
        <f t="shared" si="205"/>
        <v xml:space="preserve"> </v>
      </c>
      <c r="S444" s="19" t="str">
        <f t="shared" si="206"/>
        <v xml:space="preserve"> </v>
      </c>
      <c r="T444" s="19" t="str">
        <f t="shared" si="207"/>
        <v>0</v>
      </c>
      <c r="U444" s="19">
        <f t="shared" si="208"/>
        <v>0</v>
      </c>
      <c r="V444" s="20" t="e">
        <f t="shared" si="209"/>
        <v>#VALUE!</v>
      </c>
      <c r="W444" s="18" t="e">
        <f t="shared" si="210"/>
        <v>#VALUE!</v>
      </c>
      <c r="X444" s="18" t="e">
        <f t="shared" si="211"/>
        <v>#VALUE!</v>
      </c>
      <c r="Y444" s="18" t="e">
        <f t="shared" si="212"/>
        <v>#VALUE!</v>
      </c>
      <c r="Z444" s="16" t="str">
        <f t="shared" si="213"/>
        <v xml:space="preserve"> </v>
      </c>
      <c r="AA444" s="16" t="str">
        <f t="shared" si="214"/>
        <v xml:space="preserve"> </v>
      </c>
      <c r="AB444" s="19" t="str">
        <f t="shared" si="215"/>
        <v>0</v>
      </c>
      <c r="AC444" s="19">
        <f t="shared" si="216"/>
        <v>0</v>
      </c>
      <c r="AD444" s="19">
        <f t="shared" si="217"/>
        <v>5</v>
      </c>
      <c r="AE444" s="31">
        <f>_xlfn.XLOOKUP(C444,Product!$E$3:$E$29,Product!$F$3:$F$29)</f>
        <v>235000</v>
      </c>
      <c r="AF444" s="31">
        <f>_xlfn.XLOOKUP(C444,Product!$E$3:$E$29,Product!$G$3:$G$29)</f>
        <v>89000</v>
      </c>
      <c r="AG444" s="21" t="s">
        <v>89</v>
      </c>
      <c r="AH444" s="22">
        <f>_xlfn.XLOOKUP(AG444,Diskon!$C$3:$C$9,Diskon!$D$3:$D$9)</f>
        <v>0.15</v>
      </c>
      <c r="AI444" s="17" t="s">
        <v>90</v>
      </c>
      <c r="AJ444" s="16" t="s">
        <v>23</v>
      </c>
      <c r="AK444" s="16" t="s">
        <v>44</v>
      </c>
      <c r="AL444" s="23">
        <f t="shared" si="218"/>
        <v>1175000</v>
      </c>
      <c r="AM444" s="23">
        <f t="shared" si="219"/>
        <v>176250</v>
      </c>
      <c r="AN444" s="23">
        <f t="shared" si="220"/>
        <v>998750</v>
      </c>
      <c r="AO444" s="23">
        <f t="shared" si="221"/>
        <v>445000</v>
      </c>
      <c r="AP444" s="23">
        <f t="shared" si="222"/>
        <v>553750</v>
      </c>
      <c r="AQ444" s="24">
        <v>45018</v>
      </c>
      <c r="AR444" s="27" t="str">
        <f t="shared" si="223"/>
        <v>02/04/23</v>
      </c>
      <c r="AS444" s="16">
        <v>3</v>
      </c>
      <c r="AT444" s="66">
        <f>AP444/'pivot general'!$A$8</f>
        <v>8.3068146557262234E-4</v>
      </c>
    </row>
    <row r="445" spans="1:46" ht="14.4" x14ac:dyDescent="0.3">
      <c r="A445" s="16">
        <v>444</v>
      </c>
      <c r="B445" s="16" t="str">
        <f t="shared" si="192"/>
        <v>ORD-PW-444-09/04/23</v>
      </c>
      <c r="C445" s="17" t="s">
        <v>73</v>
      </c>
      <c r="D445" s="16" t="str">
        <f>_xlfn.XLOOKUP($C445,Product!$E$3:$E$29,Product!$D$3:$D$29)</f>
        <v>PW</v>
      </c>
      <c r="E445" s="18" t="s">
        <v>421</v>
      </c>
      <c r="F445" s="18">
        <f t="shared" si="193"/>
        <v>10</v>
      </c>
      <c r="G445" s="18">
        <f t="shared" si="194"/>
        <v>14</v>
      </c>
      <c r="H445" s="18">
        <f t="shared" si="195"/>
        <v>25</v>
      </c>
      <c r="I445" s="18">
        <f t="shared" si="196"/>
        <v>4</v>
      </c>
      <c r="J445" s="16" t="str">
        <f t="shared" si="197"/>
        <v>Gold</v>
      </c>
      <c r="K445" s="16" t="str">
        <f t="shared" si="198"/>
        <v>Gold</v>
      </c>
      <c r="L445" s="25" t="str">
        <f t="shared" si="199"/>
        <v xml:space="preserve"> 1</v>
      </c>
      <c r="M445" s="19">
        <f t="shared" si="200"/>
        <v>1</v>
      </c>
      <c r="N445" s="18">
        <f t="shared" si="201"/>
        <v>38</v>
      </c>
      <c r="O445" s="18">
        <f t="shared" si="202"/>
        <v>52</v>
      </c>
      <c r="P445" s="18">
        <f t="shared" si="203"/>
        <v>63</v>
      </c>
      <c r="Q445" s="18">
        <f t="shared" si="204"/>
        <v>14</v>
      </c>
      <c r="R445" s="27" t="str">
        <f t="shared" si="205"/>
        <v xml:space="preserve">Summer Orange </v>
      </c>
      <c r="S445" s="19" t="str">
        <f t="shared" si="206"/>
        <v xml:space="preserve">Summer Orange </v>
      </c>
      <c r="T445" s="19" t="str">
        <f t="shared" si="207"/>
        <v xml:space="preserve"> 1</v>
      </c>
      <c r="U445" s="19">
        <f t="shared" si="208"/>
        <v>1</v>
      </c>
      <c r="V445" s="20" t="e">
        <f t="shared" si="209"/>
        <v>#VALUE!</v>
      </c>
      <c r="W445" s="18" t="e">
        <f t="shared" si="210"/>
        <v>#VALUE!</v>
      </c>
      <c r="X445" s="18" t="e">
        <f t="shared" si="211"/>
        <v>#VALUE!</v>
      </c>
      <c r="Y445" s="18" t="e">
        <f t="shared" si="212"/>
        <v>#VALUE!</v>
      </c>
      <c r="Z445" s="16" t="str">
        <f t="shared" si="213"/>
        <v xml:space="preserve"> </v>
      </c>
      <c r="AA445" s="16" t="str">
        <f t="shared" si="214"/>
        <v xml:space="preserve"> </v>
      </c>
      <c r="AB445" s="19" t="str">
        <f t="shared" si="215"/>
        <v>0</v>
      </c>
      <c r="AC445" s="19">
        <f t="shared" si="216"/>
        <v>0</v>
      </c>
      <c r="AD445" s="19">
        <f t="shared" si="217"/>
        <v>2</v>
      </c>
      <c r="AE445" s="31">
        <f>_xlfn.XLOOKUP(C445,Product!$E$3:$E$29,Product!$F$3:$F$29)</f>
        <v>185000</v>
      </c>
      <c r="AF445" s="31">
        <f>_xlfn.XLOOKUP(C445,Product!$E$3:$E$29,Product!$G$3:$G$29)</f>
        <v>60000</v>
      </c>
      <c r="AG445" s="21" t="s">
        <v>16</v>
      </c>
      <c r="AH445" s="22" t="e">
        <f>_xlfn.XLOOKUP(AG445,Diskon!$C$3:$C$9,Diskon!$D$3:$D$9)</f>
        <v>#N/A</v>
      </c>
      <c r="AI445" s="17" t="s">
        <v>16</v>
      </c>
      <c r="AJ445" s="16" t="s">
        <v>14</v>
      </c>
      <c r="AK445" s="16" t="s">
        <v>49</v>
      </c>
      <c r="AL445" s="23">
        <f t="shared" si="218"/>
        <v>370000</v>
      </c>
      <c r="AM445" s="23" t="str">
        <f t="shared" si="219"/>
        <v>0</v>
      </c>
      <c r="AN445" s="23">
        <f t="shared" si="220"/>
        <v>370000</v>
      </c>
      <c r="AO445" s="23">
        <f t="shared" si="221"/>
        <v>120000</v>
      </c>
      <c r="AP445" s="23">
        <f t="shared" si="222"/>
        <v>250000</v>
      </c>
      <c r="AQ445" s="24">
        <v>45025</v>
      </c>
      <c r="AR445" s="27" t="str">
        <f t="shared" si="223"/>
        <v>09/04/23</v>
      </c>
      <c r="AS445" s="16">
        <v>4</v>
      </c>
      <c r="AT445" s="66">
        <f>AP445/'pivot general'!$A$8</f>
        <v>3.7502549235784305E-4</v>
      </c>
    </row>
    <row r="446" spans="1:46" ht="14.4" x14ac:dyDescent="0.3">
      <c r="A446" s="16">
        <v>445</v>
      </c>
      <c r="B446" s="16" t="str">
        <f t="shared" si="192"/>
        <v>ORD-PW-445-02/04/23</v>
      </c>
      <c r="C446" s="17" t="s">
        <v>73</v>
      </c>
      <c r="D446" s="16" t="str">
        <f>_xlfn.XLOOKUP($C446,Product!$E$3:$E$29,Product!$D$3:$D$29)</f>
        <v>PW</v>
      </c>
      <c r="E446" s="18" t="s">
        <v>108</v>
      </c>
      <c r="F446" s="18">
        <f t="shared" si="193"/>
        <v>10</v>
      </c>
      <c r="G446" s="18">
        <f t="shared" si="194"/>
        <v>14</v>
      </c>
      <c r="H446" s="18">
        <f t="shared" si="195"/>
        <v>25</v>
      </c>
      <c r="I446" s="18">
        <f t="shared" si="196"/>
        <v>4</v>
      </c>
      <c r="J446" s="16" t="str">
        <f t="shared" si="197"/>
        <v>Dusk</v>
      </c>
      <c r="K446" s="16" t="str">
        <f t="shared" si="198"/>
        <v>Dusk</v>
      </c>
      <c r="L446" s="25" t="str">
        <f t="shared" si="199"/>
        <v xml:space="preserve"> 1</v>
      </c>
      <c r="M446" s="19">
        <f t="shared" si="200"/>
        <v>1</v>
      </c>
      <c r="N446" s="18" t="e">
        <f t="shared" si="201"/>
        <v>#VALUE!</v>
      </c>
      <c r="O446" s="18" t="e">
        <f t="shared" si="202"/>
        <v>#VALUE!</v>
      </c>
      <c r="P446" s="18" t="e">
        <f t="shared" si="203"/>
        <v>#VALUE!</v>
      </c>
      <c r="Q446" s="18" t="e">
        <f t="shared" si="204"/>
        <v>#VALUE!</v>
      </c>
      <c r="R446" s="27" t="str">
        <f t="shared" si="205"/>
        <v xml:space="preserve"> </v>
      </c>
      <c r="S446" s="19" t="str">
        <f t="shared" si="206"/>
        <v xml:space="preserve"> </v>
      </c>
      <c r="T446" s="19" t="str">
        <f t="shared" si="207"/>
        <v>0</v>
      </c>
      <c r="U446" s="19">
        <f t="shared" si="208"/>
        <v>0</v>
      </c>
      <c r="V446" s="20" t="e">
        <f t="shared" si="209"/>
        <v>#VALUE!</v>
      </c>
      <c r="W446" s="18" t="e">
        <f t="shared" si="210"/>
        <v>#VALUE!</v>
      </c>
      <c r="X446" s="18" t="e">
        <f t="shared" si="211"/>
        <v>#VALUE!</v>
      </c>
      <c r="Y446" s="18" t="e">
        <f t="shared" si="212"/>
        <v>#VALUE!</v>
      </c>
      <c r="Z446" s="16" t="str">
        <f t="shared" si="213"/>
        <v xml:space="preserve"> </v>
      </c>
      <c r="AA446" s="16" t="str">
        <f t="shared" si="214"/>
        <v xml:space="preserve"> </v>
      </c>
      <c r="AB446" s="19" t="str">
        <f t="shared" si="215"/>
        <v>0</v>
      </c>
      <c r="AC446" s="19">
        <f t="shared" si="216"/>
        <v>0</v>
      </c>
      <c r="AD446" s="19">
        <f t="shared" si="217"/>
        <v>1</v>
      </c>
      <c r="AE446" s="31">
        <f>_xlfn.XLOOKUP(C446,Product!$E$3:$E$29,Product!$F$3:$F$29)</f>
        <v>185000</v>
      </c>
      <c r="AF446" s="31">
        <f>_xlfn.XLOOKUP(C446,Product!$E$3:$E$29,Product!$G$3:$G$29)</f>
        <v>60000</v>
      </c>
      <c r="AG446" s="21" t="s">
        <v>89</v>
      </c>
      <c r="AH446" s="22">
        <f>_xlfn.XLOOKUP(AG446,Diskon!$C$3:$C$9,Diskon!$D$3:$D$9)</f>
        <v>0.15</v>
      </c>
      <c r="AI446" s="17" t="s">
        <v>90</v>
      </c>
      <c r="AJ446" s="16" t="s">
        <v>23</v>
      </c>
      <c r="AK446" s="16" t="s">
        <v>34</v>
      </c>
      <c r="AL446" s="23">
        <f t="shared" si="218"/>
        <v>185000</v>
      </c>
      <c r="AM446" s="23">
        <f t="shared" si="219"/>
        <v>27750</v>
      </c>
      <c r="AN446" s="23">
        <f t="shared" si="220"/>
        <v>157250</v>
      </c>
      <c r="AO446" s="23">
        <f t="shared" si="221"/>
        <v>60000</v>
      </c>
      <c r="AP446" s="23">
        <f t="shared" si="222"/>
        <v>97250</v>
      </c>
      <c r="AQ446" s="24">
        <v>45018</v>
      </c>
      <c r="AR446" s="27" t="str">
        <f t="shared" si="223"/>
        <v>02/04/23</v>
      </c>
      <c r="AS446" s="16">
        <v>4</v>
      </c>
      <c r="AT446" s="66">
        <f>AP446/'pivot general'!$A$8</f>
        <v>1.4588491652720094E-4</v>
      </c>
    </row>
    <row r="447" spans="1:46" ht="14.4" x14ac:dyDescent="0.3">
      <c r="A447" s="16">
        <v>446</v>
      </c>
      <c r="B447" s="16" t="str">
        <f t="shared" si="192"/>
        <v>ORD-AK-446-03/04/23</v>
      </c>
      <c r="C447" s="17" t="s">
        <v>50</v>
      </c>
      <c r="D447" s="16" t="str">
        <f>_xlfn.XLOOKUP($C447,Product!$E$3:$E$29,Product!$D$3:$D$29)</f>
        <v>AK</v>
      </c>
      <c r="E447" s="18" t="s">
        <v>422</v>
      </c>
      <c r="F447" s="18">
        <f t="shared" si="193"/>
        <v>10</v>
      </c>
      <c r="G447" s="18">
        <f t="shared" si="194"/>
        <v>14</v>
      </c>
      <c r="H447" s="18">
        <f t="shared" si="195"/>
        <v>25</v>
      </c>
      <c r="I447" s="18">
        <f t="shared" si="196"/>
        <v>4</v>
      </c>
      <c r="J447" s="16" t="str">
        <f t="shared" si="197"/>
        <v>Dusk</v>
      </c>
      <c r="K447" s="16" t="str">
        <f t="shared" si="198"/>
        <v>Dusk</v>
      </c>
      <c r="L447" s="25" t="str">
        <f t="shared" si="199"/>
        <v xml:space="preserve"> 1</v>
      </c>
      <c r="M447" s="19">
        <f t="shared" si="200"/>
        <v>1</v>
      </c>
      <c r="N447" s="18">
        <f t="shared" si="201"/>
        <v>38</v>
      </c>
      <c r="O447" s="18">
        <f t="shared" si="202"/>
        <v>47</v>
      </c>
      <c r="P447" s="18">
        <f t="shared" si="203"/>
        <v>58</v>
      </c>
      <c r="Q447" s="18">
        <f t="shared" si="204"/>
        <v>9</v>
      </c>
      <c r="R447" s="27" t="str">
        <f t="shared" si="205"/>
        <v xml:space="preserve">Ash Grey </v>
      </c>
      <c r="S447" s="19" t="str">
        <f t="shared" si="206"/>
        <v xml:space="preserve">Ash Grey </v>
      </c>
      <c r="T447" s="19" t="str">
        <f t="shared" si="207"/>
        <v xml:space="preserve"> 2</v>
      </c>
      <c r="U447" s="19">
        <f t="shared" si="208"/>
        <v>2</v>
      </c>
      <c r="V447" s="20">
        <f t="shared" si="209"/>
        <v>71</v>
      </c>
      <c r="W447" s="18">
        <f t="shared" si="210"/>
        <v>82</v>
      </c>
      <c r="X447" s="18">
        <f t="shared" si="211"/>
        <v>93</v>
      </c>
      <c r="Y447" s="18">
        <f t="shared" si="212"/>
        <v>11</v>
      </c>
      <c r="Z447" s="16" t="str">
        <f t="shared" si="213"/>
        <v xml:space="preserve">Ocean Blue </v>
      </c>
      <c r="AA447" s="16" t="str">
        <f t="shared" si="214"/>
        <v xml:space="preserve">Ocean Blue </v>
      </c>
      <c r="AB447" s="19" t="str">
        <f t="shared" si="215"/>
        <v xml:space="preserve"> 1</v>
      </c>
      <c r="AC447" s="19">
        <f t="shared" si="216"/>
        <v>1</v>
      </c>
      <c r="AD447" s="19">
        <f t="shared" si="217"/>
        <v>4</v>
      </c>
      <c r="AE447" s="31">
        <f>_xlfn.XLOOKUP(C447,Product!$E$3:$E$29,Product!$F$3:$F$29)</f>
        <v>290000</v>
      </c>
      <c r="AF447" s="31">
        <f>_xlfn.XLOOKUP(C447,Product!$E$3:$E$29,Product!$G$3:$G$29)</f>
        <v>115000</v>
      </c>
      <c r="AG447" s="21" t="s">
        <v>89</v>
      </c>
      <c r="AH447" s="22">
        <f>_xlfn.XLOOKUP(AG447,Diskon!$C$3:$C$9,Diskon!$D$3:$D$9)</f>
        <v>0.15</v>
      </c>
      <c r="AI447" s="17" t="s">
        <v>90</v>
      </c>
      <c r="AJ447" s="16" t="s">
        <v>23</v>
      </c>
      <c r="AK447" s="16" t="s">
        <v>75</v>
      </c>
      <c r="AL447" s="23">
        <f t="shared" si="218"/>
        <v>1160000</v>
      </c>
      <c r="AM447" s="23">
        <f t="shared" si="219"/>
        <v>174000</v>
      </c>
      <c r="AN447" s="23">
        <f t="shared" si="220"/>
        <v>986000</v>
      </c>
      <c r="AO447" s="23">
        <f t="shared" si="221"/>
        <v>460000</v>
      </c>
      <c r="AP447" s="23">
        <f t="shared" si="222"/>
        <v>526000</v>
      </c>
      <c r="AQ447" s="24">
        <v>45019</v>
      </c>
      <c r="AR447" s="27" t="str">
        <f t="shared" si="223"/>
        <v>03/04/23</v>
      </c>
      <c r="AS447" s="16">
        <v>4</v>
      </c>
      <c r="AT447" s="66">
        <f>AP447/'pivot general'!$A$8</f>
        <v>7.8905363592090172E-4</v>
      </c>
    </row>
    <row r="448" spans="1:46" ht="14.4" x14ac:dyDescent="0.3">
      <c r="A448" s="16">
        <v>447</v>
      </c>
      <c r="B448" s="16" t="str">
        <f t="shared" si="192"/>
        <v>ORD-SP-447-28/04/23</v>
      </c>
      <c r="C448" s="17" t="s">
        <v>67</v>
      </c>
      <c r="D448" s="16" t="str">
        <f>_xlfn.XLOOKUP($C448,Product!$E$3:$E$29,Product!$D$3:$D$29)</f>
        <v>SP</v>
      </c>
      <c r="E448" s="18" t="s">
        <v>423</v>
      </c>
      <c r="F448" s="18">
        <f t="shared" si="193"/>
        <v>10</v>
      </c>
      <c r="G448" s="18">
        <f t="shared" si="194"/>
        <v>23</v>
      </c>
      <c r="H448" s="18">
        <f t="shared" si="195"/>
        <v>34</v>
      </c>
      <c r="I448" s="18">
        <f t="shared" si="196"/>
        <v>13</v>
      </c>
      <c r="J448" s="16" t="str">
        <f t="shared" si="197"/>
        <v>Summer Orange</v>
      </c>
      <c r="K448" s="16" t="str">
        <f t="shared" si="198"/>
        <v>Summer Orange</v>
      </c>
      <c r="L448" s="25" t="str">
        <f t="shared" si="199"/>
        <v xml:space="preserve"> 7</v>
      </c>
      <c r="M448" s="19">
        <f t="shared" si="200"/>
        <v>7</v>
      </c>
      <c r="N448" s="18" t="e">
        <f t="shared" si="201"/>
        <v>#VALUE!</v>
      </c>
      <c r="O448" s="18" t="e">
        <f t="shared" si="202"/>
        <v>#VALUE!</v>
      </c>
      <c r="P448" s="18" t="e">
        <f t="shared" si="203"/>
        <v>#VALUE!</v>
      </c>
      <c r="Q448" s="18" t="e">
        <f t="shared" si="204"/>
        <v>#VALUE!</v>
      </c>
      <c r="R448" s="27" t="str">
        <f t="shared" si="205"/>
        <v xml:space="preserve"> </v>
      </c>
      <c r="S448" s="19" t="str">
        <f t="shared" si="206"/>
        <v xml:space="preserve"> </v>
      </c>
      <c r="T448" s="19" t="str">
        <f t="shared" si="207"/>
        <v>0</v>
      </c>
      <c r="U448" s="19">
        <f t="shared" si="208"/>
        <v>0</v>
      </c>
      <c r="V448" s="20" t="e">
        <f t="shared" si="209"/>
        <v>#VALUE!</v>
      </c>
      <c r="W448" s="18" t="e">
        <f t="shared" si="210"/>
        <v>#VALUE!</v>
      </c>
      <c r="X448" s="18" t="e">
        <f t="shared" si="211"/>
        <v>#VALUE!</v>
      </c>
      <c r="Y448" s="18" t="e">
        <f t="shared" si="212"/>
        <v>#VALUE!</v>
      </c>
      <c r="Z448" s="16" t="str">
        <f t="shared" si="213"/>
        <v xml:space="preserve"> </v>
      </c>
      <c r="AA448" s="16" t="str">
        <f t="shared" si="214"/>
        <v xml:space="preserve"> </v>
      </c>
      <c r="AB448" s="19" t="str">
        <f t="shared" si="215"/>
        <v>0</v>
      </c>
      <c r="AC448" s="19">
        <f t="shared" si="216"/>
        <v>0</v>
      </c>
      <c r="AD448" s="19">
        <f t="shared" si="217"/>
        <v>7</v>
      </c>
      <c r="AE448" s="31">
        <f>_xlfn.XLOOKUP(C448,Product!$E$3:$E$29,Product!$F$3:$F$29)</f>
        <v>370000</v>
      </c>
      <c r="AF448" s="31">
        <f>_xlfn.XLOOKUP(C448,Product!$E$3:$E$29,Product!$G$3:$G$29)</f>
        <v>108000</v>
      </c>
      <c r="AG448" s="21" t="s">
        <v>96</v>
      </c>
      <c r="AH448" s="22">
        <f>_xlfn.XLOOKUP(AG448,Diskon!$C$3:$C$9,Diskon!$D$3:$D$9)</f>
        <v>0.1</v>
      </c>
      <c r="AI448" s="17" t="s">
        <v>13</v>
      </c>
      <c r="AJ448" s="16" t="s">
        <v>14</v>
      </c>
      <c r="AK448" s="16" t="s">
        <v>44</v>
      </c>
      <c r="AL448" s="23">
        <f t="shared" si="218"/>
        <v>2590000</v>
      </c>
      <c r="AM448" s="23">
        <f t="shared" si="219"/>
        <v>259000</v>
      </c>
      <c r="AN448" s="23">
        <f t="shared" si="220"/>
        <v>2331000</v>
      </c>
      <c r="AO448" s="23">
        <f t="shared" si="221"/>
        <v>756000</v>
      </c>
      <c r="AP448" s="23">
        <f t="shared" si="222"/>
        <v>1575000</v>
      </c>
      <c r="AQ448" s="24">
        <v>45044</v>
      </c>
      <c r="AR448" s="27" t="str">
        <f t="shared" si="223"/>
        <v>28/04/23</v>
      </c>
      <c r="AS448" s="16">
        <v>2</v>
      </c>
      <c r="AT448" s="66">
        <f>AP448/'pivot general'!$A$8</f>
        <v>2.3626606018544109E-3</v>
      </c>
    </row>
    <row r="449" spans="1:46" ht="14.4" x14ac:dyDescent="0.3">
      <c r="A449" s="16">
        <v>448</v>
      </c>
      <c r="B449" s="16" t="str">
        <f t="shared" si="192"/>
        <v>ORD-AK-448-01/04/23</v>
      </c>
      <c r="C449" s="17" t="s">
        <v>31</v>
      </c>
      <c r="D449" s="16" t="str">
        <f>_xlfn.XLOOKUP($C449,Product!$E$3:$E$29,Product!$D$3:$D$29)</f>
        <v>AK</v>
      </c>
      <c r="E449" s="18" t="s">
        <v>197</v>
      </c>
      <c r="F449" s="18">
        <f t="shared" si="193"/>
        <v>10</v>
      </c>
      <c r="G449" s="18">
        <f t="shared" si="194"/>
        <v>21</v>
      </c>
      <c r="H449" s="18">
        <f t="shared" si="195"/>
        <v>32</v>
      </c>
      <c r="I449" s="18">
        <f t="shared" si="196"/>
        <v>11</v>
      </c>
      <c r="J449" s="16" t="str">
        <f t="shared" si="197"/>
        <v>Carmine Red</v>
      </c>
      <c r="K449" s="16" t="str">
        <f t="shared" si="198"/>
        <v>Carmine Red</v>
      </c>
      <c r="L449" s="25" t="str">
        <f t="shared" si="199"/>
        <v xml:space="preserve"> 2</v>
      </c>
      <c r="M449" s="19">
        <f t="shared" si="200"/>
        <v>2</v>
      </c>
      <c r="N449" s="18" t="e">
        <f t="shared" si="201"/>
        <v>#VALUE!</v>
      </c>
      <c r="O449" s="18" t="e">
        <f t="shared" si="202"/>
        <v>#VALUE!</v>
      </c>
      <c r="P449" s="18" t="e">
        <f t="shared" si="203"/>
        <v>#VALUE!</v>
      </c>
      <c r="Q449" s="18" t="e">
        <f t="shared" si="204"/>
        <v>#VALUE!</v>
      </c>
      <c r="R449" s="27" t="str">
        <f t="shared" si="205"/>
        <v xml:space="preserve"> </v>
      </c>
      <c r="S449" s="19" t="str">
        <f t="shared" si="206"/>
        <v xml:space="preserve"> </v>
      </c>
      <c r="T449" s="19" t="str">
        <f t="shared" si="207"/>
        <v>0</v>
      </c>
      <c r="U449" s="19">
        <f t="shared" si="208"/>
        <v>0</v>
      </c>
      <c r="V449" s="20" t="e">
        <f t="shared" si="209"/>
        <v>#VALUE!</v>
      </c>
      <c r="W449" s="18" t="e">
        <f t="shared" si="210"/>
        <v>#VALUE!</v>
      </c>
      <c r="X449" s="18" t="e">
        <f t="shared" si="211"/>
        <v>#VALUE!</v>
      </c>
      <c r="Y449" s="18" t="e">
        <f t="shared" si="212"/>
        <v>#VALUE!</v>
      </c>
      <c r="Z449" s="16" t="str">
        <f t="shared" si="213"/>
        <v xml:space="preserve"> </v>
      </c>
      <c r="AA449" s="16" t="str">
        <f t="shared" si="214"/>
        <v xml:space="preserve"> </v>
      </c>
      <c r="AB449" s="19" t="str">
        <f t="shared" si="215"/>
        <v>0</v>
      </c>
      <c r="AC449" s="19">
        <f t="shared" si="216"/>
        <v>0</v>
      </c>
      <c r="AD449" s="19">
        <f t="shared" si="217"/>
        <v>2</v>
      </c>
      <c r="AE449" s="31">
        <f>_xlfn.XLOOKUP(C449,Product!$E$3:$E$29,Product!$F$3:$F$29)</f>
        <v>65000</v>
      </c>
      <c r="AF449" s="31">
        <f>_xlfn.XLOOKUP(C449,Product!$E$3:$E$29,Product!$G$3:$G$29)</f>
        <v>11000</v>
      </c>
      <c r="AG449" s="21" t="s">
        <v>89</v>
      </c>
      <c r="AH449" s="22">
        <f>_xlfn.XLOOKUP(AG449,Diskon!$C$3:$C$9,Diskon!$D$3:$D$9)</f>
        <v>0.15</v>
      </c>
      <c r="AI449" s="17" t="s">
        <v>90</v>
      </c>
      <c r="AJ449" s="16" t="s">
        <v>23</v>
      </c>
      <c r="AK449" s="16" t="s">
        <v>55</v>
      </c>
      <c r="AL449" s="23">
        <f t="shared" si="218"/>
        <v>130000</v>
      </c>
      <c r="AM449" s="23">
        <f t="shared" si="219"/>
        <v>19500</v>
      </c>
      <c r="AN449" s="23">
        <f t="shared" si="220"/>
        <v>110500</v>
      </c>
      <c r="AO449" s="23">
        <f t="shared" si="221"/>
        <v>22000</v>
      </c>
      <c r="AP449" s="23">
        <f t="shared" si="222"/>
        <v>88500</v>
      </c>
      <c r="AQ449" s="24">
        <v>45017</v>
      </c>
      <c r="AR449" s="27" t="str">
        <f t="shared" si="223"/>
        <v>01/04/23</v>
      </c>
      <c r="AS449" s="16">
        <v>1</v>
      </c>
      <c r="AT449" s="66">
        <f>AP449/'pivot general'!$A$8</f>
        <v>1.3275902429467644E-4</v>
      </c>
    </row>
    <row r="450" spans="1:46" ht="14.4" x14ac:dyDescent="0.3">
      <c r="A450" s="16">
        <v>449</v>
      </c>
      <c r="B450" s="16" t="str">
        <f t="shared" si="192"/>
        <v>ORD-PP-449-22/04/23</v>
      </c>
      <c r="C450" s="17" t="s">
        <v>43</v>
      </c>
      <c r="D450" s="16" t="str">
        <f>_xlfn.XLOOKUP($C450,Product!$E$3:$E$29,Product!$D$3:$D$29)</f>
        <v>PP</v>
      </c>
      <c r="E450" s="18" t="s">
        <v>424</v>
      </c>
      <c r="F450" s="18">
        <f t="shared" si="193"/>
        <v>10</v>
      </c>
      <c r="G450" s="18">
        <f t="shared" si="194"/>
        <v>19</v>
      </c>
      <c r="H450" s="18">
        <f t="shared" si="195"/>
        <v>30</v>
      </c>
      <c r="I450" s="18">
        <f t="shared" si="196"/>
        <v>9</v>
      </c>
      <c r="J450" s="16" t="str">
        <f t="shared" si="197"/>
        <v>Rose Gold</v>
      </c>
      <c r="K450" s="16" t="str">
        <f t="shared" si="198"/>
        <v>Rose Gold</v>
      </c>
      <c r="L450" s="25" t="str">
        <f t="shared" si="199"/>
        <v xml:space="preserve"> 5</v>
      </c>
      <c r="M450" s="19">
        <f t="shared" si="200"/>
        <v>5</v>
      </c>
      <c r="N450" s="18">
        <f t="shared" si="201"/>
        <v>43</v>
      </c>
      <c r="O450" s="18">
        <f t="shared" si="202"/>
        <v>53</v>
      </c>
      <c r="P450" s="18">
        <f t="shared" si="203"/>
        <v>64</v>
      </c>
      <c r="Q450" s="18">
        <f t="shared" si="204"/>
        <v>10</v>
      </c>
      <c r="R450" s="27" t="str">
        <f t="shared" si="205"/>
        <v xml:space="preserve">Rose Gold </v>
      </c>
      <c r="S450" s="19" t="str">
        <f t="shared" si="206"/>
        <v xml:space="preserve">Rose Gold </v>
      </c>
      <c r="T450" s="19" t="str">
        <f t="shared" si="207"/>
        <v xml:space="preserve"> 1</v>
      </c>
      <c r="U450" s="19">
        <f t="shared" si="208"/>
        <v>1</v>
      </c>
      <c r="V450" s="20">
        <f t="shared" si="209"/>
        <v>77</v>
      </c>
      <c r="W450" s="18">
        <f t="shared" si="210"/>
        <v>82</v>
      </c>
      <c r="X450" s="18">
        <f t="shared" si="211"/>
        <v>93</v>
      </c>
      <c r="Y450" s="18">
        <f t="shared" si="212"/>
        <v>5</v>
      </c>
      <c r="Z450" s="16" t="str">
        <f t="shared" si="213"/>
        <v xml:space="preserve">Gold </v>
      </c>
      <c r="AA450" s="16" t="str">
        <f t="shared" si="214"/>
        <v xml:space="preserve">Gold </v>
      </c>
      <c r="AB450" s="19" t="str">
        <f t="shared" si="215"/>
        <v xml:space="preserve"> 1</v>
      </c>
      <c r="AC450" s="19">
        <f t="shared" si="216"/>
        <v>1</v>
      </c>
      <c r="AD450" s="19">
        <f t="shared" si="217"/>
        <v>7</v>
      </c>
      <c r="AE450" s="31">
        <f>_xlfn.XLOOKUP(C450,Product!$E$3:$E$29,Product!$F$3:$F$29)</f>
        <v>395000</v>
      </c>
      <c r="AF450" s="31">
        <f>_xlfn.XLOOKUP(C450,Product!$E$3:$E$29,Product!$G$3:$G$29)</f>
        <v>172000</v>
      </c>
      <c r="AG450" s="21" t="s">
        <v>12</v>
      </c>
      <c r="AH450" s="22">
        <f>_xlfn.XLOOKUP(AG450,Diskon!$C$3:$C$9,Diskon!$D$3:$D$9)</f>
        <v>0.2</v>
      </c>
      <c r="AI450" s="17" t="s">
        <v>13</v>
      </c>
      <c r="AJ450" s="16" t="s">
        <v>11</v>
      </c>
      <c r="AK450" s="16" t="s">
        <v>72</v>
      </c>
      <c r="AL450" s="23">
        <f t="shared" si="218"/>
        <v>2765000</v>
      </c>
      <c r="AM450" s="23">
        <f t="shared" si="219"/>
        <v>553000</v>
      </c>
      <c r="AN450" s="23">
        <f t="shared" si="220"/>
        <v>2212000</v>
      </c>
      <c r="AO450" s="23">
        <f t="shared" si="221"/>
        <v>1204000</v>
      </c>
      <c r="AP450" s="23">
        <f t="shared" si="222"/>
        <v>1008000</v>
      </c>
      <c r="AQ450" s="24">
        <v>45038</v>
      </c>
      <c r="AR450" s="27" t="str">
        <f t="shared" si="223"/>
        <v>22/04/23</v>
      </c>
      <c r="AS450" s="16">
        <v>2</v>
      </c>
      <c r="AT450" s="66">
        <f>AP450/'pivot general'!$A$8</f>
        <v>1.5121027851868231E-3</v>
      </c>
    </row>
    <row r="451" spans="1:46" ht="14.4" x14ac:dyDescent="0.3">
      <c r="A451" s="16">
        <v>450</v>
      </c>
      <c r="B451" s="16" t="str">
        <f t="shared" ref="B451:B514" si="224">_xlfn.CONCAT("ORD","-",D451,"-",A451,"-",AR451)</f>
        <v>ORD-PP-450-17/04/23</v>
      </c>
      <c r="C451" s="17" t="s">
        <v>54</v>
      </c>
      <c r="D451" s="16" t="str">
        <f>_xlfn.XLOOKUP($C451,Product!$E$3:$E$29,Product!$D$3:$D$29)</f>
        <v>PP</v>
      </c>
      <c r="E451" s="18" t="s">
        <v>130</v>
      </c>
      <c r="F451" s="18">
        <f t="shared" ref="F451:F514" si="225">FIND(": ",E451,2)+2</f>
        <v>10</v>
      </c>
      <c r="G451" s="18">
        <f t="shared" ref="G451:G514" si="226">FIND(",",E451)</f>
        <v>20</v>
      </c>
      <c r="H451" s="18">
        <f t="shared" ref="H451:H514" si="227">FIND("}",E451,1)-2</f>
        <v>31</v>
      </c>
      <c r="I451" s="18">
        <f t="shared" ref="I451:I514" si="228">(G451-F451)</f>
        <v>10</v>
      </c>
      <c r="J451" s="16" t="str">
        <f t="shared" ref="J451:J514" si="229">MID(E451,F451,I451)</f>
        <v>Ocean Blue</v>
      </c>
      <c r="K451" s="16" t="str">
        <f t="shared" ref="K451:K514" si="230">TEXT(J451," ")</f>
        <v>Ocean Blue</v>
      </c>
      <c r="L451" s="25" t="str">
        <f t="shared" ref="L451:L514" si="231">MID(E451,H451,2)</f>
        <v xml:space="preserve"> 6</v>
      </c>
      <c r="M451" s="19">
        <f t="shared" ref="M451:M514" si="232">VALUE(L451)</f>
        <v>6</v>
      </c>
      <c r="N451" s="18" t="e">
        <f t="shared" ref="N451:N514" si="233">FIND(":",E451,H451)+2</f>
        <v>#VALUE!</v>
      </c>
      <c r="O451" s="18" t="e">
        <f t="shared" ref="O451:O514" si="234">FIND(",",E451,N451)</f>
        <v>#VALUE!</v>
      </c>
      <c r="P451" s="18" t="e">
        <f t="shared" ref="P451:P514" si="235">FIND("}",E451,N451)-2</f>
        <v>#VALUE!</v>
      </c>
      <c r="Q451" s="18" t="e">
        <f t="shared" ref="Q451:Q514" si="236">(O451-N451)</f>
        <v>#VALUE!</v>
      </c>
      <c r="R451" s="27" t="str">
        <f t="shared" ref="R451:R514" si="237">IFERROR(MID(E451,N451,Q451)," ")</f>
        <v xml:space="preserve"> </v>
      </c>
      <c r="S451" s="19" t="str">
        <f t="shared" ref="S451:S514" si="238">TEXT(R451," ")</f>
        <v xml:space="preserve"> </v>
      </c>
      <c r="T451" s="19" t="str">
        <f t="shared" ref="T451:T514" si="239">IFERROR(MID(E451,P451,2),"0")</f>
        <v>0</v>
      </c>
      <c r="U451" s="19">
        <f t="shared" ref="U451:U514" si="240">VALUE(T451)</f>
        <v>0</v>
      </c>
      <c r="V451" s="20" t="e">
        <f t="shared" ref="V451:V514" si="241">FIND(":",E451,P451)+2</f>
        <v>#VALUE!</v>
      </c>
      <c r="W451" s="18" t="e">
        <f t="shared" ref="W451:W514" si="242">FIND(",",E451,V451)</f>
        <v>#VALUE!</v>
      </c>
      <c r="X451" s="18" t="e">
        <f t="shared" ref="X451:X514" si="243">FIND("}",E451,V451)-2</f>
        <v>#VALUE!</v>
      </c>
      <c r="Y451" s="18" t="e">
        <f t="shared" ref="Y451:Y514" si="244">W451-V451</f>
        <v>#VALUE!</v>
      </c>
      <c r="Z451" s="16" t="str">
        <f t="shared" ref="Z451:Z514" si="245">IFERROR(MID(E451,V451,Y451)," ")</f>
        <v xml:space="preserve"> </v>
      </c>
      <c r="AA451" s="16" t="str">
        <f t="shared" ref="AA451:AA514" si="246">TEXT(Z451," ")</f>
        <v xml:space="preserve"> </v>
      </c>
      <c r="AB451" s="19" t="str">
        <f t="shared" ref="AB451:AB514" si="247">IFERROR(MID(E451,X451,2),"0")</f>
        <v>0</v>
      </c>
      <c r="AC451" s="19">
        <f t="shared" ref="AC451:AC514" si="248">VALUE(AB451)</f>
        <v>0</v>
      </c>
      <c r="AD451" s="19">
        <f t="shared" ref="AD451:AD514" si="249">AC451+U451+M451</f>
        <v>6</v>
      </c>
      <c r="AE451" s="31">
        <f>_xlfn.XLOOKUP(C451,Product!$E$3:$E$29,Product!$F$3:$F$29)</f>
        <v>85000</v>
      </c>
      <c r="AF451" s="31">
        <f>_xlfn.XLOOKUP(C451,Product!$E$3:$E$29,Product!$G$3:$G$29)</f>
        <v>28000</v>
      </c>
      <c r="AG451" s="21" t="s">
        <v>96</v>
      </c>
      <c r="AH451" s="22">
        <f>_xlfn.XLOOKUP(AG451,Diskon!$C$3:$C$9,Diskon!$D$3:$D$9)</f>
        <v>0.1</v>
      </c>
      <c r="AI451" s="17" t="s">
        <v>13</v>
      </c>
      <c r="AJ451" s="16" t="s">
        <v>14</v>
      </c>
      <c r="AK451" s="16" t="s">
        <v>44</v>
      </c>
      <c r="AL451" s="23">
        <f t="shared" ref="AL451:AL514" si="250">IFERROR(AE451*AD451,"0")</f>
        <v>510000</v>
      </c>
      <c r="AM451" s="23">
        <f t="shared" ref="AM451:AM514" si="251">IFERROR(AL451*AH451,"0")</f>
        <v>51000</v>
      </c>
      <c r="AN451" s="23">
        <f t="shared" ref="AN451:AN514" si="252">IFERROR(AL451-AM451,"0")</f>
        <v>459000</v>
      </c>
      <c r="AO451" s="23">
        <f t="shared" ref="AO451:AO514" si="253">IFERROR(AF451*AD451,"0")</f>
        <v>168000</v>
      </c>
      <c r="AP451" s="23">
        <f t="shared" ref="AP451:AP514" si="254">IFERROR(AN451-AO451,"0")</f>
        <v>291000</v>
      </c>
      <c r="AQ451" s="24">
        <v>45033</v>
      </c>
      <c r="AR451" s="27" t="str">
        <f t="shared" ref="AR451:AR514" si="255">TEXT(AQ451,"DD/MM/YY")</f>
        <v>17/04/23</v>
      </c>
      <c r="AS451" s="16">
        <v>1</v>
      </c>
      <c r="AT451" s="66">
        <f>AP451/'pivot general'!$A$8</f>
        <v>4.3652967310452926E-4</v>
      </c>
    </row>
    <row r="452" spans="1:46" ht="14.4" x14ac:dyDescent="0.3">
      <c r="A452" s="16">
        <v>451</v>
      </c>
      <c r="B452" s="16" t="str">
        <f t="shared" si="224"/>
        <v>ORD-PU-451-21/04/23</v>
      </c>
      <c r="C452" s="17" t="s">
        <v>39</v>
      </c>
      <c r="D452" s="16" t="str">
        <f>_xlfn.XLOOKUP($C452,Product!$E$3:$E$29,Product!$D$3:$D$29)</f>
        <v>PU</v>
      </c>
      <c r="E452" s="18" t="s">
        <v>177</v>
      </c>
      <c r="F452" s="18">
        <f t="shared" si="225"/>
        <v>10</v>
      </c>
      <c r="G452" s="18">
        <f t="shared" si="226"/>
        <v>20</v>
      </c>
      <c r="H452" s="18">
        <f t="shared" si="227"/>
        <v>31</v>
      </c>
      <c r="I452" s="18">
        <f t="shared" si="228"/>
        <v>10</v>
      </c>
      <c r="J452" s="16" t="str">
        <f t="shared" si="229"/>
        <v>Ocean Blue</v>
      </c>
      <c r="K452" s="16" t="str">
        <f t="shared" si="230"/>
        <v>Ocean Blue</v>
      </c>
      <c r="L452" s="25" t="str">
        <f t="shared" si="231"/>
        <v xml:space="preserve"> 1</v>
      </c>
      <c r="M452" s="19">
        <f t="shared" si="232"/>
        <v>1</v>
      </c>
      <c r="N452" s="18" t="e">
        <f t="shared" si="233"/>
        <v>#VALUE!</v>
      </c>
      <c r="O452" s="18" t="e">
        <f t="shared" si="234"/>
        <v>#VALUE!</v>
      </c>
      <c r="P452" s="18" t="e">
        <f t="shared" si="235"/>
        <v>#VALUE!</v>
      </c>
      <c r="Q452" s="18" t="e">
        <f t="shared" si="236"/>
        <v>#VALUE!</v>
      </c>
      <c r="R452" s="27" t="str">
        <f t="shared" si="237"/>
        <v xml:space="preserve"> </v>
      </c>
      <c r="S452" s="19" t="str">
        <f t="shared" si="238"/>
        <v xml:space="preserve"> </v>
      </c>
      <c r="T452" s="19" t="str">
        <f t="shared" si="239"/>
        <v>0</v>
      </c>
      <c r="U452" s="19">
        <f t="shared" si="240"/>
        <v>0</v>
      </c>
      <c r="V452" s="20" t="e">
        <f t="shared" si="241"/>
        <v>#VALUE!</v>
      </c>
      <c r="W452" s="18" t="e">
        <f t="shared" si="242"/>
        <v>#VALUE!</v>
      </c>
      <c r="X452" s="18" t="e">
        <f t="shared" si="243"/>
        <v>#VALUE!</v>
      </c>
      <c r="Y452" s="18" t="e">
        <f t="shared" si="244"/>
        <v>#VALUE!</v>
      </c>
      <c r="Z452" s="16" t="str">
        <f t="shared" si="245"/>
        <v xml:space="preserve"> </v>
      </c>
      <c r="AA452" s="16" t="str">
        <f t="shared" si="246"/>
        <v xml:space="preserve"> </v>
      </c>
      <c r="AB452" s="19" t="str">
        <f t="shared" si="247"/>
        <v>0</v>
      </c>
      <c r="AC452" s="19">
        <f t="shared" si="248"/>
        <v>0</v>
      </c>
      <c r="AD452" s="19">
        <f t="shared" si="249"/>
        <v>1</v>
      </c>
      <c r="AE452" s="31">
        <f>_xlfn.XLOOKUP(C452,Product!$E$3:$E$29,Product!$F$3:$F$29)</f>
        <v>235000</v>
      </c>
      <c r="AF452" s="31">
        <f>_xlfn.XLOOKUP(C452,Product!$E$3:$E$29,Product!$G$3:$G$29)</f>
        <v>89000</v>
      </c>
      <c r="AG452" s="21" t="s">
        <v>100</v>
      </c>
      <c r="AH452" s="22">
        <f>_xlfn.XLOOKUP(AG452,Diskon!$C$3:$C$9,Diskon!$D$3:$D$9)</f>
        <v>0.15</v>
      </c>
      <c r="AI452" s="17" t="s">
        <v>13</v>
      </c>
      <c r="AJ452" s="16" t="s">
        <v>17</v>
      </c>
      <c r="AK452" s="16" t="s">
        <v>28</v>
      </c>
      <c r="AL452" s="23">
        <f t="shared" si="250"/>
        <v>235000</v>
      </c>
      <c r="AM452" s="23">
        <f t="shared" si="251"/>
        <v>35250</v>
      </c>
      <c r="AN452" s="23">
        <f t="shared" si="252"/>
        <v>199750</v>
      </c>
      <c r="AO452" s="23">
        <f t="shared" si="253"/>
        <v>89000</v>
      </c>
      <c r="AP452" s="23">
        <f t="shared" si="254"/>
        <v>110750</v>
      </c>
      <c r="AQ452" s="24">
        <v>45037</v>
      </c>
      <c r="AR452" s="27" t="str">
        <f t="shared" si="255"/>
        <v>21/04/23</v>
      </c>
      <c r="AS452" s="16">
        <v>1</v>
      </c>
      <c r="AT452" s="66">
        <f>AP452/'pivot general'!$A$8</f>
        <v>1.6613629311452446E-4</v>
      </c>
    </row>
    <row r="453" spans="1:46" ht="14.4" x14ac:dyDescent="0.3">
      <c r="A453" s="16">
        <v>452</v>
      </c>
      <c r="B453" s="16" t="str">
        <f t="shared" si="224"/>
        <v>ORD-PW-452-01/04/23</v>
      </c>
      <c r="C453" s="17" t="s">
        <v>21</v>
      </c>
      <c r="D453" s="16" t="str">
        <f>_xlfn.XLOOKUP($C453,Product!$E$3:$E$29,Product!$D$3:$D$29)</f>
        <v>PW</v>
      </c>
      <c r="E453" s="18" t="s">
        <v>237</v>
      </c>
      <c r="F453" s="18">
        <f t="shared" si="225"/>
        <v>10</v>
      </c>
      <c r="G453" s="18">
        <f t="shared" si="226"/>
        <v>20</v>
      </c>
      <c r="H453" s="18">
        <f t="shared" si="227"/>
        <v>31</v>
      </c>
      <c r="I453" s="18">
        <f t="shared" si="228"/>
        <v>10</v>
      </c>
      <c r="J453" s="16" t="str">
        <f t="shared" si="229"/>
        <v>Snow White</v>
      </c>
      <c r="K453" s="16" t="str">
        <f t="shared" si="230"/>
        <v>Snow White</v>
      </c>
      <c r="L453" s="25" t="str">
        <f t="shared" si="231"/>
        <v xml:space="preserve"> 2</v>
      </c>
      <c r="M453" s="19">
        <f t="shared" si="232"/>
        <v>2</v>
      </c>
      <c r="N453" s="18" t="e">
        <f t="shared" si="233"/>
        <v>#VALUE!</v>
      </c>
      <c r="O453" s="18" t="e">
        <f t="shared" si="234"/>
        <v>#VALUE!</v>
      </c>
      <c r="P453" s="18" t="e">
        <f t="shared" si="235"/>
        <v>#VALUE!</v>
      </c>
      <c r="Q453" s="18" t="e">
        <f t="shared" si="236"/>
        <v>#VALUE!</v>
      </c>
      <c r="R453" s="27" t="str">
        <f t="shared" si="237"/>
        <v xml:space="preserve"> </v>
      </c>
      <c r="S453" s="19" t="str">
        <f t="shared" si="238"/>
        <v xml:space="preserve"> </v>
      </c>
      <c r="T453" s="19" t="str">
        <f t="shared" si="239"/>
        <v>0</v>
      </c>
      <c r="U453" s="19">
        <f t="shared" si="240"/>
        <v>0</v>
      </c>
      <c r="V453" s="20" t="e">
        <f t="shared" si="241"/>
        <v>#VALUE!</v>
      </c>
      <c r="W453" s="18" t="e">
        <f t="shared" si="242"/>
        <v>#VALUE!</v>
      </c>
      <c r="X453" s="18" t="e">
        <f t="shared" si="243"/>
        <v>#VALUE!</v>
      </c>
      <c r="Y453" s="18" t="e">
        <f t="shared" si="244"/>
        <v>#VALUE!</v>
      </c>
      <c r="Z453" s="16" t="str">
        <f t="shared" si="245"/>
        <v xml:space="preserve"> </v>
      </c>
      <c r="AA453" s="16" t="str">
        <f t="shared" si="246"/>
        <v xml:space="preserve"> </v>
      </c>
      <c r="AB453" s="19" t="str">
        <f t="shared" si="247"/>
        <v>0</v>
      </c>
      <c r="AC453" s="19">
        <f t="shared" si="248"/>
        <v>0</v>
      </c>
      <c r="AD453" s="19">
        <f t="shared" si="249"/>
        <v>2</v>
      </c>
      <c r="AE453" s="31">
        <f>_xlfn.XLOOKUP(C453,Product!$E$3:$E$29,Product!$F$3:$F$29)</f>
        <v>90000</v>
      </c>
      <c r="AF453" s="31">
        <f>_xlfn.XLOOKUP(C453,Product!$E$3:$E$29,Product!$G$3:$G$29)</f>
        <v>36000</v>
      </c>
      <c r="AG453" s="21" t="s">
        <v>19</v>
      </c>
      <c r="AH453" s="22">
        <f>_xlfn.XLOOKUP(AG453,Diskon!$C$3:$C$9,Diskon!$D$3:$D$9)</f>
        <v>0.15</v>
      </c>
      <c r="AI453" s="17" t="s">
        <v>90</v>
      </c>
      <c r="AJ453" s="16" t="s">
        <v>11</v>
      </c>
      <c r="AK453" s="16" t="s">
        <v>28</v>
      </c>
      <c r="AL453" s="23">
        <f t="shared" si="250"/>
        <v>180000</v>
      </c>
      <c r="AM453" s="23">
        <f t="shared" si="251"/>
        <v>27000</v>
      </c>
      <c r="AN453" s="23">
        <f t="shared" si="252"/>
        <v>153000</v>
      </c>
      <c r="AO453" s="23">
        <f t="shared" si="253"/>
        <v>72000</v>
      </c>
      <c r="AP453" s="23">
        <f t="shared" si="254"/>
        <v>81000</v>
      </c>
      <c r="AQ453" s="24">
        <v>45017</v>
      </c>
      <c r="AR453" s="27" t="str">
        <f t="shared" si="255"/>
        <v>01/04/23</v>
      </c>
      <c r="AS453" s="16">
        <v>2</v>
      </c>
      <c r="AT453" s="66">
        <f>AP453/'pivot general'!$A$8</f>
        <v>1.2150825952394114E-4</v>
      </c>
    </row>
    <row r="454" spans="1:46" ht="14.4" x14ac:dyDescent="0.3">
      <c r="A454" s="16">
        <v>453</v>
      </c>
      <c r="B454" s="16" t="str">
        <f t="shared" si="224"/>
        <v>ORD-PW-453-07/04/23</v>
      </c>
      <c r="C454" s="17" t="s">
        <v>22</v>
      </c>
      <c r="D454" s="16" t="str">
        <f>_xlfn.XLOOKUP($C454,Product!$E$3:$E$29,Product!$D$3:$D$29)</f>
        <v>PW</v>
      </c>
      <c r="E454" s="18" t="s">
        <v>120</v>
      </c>
      <c r="F454" s="18">
        <f t="shared" si="225"/>
        <v>10</v>
      </c>
      <c r="G454" s="18">
        <f t="shared" si="226"/>
        <v>19</v>
      </c>
      <c r="H454" s="18">
        <f t="shared" si="227"/>
        <v>30</v>
      </c>
      <c r="I454" s="18">
        <f t="shared" si="228"/>
        <v>9</v>
      </c>
      <c r="J454" s="16" t="str">
        <f t="shared" si="229"/>
        <v>Rose Gold</v>
      </c>
      <c r="K454" s="16" t="str">
        <f t="shared" si="230"/>
        <v>Rose Gold</v>
      </c>
      <c r="L454" s="25" t="str">
        <f t="shared" si="231"/>
        <v xml:space="preserve"> 1</v>
      </c>
      <c r="M454" s="19">
        <f t="shared" si="232"/>
        <v>1</v>
      </c>
      <c r="N454" s="18" t="e">
        <f t="shared" si="233"/>
        <v>#VALUE!</v>
      </c>
      <c r="O454" s="18" t="e">
        <f t="shared" si="234"/>
        <v>#VALUE!</v>
      </c>
      <c r="P454" s="18" t="e">
        <f t="shared" si="235"/>
        <v>#VALUE!</v>
      </c>
      <c r="Q454" s="18" t="e">
        <f t="shared" si="236"/>
        <v>#VALUE!</v>
      </c>
      <c r="R454" s="27" t="str">
        <f t="shared" si="237"/>
        <v xml:space="preserve"> </v>
      </c>
      <c r="S454" s="19" t="str">
        <f t="shared" si="238"/>
        <v xml:space="preserve"> </v>
      </c>
      <c r="T454" s="19" t="str">
        <f t="shared" si="239"/>
        <v>0</v>
      </c>
      <c r="U454" s="19">
        <f t="shared" si="240"/>
        <v>0</v>
      </c>
      <c r="V454" s="20" t="e">
        <f t="shared" si="241"/>
        <v>#VALUE!</v>
      </c>
      <c r="W454" s="18" t="e">
        <f t="shared" si="242"/>
        <v>#VALUE!</v>
      </c>
      <c r="X454" s="18" t="e">
        <f t="shared" si="243"/>
        <v>#VALUE!</v>
      </c>
      <c r="Y454" s="18" t="e">
        <f t="shared" si="244"/>
        <v>#VALUE!</v>
      </c>
      <c r="Z454" s="16" t="str">
        <f t="shared" si="245"/>
        <v xml:space="preserve"> </v>
      </c>
      <c r="AA454" s="16" t="str">
        <f t="shared" si="246"/>
        <v xml:space="preserve"> </v>
      </c>
      <c r="AB454" s="19" t="str">
        <f t="shared" si="247"/>
        <v>0</v>
      </c>
      <c r="AC454" s="19">
        <f t="shared" si="248"/>
        <v>0</v>
      </c>
      <c r="AD454" s="19">
        <f t="shared" si="249"/>
        <v>1</v>
      </c>
      <c r="AE454" s="31">
        <f>_xlfn.XLOOKUP(C454,Product!$E$3:$E$29,Product!$F$3:$F$29)</f>
        <v>90000</v>
      </c>
      <c r="AF454" s="31">
        <f>_xlfn.XLOOKUP(C454,Product!$E$3:$E$29,Product!$G$3:$G$29)</f>
        <v>37000</v>
      </c>
      <c r="AG454" s="21" t="s">
        <v>16</v>
      </c>
      <c r="AH454" s="22" t="e">
        <f>_xlfn.XLOOKUP(AG454,Diskon!$C$3:$C$9,Diskon!$D$3:$D$9)</f>
        <v>#N/A</v>
      </c>
      <c r="AI454" s="17" t="s">
        <v>16</v>
      </c>
      <c r="AJ454" s="16" t="s">
        <v>17</v>
      </c>
      <c r="AK454" s="16" t="s">
        <v>36</v>
      </c>
      <c r="AL454" s="23">
        <f t="shared" si="250"/>
        <v>90000</v>
      </c>
      <c r="AM454" s="23" t="str">
        <f t="shared" si="251"/>
        <v>0</v>
      </c>
      <c r="AN454" s="23">
        <f t="shared" si="252"/>
        <v>90000</v>
      </c>
      <c r="AO454" s="23">
        <f t="shared" si="253"/>
        <v>37000</v>
      </c>
      <c r="AP454" s="23">
        <f t="shared" si="254"/>
        <v>53000</v>
      </c>
      <c r="AQ454" s="24">
        <v>45023</v>
      </c>
      <c r="AR454" s="27" t="str">
        <f t="shared" si="255"/>
        <v>07/04/23</v>
      </c>
      <c r="AS454" s="16">
        <v>1</v>
      </c>
      <c r="AT454" s="66">
        <f>AP454/'pivot general'!$A$8</f>
        <v>7.9505404379862717E-5</v>
      </c>
    </row>
    <row r="455" spans="1:46" ht="14.4" x14ac:dyDescent="0.3">
      <c r="A455" s="16">
        <v>454</v>
      </c>
      <c r="B455" s="16" t="str">
        <f t="shared" si="224"/>
        <v>ORD-SW-454-16/04/23</v>
      </c>
      <c r="C455" s="17" t="s">
        <v>29</v>
      </c>
      <c r="D455" s="16" t="str">
        <f>_xlfn.XLOOKUP($C455,Product!$E$3:$E$29,Product!$D$3:$D$29)</f>
        <v>SW</v>
      </c>
      <c r="E455" s="18" t="s">
        <v>425</v>
      </c>
      <c r="F455" s="18">
        <f t="shared" si="225"/>
        <v>10</v>
      </c>
      <c r="G455" s="18">
        <f t="shared" si="226"/>
        <v>19</v>
      </c>
      <c r="H455" s="18">
        <f t="shared" si="227"/>
        <v>30</v>
      </c>
      <c r="I455" s="18">
        <f t="shared" si="228"/>
        <v>9</v>
      </c>
      <c r="J455" s="16" t="str">
        <f t="shared" si="229"/>
        <v>Rose Gold</v>
      </c>
      <c r="K455" s="16" t="str">
        <f t="shared" si="230"/>
        <v>Rose Gold</v>
      </c>
      <c r="L455" s="25" t="str">
        <f t="shared" si="231"/>
        <v xml:space="preserve"> 2</v>
      </c>
      <c r="M455" s="19">
        <f t="shared" si="232"/>
        <v>2</v>
      </c>
      <c r="N455" s="18">
        <f t="shared" si="233"/>
        <v>43</v>
      </c>
      <c r="O455" s="18">
        <f t="shared" si="234"/>
        <v>58</v>
      </c>
      <c r="P455" s="18">
        <f t="shared" si="235"/>
        <v>69</v>
      </c>
      <c r="Q455" s="18">
        <f t="shared" si="236"/>
        <v>15</v>
      </c>
      <c r="R455" s="27" t="str">
        <f t="shared" si="237"/>
        <v xml:space="preserve">Midnight Black </v>
      </c>
      <c r="S455" s="19" t="str">
        <f t="shared" si="238"/>
        <v xml:space="preserve">Midnight Black </v>
      </c>
      <c r="T455" s="19" t="str">
        <f t="shared" si="239"/>
        <v xml:space="preserve"> 3</v>
      </c>
      <c r="U455" s="19">
        <f t="shared" si="240"/>
        <v>3</v>
      </c>
      <c r="V455" s="20" t="e">
        <f t="shared" si="241"/>
        <v>#VALUE!</v>
      </c>
      <c r="W455" s="18" t="e">
        <f t="shared" si="242"/>
        <v>#VALUE!</v>
      </c>
      <c r="X455" s="18" t="e">
        <f t="shared" si="243"/>
        <v>#VALUE!</v>
      </c>
      <c r="Y455" s="18" t="e">
        <f t="shared" si="244"/>
        <v>#VALUE!</v>
      </c>
      <c r="Z455" s="16" t="str">
        <f t="shared" si="245"/>
        <v xml:space="preserve"> </v>
      </c>
      <c r="AA455" s="16" t="str">
        <f t="shared" si="246"/>
        <v xml:space="preserve"> </v>
      </c>
      <c r="AB455" s="19" t="str">
        <f t="shared" si="247"/>
        <v>0</v>
      </c>
      <c r="AC455" s="19">
        <f t="shared" si="248"/>
        <v>0</v>
      </c>
      <c r="AD455" s="19">
        <f t="shared" si="249"/>
        <v>5</v>
      </c>
      <c r="AE455" s="31">
        <f>_xlfn.XLOOKUP(C455,Product!$E$3:$E$29,Product!$F$3:$F$29)</f>
        <v>165000</v>
      </c>
      <c r="AF455" s="31">
        <f>_xlfn.XLOOKUP(C455,Product!$E$3:$E$29,Product!$G$3:$G$29)</f>
        <v>69000</v>
      </c>
      <c r="AG455" s="21" t="s">
        <v>96</v>
      </c>
      <c r="AH455" s="22">
        <f>_xlfn.XLOOKUP(AG455,Diskon!$C$3:$C$9,Diskon!$D$3:$D$9)</f>
        <v>0.1</v>
      </c>
      <c r="AI455" s="17" t="s">
        <v>13</v>
      </c>
      <c r="AJ455" s="16" t="s">
        <v>14</v>
      </c>
      <c r="AK455" s="16" t="s">
        <v>44</v>
      </c>
      <c r="AL455" s="23">
        <f t="shared" si="250"/>
        <v>825000</v>
      </c>
      <c r="AM455" s="23">
        <f t="shared" si="251"/>
        <v>82500</v>
      </c>
      <c r="AN455" s="23">
        <f t="shared" si="252"/>
        <v>742500</v>
      </c>
      <c r="AO455" s="23">
        <f t="shared" si="253"/>
        <v>345000</v>
      </c>
      <c r="AP455" s="23">
        <f t="shared" si="254"/>
        <v>397500</v>
      </c>
      <c r="AQ455" s="24">
        <v>45032</v>
      </c>
      <c r="AR455" s="27" t="str">
        <f t="shared" si="255"/>
        <v>16/04/23</v>
      </c>
      <c r="AS455" s="16">
        <v>3</v>
      </c>
      <c r="AT455" s="66">
        <f>AP455/'pivot general'!$A$8</f>
        <v>5.9629053284897043E-4</v>
      </c>
    </row>
    <row r="456" spans="1:46" ht="14.4" x14ac:dyDescent="0.3">
      <c r="A456" s="16">
        <v>455</v>
      </c>
      <c r="B456" s="16" t="str">
        <f t="shared" si="224"/>
        <v>ORD-PP-455-28/04/23</v>
      </c>
      <c r="C456" s="17" t="s">
        <v>24</v>
      </c>
      <c r="D456" s="16" t="str">
        <f>_xlfn.XLOOKUP($C456,Product!$E$3:$E$29,Product!$D$3:$D$29)</f>
        <v>PP</v>
      </c>
      <c r="E456" s="18" t="s">
        <v>426</v>
      </c>
      <c r="F456" s="18">
        <f t="shared" si="225"/>
        <v>10</v>
      </c>
      <c r="G456" s="18">
        <f t="shared" si="226"/>
        <v>24</v>
      </c>
      <c r="H456" s="18">
        <f t="shared" si="227"/>
        <v>35</v>
      </c>
      <c r="I456" s="18">
        <f t="shared" si="228"/>
        <v>14</v>
      </c>
      <c r="J456" s="16" t="str">
        <f t="shared" si="229"/>
        <v>Midnight Black</v>
      </c>
      <c r="K456" s="16" t="str">
        <f t="shared" si="230"/>
        <v>Midnight Black</v>
      </c>
      <c r="L456" s="25" t="str">
        <f t="shared" si="231"/>
        <v xml:space="preserve"> 4</v>
      </c>
      <c r="M456" s="19">
        <f t="shared" si="232"/>
        <v>4</v>
      </c>
      <c r="N456" s="18">
        <f t="shared" si="233"/>
        <v>48</v>
      </c>
      <c r="O456" s="18">
        <f t="shared" si="234"/>
        <v>53</v>
      </c>
      <c r="P456" s="18">
        <f t="shared" si="235"/>
        <v>64</v>
      </c>
      <c r="Q456" s="18">
        <f t="shared" si="236"/>
        <v>5</v>
      </c>
      <c r="R456" s="27" t="str">
        <f t="shared" si="237"/>
        <v xml:space="preserve">Gold </v>
      </c>
      <c r="S456" s="19" t="str">
        <f t="shared" si="238"/>
        <v xml:space="preserve">Gold </v>
      </c>
      <c r="T456" s="19" t="str">
        <f t="shared" si="239"/>
        <v xml:space="preserve"> 1</v>
      </c>
      <c r="U456" s="19">
        <f t="shared" si="240"/>
        <v>1</v>
      </c>
      <c r="V456" s="20" t="e">
        <f t="shared" si="241"/>
        <v>#VALUE!</v>
      </c>
      <c r="W456" s="18" t="e">
        <f t="shared" si="242"/>
        <v>#VALUE!</v>
      </c>
      <c r="X456" s="18" t="e">
        <f t="shared" si="243"/>
        <v>#VALUE!</v>
      </c>
      <c r="Y456" s="18" t="e">
        <f t="shared" si="244"/>
        <v>#VALUE!</v>
      </c>
      <c r="Z456" s="16" t="str">
        <f t="shared" si="245"/>
        <v xml:space="preserve"> </v>
      </c>
      <c r="AA456" s="16" t="str">
        <f t="shared" si="246"/>
        <v xml:space="preserve"> </v>
      </c>
      <c r="AB456" s="19" t="str">
        <f t="shared" si="247"/>
        <v>0</v>
      </c>
      <c r="AC456" s="19">
        <f t="shared" si="248"/>
        <v>0</v>
      </c>
      <c r="AD456" s="19">
        <f t="shared" si="249"/>
        <v>5</v>
      </c>
      <c r="AE456" s="31">
        <f>_xlfn.XLOOKUP(C456,Product!$E$3:$E$29,Product!$F$3:$F$29)</f>
        <v>130000</v>
      </c>
      <c r="AF456" s="31">
        <f>_xlfn.XLOOKUP(C456,Product!$E$3:$E$29,Product!$G$3:$G$29)</f>
        <v>46000</v>
      </c>
      <c r="AG456" s="21" t="s">
        <v>100</v>
      </c>
      <c r="AH456" s="22">
        <f>_xlfn.XLOOKUP(AG456,Diskon!$C$3:$C$9,Diskon!$D$3:$D$9)</f>
        <v>0.15</v>
      </c>
      <c r="AI456" s="17" t="s">
        <v>13</v>
      </c>
      <c r="AJ456" s="16" t="s">
        <v>17</v>
      </c>
      <c r="AK456" s="16" t="s">
        <v>51</v>
      </c>
      <c r="AL456" s="23">
        <f t="shared" si="250"/>
        <v>650000</v>
      </c>
      <c r="AM456" s="23">
        <f t="shared" si="251"/>
        <v>97500</v>
      </c>
      <c r="AN456" s="23">
        <f t="shared" si="252"/>
        <v>552500</v>
      </c>
      <c r="AO456" s="23">
        <f t="shared" si="253"/>
        <v>230000</v>
      </c>
      <c r="AP456" s="23">
        <f t="shared" si="254"/>
        <v>322500</v>
      </c>
      <c r="AQ456" s="24">
        <v>45044</v>
      </c>
      <c r="AR456" s="27" t="str">
        <f t="shared" si="255"/>
        <v>28/04/23</v>
      </c>
      <c r="AS456" s="16">
        <v>4</v>
      </c>
      <c r="AT456" s="66">
        <f>AP456/'pivot general'!$A$8</f>
        <v>4.8378288514161748E-4</v>
      </c>
    </row>
    <row r="457" spans="1:46" ht="14.4" x14ac:dyDescent="0.3">
      <c r="A457" s="16">
        <v>456</v>
      </c>
      <c r="B457" s="16" t="str">
        <f t="shared" si="224"/>
        <v>ORD-PP-456-05/04/23</v>
      </c>
      <c r="C457" s="17" t="s">
        <v>43</v>
      </c>
      <c r="D457" s="16" t="str">
        <f>_xlfn.XLOOKUP($C457,Product!$E$3:$E$29,Product!$D$3:$D$29)</f>
        <v>PP</v>
      </c>
      <c r="E457" s="18" t="s">
        <v>427</v>
      </c>
      <c r="F457" s="18">
        <f t="shared" si="225"/>
        <v>10</v>
      </c>
      <c r="G457" s="18">
        <f t="shared" si="226"/>
        <v>18</v>
      </c>
      <c r="H457" s="18">
        <f t="shared" si="227"/>
        <v>29</v>
      </c>
      <c r="I457" s="18">
        <f t="shared" si="228"/>
        <v>8</v>
      </c>
      <c r="J457" s="16" t="str">
        <f t="shared" si="229"/>
        <v>Ash Grey</v>
      </c>
      <c r="K457" s="16" t="str">
        <f t="shared" si="230"/>
        <v>Ash Grey</v>
      </c>
      <c r="L457" s="25" t="str">
        <f t="shared" si="231"/>
        <v xml:space="preserve"> 1</v>
      </c>
      <c r="M457" s="19">
        <f t="shared" si="232"/>
        <v>1</v>
      </c>
      <c r="N457" s="18">
        <f t="shared" si="233"/>
        <v>42</v>
      </c>
      <c r="O457" s="18">
        <f t="shared" si="234"/>
        <v>50</v>
      </c>
      <c r="P457" s="18">
        <f t="shared" si="235"/>
        <v>61</v>
      </c>
      <c r="Q457" s="18">
        <f t="shared" si="236"/>
        <v>8</v>
      </c>
      <c r="R457" s="27" t="str">
        <f t="shared" si="237"/>
        <v xml:space="preserve">Magenta </v>
      </c>
      <c r="S457" s="19" t="str">
        <f t="shared" si="238"/>
        <v xml:space="preserve">Magenta </v>
      </c>
      <c r="T457" s="19" t="str">
        <f t="shared" si="239"/>
        <v xml:space="preserve"> 6</v>
      </c>
      <c r="U457" s="19">
        <f t="shared" si="240"/>
        <v>6</v>
      </c>
      <c r="V457" s="20" t="e">
        <f t="shared" si="241"/>
        <v>#VALUE!</v>
      </c>
      <c r="W457" s="18" t="e">
        <f t="shared" si="242"/>
        <v>#VALUE!</v>
      </c>
      <c r="X457" s="18" t="e">
        <f t="shared" si="243"/>
        <v>#VALUE!</v>
      </c>
      <c r="Y457" s="18" t="e">
        <f t="shared" si="244"/>
        <v>#VALUE!</v>
      </c>
      <c r="Z457" s="16" t="str">
        <f t="shared" si="245"/>
        <v xml:space="preserve"> </v>
      </c>
      <c r="AA457" s="16" t="str">
        <f t="shared" si="246"/>
        <v xml:space="preserve"> </v>
      </c>
      <c r="AB457" s="19" t="str">
        <f t="shared" si="247"/>
        <v>0</v>
      </c>
      <c r="AC457" s="19">
        <f t="shared" si="248"/>
        <v>0</v>
      </c>
      <c r="AD457" s="19">
        <f t="shared" si="249"/>
        <v>7</v>
      </c>
      <c r="AE457" s="31">
        <f>_xlfn.XLOOKUP(C457,Product!$E$3:$E$29,Product!$F$3:$F$29)</f>
        <v>395000</v>
      </c>
      <c r="AF457" s="31">
        <f>_xlfn.XLOOKUP(C457,Product!$E$3:$E$29,Product!$G$3:$G$29)</f>
        <v>172000</v>
      </c>
      <c r="AG457" s="21" t="s">
        <v>89</v>
      </c>
      <c r="AH457" s="22">
        <f>_xlfn.XLOOKUP(AG457,Diskon!$C$3:$C$9,Diskon!$D$3:$D$9)</f>
        <v>0.15</v>
      </c>
      <c r="AI457" s="17" t="s">
        <v>90</v>
      </c>
      <c r="AJ457" s="16" t="s">
        <v>23</v>
      </c>
      <c r="AK457" s="16" t="s">
        <v>30</v>
      </c>
      <c r="AL457" s="23">
        <f t="shared" si="250"/>
        <v>2765000</v>
      </c>
      <c r="AM457" s="23">
        <f t="shared" si="251"/>
        <v>414750</v>
      </c>
      <c r="AN457" s="23">
        <f t="shared" si="252"/>
        <v>2350250</v>
      </c>
      <c r="AO457" s="23">
        <f t="shared" si="253"/>
        <v>1204000</v>
      </c>
      <c r="AP457" s="23">
        <f t="shared" si="254"/>
        <v>1146250</v>
      </c>
      <c r="AQ457" s="24">
        <v>45021</v>
      </c>
      <c r="AR457" s="27" t="str">
        <f t="shared" si="255"/>
        <v>05/04/23</v>
      </c>
      <c r="AS457" s="16">
        <v>1</v>
      </c>
      <c r="AT457" s="66">
        <f>AP457/'pivot general'!$A$8</f>
        <v>1.7194918824607103E-3</v>
      </c>
    </row>
    <row r="458" spans="1:46" ht="14.4" x14ac:dyDescent="0.3">
      <c r="A458" s="16">
        <v>457</v>
      </c>
      <c r="B458" s="16" t="str">
        <f t="shared" si="224"/>
        <v>ORD-PP-457-05/04/23</v>
      </c>
      <c r="C458" s="17" t="s">
        <v>24</v>
      </c>
      <c r="D458" s="16" t="str">
        <f>_xlfn.XLOOKUP($C458,Product!$E$3:$E$29,Product!$D$3:$D$29)</f>
        <v>PP</v>
      </c>
      <c r="E458" s="18" t="s">
        <v>428</v>
      </c>
      <c r="F458" s="18">
        <f t="shared" si="225"/>
        <v>10</v>
      </c>
      <c r="G458" s="18">
        <f t="shared" si="226"/>
        <v>19</v>
      </c>
      <c r="H458" s="18">
        <f t="shared" si="227"/>
        <v>30</v>
      </c>
      <c r="I458" s="18">
        <f t="shared" si="228"/>
        <v>9</v>
      </c>
      <c r="J458" s="16" t="str">
        <f t="shared" si="229"/>
        <v>Rose Gold</v>
      </c>
      <c r="K458" s="16" t="str">
        <f t="shared" si="230"/>
        <v>Rose Gold</v>
      </c>
      <c r="L458" s="25" t="str">
        <f t="shared" si="231"/>
        <v xml:space="preserve"> 1</v>
      </c>
      <c r="M458" s="19">
        <f t="shared" si="232"/>
        <v>1</v>
      </c>
      <c r="N458" s="18">
        <f t="shared" si="233"/>
        <v>43</v>
      </c>
      <c r="O458" s="18">
        <f t="shared" si="234"/>
        <v>52</v>
      </c>
      <c r="P458" s="18">
        <f t="shared" si="235"/>
        <v>63</v>
      </c>
      <c r="Q458" s="18">
        <f t="shared" si="236"/>
        <v>9</v>
      </c>
      <c r="R458" s="27" t="str">
        <f t="shared" si="237"/>
        <v xml:space="preserve">Ash Grey </v>
      </c>
      <c r="S458" s="19" t="str">
        <f t="shared" si="238"/>
        <v xml:space="preserve">Ash Grey </v>
      </c>
      <c r="T458" s="19" t="str">
        <f t="shared" si="239"/>
        <v xml:space="preserve"> 2</v>
      </c>
      <c r="U458" s="19">
        <f t="shared" si="240"/>
        <v>2</v>
      </c>
      <c r="V458" s="20" t="e">
        <f t="shared" si="241"/>
        <v>#VALUE!</v>
      </c>
      <c r="W458" s="18" t="e">
        <f t="shared" si="242"/>
        <v>#VALUE!</v>
      </c>
      <c r="X458" s="18" t="e">
        <f t="shared" si="243"/>
        <v>#VALUE!</v>
      </c>
      <c r="Y458" s="18" t="e">
        <f t="shared" si="244"/>
        <v>#VALUE!</v>
      </c>
      <c r="Z458" s="16" t="str">
        <f t="shared" si="245"/>
        <v xml:space="preserve"> </v>
      </c>
      <c r="AA458" s="16" t="str">
        <f t="shared" si="246"/>
        <v xml:space="preserve"> </v>
      </c>
      <c r="AB458" s="19" t="str">
        <f t="shared" si="247"/>
        <v>0</v>
      </c>
      <c r="AC458" s="19">
        <f t="shared" si="248"/>
        <v>0</v>
      </c>
      <c r="AD458" s="19">
        <f t="shared" si="249"/>
        <v>3</v>
      </c>
      <c r="AE458" s="31">
        <f>_xlfn.XLOOKUP(C458,Product!$E$3:$E$29,Product!$F$3:$F$29)</f>
        <v>130000</v>
      </c>
      <c r="AF458" s="31">
        <f>_xlfn.XLOOKUP(C458,Product!$E$3:$E$29,Product!$G$3:$G$29)</f>
        <v>46000</v>
      </c>
      <c r="AG458" s="21" t="s">
        <v>92</v>
      </c>
      <c r="AH458" s="22">
        <f>_xlfn.XLOOKUP(AG458,Diskon!$C$3:$C$9,Diskon!$D$3:$D$9)</f>
        <v>0.1</v>
      </c>
      <c r="AI458" s="17" t="s">
        <v>90</v>
      </c>
      <c r="AJ458" s="16" t="s">
        <v>14</v>
      </c>
      <c r="AK458" s="16" t="s">
        <v>76</v>
      </c>
      <c r="AL458" s="23">
        <f t="shared" si="250"/>
        <v>390000</v>
      </c>
      <c r="AM458" s="23">
        <f t="shared" si="251"/>
        <v>39000</v>
      </c>
      <c r="AN458" s="23">
        <f t="shared" si="252"/>
        <v>351000</v>
      </c>
      <c r="AO458" s="23">
        <f t="shared" si="253"/>
        <v>138000</v>
      </c>
      <c r="AP458" s="23">
        <f t="shared" si="254"/>
        <v>213000</v>
      </c>
      <c r="AQ458" s="24">
        <v>45021</v>
      </c>
      <c r="AR458" s="27" t="str">
        <f t="shared" si="255"/>
        <v>05/04/23</v>
      </c>
      <c r="AS458" s="16">
        <v>4</v>
      </c>
      <c r="AT458" s="66">
        <f>AP458/'pivot general'!$A$8</f>
        <v>3.1952171948888228E-4</v>
      </c>
    </row>
    <row r="459" spans="1:46" ht="14.4" x14ac:dyDescent="0.3">
      <c r="A459" s="16">
        <v>458</v>
      </c>
      <c r="B459" s="16" t="str">
        <f t="shared" si="224"/>
        <v>ORD-AK-458-03/04/23</v>
      </c>
      <c r="C459" s="17" t="s">
        <v>50</v>
      </c>
      <c r="D459" s="16" t="str">
        <f>_xlfn.XLOOKUP($C459,Product!$E$3:$E$29,Product!$D$3:$D$29)</f>
        <v>AK</v>
      </c>
      <c r="E459" s="18" t="s">
        <v>429</v>
      </c>
      <c r="F459" s="18">
        <f t="shared" si="225"/>
        <v>10</v>
      </c>
      <c r="G459" s="18">
        <f t="shared" si="226"/>
        <v>17</v>
      </c>
      <c r="H459" s="18">
        <f t="shared" si="227"/>
        <v>28</v>
      </c>
      <c r="I459" s="18">
        <f t="shared" si="228"/>
        <v>7</v>
      </c>
      <c r="J459" s="16" t="str">
        <f t="shared" si="229"/>
        <v>Magenta</v>
      </c>
      <c r="K459" s="16" t="str">
        <f t="shared" si="230"/>
        <v>Magenta</v>
      </c>
      <c r="L459" s="25" t="str">
        <f t="shared" si="231"/>
        <v xml:space="preserve"> 2</v>
      </c>
      <c r="M459" s="19">
        <f t="shared" si="232"/>
        <v>2</v>
      </c>
      <c r="N459" s="18">
        <f t="shared" si="233"/>
        <v>41</v>
      </c>
      <c r="O459" s="18">
        <f t="shared" si="234"/>
        <v>50</v>
      </c>
      <c r="P459" s="18">
        <f t="shared" si="235"/>
        <v>61</v>
      </c>
      <c r="Q459" s="18">
        <f t="shared" si="236"/>
        <v>9</v>
      </c>
      <c r="R459" s="27" t="str">
        <f t="shared" si="237"/>
        <v xml:space="preserve">Ash Grey </v>
      </c>
      <c r="S459" s="19" t="str">
        <f t="shared" si="238"/>
        <v xml:space="preserve">Ash Grey </v>
      </c>
      <c r="T459" s="19" t="str">
        <f t="shared" si="239"/>
        <v xml:space="preserve"> 2</v>
      </c>
      <c r="U459" s="19">
        <f t="shared" si="240"/>
        <v>2</v>
      </c>
      <c r="V459" s="20" t="e">
        <f t="shared" si="241"/>
        <v>#VALUE!</v>
      </c>
      <c r="W459" s="18" t="e">
        <f t="shared" si="242"/>
        <v>#VALUE!</v>
      </c>
      <c r="X459" s="18" t="e">
        <f t="shared" si="243"/>
        <v>#VALUE!</v>
      </c>
      <c r="Y459" s="18" t="e">
        <f t="shared" si="244"/>
        <v>#VALUE!</v>
      </c>
      <c r="Z459" s="16" t="str">
        <f t="shared" si="245"/>
        <v xml:space="preserve"> </v>
      </c>
      <c r="AA459" s="16" t="str">
        <f t="shared" si="246"/>
        <v xml:space="preserve"> </v>
      </c>
      <c r="AB459" s="19" t="str">
        <f t="shared" si="247"/>
        <v>0</v>
      </c>
      <c r="AC459" s="19">
        <f t="shared" si="248"/>
        <v>0</v>
      </c>
      <c r="AD459" s="19">
        <f t="shared" si="249"/>
        <v>4</v>
      </c>
      <c r="AE459" s="31">
        <f>_xlfn.XLOOKUP(C459,Product!$E$3:$E$29,Product!$F$3:$F$29)</f>
        <v>290000</v>
      </c>
      <c r="AF459" s="31">
        <f>_xlfn.XLOOKUP(C459,Product!$E$3:$E$29,Product!$G$3:$G$29)</f>
        <v>115000</v>
      </c>
      <c r="AG459" s="21" t="s">
        <v>89</v>
      </c>
      <c r="AH459" s="22">
        <f>_xlfn.XLOOKUP(AG459,Diskon!$C$3:$C$9,Diskon!$D$3:$D$9)</f>
        <v>0.15</v>
      </c>
      <c r="AI459" s="17" t="s">
        <v>90</v>
      </c>
      <c r="AJ459" s="16" t="s">
        <v>23</v>
      </c>
      <c r="AK459" s="16" t="s">
        <v>32</v>
      </c>
      <c r="AL459" s="23">
        <f t="shared" si="250"/>
        <v>1160000</v>
      </c>
      <c r="AM459" s="23">
        <f t="shared" si="251"/>
        <v>174000</v>
      </c>
      <c r="AN459" s="23">
        <f t="shared" si="252"/>
        <v>986000</v>
      </c>
      <c r="AO459" s="23">
        <f t="shared" si="253"/>
        <v>460000</v>
      </c>
      <c r="AP459" s="23">
        <f t="shared" si="254"/>
        <v>526000</v>
      </c>
      <c r="AQ459" s="24">
        <v>45019</v>
      </c>
      <c r="AR459" s="27" t="str">
        <f t="shared" si="255"/>
        <v>03/04/23</v>
      </c>
      <c r="AS459" s="16">
        <v>1</v>
      </c>
      <c r="AT459" s="66">
        <f>AP459/'pivot general'!$A$8</f>
        <v>7.8905363592090172E-4</v>
      </c>
    </row>
    <row r="460" spans="1:46" ht="14.4" x14ac:dyDescent="0.3">
      <c r="A460" s="16">
        <v>459</v>
      </c>
      <c r="B460" s="16" t="str">
        <f t="shared" si="224"/>
        <v>ORD-PU-459-21/04/23</v>
      </c>
      <c r="C460" s="17" t="s">
        <v>41</v>
      </c>
      <c r="D460" s="16" t="str">
        <f>_xlfn.XLOOKUP($C460,Product!$E$3:$E$29,Product!$D$3:$D$29)</f>
        <v>PU</v>
      </c>
      <c r="E460" s="18" t="s">
        <v>430</v>
      </c>
      <c r="F460" s="18">
        <f t="shared" si="225"/>
        <v>10</v>
      </c>
      <c r="G460" s="18">
        <f t="shared" si="226"/>
        <v>20</v>
      </c>
      <c r="H460" s="18">
        <f t="shared" si="227"/>
        <v>31</v>
      </c>
      <c r="I460" s="18">
        <f t="shared" si="228"/>
        <v>10</v>
      </c>
      <c r="J460" s="16" t="str">
        <f t="shared" si="229"/>
        <v>Ocean Blue</v>
      </c>
      <c r="K460" s="16" t="str">
        <f t="shared" si="230"/>
        <v>Ocean Blue</v>
      </c>
      <c r="L460" s="25" t="str">
        <f t="shared" si="231"/>
        <v xml:space="preserve"> 1</v>
      </c>
      <c r="M460" s="19">
        <f t="shared" si="232"/>
        <v>1</v>
      </c>
      <c r="N460" s="18">
        <f t="shared" si="233"/>
        <v>44</v>
      </c>
      <c r="O460" s="18">
        <f t="shared" si="234"/>
        <v>58</v>
      </c>
      <c r="P460" s="18">
        <f t="shared" si="235"/>
        <v>69</v>
      </c>
      <c r="Q460" s="18">
        <f t="shared" si="236"/>
        <v>14</v>
      </c>
      <c r="R460" s="27" t="str">
        <f t="shared" si="237"/>
        <v xml:space="preserve">Summer Orange </v>
      </c>
      <c r="S460" s="19" t="str">
        <f t="shared" si="238"/>
        <v xml:space="preserve">Summer Orange </v>
      </c>
      <c r="T460" s="19" t="str">
        <f t="shared" si="239"/>
        <v xml:space="preserve"> 4</v>
      </c>
      <c r="U460" s="19">
        <f t="shared" si="240"/>
        <v>4</v>
      </c>
      <c r="V460" s="20">
        <f t="shared" si="241"/>
        <v>82</v>
      </c>
      <c r="W460" s="18">
        <f t="shared" si="242"/>
        <v>94</v>
      </c>
      <c r="X460" s="18">
        <f t="shared" si="243"/>
        <v>105</v>
      </c>
      <c r="Y460" s="18">
        <f t="shared" si="244"/>
        <v>12</v>
      </c>
      <c r="Z460" s="16" t="str">
        <f t="shared" si="245"/>
        <v xml:space="preserve">Carmine Red </v>
      </c>
      <c r="AA460" s="16" t="str">
        <f t="shared" si="246"/>
        <v xml:space="preserve">Carmine Red </v>
      </c>
      <c r="AB460" s="19" t="str">
        <f t="shared" si="247"/>
        <v xml:space="preserve"> 1</v>
      </c>
      <c r="AC460" s="19">
        <f t="shared" si="248"/>
        <v>1</v>
      </c>
      <c r="AD460" s="19">
        <f t="shared" si="249"/>
        <v>6</v>
      </c>
      <c r="AE460" s="31">
        <f>_xlfn.XLOOKUP(C460,Product!$E$3:$E$29,Product!$F$3:$F$29)</f>
        <v>220000</v>
      </c>
      <c r="AF460" s="31">
        <f>_xlfn.XLOOKUP(C460,Product!$E$3:$E$29,Product!$G$3:$G$29)</f>
        <v>76000</v>
      </c>
      <c r="AG460" s="21" t="s">
        <v>100</v>
      </c>
      <c r="AH460" s="22">
        <f>_xlfn.XLOOKUP(AG460,Diskon!$C$3:$C$9,Diskon!$D$3:$D$9)</f>
        <v>0.15</v>
      </c>
      <c r="AI460" s="17" t="s">
        <v>13</v>
      </c>
      <c r="AJ460" s="16" t="s">
        <v>17</v>
      </c>
      <c r="AK460" s="16" t="s">
        <v>20</v>
      </c>
      <c r="AL460" s="23">
        <f t="shared" si="250"/>
        <v>1320000</v>
      </c>
      <c r="AM460" s="23">
        <f t="shared" si="251"/>
        <v>198000</v>
      </c>
      <c r="AN460" s="23">
        <f t="shared" si="252"/>
        <v>1122000</v>
      </c>
      <c r="AO460" s="23">
        <f t="shared" si="253"/>
        <v>456000</v>
      </c>
      <c r="AP460" s="23">
        <f t="shared" si="254"/>
        <v>666000</v>
      </c>
      <c r="AQ460" s="24">
        <v>45037</v>
      </c>
      <c r="AR460" s="27" t="str">
        <f t="shared" si="255"/>
        <v>21/04/23</v>
      </c>
      <c r="AS460" s="16">
        <v>5</v>
      </c>
      <c r="AT460" s="66">
        <f>AP460/'pivot general'!$A$8</f>
        <v>9.9906791164129389E-4</v>
      </c>
    </row>
    <row r="461" spans="1:46" ht="14.4" x14ac:dyDescent="0.3">
      <c r="A461" s="16">
        <v>460</v>
      </c>
      <c r="B461" s="16" t="str">
        <f t="shared" si="224"/>
        <v>ORD-PP-460-06/04/23</v>
      </c>
      <c r="C461" s="17" t="s">
        <v>24</v>
      </c>
      <c r="D461" s="16" t="str">
        <f>_xlfn.XLOOKUP($C461,Product!$E$3:$E$29,Product!$D$3:$D$29)</f>
        <v>PP</v>
      </c>
      <c r="E461" s="18" t="s">
        <v>139</v>
      </c>
      <c r="F461" s="18">
        <f t="shared" si="225"/>
        <v>10</v>
      </c>
      <c r="G461" s="18">
        <f t="shared" si="226"/>
        <v>14</v>
      </c>
      <c r="H461" s="18">
        <f t="shared" si="227"/>
        <v>25</v>
      </c>
      <c r="I461" s="18">
        <f t="shared" si="228"/>
        <v>4</v>
      </c>
      <c r="J461" s="16" t="str">
        <f t="shared" si="229"/>
        <v>Dusk</v>
      </c>
      <c r="K461" s="16" t="str">
        <f t="shared" si="230"/>
        <v>Dusk</v>
      </c>
      <c r="L461" s="25" t="str">
        <f t="shared" si="231"/>
        <v xml:space="preserve"> 4</v>
      </c>
      <c r="M461" s="19">
        <f t="shared" si="232"/>
        <v>4</v>
      </c>
      <c r="N461" s="18" t="e">
        <f t="shared" si="233"/>
        <v>#VALUE!</v>
      </c>
      <c r="O461" s="18" t="e">
        <f t="shared" si="234"/>
        <v>#VALUE!</v>
      </c>
      <c r="P461" s="18" t="e">
        <f t="shared" si="235"/>
        <v>#VALUE!</v>
      </c>
      <c r="Q461" s="18" t="e">
        <f t="shared" si="236"/>
        <v>#VALUE!</v>
      </c>
      <c r="R461" s="27" t="str">
        <f t="shared" si="237"/>
        <v xml:space="preserve"> </v>
      </c>
      <c r="S461" s="19" t="str">
        <f t="shared" si="238"/>
        <v xml:space="preserve"> </v>
      </c>
      <c r="T461" s="19" t="str">
        <f t="shared" si="239"/>
        <v>0</v>
      </c>
      <c r="U461" s="19">
        <f t="shared" si="240"/>
        <v>0</v>
      </c>
      <c r="V461" s="20" t="e">
        <f t="shared" si="241"/>
        <v>#VALUE!</v>
      </c>
      <c r="W461" s="18" t="e">
        <f t="shared" si="242"/>
        <v>#VALUE!</v>
      </c>
      <c r="X461" s="18" t="e">
        <f t="shared" si="243"/>
        <v>#VALUE!</v>
      </c>
      <c r="Y461" s="18" t="e">
        <f t="shared" si="244"/>
        <v>#VALUE!</v>
      </c>
      <c r="Z461" s="16" t="str">
        <f t="shared" si="245"/>
        <v xml:space="preserve"> </v>
      </c>
      <c r="AA461" s="16" t="str">
        <f t="shared" si="246"/>
        <v xml:space="preserve"> </v>
      </c>
      <c r="AB461" s="19" t="str">
        <f t="shared" si="247"/>
        <v>0</v>
      </c>
      <c r="AC461" s="19">
        <f t="shared" si="248"/>
        <v>0</v>
      </c>
      <c r="AD461" s="19">
        <f t="shared" si="249"/>
        <v>4</v>
      </c>
      <c r="AE461" s="31">
        <f>_xlfn.XLOOKUP(C461,Product!$E$3:$E$29,Product!$F$3:$F$29)</f>
        <v>130000</v>
      </c>
      <c r="AF461" s="31">
        <f>_xlfn.XLOOKUP(C461,Product!$E$3:$E$29,Product!$G$3:$G$29)</f>
        <v>46000</v>
      </c>
      <c r="AG461" s="21" t="s">
        <v>10</v>
      </c>
      <c r="AH461" s="22">
        <f>_xlfn.XLOOKUP(AG461,Diskon!$C$3:$C$9,Diskon!$D$3:$D$9)</f>
        <v>0.1</v>
      </c>
      <c r="AI461" s="17" t="s">
        <v>90</v>
      </c>
      <c r="AJ461" s="16" t="s">
        <v>11</v>
      </c>
      <c r="AK461" s="16" t="s">
        <v>76</v>
      </c>
      <c r="AL461" s="23">
        <f t="shared" si="250"/>
        <v>520000</v>
      </c>
      <c r="AM461" s="23">
        <f t="shared" si="251"/>
        <v>52000</v>
      </c>
      <c r="AN461" s="23">
        <f t="shared" si="252"/>
        <v>468000</v>
      </c>
      <c r="AO461" s="23">
        <f t="shared" si="253"/>
        <v>184000</v>
      </c>
      <c r="AP461" s="23">
        <f t="shared" si="254"/>
        <v>284000</v>
      </c>
      <c r="AQ461" s="24">
        <v>45022</v>
      </c>
      <c r="AR461" s="27" t="str">
        <f t="shared" si="255"/>
        <v>06/04/23</v>
      </c>
      <c r="AS461" s="16">
        <v>1</v>
      </c>
      <c r="AT461" s="66">
        <f>AP461/'pivot general'!$A$8</f>
        <v>4.2602895931850967E-4</v>
      </c>
    </row>
    <row r="462" spans="1:46" ht="14.4" x14ac:dyDescent="0.3">
      <c r="A462" s="16">
        <v>461</v>
      </c>
      <c r="B462" s="16" t="str">
        <f t="shared" si="224"/>
        <v>ORD-PW-461-02/04/23</v>
      </c>
      <c r="C462" s="17" t="s">
        <v>22</v>
      </c>
      <c r="D462" s="16" t="str">
        <f>_xlfn.XLOOKUP($C462,Product!$E$3:$E$29,Product!$D$3:$D$29)</f>
        <v>PW</v>
      </c>
      <c r="E462" s="18" t="s">
        <v>221</v>
      </c>
      <c r="F462" s="18">
        <f t="shared" si="225"/>
        <v>10</v>
      </c>
      <c r="G462" s="18">
        <f t="shared" si="226"/>
        <v>21</v>
      </c>
      <c r="H462" s="18">
        <f t="shared" si="227"/>
        <v>32</v>
      </c>
      <c r="I462" s="18">
        <f t="shared" si="228"/>
        <v>11</v>
      </c>
      <c r="J462" s="16" t="str">
        <f t="shared" si="229"/>
        <v>Carmine Red</v>
      </c>
      <c r="K462" s="16" t="str">
        <f t="shared" si="230"/>
        <v>Carmine Red</v>
      </c>
      <c r="L462" s="25" t="str">
        <f t="shared" si="231"/>
        <v xml:space="preserve"> 1</v>
      </c>
      <c r="M462" s="19">
        <f t="shared" si="232"/>
        <v>1</v>
      </c>
      <c r="N462" s="18" t="e">
        <f t="shared" si="233"/>
        <v>#VALUE!</v>
      </c>
      <c r="O462" s="18" t="e">
        <f t="shared" si="234"/>
        <v>#VALUE!</v>
      </c>
      <c r="P462" s="18" t="e">
        <f t="shared" si="235"/>
        <v>#VALUE!</v>
      </c>
      <c r="Q462" s="18" t="e">
        <f t="shared" si="236"/>
        <v>#VALUE!</v>
      </c>
      <c r="R462" s="27" t="str">
        <f t="shared" si="237"/>
        <v xml:space="preserve"> </v>
      </c>
      <c r="S462" s="19" t="str">
        <f t="shared" si="238"/>
        <v xml:space="preserve"> </v>
      </c>
      <c r="T462" s="19" t="str">
        <f t="shared" si="239"/>
        <v>0</v>
      </c>
      <c r="U462" s="19">
        <f t="shared" si="240"/>
        <v>0</v>
      </c>
      <c r="V462" s="20" t="e">
        <f t="shared" si="241"/>
        <v>#VALUE!</v>
      </c>
      <c r="W462" s="18" t="e">
        <f t="shared" si="242"/>
        <v>#VALUE!</v>
      </c>
      <c r="X462" s="18" t="e">
        <f t="shared" si="243"/>
        <v>#VALUE!</v>
      </c>
      <c r="Y462" s="18" t="e">
        <f t="shared" si="244"/>
        <v>#VALUE!</v>
      </c>
      <c r="Z462" s="16" t="str">
        <f t="shared" si="245"/>
        <v xml:space="preserve"> </v>
      </c>
      <c r="AA462" s="16" t="str">
        <f t="shared" si="246"/>
        <v xml:space="preserve"> </v>
      </c>
      <c r="AB462" s="19" t="str">
        <f t="shared" si="247"/>
        <v>0</v>
      </c>
      <c r="AC462" s="19">
        <f t="shared" si="248"/>
        <v>0</v>
      </c>
      <c r="AD462" s="19">
        <f t="shared" si="249"/>
        <v>1</v>
      </c>
      <c r="AE462" s="31">
        <f>_xlfn.XLOOKUP(C462,Product!$E$3:$E$29,Product!$F$3:$F$29)</f>
        <v>90000</v>
      </c>
      <c r="AF462" s="31">
        <f>_xlfn.XLOOKUP(C462,Product!$E$3:$E$29,Product!$G$3:$G$29)</f>
        <v>37000</v>
      </c>
      <c r="AG462" s="21" t="s">
        <v>19</v>
      </c>
      <c r="AH462" s="22">
        <f>_xlfn.XLOOKUP(AG462,Diskon!$C$3:$C$9,Diskon!$D$3:$D$9)</f>
        <v>0.15</v>
      </c>
      <c r="AI462" s="17" t="s">
        <v>90</v>
      </c>
      <c r="AJ462" s="16" t="s">
        <v>11</v>
      </c>
      <c r="AK462" s="16" t="s">
        <v>76</v>
      </c>
      <c r="AL462" s="23">
        <f t="shared" si="250"/>
        <v>90000</v>
      </c>
      <c r="AM462" s="23">
        <f t="shared" si="251"/>
        <v>13500</v>
      </c>
      <c r="AN462" s="23">
        <f t="shared" si="252"/>
        <v>76500</v>
      </c>
      <c r="AO462" s="23">
        <f t="shared" si="253"/>
        <v>37000</v>
      </c>
      <c r="AP462" s="23">
        <f t="shared" si="254"/>
        <v>39500</v>
      </c>
      <c r="AQ462" s="24">
        <v>45018</v>
      </c>
      <c r="AR462" s="27" t="str">
        <f t="shared" si="255"/>
        <v>02/04/23</v>
      </c>
      <c r="AS462" s="16">
        <v>1</v>
      </c>
      <c r="AT462" s="66">
        <f>AP462/'pivot general'!$A$8</f>
        <v>5.9254027792539197E-5</v>
      </c>
    </row>
    <row r="463" spans="1:46" ht="14.4" x14ac:dyDescent="0.3">
      <c r="A463" s="16">
        <v>462</v>
      </c>
      <c r="B463" s="16" t="str">
        <f t="shared" si="224"/>
        <v>ORD-SP-462-27/04/23</v>
      </c>
      <c r="C463" s="17" t="s">
        <v>63</v>
      </c>
      <c r="D463" s="16" t="str">
        <f>_xlfn.XLOOKUP($C463,Product!$E$3:$E$29,Product!$D$3:$D$29)</f>
        <v>SP</v>
      </c>
      <c r="E463" s="18" t="s">
        <v>224</v>
      </c>
      <c r="F463" s="18">
        <f t="shared" si="225"/>
        <v>10</v>
      </c>
      <c r="G463" s="18">
        <f t="shared" si="226"/>
        <v>19</v>
      </c>
      <c r="H463" s="18">
        <f t="shared" si="227"/>
        <v>30</v>
      </c>
      <c r="I463" s="18">
        <f t="shared" si="228"/>
        <v>9</v>
      </c>
      <c r="J463" s="16" t="str">
        <f t="shared" si="229"/>
        <v>Rose Gold</v>
      </c>
      <c r="K463" s="16" t="str">
        <f t="shared" si="230"/>
        <v>Rose Gold</v>
      </c>
      <c r="L463" s="25" t="str">
        <f t="shared" si="231"/>
        <v xml:space="preserve"> 2</v>
      </c>
      <c r="M463" s="19">
        <f t="shared" si="232"/>
        <v>2</v>
      </c>
      <c r="N463" s="18" t="e">
        <f t="shared" si="233"/>
        <v>#VALUE!</v>
      </c>
      <c r="O463" s="18" t="e">
        <f t="shared" si="234"/>
        <v>#VALUE!</v>
      </c>
      <c r="P463" s="18" t="e">
        <f t="shared" si="235"/>
        <v>#VALUE!</v>
      </c>
      <c r="Q463" s="18" t="e">
        <f t="shared" si="236"/>
        <v>#VALUE!</v>
      </c>
      <c r="R463" s="27" t="str">
        <f t="shared" si="237"/>
        <v xml:space="preserve"> </v>
      </c>
      <c r="S463" s="19" t="str">
        <f t="shared" si="238"/>
        <v xml:space="preserve"> </v>
      </c>
      <c r="T463" s="19" t="str">
        <f t="shared" si="239"/>
        <v>0</v>
      </c>
      <c r="U463" s="19">
        <f t="shared" si="240"/>
        <v>0</v>
      </c>
      <c r="V463" s="20" t="e">
        <f t="shared" si="241"/>
        <v>#VALUE!</v>
      </c>
      <c r="W463" s="18" t="e">
        <f t="shared" si="242"/>
        <v>#VALUE!</v>
      </c>
      <c r="X463" s="18" t="e">
        <f t="shared" si="243"/>
        <v>#VALUE!</v>
      </c>
      <c r="Y463" s="18" t="e">
        <f t="shared" si="244"/>
        <v>#VALUE!</v>
      </c>
      <c r="Z463" s="16" t="str">
        <f t="shared" si="245"/>
        <v xml:space="preserve"> </v>
      </c>
      <c r="AA463" s="16" t="str">
        <f t="shared" si="246"/>
        <v xml:space="preserve"> </v>
      </c>
      <c r="AB463" s="19" t="str">
        <f t="shared" si="247"/>
        <v>0</v>
      </c>
      <c r="AC463" s="19">
        <f t="shared" si="248"/>
        <v>0</v>
      </c>
      <c r="AD463" s="19">
        <f t="shared" si="249"/>
        <v>2</v>
      </c>
      <c r="AE463" s="31">
        <f>_xlfn.XLOOKUP(C463,Product!$E$3:$E$29,Product!$F$3:$F$29)</f>
        <v>125000</v>
      </c>
      <c r="AF463" s="31">
        <f>_xlfn.XLOOKUP(C463,Product!$E$3:$E$29,Product!$G$3:$G$29)</f>
        <v>23000</v>
      </c>
      <c r="AG463" s="21" t="s">
        <v>12</v>
      </c>
      <c r="AH463" s="22">
        <f>_xlfn.XLOOKUP(AG463,Diskon!$C$3:$C$9,Diskon!$D$3:$D$9)</f>
        <v>0.2</v>
      </c>
      <c r="AI463" s="17" t="s">
        <v>13</v>
      </c>
      <c r="AJ463" s="16" t="s">
        <v>11</v>
      </c>
      <c r="AK463" s="16" t="s">
        <v>75</v>
      </c>
      <c r="AL463" s="23">
        <f t="shared" si="250"/>
        <v>250000</v>
      </c>
      <c r="AM463" s="23">
        <f t="shared" si="251"/>
        <v>50000</v>
      </c>
      <c r="AN463" s="23">
        <f t="shared" si="252"/>
        <v>200000</v>
      </c>
      <c r="AO463" s="23">
        <f t="shared" si="253"/>
        <v>46000</v>
      </c>
      <c r="AP463" s="23">
        <f t="shared" si="254"/>
        <v>154000</v>
      </c>
      <c r="AQ463" s="24">
        <v>45043</v>
      </c>
      <c r="AR463" s="27" t="str">
        <f t="shared" si="255"/>
        <v>27/04/23</v>
      </c>
      <c r="AS463" s="16">
        <v>5</v>
      </c>
      <c r="AT463" s="66">
        <f>AP463/'pivot general'!$A$8</f>
        <v>2.3101570329243131E-4</v>
      </c>
    </row>
    <row r="464" spans="1:46" ht="14.4" x14ac:dyDescent="0.3">
      <c r="A464" s="16">
        <v>463</v>
      </c>
      <c r="B464" s="16" t="str">
        <f t="shared" si="224"/>
        <v>ORD-PW-463-17/04/23</v>
      </c>
      <c r="C464" s="17" t="s">
        <v>73</v>
      </c>
      <c r="D464" s="16" t="str">
        <f>_xlfn.XLOOKUP($C464,Product!$E$3:$E$29,Product!$D$3:$D$29)</f>
        <v>PW</v>
      </c>
      <c r="E464" s="18" t="s">
        <v>431</v>
      </c>
      <c r="F464" s="18">
        <f t="shared" si="225"/>
        <v>10</v>
      </c>
      <c r="G464" s="18">
        <f t="shared" si="226"/>
        <v>17</v>
      </c>
      <c r="H464" s="18">
        <f t="shared" si="227"/>
        <v>28</v>
      </c>
      <c r="I464" s="18">
        <f t="shared" si="228"/>
        <v>7</v>
      </c>
      <c r="J464" s="16" t="str">
        <f t="shared" si="229"/>
        <v>Magenta</v>
      </c>
      <c r="K464" s="16" t="str">
        <f t="shared" si="230"/>
        <v>Magenta</v>
      </c>
      <c r="L464" s="25" t="str">
        <f t="shared" si="231"/>
        <v xml:space="preserve"> 4</v>
      </c>
      <c r="M464" s="19">
        <f t="shared" si="232"/>
        <v>4</v>
      </c>
      <c r="N464" s="18">
        <f t="shared" si="233"/>
        <v>41</v>
      </c>
      <c r="O464" s="18">
        <f t="shared" si="234"/>
        <v>51</v>
      </c>
      <c r="P464" s="18">
        <f t="shared" si="235"/>
        <v>62</v>
      </c>
      <c r="Q464" s="18">
        <f t="shared" si="236"/>
        <v>10</v>
      </c>
      <c r="R464" s="27" t="str">
        <f t="shared" si="237"/>
        <v xml:space="preserve">Rose Gold </v>
      </c>
      <c r="S464" s="19" t="str">
        <f t="shared" si="238"/>
        <v xml:space="preserve">Rose Gold </v>
      </c>
      <c r="T464" s="19" t="str">
        <f t="shared" si="239"/>
        <v xml:space="preserve"> 3</v>
      </c>
      <c r="U464" s="19">
        <f t="shared" si="240"/>
        <v>3</v>
      </c>
      <c r="V464" s="20" t="e">
        <f t="shared" si="241"/>
        <v>#VALUE!</v>
      </c>
      <c r="W464" s="18" t="e">
        <f t="shared" si="242"/>
        <v>#VALUE!</v>
      </c>
      <c r="X464" s="18" t="e">
        <f t="shared" si="243"/>
        <v>#VALUE!</v>
      </c>
      <c r="Y464" s="18" t="e">
        <f t="shared" si="244"/>
        <v>#VALUE!</v>
      </c>
      <c r="Z464" s="16" t="str">
        <f t="shared" si="245"/>
        <v xml:space="preserve"> </v>
      </c>
      <c r="AA464" s="16" t="str">
        <f t="shared" si="246"/>
        <v xml:space="preserve"> </v>
      </c>
      <c r="AB464" s="19" t="str">
        <f t="shared" si="247"/>
        <v>0</v>
      </c>
      <c r="AC464" s="19">
        <f t="shared" si="248"/>
        <v>0</v>
      </c>
      <c r="AD464" s="19">
        <f t="shared" si="249"/>
        <v>7</v>
      </c>
      <c r="AE464" s="31">
        <f>_xlfn.XLOOKUP(C464,Product!$E$3:$E$29,Product!$F$3:$F$29)</f>
        <v>185000</v>
      </c>
      <c r="AF464" s="31">
        <f>_xlfn.XLOOKUP(C464,Product!$E$3:$E$29,Product!$G$3:$G$29)</f>
        <v>60000</v>
      </c>
      <c r="AG464" s="21" t="s">
        <v>96</v>
      </c>
      <c r="AH464" s="22">
        <f>_xlfn.XLOOKUP(AG464,Diskon!$C$3:$C$9,Diskon!$D$3:$D$9)</f>
        <v>0.1</v>
      </c>
      <c r="AI464" s="17" t="s">
        <v>13</v>
      </c>
      <c r="AJ464" s="16" t="s">
        <v>14</v>
      </c>
      <c r="AK464" s="16" t="s">
        <v>49</v>
      </c>
      <c r="AL464" s="23">
        <f t="shared" si="250"/>
        <v>1295000</v>
      </c>
      <c r="AM464" s="23">
        <f t="shared" si="251"/>
        <v>129500</v>
      </c>
      <c r="AN464" s="23">
        <f t="shared" si="252"/>
        <v>1165500</v>
      </c>
      <c r="AO464" s="23">
        <f t="shared" si="253"/>
        <v>420000</v>
      </c>
      <c r="AP464" s="23">
        <f t="shared" si="254"/>
        <v>745500</v>
      </c>
      <c r="AQ464" s="24">
        <v>45033</v>
      </c>
      <c r="AR464" s="27" t="str">
        <f t="shared" si="255"/>
        <v>17/04/23</v>
      </c>
      <c r="AS464" s="16">
        <v>3</v>
      </c>
      <c r="AT464" s="66">
        <f>AP464/'pivot general'!$A$8</f>
        <v>1.1183260182110878E-3</v>
      </c>
    </row>
    <row r="465" spans="1:46" ht="14.4" x14ac:dyDescent="0.3">
      <c r="A465" s="16">
        <v>464</v>
      </c>
      <c r="B465" s="16" t="str">
        <f t="shared" si="224"/>
        <v>ORD-AK-464-04/04/23</v>
      </c>
      <c r="C465" s="17" t="s">
        <v>35</v>
      </c>
      <c r="D465" s="16" t="str">
        <f>_xlfn.XLOOKUP($C465,Product!$E$3:$E$29,Product!$D$3:$D$29)</f>
        <v>AK</v>
      </c>
      <c r="E465" s="18" t="s">
        <v>146</v>
      </c>
      <c r="F465" s="18">
        <f t="shared" si="225"/>
        <v>10</v>
      </c>
      <c r="G465" s="18">
        <f t="shared" si="226"/>
        <v>14</v>
      </c>
      <c r="H465" s="18">
        <f t="shared" si="227"/>
        <v>25</v>
      </c>
      <c r="I465" s="18">
        <f t="shared" si="228"/>
        <v>4</v>
      </c>
      <c r="J465" s="16" t="str">
        <f t="shared" si="229"/>
        <v>Gold</v>
      </c>
      <c r="K465" s="16" t="str">
        <f t="shared" si="230"/>
        <v>Gold</v>
      </c>
      <c r="L465" s="25" t="str">
        <f t="shared" si="231"/>
        <v xml:space="preserve"> 2</v>
      </c>
      <c r="M465" s="19">
        <f t="shared" si="232"/>
        <v>2</v>
      </c>
      <c r="N465" s="18" t="e">
        <f t="shared" si="233"/>
        <v>#VALUE!</v>
      </c>
      <c r="O465" s="18" t="e">
        <f t="shared" si="234"/>
        <v>#VALUE!</v>
      </c>
      <c r="P465" s="18" t="e">
        <f t="shared" si="235"/>
        <v>#VALUE!</v>
      </c>
      <c r="Q465" s="18" t="e">
        <f t="shared" si="236"/>
        <v>#VALUE!</v>
      </c>
      <c r="R465" s="27" t="str">
        <f t="shared" si="237"/>
        <v xml:space="preserve"> </v>
      </c>
      <c r="S465" s="19" t="str">
        <f t="shared" si="238"/>
        <v xml:space="preserve"> </v>
      </c>
      <c r="T465" s="19" t="str">
        <f t="shared" si="239"/>
        <v>0</v>
      </c>
      <c r="U465" s="19">
        <f t="shared" si="240"/>
        <v>0</v>
      </c>
      <c r="V465" s="20" t="e">
        <f t="shared" si="241"/>
        <v>#VALUE!</v>
      </c>
      <c r="W465" s="18" t="e">
        <f t="shared" si="242"/>
        <v>#VALUE!</v>
      </c>
      <c r="X465" s="18" t="e">
        <f t="shared" si="243"/>
        <v>#VALUE!</v>
      </c>
      <c r="Y465" s="18" t="e">
        <f t="shared" si="244"/>
        <v>#VALUE!</v>
      </c>
      <c r="Z465" s="16" t="str">
        <f t="shared" si="245"/>
        <v xml:space="preserve"> </v>
      </c>
      <c r="AA465" s="16" t="str">
        <f t="shared" si="246"/>
        <v xml:space="preserve"> </v>
      </c>
      <c r="AB465" s="19" t="str">
        <f t="shared" si="247"/>
        <v>0</v>
      </c>
      <c r="AC465" s="19">
        <f t="shared" si="248"/>
        <v>0</v>
      </c>
      <c r="AD465" s="19">
        <f t="shared" si="249"/>
        <v>2</v>
      </c>
      <c r="AE465" s="31">
        <f>_xlfn.XLOOKUP(C465,Product!$E$3:$E$29,Product!$F$3:$F$29)</f>
        <v>90000</v>
      </c>
      <c r="AF465" s="31">
        <f>_xlfn.XLOOKUP(C465,Product!$E$3:$E$29,Product!$G$3:$G$29)</f>
        <v>47000</v>
      </c>
      <c r="AG465" s="21" t="s">
        <v>92</v>
      </c>
      <c r="AH465" s="22">
        <f>_xlfn.XLOOKUP(AG465,Diskon!$C$3:$C$9,Diskon!$D$3:$D$9)</f>
        <v>0.1</v>
      </c>
      <c r="AI465" s="17" t="s">
        <v>90</v>
      </c>
      <c r="AJ465" s="16" t="s">
        <v>14</v>
      </c>
      <c r="AK465" s="16" t="s">
        <v>42</v>
      </c>
      <c r="AL465" s="23">
        <f t="shared" si="250"/>
        <v>180000</v>
      </c>
      <c r="AM465" s="23">
        <f t="shared" si="251"/>
        <v>18000</v>
      </c>
      <c r="AN465" s="23">
        <f t="shared" si="252"/>
        <v>162000</v>
      </c>
      <c r="AO465" s="23">
        <f t="shared" si="253"/>
        <v>94000</v>
      </c>
      <c r="AP465" s="23">
        <f t="shared" si="254"/>
        <v>68000</v>
      </c>
      <c r="AQ465" s="24">
        <v>45020</v>
      </c>
      <c r="AR465" s="27" t="str">
        <f t="shared" si="255"/>
        <v>04/04/23</v>
      </c>
      <c r="AS465" s="16">
        <v>3</v>
      </c>
      <c r="AT465" s="66">
        <f>AP465/'pivot general'!$A$8</f>
        <v>1.0200693392133331E-4</v>
      </c>
    </row>
    <row r="466" spans="1:46" ht="14.4" x14ac:dyDescent="0.3">
      <c r="A466" s="16">
        <v>465</v>
      </c>
      <c r="B466" s="16" t="str">
        <f t="shared" si="224"/>
        <v>ORD-SP-465-18/04/23</v>
      </c>
      <c r="C466" s="17" t="s">
        <v>63</v>
      </c>
      <c r="D466" s="16" t="str">
        <f>_xlfn.XLOOKUP($C466,Product!$E$3:$E$29,Product!$D$3:$D$29)</f>
        <v>SP</v>
      </c>
      <c r="E466" s="18" t="s">
        <v>248</v>
      </c>
      <c r="F466" s="18">
        <f t="shared" si="225"/>
        <v>10</v>
      </c>
      <c r="G466" s="18">
        <f t="shared" si="226"/>
        <v>17</v>
      </c>
      <c r="H466" s="18">
        <f t="shared" si="227"/>
        <v>28</v>
      </c>
      <c r="I466" s="18">
        <f t="shared" si="228"/>
        <v>7</v>
      </c>
      <c r="J466" s="16" t="str">
        <f t="shared" si="229"/>
        <v>Magenta</v>
      </c>
      <c r="K466" s="16" t="str">
        <f t="shared" si="230"/>
        <v>Magenta</v>
      </c>
      <c r="L466" s="25" t="str">
        <f t="shared" si="231"/>
        <v xml:space="preserve"> 1</v>
      </c>
      <c r="M466" s="19">
        <f t="shared" si="232"/>
        <v>1</v>
      </c>
      <c r="N466" s="18" t="e">
        <f t="shared" si="233"/>
        <v>#VALUE!</v>
      </c>
      <c r="O466" s="18" t="e">
        <f t="shared" si="234"/>
        <v>#VALUE!</v>
      </c>
      <c r="P466" s="18" t="e">
        <f t="shared" si="235"/>
        <v>#VALUE!</v>
      </c>
      <c r="Q466" s="18" t="e">
        <f t="shared" si="236"/>
        <v>#VALUE!</v>
      </c>
      <c r="R466" s="27" t="str">
        <f t="shared" si="237"/>
        <v xml:space="preserve"> </v>
      </c>
      <c r="S466" s="19" t="str">
        <f t="shared" si="238"/>
        <v xml:space="preserve"> </v>
      </c>
      <c r="T466" s="19" t="str">
        <f t="shared" si="239"/>
        <v>0</v>
      </c>
      <c r="U466" s="19">
        <f t="shared" si="240"/>
        <v>0</v>
      </c>
      <c r="V466" s="20" t="e">
        <f t="shared" si="241"/>
        <v>#VALUE!</v>
      </c>
      <c r="W466" s="18" t="e">
        <f t="shared" si="242"/>
        <v>#VALUE!</v>
      </c>
      <c r="X466" s="18" t="e">
        <f t="shared" si="243"/>
        <v>#VALUE!</v>
      </c>
      <c r="Y466" s="18" t="e">
        <f t="shared" si="244"/>
        <v>#VALUE!</v>
      </c>
      <c r="Z466" s="16" t="str">
        <f t="shared" si="245"/>
        <v xml:space="preserve"> </v>
      </c>
      <c r="AA466" s="16" t="str">
        <f t="shared" si="246"/>
        <v xml:space="preserve"> </v>
      </c>
      <c r="AB466" s="19" t="str">
        <f t="shared" si="247"/>
        <v>0</v>
      </c>
      <c r="AC466" s="19">
        <f t="shared" si="248"/>
        <v>0</v>
      </c>
      <c r="AD466" s="19">
        <f t="shared" si="249"/>
        <v>1</v>
      </c>
      <c r="AE466" s="31">
        <f>_xlfn.XLOOKUP(C466,Product!$E$3:$E$29,Product!$F$3:$F$29)</f>
        <v>125000</v>
      </c>
      <c r="AF466" s="31">
        <f>_xlfn.XLOOKUP(C466,Product!$E$3:$E$29,Product!$G$3:$G$29)</f>
        <v>23000</v>
      </c>
      <c r="AG466" s="21" t="s">
        <v>100</v>
      </c>
      <c r="AH466" s="22">
        <f>_xlfn.XLOOKUP(AG466,Diskon!$C$3:$C$9,Diskon!$D$3:$D$9)</f>
        <v>0.15</v>
      </c>
      <c r="AI466" s="17" t="s">
        <v>13</v>
      </c>
      <c r="AJ466" s="16" t="s">
        <v>17</v>
      </c>
      <c r="AK466" s="16" t="s">
        <v>36</v>
      </c>
      <c r="AL466" s="23">
        <f t="shared" si="250"/>
        <v>125000</v>
      </c>
      <c r="AM466" s="23">
        <f t="shared" si="251"/>
        <v>18750</v>
      </c>
      <c r="AN466" s="23">
        <f t="shared" si="252"/>
        <v>106250</v>
      </c>
      <c r="AO466" s="23">
        <f t="shared" si="253"/>
        <v>23000</v>
      </c>
      <c r="AP466" s="23">
        <f t="shared" si="254"/>
        <v>83250</v>
      </c>
      <c r="AQ466" s="24">
        <v>45034</v>
      </c>
      <c r="AR466" s="27" t="str">
        <f t="shared" si="255"/>
        <v>18/04/23</v>
      </c>
      <c r="AS466" s="16">
        <v>4</v>
      </c>
      <c r="AT466" s="66">
        <f>AP466/'pivot general'!$A$8</f>
        <v>1.2488348895516174E-4</v>
      </c>
    </row>
    <row r="467" spans="1:46" ht="14.4" x14ac:dyDescent="0.3">
      <c r="A467" s="16">
        <v>466</v>
      </c>
      <c r="B467" s="16" t="str">
        <f t="shared" si="224"/>
        <v>ORD-PU-466-05/04/23</v>
      </c>
      <c r="C467" s="17" t="s">
        <v>39</v>
      </c>
      <c r="D467" s="16" t="str">
        <f>_xlfn.XLOOKUP($C467,Product!$E$3:$E$29,Product!$D$3:$D$29)</f>
        <v>PU</v>
      </c>
      <c r="E467" s="18" t="s">
        <v>432</v>
      </c>
      <c r="F467" s="18">
        <f t="shared" si="225"/>
        <v>10</v>
      </c>
      <c r="G467" s="18">
        <f t="shared" si="226"/>
        <v>21</v>
      </c>
      <c r="H467" s="18">
        <f t="shared" si="227"/>
        <v>32</v>
      </c>
      <c r="I467" s="18">
        <f t="shared" si="228"/>
        <v>11</v>
      </c>
      <c r="J467" s="16" t="str">
        <f t="shared" si="229"/>
        <v>Carmine Red</v>
      </c>
      <c r="K467" s="16" t="str">
        <f t="shared" si="230"/>
        <v>Carmine Red</v>
      </c>
      <c r="L467" s="25" t="str">
        <f t="shared" si="231"/>
        <v xml:space="preserve"> 1</v>
      </c>
      <c r="M467" s="19">
        <f t="shared" si="232"/>
        <v>1</v>
      </c>
      <c r="N467" s="18">
        <f t="shared" si="233"/>
        <v>45</v>
      </c>
      <c r="O467" s="18">
        <f t="shared" si="234"/>
        <v>54</v>
      </c>
      <c r="P467" s="18">
        <f t="shared" si="235"/>
        <v>65</v>
      </c>
      <c r="Q467" s="18">
        <f t="shared" si="236"/>
        <v>9</v>
      </c>
      <c r="R467" s="27" t="str">
        <f t="shared" si="237"/>
        <v xml:space="preserve">Ash Grey </v>
      </c>
      <c r="S467" s="19" t="str">
        <f t="shared" si="238"/>
        <v xml:space="preserve">Ash Grey </v>
      </c>
      <c r="T467" s="19" t="str">
        <f t="shared" si="239"/>
        <v xml:space="preserve"> 1</v>
      </c>
      <c r="U467" s="19">
        <f t="shared" si="240"/>
        <v>1</v>
      </c>
      <c r="V467" s="20" t="e">
        <f t="shared" si="241"/>
        <v>#VALUE!</v>
      </c>
      <c r="W467" s="18" t="e">
        <f t="shared" si="242"/>
        <v>#VALUE!</v>
      </c>
      <c r="X467" s="18" t="e">
        <f t="shared" si="243"/>
        <v>#VALUE!</v>
      </c>
      <c r="Y467" s="18" t="e">
        <f t="shared" si="244"/>
        <v>#VALUE!</v>
      </c>
      <c r="Z467" s="16" t="str">
        <f t="shared" si="245"/>
        <v xml:space="preserve"> </v>
      </c>
      <c r="AA467" s="16" t="str">
        <f t="shared" si="246"/>
        <v xml:space="preserve"> </v>
      </c>
      <c r="AB467" s="19" t="str">
        <f t="shared" si="247"/>
        <v>0</v>
      </c>
      <c r="AC467" s="19">
        <f t="shared" si="248"/>
        <v>0</v>
      </c>
      <c r="AD467" s="19">
        <f t="shared" si="249"/>
        <v>2</v>
      </c>
      <c r="AE467" s="31">
        <f>_xlfn.XLOOKUP(C467,Product!$E$3:$E$29,Product!$F$3:$F$29)</f>
        <v>235000</v>
      </c>
      <c r="AF467" s="31">
        <f>_xlfn.XLOOKUP(C467,Product!$E$3:$E$29,Product!$G$3:$G$29)</f>
        <v>89000</v>
      </c>
      <c r="AG467" s="21" t="s">
        <v>19</v>
      </c>
      <c r="AH467" s="22">
        <f>_xlfn.XLOOKUP(AG467,Diskon!$C$3:$C$9,Diskon!$D$3:$D$9)</f>
        <v>0.15</v>
      </c>
      <c r="AI467" s="17" t="s">
        <v>90</v>
      </c>
      <c r="AJ467" s="16" t="s">
        <v>11</v>
      </c>
      <c r="AK467" s="16" t="s">
        <v>30</v>
      </c>
      <c r="AL467" s="23">
        <f t="shared" si="250"/>
        <v>470000</v>
      </c>
      <c r="AM467" s="23">
        <f t="shared" si="251"/>
        <v>70500</v>
      </c>
      <c r="AN467" s="23">
        <f t="shared" si="252"/>
        <v>399500</v>
      </c>
      <c r="AO467" s="23">
        <f t="shared" si="253"/>
        <v>178000</v>
      </c>
      <c r="AP467" s="23">
        <f t="shared" si="254"/>
        <v>221500</v>
      </c>
      <c r="AQ467" s="24">
        <v>45021</v>
      </c>
      <c r="AR467" s="27" t="str">
        <f t="shared" si="255"/>
        <v>05/04/23</v>
      </c>
      <c r="AS467" s="16">
        <v>1</v>
      </c>
      <c r="AT467" s="66">
        <f>AP467/'pivot general'!$A$8</f>
        <v>3.3227258622904891E-4</v>
      </c>
    </row>
    <row r="468" spans="1:46" ht="14.4" x14ac:dyDescent="0.3">
      <c r="A468" s="16">
        <v>467</v>
      </c>
      <c r="B468" s="16" t="str">
        <f t="shared" si="224"/>
        <v>ORD-PP-467-25/04/23</v>
      </c>
      <c r="C468" s="17" t="s">
        <v>52</v>
      </c>
      <c r="D468" s="16" t="str">
        <f>_xlfn.XLOOKUP($C468,Product!$E$3:$E$29,Product!$D$3:$D$29)</f>
        <v>PP</v>
      </c>
      <c r="E468" s="18" t="s">
        <v>208</v>
      </c>
      <c r="F468" s="18">
        <f t="shared" si="225"/>
        <v>10</v>
      </c>
      <c r="G468" s="18">
        <f t="shared" si="226"/>
        <v>14</v>
      </c>
      <c r="H468" s="18">
        <f t="shared" si="227"/>
        <v>25</v>
      </c>
      <c r="I468" s="18">
        <f t="shared" si="228"/>
        <v>4</v>
      </c>
      <c r="J468" s="16" t="str">
        <f t="shared" si="229"/>
        <v>Dusk</v>
      </c>
      <c r="K468" s="16" t="str">
        <f t="shared" si="230"/>
        <v>Dusk</v>
      </c>
      <c r="L468" s="25" t="str">
        <f t="shared" si="231"/>
        <v xml:space="preserve"> 3</v>
      </c>
      <c r="M468" s="19">
        <f t="shared" si="232"/>
        <v>3</v>
      </c>
      <c r="N468" s="18" t="e">
        <f t="shared" si="233"/>
        <v>#VALUE!</v>
      </c>
      <c r="O468" s="18" t="e">
        <f t="shared" si="234"/>
        <v>#VALUE!</v>
      </c>
      <c r="P468" s="18" t="e">
        <f t="shared" si="235"/>
        <v>#VALUE!</v>
      </c>
      <c r="Q468" s="18" t="e">
        <f t="shared" si="236"/>
        <v>#VALUE!</v>
      </c>
      <c r="R468" s="27" t="str">
        <f t="shared" si="237"/>
        <v xml:space="preserve"> </v>
      </c>
      <c r="S468" s="19" t="str">
        <f t="shared" si="238"/>
        <v xml:space="preserve"> </v>
      </c>
      <c r="T468" s="19" t="str">
        <f t="shared" si="239"/>
        <v>0</v>
      </c>
      <c r="U468" s="19">
        <f t="shared" si="240"/>
        <v>0</v>
      </c>
      <c r="V468" s="20" t="e">
        <f t="shared" si="241"/>
        <v>#VALUE!</v>
      </c>
      <c r="W468" s="18" t="e">
        <f t="shared" si="242"/>
        <v>#VALUE!</v>
      </c>
      <c r="X468" s="18" t="e">
        <f t="shared" si="243"/>
        <v>#VALUE!</v>
      </c>
      <c r="Y468" s="18" t="e">
        <f t="shared" si="244"/>
        <v>#VALUE!</v>
      </c>
      <c r="Z468" s="16" t="str">
        <f t="shared" si="245"/>
        <v xml:space="preserve"> </v>
      </c>
      <c r="AA468" s="16" t="str">
        <f t="shared" si="246"/>
        <v xml:space="preserve"> </v>
      </c>
      <c r="AB468" s="19" t="str">
        <f t="shared" si="247"/>
        <v>0</v>
      </c>
      <c r="AC468" s="19">
        <f t="shared" si="248"/>
        <v>0</v>
      </c>
      <c r="AD468" s="19">
        <f t="shared" si="249"/>
        <v>3</v>
      </c>
      <c r="AE468" s="31">
        <f>_xlfn.XLOOKUP(C468,Product!$E$3:$E$29,Product!$F$3:$F$29)</f>
        <v>100000</v>
      </c>
      <c r="AF468" s="31">
        <f>_xlfn.XLOOKUP(C468,Product!$E$3:$E$29,Product!$G$3:$G$29)</f>
        <v>31000</v>
      </c>
      <c r="AG468" s="21" t="s">
        <v>96</v>
      </c>
      <c r="AH468" s="22">
        <f>_xlfn.XLOOKUP(AG468,Diskon!$C$3:$C$9,Diskon!$D$3:$D$9)</f>
        <v>0.1</v>
      </c>
      <c r="AI468" s="17" t="s">
        <v>13</v>
      </c>
      <c r="AJ468" s="16" t="s">
        <v>14</v>
      </c>
      <c r="AK468" s="16" t="s">
        <v>75</v>
      </c>
      <c r="AL468" s="23">
        <f t="shared" si="250"/>
        <v>300000</v>
      </c>
      <c r="AM468" s="23">
        <f t="shared" si="251"/>
        <v>30000</v>
      </c>
      <c r="AN468" s="23">
        <f t="shared" si="252"/>
        <v>270000</v>
      </c>
      <c r="AO468" s="23">
        <f t="shared" si="253"/>
        <v>93000</v>
      </c>
      <c r="AP468" s="23">
        <f t="shared" si="254"/>
        <v>177000</v>
      </c>
      <c r="AQ468" s="24">
        <v>45041</v>
      </c>
      <c r="AR468" s="27" t="str">
        <f t="shared" si="255"/>
        <v>25/04/23</v>
      </c>
      <c r="AS468" s="16">
        <v>2</v>
      </c>
      <c r="AT468" s="66">
        <f>AP468/'pivot general'!$A$8</f>
        <v>2.6551804858935288E-4</v>
      </c>
    </row>
    <row r="469" spans="1:46" ht="14.4" x14ac:dyDescent="0.3">
      <c r="A469" s="16">
        <v>468</v>
      </c>
      <c r="B469" s="16" t="str">
        <f t="shared" si="224"/>
        <v>ORD-SW-468-05/04/23</v>
      </c>
      <c r="C469" s="17" t="s">
        <v>29</v>
      </c>
      <c r="D469" s="16" t="str">
        <f>_xlfn.XLOOKUP($C469,Product!$E$3:$E$29,Product!$D$3:$D$29)</f>
        <v>SW</v>
      </c>
      <c r="E469" s="18" t="s">
        <v>338</v>
      </c>
      <c r="F469" s="18">
        <f t="shared" si="225"/>
        <v>10</v>
      </c>
      <c r="G469" s="18">
        <f t="shared" si="226"/>
        <v>21</v>
      </c>
      <c r="H469" s="18">
        <f t="shared" si="227"/>
        <v>32</v>
      </c>
      <c r="I469" s="18">
        <f t="shared" si="228"/>
        <v>11</v>
      </c>
      <c r="J469" s="16" t="str">
        <f t="shared" si="229"/>
        <v>Carmine Red</v>
      </c>
      <c r="K469" s="16" t="str">
        <f t="shared" si="230"/>
        <v>Carmine Red</v>
      </c>
      <c r="L469" s="25" t="str">
        <f t="shared" si="231"/>
        <v xml:space="preserve"> 3</v>
      </c>
      <c r="M469" s="19">
        <f t="shared" si="232"/>
        <v>3</v>
      </c>
      <c r="N469" s="18" t="e">
        <f t="shared" si="233"/>
        <v>#VALUE!</v>
      </c>
      <c r="O469" s="18" t="e">
        <f t="shared" si="234"/>
        <v>#VALUE!</v>
      </c>
      <c r="P469" s="18" t="e">
        <f t="shared" si="235"/>
        <v>#VALUE!</v>
      </c>
      <c r="Q469" s="18" t="e">
        <f t="shared" si="236"/>
        <v>#VALUE!</v>
      </c>
      <c r="R469" s="27" t="str">
        <f t="shared" si="237"/>
        <v xml:space="preserve"> </v>
      </c>
      <c r="S469" s="19" t="str">
        <f t="shared" si="238"/>
        <v xml:space="preserve"> </v>
      </c>
      <c r="T469" s="19" t="str">
        <f t="shared" si="239"/>
        <v>0</v>
      </c>
      <c r="U469" s="19">
        <f t="shared" si="240"/>
        <v>0</v>
      </c>
      <c r="V469" s="20" t="e">
        <f t="shared" si="241"/>
        <v>#VALUE!</v>
      </c>
      <c r="W469" s="18" t="e">
        <f t="shared" si="242"/>
        <v>#VALUE!</v>
      </c>
      <c r="X469" s="18" t="e">
        <f t="shared" si="243"/>
        <v>#VALUE!</v>
      </c>
      <c r="Y469" s="18" t="e">
        <f t="shared" si="244"/>
        <v>#VALUE!</v>
      </c>
      <c r="Z469" s="16" t="str">
        <f t="shared" si="245"/>
        <v xml:space="preserve"> </v>
      </c>
      <c r="AA469" s="16" t="str">
        <f t="shared" si="246"/>
        <v xml:space="preserve"> </v>
      </c>
      <c r="AB469" s="19" t="str">
        <f t="shared" si="247"/>
        <v>0</v>
      </c>
      <c r="AC469" s="19">
        <f t="shared" si="248"/>
        <v>0</v>
      </c>
      <c r="AD469" s="19">
        <f t="shared" si="249"/>
        <v>3</v>
      </c>
      <c r="AE469" s="31">
        <f>_xlfn.XLOOKUP(C469,Product!$E$3:$E$29,Product!$F$3:$F$29)</f>
        <v>165000</v>
      </c>
      <c r="AF469" s="31">
        <f>_xlfn.XLOOKUP(C469,Product!$E$3:$E$29,Product!$G$3:$G$29)</f>
        <v>69000</v>
      </c>
      <c r="AG469" s="21" t="s">
        <v>92</v>
      </c>
      <c r="AH469" s="22">
        <f>_xlfn.XLOOKUP(AG469,Diskon!$C$3:$C$9,Diskon!$D$3:$D$9)</f>
        <v>0.1</v>
      </c>
      <c r="AI469" s="17" t="s">
        <v>90</v>
      </c>
      <c r="AJ469" s="16" t="s">
        <v>14</v>
      </c>
      <c r="AK469" s="16" t="s">
        <v>26</v>
      </c>
      <c r="AL469" s="23">
        <f t="shared" si="250"/>
        <v>495000</v>
      </c>
      <c r="AM469" s="23">
        <f t="shared" si="251"/>
        <v>49500</v>
      </c>
      <c r="AN469" s="23">
        <f t="shared" si="252"/>
        <v>445500</v>
      </c>
      <c r="AO469" s="23">
        <f t="shared" si="253"/>
        <v>207000</v>
      </c>
      <c r="AP469" s="23">
        <f t="shared" si="254"/>
        <v>238500</v>
      </c>
      <c r="AQ469" s="24">
        <v>45021</v>
      </c>
      <c r="AR469" s="27" t="str">
        <f t="shared" si="255"/>
        <v>05/04/23</v>
      </c>
      <c r="AS469" s="16">
        <v>5</v>
      </c>
      <c r="AT469" s="66">
        <f>AP469/'pivot general'!$A$8</f>
        <v>3.5777431970938223E-4</v>
      </c>
    </row>
    <row r="470" spans="1:46" ht="14.4" x14ac:dyDescent="0.3">
      <c r="A470" s="16">
        <v>469</v>
      </c>
      <c r="B470" s="16" t="str">
        <f t="shared" si="224"/>
        <v>ORD-PP-469-02/04/23</v>
      </c>
      <c r="C470" s="17" t="s">
        <v>24</v>
      </c>
      <c r="D470" s="16" t="str">
        <f>_xlfn.XLOOKUP($C470,Product!$E$3:$E$29,Product!$D$3:$D$29)</f>
        <v>PP</v>
      </c>
      <c r="E470" s="18" t="s">
        <v>132</v>
      </c>
      <c r="F470" s="18">
        <f t="shared" si="225"/>
        <v>10</v>
      </c>
      <c r="G470" s="18">
        <f t="shared" si="226"/>
        <v>20</v>
      </c>
      <c r="H470" s="18">
        <f t="shared" si="227"/>
        <v>31</v>
      </c>
      <c r="I470" s="18">
        <f t="shared" si="228"/>
        <v>10</v>
      </c>
      <c r="J470" s="16" t="str">
        <f t="shared" si="229"/>
        <v>Ocean Blue</v>
      </c>
      <c r="K470" s="16" t="str">
        <f t="shared" si="230"/>
        <v>Ocean Blue</v>
      </c>
      <c r="L470" s="25" t="str">
        <f t="shared" si="231"/>
        <v xml:space="preserve"> 2</v>
      </c>
      <c r="M470" s="19">
        <f t="shared" si="232"/>
        <v>2</v>
      </c>
      <c r="N470" s="18" t="e">
        <f t="shared" si="233"/>
        <v>#VALUE!</v>
      </c>
      <c r="O470" s="18" t="e">
        <f t="shared" si="234"/>
        <v>#VALUE!</v>
      </c>
      <c r="P470" s="18" t="e">
        <f t="shared" si="235"/>
        <v>#VALUE!</v>
      </c>
      <c r="Q470" s="18" t="e">
        <f t="shared" si="236"/>
        <v>#VALUE!</v>
      </c>
      <c r="R470" s="27" t="str">
        <f t="shared" si="237"/>
        <v xml:space="preserve"> </v>
      </c>
      <c r="S470" s="19" t="str">
        <f t="shared" si="238"/>
        <v xml:space="preserve"> </v>
      </c>
      <c r="T470" s="19" t="str">
        <f t="shared" si="239"/>
        <v>0</v>
      </c>
      <c r="U470" s="19">
        <f t="shared" si="240"/>
        <v>0</v>
      </c>
      <c r="V470" s="20" t="e">
        <f t="shared" si="241"/>
        <v>#VALUE!</v>
      </c>
      <c r="W470" s="18" t="e">
        <f t="shared" si="242"/>
        <v>#VALUE!</v>
      </c>
      <c r="X470" s="18" t="e">
        <f t="shared" si="243"/>
        <v>#VALUE!</v>
      </c>
      <c r="Y470" s="18" t="e">
        <f t="shared" si="244"/>
        <v>#VALUE!</v>
      </c>
      <c r="Z470" s="16" t="str">
        <f t="shared" si="245"/>
        <v xml:space="preserve"> </v>
      </c>
      <c r="AA470" s="16" t="str">
        <f t="shared" si="246"/>
        <v xml:space="preserve"> </v>
      </c>
      <c r="AB470" s="19" t="str">
        <f t="shared" si="247"/>
        <v>0</v>
      </c>
      <c r="AC470" s="19">
        <f t="shared" si="248"/>
        <v>0</v>
      </c>
      <c r="AD470" s="19">
        <f t="shared" si="249"/>
        <v>2</v>
      </c>
      <c r="AE470" s="31">
        <f>_xlfn.XLOOKUP(C470,Product!$E$3:$E$29,Product!$F$3:$F$29)</f>
        <v>130000</v>
      </c>
      <c r="AF470" s="31">
        <f>_xlfn.XLOOKUP(C470,Product!$E$3:$E$29,Product!$G$3:$G$29)</f>
        <v>46000</v>
      </c>
      <c r="AG470" s="21" t="s">
        <v>19</v>
      </c>
      <c r="AH470" s="22">
        <f>_xlfn.XLOOKUP(AG470,Diskon!$C$3:$C$9,Diskon!$D$3:$D$9)</f>
        <v>0.15</v>
      </c>
      <c r="AI470" s="17" t="s">
        <v>90</v>
      </c>
      <c r="AJ470" s="16" t="s">
        <v>11</v>
      </c>
      <c r="AK470" s="16" t="s">
        <v>20</v>
      </c>
      <c r="AL470" s="23">
        <f t="shared" si="250"/>
        <v>260000</v>
      </c>
      <c r="AM470" s="23">
        <f t="shared" si="251"/>
        <v>39000</v>
      </c>
      <c r="AN470" s="23">
        <f t="shared" si="252"/>
        <v>221000</v>
      </c>
      <c r="AO470" s="23">
        <f t="shared" si="253"/>
        <v>92000</v>
      </c>
      <c r="AP470" s="23">
        <f t="shared" si="254"/>
        <v>129000</v>
      </c>
      <c r="AQ470" s="24">
        <v>45018</v>
      </c>
      <c r="AR470" s="27" t="str">
        <f t="shared" si="255"/>
        <v>02/04/23</v>
      </c>
      <c r="AS470" s="16">
        <v>2</v>
      </c>
      <c r="AT470" s="66">
        <f>AP470/'pivot general'!$A$8</f>
        <v>1.93513154056647E-4</v>
      </c>
    </row>
    <row r="471" spans="1:46" ht="14.4" x14ac:dyDescent="0.3">
      <c r="A471" s="16">
        <v>470</v>
      </c>
      <c r="B471" s="16" t="str">
        <f t="shared" si="224"/>
        <v>ORD-PP-470-03/04/23</v>
      </c>
      <c r="C471" s="17" t="s">
        <v>54</v>
      </c>
      <c r="D471" s="16" t="str">
        <f>_xlfn.XLOOKUP($C471,Product!$E$3:$E$29,Product!$D$3:$D$29)</f>
        <v>PP</v>
      </c>
      <c r="E471" s="18" t="s">
        <v>433</v>
      </c>
      <c r="F471" s="18">
        <f t="shared" si="225"/>
        <v>10</v>
      </c>
      <c r="G471" s="18">
        <f t="shared" si="226"/>
        <v>18</v>
      </c>
      <c r="H471" s="18">
        <f t="shared" si="227"/>
        <v>29</v>
      </c>
      <c r="I471" s="18">
        <f t="shared" si="228"/>
        <v>8</v>
      </c>
      <c r="J471" s="16" t="str">
        <f t="shared" si="229"/>
        <v>Ash Grey</v>
      </c>
      <c r="K471" s="16" t="str">
        <f t="shared" si="230"/>
        <v>Ash Grey</v>
      </c>
      <c r="L471" s="25" t="str">
        <f t="shared" si="231"/>
        <v xml:space="preserve"> 4</v>
      </c>
      <c r="M471" s="19">
        <f t="shared" si="232"/>
        <v>4</v>
      </c>
      <c r="N471" s="18">
        <f t="shared" si="233"/>
        <v>42</v>
      </c>
      <c r="O471" s="18">
        <f t="shared" si="234"/>
        <v>57</v>
      </c>
      <c r="P471" s="18">
        <f t="shared" si="235"/>
        <v>68</v>
      </c>
      <c r="Q471" s="18">
        <f t="shared" si="236"/>
        <v>15</v>
      </c>
      <c r="R471" s="27" t="str">
        <f t="shared" si="237"/>
        <v xml:space="preserve">Midnight Black </v>
      </c>
      <c r="S471" s="19" t="str">
        <f t="shared" si="238"/>
        <v xml:space="preserve">Midnight Black </v>
      </c>
      <c r="T471" s="19" t="str">
        <f t="shared" si="239"/>
        <v xml:space="preserve"> 1</v>
      </c>
      <c r="U471" s="19">
        <f t="shared" si="240"/>
        <v>1</v>
      </c>
      <c r="V471" s="20">
        <f t="shared" si="241"/>
        <v>81</v>
      </c>
      <c r="W471" s="18">
        <f t="shared" si="242"/>
        <v>90</v>
      </c>
      <c r="X471" s="18">
        <f t="shared" si="243"/>
        <v>101</v>
      </c>
      <c r="Y471" s="18">
        <f t="shared" si="244"/>
        <v>9</v>
      </c>
      <c r="Z471" s="16" t="str">
        <f t="shared" si="245"/>
        <v xml:space="preserve">Ash Grey </v>
      </c>
      <c r="AA471" s="16" t="str">
        <f t="shared" si="246"/>
        <v xml:space="preserve">Ash Grey </v>
      </c>
      <c r="AB471" s="19" t="str">
        <f t="shared" si="247"/>
        <v xml:space="preserve"> 2</v>
      </c>
      <c r="AC471" s="19">
        <f t="shared" si="248"/>
        <v>2</v>
      </c>
      <c r="AD471" s="19">
        <f t="shared" si="249"/>
        <v>7</v>
      </c>
      <c r="AE471" s="31">
        <f>_xlfn.XLOOKUP(C471,Product!$E$3:$E$29,Product!$F$3:$F$29)</f>
        <v>85000</v>
      </c>
      <c r="AF471" s="31">
        <f>_xlfn.XLOOKUP(C471,Product!$E$3:$E$29,Product!$G$3:$G$29)</f>
        <v>28000</v>
      </c>
      <c r="AG471" s="21" t="s">
        <v>19</v>
      </c>
      <c r="AH471" s="22">
        <f>_xlfn.XLOOKUP(AG471,Diskon!$C$3:$C$9,Diskon!$D$3:$D$9)</f>
        <v>0.15</v>
      </c>
      <c r="AI471" s="17" t="s">
        <v>90</v>
      </c>
      <c r="AJ471" s="16" t="s">
        <v>11</v>
      </c>
      <c r="AK471" s="16" t="s">
        <v>40</v>
      </c>
      <c r="AL471" s="23">
        <f t="shared" si="250"/>
        <v>595000</v>
      </c>
      <c r="AM471" s="23">
        <f t="shared" si="251"/>
        <v>89250</v>
      </c>
      <c r="AN471" s="23">
        <f t="shared" si="252"/>
        <v>505750</v>
      </c>
      <c r="AO471" s="23">
        <f t="shared" si="253"/>
        <v>196000</v>
      </c>
      <c r="AP471" s="23">
        <f t="shared" si="254"/>
        <v>309750</v>
      </c>
      <c r="AQ471" s="24">
        <v>45019</v>
      </c>
      <c r="AR471" s="27" t="str">
        <f t="shared" si="255"/>
        <v>03/04/23</v>
      </c>
      <c r="AS471" s="16">
        <v>2</v>
      </c>
      <c r="AT471" s="66">
        <f>AP471/'pivot general'!$A$8</f>
        <v>4.6465658503136751E-4</v>
      </c>
    </row>
    <row r="472" spans="1:46" ht="14.4" x14ac:dyDescent="0.3">
      <c r="A472" s="16">
        <v>471</v>
      </c>
      <c r="B472" s="16" t="str">
        <f t="shared" si="224"/>
        <v>ORD-AK-471-24/04/23</v>
      </c>
      <c r="C472" s="17" t="s">
        <v>31</v>
      </c>
      <c r="D472" s="16" t="str">
        <f>_xlfn.XLOOKUP($C472,Product!$E$3:$E$29,Product!$D$3:$D$29)</f>
        <v>AK</v>
      </c>
      <c r="E472" s="18" t="s">
        <v>408</v>
      </c>
      <c r="F472" s="18">
        <f t="shared" si="225"/>
        <v>10</v>
      </c>
      <c r="G472" s="18">
        <f t="shared" si="226"/>
        <v>24</v>
      </c>
      <c r="H472" s="18">
        <f t="shared" si="227"/>
        <v>35</v>
      </c>
      <c r="I472" s="18">
        <f t="shared" si="228"/>
        <v>14</v>
      </c>
      <c r="J472" s="16" t="str">
        <f t="shared" si="229"/>
        <v>Midnight Black</v>
      </c>
      <c r="K472" s="16" t="str">
        <f t="shared" si="230"/>
        <v>Midnight Black</v>
      </c>
      <c r="L472" s="25" t="str">
        <f t="shared" si="231"/>
        <v xml:space="preserve"> 6</v>
      </c>
      <c r="M472" s="19">
        <f t="shared" si="232"/>
        <v>6</v>
      </c>
      <c r="N472" s="18">
        <f t="shared" si="233"/>
        <v>48</v>
      </c>
      <c r="O472" s="18">
        <f t="shared" si="234"/>
        <v>53</v>
      </c>
      <c r="P472" s="18">
        <f t="shared" si="235"/>
        <v>64</v>
      </c>
      <c r="Q472" s="18">
        <f t="shared" si="236"/>
        <v>5</v>
      </c>
      <c r="R472" s="27" t="str">
        <f t="shared" si="237"/>
        <v xml:space="preserve">Gold </v>
      </c>
      <c r="S472" s="19" t="str">
        <f t="shared" si="238"/>
        <v xml:space="preserve">Gold </v>
      </c>
      <c r="T472" s="19" t="str">
        <f t="shared" si="239"/>
        <v xml:space="preserve"> 1</v>
      </c>
      <c r="U472" s="19">
        <f t="shared" si="240"/>
        <v>1</v>
      </c>
      <c r="V472" s="20" t="e">
        <f t="shared" si="241"/>
        <v>#VALUE!</v>
      </c>
      <c r="W472" s="18" t="e">
        <f t="shared" si="242"/>
        <v>#VALUE!</v>
      </c>
      <c r="X472" s="18" t="e">
        <f t="shared" si="243"/>
        <v>#VALUE!</v>
      </c>
      <c r="Y472" s="18" t="e">
        <f t="shared" si="244"/>
        <v>#VALUE!</v>
      </c>
      <c r="Z472" s="16" t="str">
        <f t="shared" si="245"/>
        <v xml:space="preserve"> </v>
      </c>
      <c r="AA472" s="16" t="str">
        <f t="shared" si="246"/>
        <v xml:space="preserve"> </v>
      </c>
      <c r="AB472" s="19" t="str">
        <f t="shared" si="247"/>
        <v>0</v>
      </c>
      <c r="AC472" s="19">
        <f t="shared" si="248"/>
        <v>0</v>
      </c>
      <c r="AD472" s="19">
        <f t="shared" si="249"/>
        <v>7</v>
      </c>
      <c r="AE472" s="31">
        <f>_xlfn.XLOOKUP(C472,Product!$E$3:$E$29,Product!$F$3:$F$29)</f>
        <v>65000</v>
      </c>
      <c r="AF472" s="31">
        <f>_xlfn.XLOOKUP(C472,Product!$E$3:$E$29,Product!$G$3:$G$29)</f>
        <v>11000</v>
      </c>
      <c r="AG472" s="21" t="s">
        <v>12</v>
      </c>
      <c r="AH472" s="22">
        <f>_xlfn.XLOOKUP(AG472,Diskon!$C$3:$C$9,Diskon!$D$3:$D$9)</f>
        <v>0.2</v>
      </c>
      <c r="AI472" s="17" t="s">
        <v>13</v>
      </c>
      <c r="AJ472" s="16" t="s">
        <v>11</v>
      </c>
      <c r="AK472" s="16" t="s">
        <v>72</v>
      </c>
      <c r="AL472" s="23">
        <f t="shared" si="250"/>
        <v>455000</v>
      </c>
      <c r="AM472" s="23">
        <f t="shared" si="251"/>
        <v>91000</v>
      </c>
      <c r="AN472" s="23">
        <f t="shared" si="252"/>
        <v>364000</v>
      </c>
      <c r="AO472" s="23">
        <f t="shared" si="253"/>
        <v>77000</v>
      </c>
      <c r="AP472" s="23">
        <f t="shared" si="254"/>
        <v>287000</v>
      </c>
      <c r="AQ472" s="24">
        <v>45040</v>
      </c>
      <c r="AR472" s="27" t="str">
        <f t="shared" si="255"/>
        <v>24/04/23</v>
      </c>
      <c r="AS472" s="16">
        <v>2</v>
      </c>
      <c r="AT472" s="66">
        <f>AP472/'pivot general'!$A$8</f>
        <v>4.3052926522680381E-4</v>
      </c>
    </row>
    <row r="473" spans="1:46" ht="14.4" x14ac:dyDescent="0.3">
      <c r="A473" s="16">
        <v>472</v>
      </c>
      <c r="B473" s="16" t="str">
        <f t="shared" si="224"/>
        <v>ORD-PP-472-06/04/23</v>
      </c>
      <c r="C473" s="17" t="s">
        <v>43</v>
      </c>
      <c r="D473" s="16" t="str">
        <f>_xlfn.XLOOKUP($C473,Product!$E$3:$E$29,Product!$D$3:$D$29)</f>
        <v>PP</v>
      </c>
      <c r="E473" s="18" t="s">
        <v>146</v>
      </c>
      <c r="F473" s="18">
        <f t="shared" si="225"/>
        <v>10</v>
      </c>
      <c r="G473" s="18">
        <f t="shared" si="226"/>
        <v>14</v>
      </c>
      <c r="H473" s="18">
        <f t="shared" si="227"/>
        <v>25</v>
      </c>
      <c r="I473" s="18">
        <f t="shared" si="228"/>
        <v>4</v>
      </c>
      <c r="J473" s="16" t="str">
        <f t="shared" si="229"/>
        <v>Gold</v>
      </c>
      <c r="K473" s="16" t="str">
        <f t="shared" si="230"/>
        <v>Gold</v>
      </c>
      <c r="L473" s="25" t="str">
        <f t="shared" si="231"/>
        <v xml:space="preserve"> 2</v>
      </c>
      <c r="M473" s="19">
        <f t="shared" si="232"/>
        <v>2</v>
      </c>
      <c r="N473" s="18" t="e">
        <f t="shared" si="233"/>
        <v>#VALUE!</v>
      </c>
      <c r="O473" s="18" t="e">
        <f t="shared" si="234"/>
        <v>#VALUE!</v>
      </c>
      <c r="P473" s="18" t="e">
        <f t="shared" si="235"/>
        <v>#VALUE!</v>
      </c>
      <c r="Q473" s="18" t="e">
        <f t="shared" si="236"/>
        <v>#VALUE!</v>
      </c>
      <c r="R473" s="27" t="str">
        <f t="shared" si="237"/>
        <v xml:space="preserve"> </v>
      </c>
      <c r="S473" s="19" t="str">
        <f t="shared" si="238"/>
        <v xml:space="preserve"> </v>
      </c>
      <c r="T473" s="19" t="str">
        <f t="shared" si="239"/>
        <v>0</v>
      </c>
      <c r="U473" s="19">
        <f t="shared" si="240"/>
        <v>0</v>
      </c>
      <c r="V473" s="20" t="e">
        <f t="shared" si="241"/>
        <v>#VALUE!</v>
      </c>
      <c r="W473" s="18" t="e">
        <f t="shared" si="242"/>
        <v>#VALUE!</v>
      </c>
      <c r="X473" s="18" t="e">
        <f t="shared" si="243"/>
        <v>#VALUE!</v>
      </c>
      <c r="Y473" s="18" t="e">
        <f t="shared" si="244"/>
        <v>#VALUE!</v>
      </c>
      <c r="Z473" s="16" t="str">
        <f t="shared" si="245"/>
        <v xml:space="preserve"> </v>
      </c>
      <c r="AA473" s="16" t="str">
        <f t="shared" si="246"/>
        <v xml:space="preserve"> </v>
      </c>
      <c r="AB473" s="19" t="str">
        <f t="shared" si="247"/>
        <v>0</v>
      </c>
      <c r="AC473" s="19">
        <f t="shared" si="248"/>
        <v>0</v>
      </c>
      <c r="AD473" s="19">
        <f t="shared" si="249"/>
        <v>2</v>
      </c>
      <c r="AE473" s="31">
        <f>_xlfn.XLOOKUP(C473,Product!$E$3:$E$29,Product!$F$3:$F$29)</f>
        <v>395000</v>
      </c>
      <c r="AF473" s="31">
        <f>_xlfn.XLOOKUP(C473,Product!$E$3:$E$29,Product!$G$3:$G$29)</f>
        <v>172000</v>
      </c>
      <c r="AG473" s="21" t="s">
        <v>10</v>
      </c>
      <c r="AH473" s="22">
        <f>_xlfn.XLOOKUP(AG473,Diskon!$C$3:$C$9,Diskon!$D$3:$D$9)</f>
        <v>0.1</v>
      </c>
      <c r="AI473" s="17" t="s">
        <v>90</v>
      </c>
      <c r="AJ473" s="16" t="s">
        <v>11</v>
      </c>
      <c r="AK473" s="16" t="s">
        <v>15</v>
      </c>
      <c r="AL473" s="23">
        <f t="shared" si="250"/>
        <v>790000</v>
      </c>
      <c r="AM473" s="23">
        <f t="shared" si="251"/>
        <v>79000</v>
      </c>
      <c r="AN473" s="23">
        <f t="shared" si="252"/>
        <v>711000</v>
      </c>
      <c r="AO473" s="23">
        <f t="shared" si="253"/>
        <v>344000</v>
      </c>
      <c r="AP473" s="23">
        <f t="shared" si="254"/>
        <v>367000</v>
      </c>
      <c r="AQ473" s="24">
        <v>45022</v>
      </c>
      <c r="AR473" s="27" t="str">
        <f t="shared" si="255"/>
        <v>06/04/23</v>
      </c>
      <c r="AS473" s="16">
        <v>4</v>
      </c>
      <c r="AT473" s="66">
        <f>AP473/'pivot general'!$A$8</f>
        <v>5.5053742278131357E-4</v>
      </c>
    </row>
    <row r="474" spans="1:46" ht="14.4" x14ac:dyDescent="0.3">
      <c r="A474" s="16">
        <v>473</v>
      </c>
      <c r="B474" s="16" t="str">
        <f t="shared" si="224"/>
        <v>ORD-PP-473-25/04/23</v>
      </c>
      <c r="C474" s="17" t="s">
        <v>24</v>
      </c>
      <c r="D474" s="16" t="str">
        <f>_xlfn.XLOOKUP($C474,Product!$E$3:$E$29,Product!$D$3:$D$29)</f>
        <v>PP</v>
      </c>
      <c r="E474" s="18" t="s">
        <v>149</v>
      </c>
      <c r="F474" s="18">
        <f t="shared" si="225"/>
        <v>10</v>
      </c>
      <c r="G474" s="18">
        <f t="shared" si="226"/>
        <v>23</v>
      </c>
      <c r="H474" s="18">
        <f t="shared" si="227"/>
        <v>34</v>
      </c>
      <c r="I474" s="18">
        <f t="shared" si="228"/>
        <v>13</v>
      </c>
      <c r="J474" s="16" t="str">
        <f t="shared" si="229"/>
        <v>Summer Orange</v>
      </c>
      <c r="K474" s="16" t="str">
        <f t="shared" si="230"/>
        <v>Summer Orange</v>
      </c>
      <c r="L474" s="25" t="str">
        <f t="shared" si="231"/>
        <v xml:space="preserve"> 2</v>
      </c>
      <c r="M474" s="19">
        <f t="shared" si="232"/>
        <v>2</v>
      </c>
      <c r="N474" s="18" t="e">
        <f t="shared" si="233"/>
        <v>#VALUE!</v>
      </c>
      <c r="O474" s="18" t="e">
        <f t="shared" si="234"/>
        <v>#VALUE!</v>
      </c>
      <c r="P474" s="18" t="e">
        <f t="shared" si="235"/>
        <v>#VALUE!</v>
      </c>
      <c r="Q474" s="18" t="e">
        <f t="shared" si="236"/>
        <v>#VALUE!</v>
      </c>
      <c r="R474" s="27" t="str">
        <f t="shared" si="237"/>
        <v xml:space="preserve"> </v>
      </c>
      <c r="S474" s="19" t="str">
        <f t="shared" si="238"/>
        <v xml:space="preserve"> </v>
      </c>
      <c r="T474" s="19" t="str">
        <f t="shared" si="239"/>
        <v>0</v>
      </c>
      <c r="U474" s="19">
        <f t="shared" si="240"/>
        <v>0</v>
      </c>
      <c r="V474" s="20" t="e">
        <f t="shared" si="241"/>
        <v>#VALUE!</v>
      </c>
      <c r="W474" s="18" t="e">
        <f t="shared" si="242"/>
        <v>#VALUE!</v>
      </c>
      <c r="X474" s="18" t="e">
        <f t="shared" si="243"/>
        <v>#VALUE!</v>
      </c>
      <c r="Y474" s="18" t="e">
        <f t="shared" si="244"/>
        <v>#VALUE!</v>
      </c>
      <c r="Z474" s="16" t="str">
        <f t="shared" si="245"/>
        <v xml:space="preserve"> </v>
      </c>
      <c r="AA474" s="16" t="str">
        <f t="shared" si="246"/>
        <v xml:space="preserve"> </v>
      </c>
      <c r="AB474" s="19" t="str">
        <f t="shared" si="247"/>
        <v>0</v>
      </c>
      <c r="AC474" s="19">
        <f t="shared" si="248"/>
        <v>0</v>
      </c>
      <c r="AD474" s="19">
        <f t="shared" si="249"/>
        <v>2</v>
      </c>
      <c r="AE474" s="31">
        <f>_xlfn.XLOOKUP(C474,Product!$E$3:$E$29,Product!$F$3:$F$29)</f>
        <v>130000</v>
      </c>
      <c r="AF474" s="31">
        <f>_xlfn.XLOOKUP(C474,Product!$E$3:$E$29,Product!$G$3:$G$29)</f>
        <v>46000</v>
      </c>
      <c r="AG474" s="21" t="s">
        <v>12</v>
      </c>
      <c r="AH474" s="22">
        <f>_xlfn.XLOOKUP(AG474,Diskon!$C$3:$C$9,Diskon!$D$3:$D$9)</f>
        <v>0.2</v>
      </c>
      <c r="AI474" s="17" t="s">
        <v>13</v>
      </c>
      <c r="AJ474" s="16" t="s">
        <v>11</v>
      </c>
      <c r="AK474" s="16" t="s">
        <v>49</v>
      </c>
      <c r="AL474" s="23">
        <f t="shared" si="250"/>
        <v>260000</v>
      </c>
      <c r="AM474" s="23">
        <f t="shared" si="251"/>
        <v>52000</v>
      </c>
      <c r="AN474" s="23">
        <f t="shared" si="252"/>
        <v>208000</v>
      </c>
      <c r="AO474" s="23">
        <f t="shared" si="253"/>
        <v>92000</v>
      </c>
      <c r="AP474" s="23">
        <f t="shared" si="254"/>
        <v>116000</v>
      </c>
      <c r="AQ474" s="24">
        <v>45041</v>
      </c>
      <c r="AR474" s="27" t="str">
        <f t="shared" si="255"/>
        <v>25/04/23</v>
      </c>
      <c r="AS474" s="16">
        <v>1</v>
      </c>
      <c r="AT474" s="66">
        <f>AP474/'pivot general'!$A$8</f>
        <v>1.7401182845403916E-4</v>
      </c>
    </row>
    <row r="475" spans="1:46" ht="14.4" x14ac:dyDescent="0.3">
      <c r="A475" s="16">
        <v>474</v>
      </c>
      <c r="B475" s="16" t="str">
        <f t="shared" si="224"/>
        <v>ORD-PW-474-19/04/23</v>
      </c>
      <c r="C475" s="17" t="s">
        <v>59</v>
      </c>
      <c r="D475" s="16" t="str">
        <f>_xlfn.XLOOKUP($C475,Product!$E$3:$E$29,Product!$D$3:$D$29)</f>
        <v>PW</v>
      </c>
      <c r="E475" s="18" t="s">
        <v>434</v>
      </c>
      <c r="F475" s="18">
        <f t="shared" si="225"/>
        <v>10</v>
      </c>
      <c r="G475" s="18">
        <f t="shared" si="226"/>
        <v>23</v>
      </c>
      <c r="H475" s="18">
        <f t="shared" si="227"/>
        <v>34</v>
      </c>
      <c r="I475" s="18">
        <f t="shared" si="228"/>
        <v>13</v>
      </c>
      <c r="J475" s="16" t="str">
        <f t="shared" si="229"/>
        <v>Summer Orange</v>
      </c>
      <c r="K475" s="16" t="str">
        <f t="shared" si="230"/>
        <v>Summer Orange</v>
      </c>
      <c r="L475" s="25" t="str">
        <f t="shared" si="231"/>
        <v xml:space="preserve"> 1</v>
      </c>
      <c r="M475" s="19">
        <f t="shared" si="232"/>
        <v>1</v>
      </c>
      <c r="N475" s="18">
        <f t="shared" si="233"/>
        <v>47</v>
      </c>
      <c r="O475" s="18">
        <f t="shared" si="234"/>
        <v>52</v>
      </c>
      <c r="P475" s="18">
        <f t="shared" si="235"/>
        <v>63</v>
      </c>
      <c r="Q475" s="18">
        <f t="shared" si="236"/>
        <v>5</v>
      </c>
      <c r="R475" s="27" t="str">
        <f t="shared" si="237"/>
        <v xml:space="preserve">Dusk </v>
      </c>
      <c r="S475" s="19" t="str">
        <f t="shared" si="238"/>
        <v xml:space="preserve">Dusk </v>
      </c>
      <c r="T475" s="19" t="str">
        <f t="shared" si="239"/>
        <v xml:space="preserve"> 1</v>
      </c>
      <c r="U475" s="19">
        <f t="shared" si="240"/>
        <v>1</v>
      </c>
      <c r="V475" s="20">
        <f t="shared" si="241"/>
        <v>76</v>
      </c>
      <c r="W475" s="18">
        <f t="shared" si="242"/>
        <v>91</v>
      </c>
      <c r="X475" s="18">
        <f t="shared" si="243"/>
        <v>102</v>
      </c>
      <c r="Y475" s="18">
        <f t="shared" si="244"/>
        <v>15</v>
      </c>
      <c r="Z475" s="16" t="str">
        <f t="shared" si="245"/>
        <v xml:space="preserve">Midnight Black </v>
      </c>
      <c r="AA475" s="16" t="str">
        <f t="shared" si="246"/>
        <v xml:space="preserve">Midnight Black </v>
      </c>
      <c r="AB475" s="19" t="str">
        <f t="shared" si="247"/>
        <v xml:space="preserve"> 3</v>
      </c>
      <c r="AC475" s="19">
        <f t="shared" si="248"/>
        <v>3</v>
      </c>
      <c r="AD475" s="19">
        <f t="shared" si="249"/>
        <v>5</v>
      </c>
      <c r="AE475" s="31">
        <f>_xlfn.XLOOKUP(C475,Product!$E$3:$E$29,Product!$F$3:$F$29)</f>
        <v>110000</v>
      </c>
      <c r="AF475" s="31">
        <f>_xlfn.XLOOKUP(C475,Product!$E$3:$E$29,Product!$G$3:$G$29)</f>
        <v>40000</v>
      </c>
      <c r="AG475" s="21" t="s">
        <v>96</v>
      </c>
      <c r="AH475" s="22">
        <f>_xlfn.XLOOKUP(AG475,Diskon!$C$3:$C$9,Diskon!$D$3:$D$9)</f>
        <v>0.1</v>
      </c>
      <c r="AI475" s="17" t="s">
        <v>13</v>
      </c>
      <c r="AJ475" s="16" t="s">
        <v>14</v>
      </c>
      <c r="AK475" s="16" t="s">
        <v>36</v>
      </c>
      <c r="AL475" s="23">
        <f t="shared" si="250"/>
        <v>550000</v>
      </c>
      <c r="AM475" s="23">
        <f t="shared" si="251"/>
        <v>55000</v>
      </c>
      <c r="AN475" s="23">
        <f t="shared" si="252"/>
        <v>495000</v>
      </c>
      <c r="AO475" s="23">
        <f t="shared" si="253"/>
        <v>200000</v>
      </c>
      <c r="AP475" s="23">
        <f t="shared" si="254"/>
        <v>295000</v>
      </c>
      <c r="AQ475" s="24">
        <v>45035</v>
      </c>
      <c r="AR475" s="27" t="str">
        <f t="shared" si="255"/>
        <v>19/04/23</v>
      </c>
      <c r="AS475" s="16">
        <v>4</v>
      </c>
      <c r="AT475" s="66">
        <f>AP475/'pivot general'!$A$8</f>
        <v>4.4253008098225476E-4</v>
      </c>
    </row>
    <row r="476" spans="1:46" ht="14.4" x14ac:dyDescent="0.3">
      <c r="A476" s="16">
        <v>475</v>
      </c>
      <c r="B476" s="16" t="str">
        <f t="shared" si="224"/>
        <v>ORD-SP-475-01/04/23</v>
      </c>
      <c r="C476" s="17" t="s">
        <v>61</v>
      </c>
      <c r="D476" s="16" t="str">
        <f>_xlfn.XLOOKUP($C476,Product!$E$3:$E$29,Product!$D$3:$D$29)</f>
        <v>SP</v>
      </c>
      <c r="E476" s="18" t="s">
        <v>435</v>
      </c>
      <c r="F476" s="18">
        <f t="shared" si="225"/>
        <v>10</v>
      </c>
      <c r="G476" s="18">
        <f t="shared" si="226"/>
        <v>18</v>
      </c>
      <c r="H476" s="18">
        <f t="shared" si="227"/>
        <v>29</v>
      </c>
      <c r="I476" s="18">
        <f t="shared" si="228"/>
        <v>8</v>
      </c>
      <c r="J476" s="16" t="str">
        <f t="shared" si="229"/>
        <v>Ash Grey</v>
      </c>
      <c r="K476" s="16" t="str">
        <f t="shared" si="230"/>
        <v>Ash Grey</v>
      </c>
      <c r="L476" s="25" t="str">
        <f t="shared" si="231"/>
        <v xml:space="preserve"> 2</v>
      </c>
      <c r="M476" s="19">
        <f t="shared" si="232"/>
        <v>2</v>
      </c>
      <c r="N476" s="18">
        <f t="shared" si="233"/>
        <v>42</v>
      </c>
      <c r="O476" s="18">
        <f t="shared" si="234"/>
        <v>56</v>
      </c>
      <c r="P476" s="18">
        <f t="shared" si="235"/>
        <v>67</v>
      </c>
      <c r="Q476" s="18">
        <f t="shared" si="236"/>
        <v>14</v>
      </c>
      <c r="R476" s="27" t="str">
        <f t="shared" si="237"/>
        <v xml:space="preserve">Summer Orange </v>
      </c>
      <c r="S476" s="19" t="str">
        <f t="shared" si="238"/>
        <v xml:space="preserve">Summer Orange </v>
      </c>
      <c r="T476" s="19" t="str">
        <f t="shared" si="239"/>
        <v xml:space="preserve"> 1</v>
      </c>
      <c r="U476" s="19">
        <f t="shared" si="240"/>
        <v>1</v>
      </c>
      <c r="V476" s="20" t="e">
        <f t="shared" si="241"/>
        <v>#VALUE!</v>
      </c>
      <c r="W476" s="18" t="e">
        <f t="shared" si="242"/>
        <v>#VALUE!</v>
      </c>
      <c r="X476" s="18" t="e">
        <f t="shared" si="243"/>
        <v>#VALUE!</v>
      </c>
      <c r="Y476" s="18" t="e">
        <f t="shared" si="244"/>
        <v>#VALUE!</v>
      </c>
      <c r="Z476" s="16" t="str">
        <f t="shared" si="245"/>
        <v xml:space="preserve"> </v>
      </c>
      <c r="AA476" s="16" t="str">
        <f t="shared" si="246"/>
        <v xml:space="preserve"> </v>
      </c>
      <c r="AB476" s="19" t="str">
        <f t="shared" si="247"/>
        <v>0</v>
      </c>
      <c r="AC476" s="19">
        <f t="shared" si="248"/>
        <v>0</v>
      </c>
      <c r="AD476" s="19">
        <f t="shared" si="249"/>
        <v>3</v>
      </c>
      <c r="AE476" s="31">
        <f>_xlfn.XLOOKUP(C476,Product!$E$3:$E$29,Product!$F$3:$F$29)</f>
        <v>278000</v>
      </c>
      <c r="AF476" s="31">
        <f>_xlfn.XLOOKUP(C476,Product!$E$3:$E$29,Product!$G$3:$G$29)</f>
        <v>122000</v>
      </c>
      <c r="AG476" s="21" t="s">
        <v>10</v>
      </c>
      <c r="AH476" s="22">
        <f>_xlfn.XLOOKUP(AG476,Diskon!$C$3:$C$9,Diskon!$D$3:$D$9)</f>
        <v>0.1</v>
      </c>
      <c r="AI476" s="17" t="s">
        <v>90</v>
      </c>
      <c r="AJ476" s="16" t="s">
        <v>11</v>
      </c>
      <c r="AK476" s="16" t="s">
        <v>62</v>
      </c>
      <c r="AL476" s="23">
        <f t="shared" si="250"/>
        <v>834000</v>
      </c>
      <c r="AM476" s="23">
        <f t="shared" si="251"/>
        <v>83400</v>
      </c>
      <c r="AN476" s="23">
        <f t="shared" si="252"/>
        <v>750600</v>
      </c>
      <c r="AO476" s="23">
        <f t="shared" si="253"/>
        <v>366000</v>
      </c>
      <c r="AP476" s="23">
        <f t="shared" si="254"/>
        <v>384600</v>
      </c>
      <c r="AQ476" s="24">
        <v>45017</v>
      </c>
      <c r="AR476" s="27" t="str">
        <f t="shared" si="255"/>
        <v>01/04/23</v>
      </c>
      <c r="AS476" s="16">
        <v>4</v>
      </c>
      <c r="AT476" s="66">
        <f>AP476/'pivot general'!$A$8</f>
        <v>5.7693921744330571E-4</v>
      </c>
    </row>
    <row r="477" spans="1:46" ht="14.4" x14ac:dyDescent="0.3">
      <c r="A477" s="16">
        <v>476</v>
      </c>
      <c r="B477" s="16" t="str">
        <f t="shared" si="224"/>
        <v>ORD-SP-476-04/04/23</v>
      </c>
      <c r="C477" s="17" t="s">
        <v>65</v>
      </c>
      <c r="D477" s="16" t="str">
        <f>_xlfn.XLOOKUP($C477,Product!$E$3:$E$29,Product!$D$3:$D$29)</f>
        <v>SP</v>
      </c>
      <c r="E477" s="18" t="s">
        <v>436</v>
      </c>
      <c r="F477" s="18">
        <f t="shared" si="225"/>
        <v>10</v>
      </c>
      <c r="G477" s="18">
        <f t="shared" si="226"/>
        <v>24</v>
      </c>
      <c r="H477" s="18">
        <f t="shared" si="227"/>
        <v>35</v>
      </c>
      <c r="I477" s="18">
        <f t="shared" si="228"/>
        <v>14</v>
      </c>
      <c r="J477" s="16" t="str">
        <f t="shared" si="229"/>
        <v>Midnight Black</v>
      </c>
      <c r="K477" s="16" t="str">
        <f t="shared" si="230"/>
        <v>Midnight Black</v>
      </c>
      <c r="L477" s="25" t="str">
        <f t="shared" si="231"/>
        <v xml:space="preserve"> 2</v>
      </c>
      <c r="M477" s="19">
        <f t="shared" si="232"/>
        <v>2</v>
      </c>
      <c r="N477" s="18">
        <f t="shared" si="233"/>
        <v>48</v>
      </c>
      <c r="O477" s="18">
        <f t="shared" si="234"/>
        <v>59</v>
      </c>
      <c r="P477" s="18">
        <f t="shared" si="235"/>
        <v>70</v>
      </c>
      <c r="Q477" s="18">
        <f t="shared" si="236"/>
        <v>11</v>
      </c>
      <c r="R477" s="27" t="str">
        <f t="shared" si="237"/>
        <v xml:space="preserve">Ocean Blue </v>
      </c>
      <c r="S477" s="19" t="str">
        <f t="shared" si="238"/>
        <v xml:space="preserve">Ocean Blue </v>
      </c>
      <c r="T477" s="19" t="str">
        <f t="shared" si="239"/>
        <v xml:space="preserve"> 3</v>
      </c>
      <c r="U477" s="19">
        <f t="shared" si="240"/>
        <v>3</v>
      </c>
      <c r="V477" s="20" t="e">
        <f t="shared" si="241"/>
        <v>#VALUE!</v>
      </c>
      <c r="W477" s="18" t="e">
        <f t="shared" si="242"/>
        <v>#VALUE!</v>
      </c>
      <c r="X477" s="18" t="e">
        <f t="shared" si="243"/>
        <v>#VALUE!</v>
      </c>
      <c r="Y477" s="18" t="e">
        <f t="shared" si="244"/>
        <v>#VALUE!</v>
      </c>
      <c r="Z477" s="16" t="str">
        <f t="shared" si="245"/>
        <v xml:space="preserve"> </v>
      </c>
      <c r="AA477" s="16" t="str">
        <f t="shared" si="246"/>
        <v xml:space="preserve"> </v>
      </c>
      <c r="AB477" s="19" t="str">
        <f t="shared" si="247"/>
        <v>0</v>
      </c>
      <c r="AC477" s="19">
        <f t="shared" si="248"/>
        <v>0</v>
      </c>
      <c r="AD477" s="19">
        <f t="shared" si="249"/>
        <v>5</v>
      </c>
      <c r="AE477" s="31">
        <f>_xlfn.XLOOKUP(C477,Product!$E$3:$E$29,Product!$F$3:$F$29)</f>
        <v>360000</v>
      </c>
      <c r="AF477" s="31">
        <f>_xlfn.XLOOKUP(C477,Product!$E$3:$E$29,Product!$G$3:$G$29)</f>
        <v>108000</v>
      </c>
      <c r="AG477" s="21" t="s">
        <v>89</v>
      </c>
      <c r="AH477" s="22">
        <f>_xlfn.XLOOKUP(AG477,Diskon!$C$3:$C$9,Diskon!$D$3:$D$9)</f>
        <v>0.15</v>
      </c>
      <c r="AI477" s="17" t="s">
        <v>90</v>
      </c>
      <c r="AJ477" s="16" t="s">
        <v>23</v>
      </c>
      <c r="AK477" s="16" t="s">
        <v>42</v>
      </c>
      <c r="AL477" s="23">
        <f t="shared" si="250"/>
        <v>1800000</v>
      </c>
      <c r="AM477" s="23">
        <f t="shared" si="251"/>
        <v>270000</v>
      </c>
      <c r="AN477" s="23">
        <f t="shared" si="252"/>
        <v>1530000</v>
      </c>
      <c r="AO477" s="23">
        <f t="shared" si="253"/>
        <v>540000</v>
      </c>
      <c r="AP477" s="23">
        <f t="shared" si="254"/>
        <v>990000</v>
      </c>
      <c r="AQ477" s="24">
        <v>45020</v>
      </c>
      <c r="AR477" s="27" t="str">
        <f t="shared" si="255"/>
        <v>04/04/23</v>
      </c>
      <c r="AS477" s="16">
        <v>5</v>
      </c>
      <c r="AT477" s="66">
        <f>AP477/'pivot general'!$A$8</f>
        <v>1.4851009497370584E-3</v>
      </c>
    </row>
    <row r="478" spans="1:46" ht="14.4" x14ac:dyDescent="0.3">
      <c r="A478" s="16">
        <v>477</v>
      </c>
      <c r="B478" s="16" t="str">
        <f t="shared" si="224"/>
        <v>ORD-AK-477-29/04/23</v>
      </c>
      <c r="C478" s="17" t="s">
        <v>50</v>
      </c>
      <c r="D478" s="16" t="str">
        <f>_xlfn.XLOOKUP($C478,Product!$E$3:$E$29,Product!$D$3:$D$29)</f>
        <v>AK</v>
      </c>
      <c r="E478" s="18" t="s">
        <v>437</v>
      </c>
      <c r="F478" s="18">
        <f t="shared" si="225"/>
        <v>10</v>
      </c>
      <c r="G478" s="18">
        <f t="shared" si="226"/>
        <v>20</v>
      </c>
      <c r="H478" s="18">
        <f t="shared" si="227"/>
        <v>31</v>
      </c>
      <c r="I478" s="18">
        <f t="shared" si="228"/>
        <v>10</v>
      </c>
      <c r="J478" s="16" t="str">
        <f t="shared" si="229"/>
        <v>Snow White</v>
      </c>
      <c r="K478" s="16" t="str">
        <f t="shared" si="230"/>
        <v>Snow White</v>
      </c>
      <c r="L478" s="25" t="str">
        <f t="shared" si="231"/>
        <v xml:space="preserve"> 3</v>
      </c>
      <c r="M478" s="19">
        <f t="shared" si="232"/>
        <v>3</v>
      </c>
      <c r="N478" s="18" t="e">
        <f t="shared" si="233"/>
        <v>#VALUE!</v>
      </c>
      <c r="O478" s="18" t="e">
        <f t="shared" si="234"/>
        <v>#VALUE!</v>
      </c>
      <c r="P478" s="18" t="e">
        <f t="shared" si="235"/>
        <v>#VALUE!</v>
      </c>
      <c r="Q478" s="18" t="e">
        <f t="shared" si="236"/>
        <v>#VALUE!</v>
      </c>
      <c r="R478" s="27" t="str">
        <f t="shared" si="237"/>
        <v xml:space="preserve"> </v>
      </c>
      <c r="S478" s="19" t="str">
        <f t="shared" si="238"/>
        <v xml:space="preserve"> </v>
      </c>
      <c r="T478" s="19" t="str">
        <f t="shared" si="239"/>
        <v>0</v>
      </c>
      <c r="U478" s="19">
        <f t="shared" si="240"/>
        <v>0</v>
      </c>
      <c r="V478" s="20" t="e">
        <f t="shared" si="241"/>
        <v>#VALUE!</v>
      </c>
      <c r="W478" s="18" t="e">
        <f t="shared" si="242"/>
        <v>#VALUE!</v>
      </c>
      <c r="X478" s="18" t="e">
        <f t="shared" si="243"/>
        <v>#VALUE!</v>
      </c>
      <c r="Y478" s="18" t="e">
        <f t="shared" si="244"/>
        <v>#VALUE!</v>
      </c>
      <c r="Z478" s="16" t="str">
        <f t="shared" si="245"/>
        <v xml:space="preserve"> </v>
      </c>
      <c r="AA478" s="16" t="str">
        <f t="shared" si="246"/>
        <v xml:space="preserve"> </v>
      </c>
      <c r="AB478" s="19" t="str">
        <f t="shared" si="247"/>
        <v>0</v>
      </c>
      <c r="AC478" s="19">
        <f t="shared" si="248"/>
        <v>0</v>
      </c>
      <c r="AD478" s="19">
        <f t="shared" si="249"/>
        <v>3</v>
      </c>
      <c r="AE478" s="31">
        <f>_xlfn.XLOOKUP(C478,Product!$E$3:$E$29,Product!$F$3:$F$29)</f>
        <v>290000</v>
      </c>
      <c r="AF478" s="31">
        <f>_xlfn.XLOOKUP(C478,Product!$E$3:$E$29,Product!$G$3:$G$29)</f>
        <v>115000</v>
      </c>
      <c r="AG478" s="21" t="s">
        <v>100</v>
      </c>
      <c r="AH478" s="22">
        <f>_xlfn.XLOOKUP(AG478,Diskon!$C$3:$C$9,Diskon!$D$3:$D$9)</f>
        <v>0.15</v>
      </c>
      <c r="AI478" s="17" t="s">
        <v>13</v>
      </c>
      <c r="AJ478" s="16" t="s">
        <v>17</v>
      </c>
      <c r="AK478" s="16" t="s">
        <v>70</v>
      </c>
      <c r="AL478" s="23">
        <f t="shared" si="250"/>
        <v>870000</v>
      </c>
      <c r="AM478" s="23">
        <f t="shared" si="251"/>
        <v>130500</v>
      </c>
      <c r="AN478" s="23">
        <f t="shared" si="252"/>
        <v>739500</v>
      </c>
      <c r="AO478" s="23">
        <f t="shared" si="253"/>
        <v>345000</v>
      </c>
      <c r="AP478" s="23">
        <f t="shared" si="254"/>
        <v>394500</v>
      </c>
      <c r="AQ478" s="24">
        <v>45045</v>
      </c>
      <c r="AR478" s="27" t="str">
        <f t="shared" si="255"/>
        <v>29/04/23</v>
      </c>
      <c r="AS478" s="16">
        <v>3</v>
      </c>
      <c r="AT478" s="66">
        <f>AP478/'pivot general'!$A$8</f>
        <v>5.9179022694067634E-4</v>
      </c>
    </row>
    <row r="479" spans="1:46" ht="14.4" x14ac:dyDescent="0.3">
      <c r="A479" s="16">
        <v>478</v>
      </c>
      <c r="B479" s="16" t="str">
        <f t="shared" si="224"/>
        <v>ORD-PU-478-05/04/23</v>
      </c>
      <c r="C479" s="17" t="s">
        <v>41</v>
      </c>
      <c r="D479" s="16" t="str">
        <f>_xlfn.XLOOKUP($C479,Product!$E$3:$E$29,Product!$D$3:$D$29)</f>
        <v>PU</v>
      </c>
      <c r="E479" s="18" t="s">
        <v>438</v>
      </c>
      <c r="F479" s="18">
        <f t="shared" si="225"/>
        <v>10</v>
      </c>
      <c r="G479" s="18">
        <f t="shared" si="226"/>
        <v>21</v>
      </c>
      <c r="H479" s="18">
        <f t="shared" si="227"/>
        <v>32</v>
      </c>
      <c r="I479" s="18">
        <f t="shared" si="228"/>
        <v>11</v>
      </c>
      <c r="J479" s="16" t="str">
        <f t="shared" si="229"/>
        <v>Carmine Red</v>
      </c>
      <c r="K479" s="16" t="str">
        <f t="shared" si="230"/>
        <v>Carmine Red</v>
      </c>
      <c r="L479" s="25" t="str">
        <f t="shared" si="231"/>
        <v xml:space="preserve"> 1</v>
      </c>
      <c r="M479" s="19">
        <f t="shared" si="232"/>
        <v>1</v>
      </c>
      <c r="N479" s="18">
        <f t="shared" si="233"/>
        <v>45</v>
      </c>
      <c r="O479" s="18">
        <f t="shared" si="234"/>
        <v>60</v>
      </c>
      <c r="P479" s="18">
        <f t="shared" si="235"/>
        <v>71</v>
      </c>
      <c r="Q479" s="18">
        <f t="shared" si="236"/>
        <v>15</v>
      </c>
      <c r="R479" s="27" t="str">
        <f t="shared" si="237"/>
        <v xml:space="preserve">Midnight Black </v>
      </c>
      <c r="S479" s="19" t="str">
        <f t="shared" si="238"/>
        <v xml:space="preserve">Midnight Black </v>
      </c>
      <c r="T479" s="19" t="str">
        <f t="shared" si="239"/>
        <v xml:space="preserve"> 4</v>
      </c>
      <c r="U479" s="19">
        <f t="shared" si="240"/>
        <v>4</v>
      </c>
      <c r="V479" s="20">
        <f t="shared" si="241"/>
        <v>84</v>
      </c>
      <c r="W479" s="18">
        <f t="shared" si="242"/>
        <v>96</v>
      </c>
      <c r="X479" s="18">
        <f t="shared" si="243"/>
        <v>107</v>
      </c>
      <c r="Y479" s="18">
        <f t="shared" si="244"/>
        <v>12</v>
      </c>
      <c r="Z479" s="16" t="str">
        <f t="shared" si="245"/>
        <v xml:space="preserve">Carmine Red </v>
      </c>
      <c r="AA479" s="16" t="str">
        <f t="shared" si="246"/>
        <v xml:space="preserve">Carmine Red </v>
      </c>
      <c r="AB479" s="19" t="str">
        <f t="shared" si="247"/>
        <v xml:space="preserve"> 1</v>
      </c>
      <c r="AC479" s="19">
        <f t="shared" si="248"/>
        <v>1</v>
      </c>
      <c r="AD479" s="19">
        <f t="shared" si="249"/>
        <v>6</v>
      </c>
      <c r="AE479" s="31">
        <f>_xlfn.XLOOKUP(C479,Product!$E$3:$E$29,Product!$F$3:$F$29)</f>
        <v>220000</v>
      </c>
      <c r="AF479" s="31">
        <f>_xlfn.XLOOKUP(C479,Product!$E$3:$E$29,Product!$G$3:$G$29)</f>
        <v>76000</v>
      </c>
      <c r="AG479" s="21" t="s">
        <v>89</v>
      </c>
      <c r="AH479" s="22">
        <f>_xlfn.XLOOKUP(AG479,Diskon!$C$3:$C$9,Diskon!$D$3:$D$9)</f>
        <v>0.15</v>
      </c>
      <c r="AI479" s="17" t="s">
        <v>90</v>
      </c>
      <c r="AJ479" s="16" t="s">
        <v>23</v>
      </c>
      <c r="AK479" s="16" t="s">
        <v>42</v>
      </c>
      <c r="AL479" s="23">
        <f t="shared" si="250"/>
        <v>1320000</v>
      </c>
      <c r="AM479" s="23">
        <f t="shared" si="251"/>
        <v>198000</v>
      </c>
      <c r="AN479" s="23">
        <f t="shared" si="252"/>
        <v>1122000</v>
      </c>
      <c r="AO479" s="23">
        <f t="shared" si="253"/>
        <v>456000</v>
      </c>
      <c r="AP479" s="23">
        <f t="shared" si="254"/>
        <v>666000</v>
      </c>
      <c r="AQ479" s="24">
        <v>45021</v>
      </c>
      <c r="AR479" s="27" t="str">
        <f t="shared" si="255"/>
        <v>05/04/23</v>
      </c>
      <c r="AS479" s="16">
        <v>2</v>
      </c>
      <c r="AT479" s="66">
        <f>AP479/'pivot general'!$A$8</f>
        <v>9.9906791164129389E-4</v>
      </c>
    </row>
    <row r="480" spans="1:46" ht="14.4" x14ac:dyDescent="0.3">
      <c r="A480" s="16">
        <v>479</v>
      </c>
      <c r="B480" s="16" t="str">
        <f t="shared" si="224"/>
        <v>ORD-PW-479-27/04/23</v>
      </c>
      <c r="C480" s="17" t="s">
        <v>73</v>
      </c>
      <c r="D480" s="16" t="str">
        <f>_xlfn.XLOOKUP($C480,Product!$E$3:$E$29,Product!$D$3:$D$29)</f>
        <v>PW</v>
      </c>
      <c r="E480" s="18" t="s">
        <v>439</v>
      </c>
      <c r="F480" s="18">
        <f t="shared" si="225"/>
        <v>10</v>
      </c>
      <c r="G480" s="18">
        <f t="shared" si="226"/>
        <v>20</v>
      </c>
      <c r="H480" s="18">
        <f t="shared" si="227"/>
        <v>31</v>
      </c>
      <c r="I480" s="18">
        <f t="shared" si="228"/>
        <v>10</v>
      </c>
      <c r="J480" s="16" t="str">
        <f t="shared" si="229"/>
        <v>Snow White</v>
      </c>
      <c r="K480" s="16" t="str">
        <f t="shared" si="230"/>
        <v>Snow White</v>
      </c>
      <c r="L480" s="25" t="str">
        <f t="shared" si="231"/>
        <v xml:space="preserve"> 2</v>
      </c>
      <c r="M480" s="19">
        <f t="shared" si="232"/>
        <v>2</v>
      </c>
      <c r="N480" s="18">
        <f t="shared" si="233"/>
        <v>44</v>
      </c>
      <c r="O480" s="18">
        <f t="shared" si="234"/>
        <v>49</v>
      </c>
      <c r="P480" s="18">
        <f t="shared" si="235"/>
        <v>60</v>
      </c>
      <c r="Q480" s="18">
        <f t="shared" si="236"/>
        <v>5</v>
      </c>
      <c r="R480" s="27" t="str">
        <f t="shared" si="237"/>
        <v xml:space="preserve">Gold </v>
      </c>
      <c r="S480" s="19" t="str">
        <f t="shared" si="238"/>
        <v xml:space="preserve">Gold </v>
      </c>
      <c r="T480" s="19" t="str">
        <f t="shared" si="239"/>
        <v xml:space="preserve"> 2</v>
      </c>
      <c r="U480" s="19">
        <f t="shared" si="240"/>
        <v>2</v>
      </c>
      <c r="V480" s="20" t="e">
        <f t="shared" si="241"/>
        <v>#VALUE!</v>
      </c>
      <c r="W480" s="18" t="e">
        <f t="shared" si="242"/>
        <v>#VALUE!</v>
      </c>
      <c r="X480" s="18" t="e">
        <f t="shared" si="243"/>
        <v>#VALUE!</v>
      </c>
      <c r="Y480" s="18" t="e">
        <f t="shared" si="244"/>
        <v>#VALUE!</v>
      </c>
      <c r="Z480" s="16" t="str">
        <f t="shared" si="245"/>
        <v xml:space="preserve"> </v>
      </c>
      <c r="AA480" s="16" t="str">
        <f t="shared" si="246"/>
        <v xml:space="preserve"> </v>
      </c>
      <c r="AB480" s="19" t="str">
        <f t="shared" si="247"/>
        <v>0</v>
      </c>
      <c r="AC480" s="19">
        <f t="shared" si="248"/>
        <v>0</v>
      </c>
      <c r="AD480" s="19">
        <f t="shared" si="249"/>
        <v>4</v>
      </c>
      <c r="AE480" s="31">
        <f>_xlfn.XLOOKUP(C480,Product!$E$3:$E$29,Product!$F$3:$F$29)</f>
        <v>185000</v>
      </c>
      <c r="AF480" s="31">
        <f>_xlfn.XLOOKUP(C480,Product!$E$3:$E$29,Product!$G$3:$G$29)</f>
        <v>60000</v>
      </c>
      <c r="AG480" s="21" t="s">
        <v>96</v>
      </c>
      <c r="AH480" s="22">
        <f>_xlfn.XLOOKUP(AG480,Diskon!$C$3:$C$9,Diskon!$D$3:$D$9)</f>
        <v>0.1</v>
      </c>
      <c r="AI480" s="17" t="s">
        <v>13</v>
      </c>
      <c r="AJ480" s="16" t="s">
        <v>14</v>
      </c>
      <c r="AK480" s="16" t="s">
        <v>75</v>
      </c>
      <c r="AL480" s="23">
        <f t="shared" si="250"/>
        <v>740000</v>
      </c>
      <c r="AM480" s="23">
        <f t="shared" si="251"/>
        <v>74000</v>
      </c>
      <c r="AN480" s="23">
        <f t="shared" si="252"/>
        <v>666000</v>
      </c>
      <c r="AO480" s="23">
        <f t="shared" si="253"/>
        <v>240000</v>
      </c>
      <c r="AP480" s="23">
        <f t="shared" si="254"/>
        <v>426000</v>
      </c>
      <c r="AQ480" s="24">
        <v>45043</v>
      </c>
      <c r="AR480" s="27" t="str">
        <f t="shared" si="255"/>
        <v>27/04/23</v>
      </c>
      <c r="AS480" s="16">
        <v>5</v>
      </c>
      <c r="AT480" s="66">
        <f>AP480/'pivot general'!$A$8</f>
        <v>6.3904343897776457E-4</v>
      </c>
    </row>
    <row r="481" spans="1:46" ht="14.4" x14ac:dyDescent="0.3">
      <c r="A481" s="16">
        <v>480</v>
      </c>
      <c r="B481" s="16" t="str">
        <f t="shared" si="224"/>
        <v>ORD-AK-480-03/04/23</v>
      </c>
      <c r="C481" s="17" t="s">
        <v>37</v>
      </c>
      <c r="D481" s="16" t="str">
        <f>_xlfn.XLOOKUP($C481,Product!$E$3:$E$29,Product!$D$3:$D$29)</f>
        <v>AK</v>
      </c>
      <c r="E481" s="18" t="s">
        <v>146</v>
      </c>
      <c r="F481" s="18">
        <f t="shared" si="225"/>
        <v>10</v>
      </c>
      <c r="G481" s="18">
        <f t="shared" si="226"/>
        <v>14</v>
      </c>
      <c r="H481" s="18">
        <f t="shared" si="227"/>
        <v>25</v>
      </c>
      <c r="I481" s="18">
        <f t="shared" si="228"/>
        <v>4</v>
      </c>
      <c r="J481" s="16" t="str">
        <f t="shared" si="229"/>
        <v>Gold</v>
      </c>
      <c r="K481" s="16" t="str">
        <f t="shared" si="230"/>
        <v>Gold</v>
      </c>
      <c r="L481" s="25" t="str">
        <f t="shared" si="231"/>
        <v xml:space="preserve"> 2</v>
      </c>
      <c r="M481" s="19">
        <f t="shared" si="232"/>
        <v>2</v>
      </c>
      <c r="N481" s="18" t="e">
        <f t="shared" si="233"/>
        <v>#VALUE!</v>
      </c>
      <c r="O481" s="18" t="e">
        <f t="shared" si="234"/>
        <v>#VALUE!</v>
      </c>
      <c r="P481" s="18" t="e">
        <f t="shared" si="235"/>
        <v>#VALUE!</v>
      </c>
      <c r="Q481" s="18" t="e">
        <f t="shared" si="236"/>
        <v>#VALUE!</v>
      </c>
      <c r="R481" s="27" t="str">
        <f t="shared" si="237"/>
        <v xml:space="preserve"> </v>
      </c>
      <c r="S481" s="19" t="str">
        <f t="shared" si="238"/>
        <v xml:space="preserve"> </v>
      </c>
      <c r="T481" s="19" t="str">
        <f t="shared" si="239"/>
        <v>0</v>
      </c>
      <c r="U481" s="19">
        <f t="shared" si="240"/>
        <v>0</v>
      </c>
      <c r="V481" s="20" t="e">
        <f t="shared" si="241"/>
        <v>#VALUE!</v>
      </c>
      <c r="W481" s="18" t="e">
        <f t="shared" si="242"/>
        <v>#VALUE!</v>
      </c>
      <c r="X481" s="18" t="e">
        <f t="shared" si="243"/>
        <v>#VALUE!</v>
      </c>
      <c r="Y481" s="18" t="e">
        <f t="shared" si="244"/>
        <v>#VALUE!</v>
      </c>
      <c r="Z481" s="16" t="str">
        <f t="shared" si="245"/>
        <v xml:space="preserve"> </v>
      </c>
      <c r="AA481" s="16" t="str">
        <f t="shared" si="246"/>
        <v xml:space="preserve"> </v>
      </c>
      <c r="AB481" s="19" t="str">
        <f t="shared" si="247"/>
        <v>0</v>
      </c>
      <c r="AC481" s="19">
        <f t="shared" si="248"/>
        <v>0</v>
      </c>
      <c r="AD481" s="19">
        <f t="shared" si="249"/>
        <v>2</v>
      </c>
      <c r="AE481" s="31">
        <f>_xlfn.XLOOKUP(C481,Product!$E$3:$E$29,Product!$F$3:$F$29)</f>
        <v>48000</v>
      </c>
      <c r="AF481" s="31">
        <f>_xlfn.XLOOKUP(C481,Product!$E$3:$E$29,Product!$G$3:$G$29)</f>
        <v>20000</v>
      </c>
      <c r="AG481" s="21" t="s">
        <v>92</v>
      </c>
      <c r="AH481" s="22">
        <f>_xlfn.XLOOKUP(AG481,Diskon!$C$3:$C$9,Diskon!$D$3:$D$9)</f>
        <v>0.1</v>
      </c>
      <c r="AI481" s="17" t="s">
        <v>90</v>
      </c>
      <c r="AJ481" s="16" t="s">
        <v>14</v>
      </c>
      <c r="AK481" s="16" t="s">
        <v>55</v>
      </c>
      <c r="AL481" s="23">
        <f t="shared" si="250"/>
        <v>96000</v>
      </c>
      <c r="AM481" s="23">
        <f t="shared" si="251"/>
        <v>9600</v>
      </c>
      <c r="AN481" s="23">
        <f t="shared" si="252"/>
        <v>86400</v>
      </c>
      <c r="AO481" s="23">
        <f t="shared" si="253"/>
        <v>40000</v>
      </c>
      <c r="AP481" s="23">
        <f t="shared" si="254"/>
        <v>46400</v>
      </c>
      <c r="AQ481" s="24">
        <v>45019</v>
      </c>
      <c r="AR481" s="27" t="str">
        <f t="shared" si="255"/>
        <v>03/04/23</v>
      </c>
      <c r="AS481" s="16">
        <v>4</v>
      </c>
      <c r="AT481" s="66">
        <f>AP481/'pivot general'!$A$8</f>
        <v>6.9604731381615664E-5</v>
      </c>
    </row>
    <row r="482" spans="1:46" ht="14.4" x14ac:dyDescent="0.3">
      <c r="A482" s="16">
        <v>481</v>
      </c>
      <c r="B482" s="16" t="str">
        <f t="shared" si="224"/>
        <v>ORD-PP-481-06/04/23</v>
      </c>
      <c r="C482" s="17" t="s">
        <v>54</v>
      </c>
      <c r="D482" s="16" t="str">
        <f>_xlfn.XLOOKUP($C482,Product!$E$3:$E$29,Product!$D$3:$D$29)</f>
        <v>PP</v>
      </c>
      <c r="E482" s="18" t="s">
        <v>440</v>
      </c>
      <c r="F482" s="18">
        <f t="shared" si="225"/>
        <v>10</v>
      </c>
      <c r="G482" s="18">
        <f t="shared" si="226"/>
        <v>20</v>
      </c>
      <c r="H482" s="18">
        <f t="shared" si="227"/>
        <v>31</v>
      </c>
      <c r="I482" s="18">
        <f t="shared" si="228"/>
        <v>10</v>
      </c>
      <c r="J482" s="16" t="str">
        <f t="shared" si="229"/>
        <v>Ocean Blue</v>
      </c>
      <c r="K482" s="16" t="str">
        <f t="shared" si="230"/>
        <v>Ocean Blue</v>
      </c>
      <c r="L482" s="25" t="str">
        <f t="shared" si="231"/>
        <v xml:space="preserve"> 2</v>
      </c>
      <c r="M482" s="19">
        <f t="shared" si="232"/>
        <v>2</v>
      </c>
      <c r="N482" s="18">
        <f t="shared" si="233"/>
        <v>44</v>
      </c>
      <c r="O482" s="18">
        <f t="shared" si="234"/>
        <v>52</v>
      </c>
      <c r="P482" s="18">
        <f t="shared" si="235"/>
        <v>63</v>
      </c>
      <c r="Q482" s="18">
        <f t="shared" si="236"/>
        <v>8</v>
      </c>
      <c r="R482" s="27" t="str">
        <f t="shared" si="237"/>
        <v xml:space="preserve">Magenta </v>
      </c>
      <c r="S482" s="19" t="str">
        <f t="shared" si="238"/>
        <v xml:space="preserve">Magenta </v>
      </c>
      <c r="T482" s="19" t="str">
        <f t="shared" si="239"/>
        <v xml:space="preserve"> 2</v>
      </c>
      <c r="U482" s="19">
        <f t="shared" si="240"/>
        <v>2</v>
      </c>
      <c r="V482" s="20">
        <f t="shared" si="241"/>
        <v>76</v>
      </c>
      <c r="W482" s="18">
        <f t="shared" si="242"/>
        <v>81</v>
      </c>
      <c r="X482" s="18">
        <f t="shared" si="243"/>
        <v>92</v>
      </c>
      <c r="Y482" s="18">
        <f t="shared" si="244"/>
        <v>5</v>
      </c>
      <c r="Z482" s="16" t="str">
        <f t="shared" si="245"/>
        <v xml:space="preserve">Gold </v>
      </c>
      <c r="AA482" s="16" t="str">
        <f t="shared" si="246"/>
        <v xml:space="preserve">Gold </v>
      </c>
      <c r="AB482" s="19" t="str">
        <f t="shared" si="247"/>
        <v xml:space="preserve"> 1</v>
      </c>
      <c r="AC482" s="19">
        <f t="shared" si="248"/>
        <v>1</v>
      </c>
      <c r="AD482" s="19">
        <f t="shared" si="249"/>
        <v>5</v>
      </c>
      <c r="AE482" s="31">
        <f>_xlfn.XLOOKUP(C482,Product!$E$3:$E$29,Product!$F$3:$F$29)</f>
        <v>85000</v>
      </c>
      <c r="AF482" s="31">
        <f>_xlfn.XLOOKUP(C482,Product!$E$3:$E$29,Product!$G$3:$G$29)</f>
        <v>28000</v>
      </c>
      <c r="AG482" s="21" t="s">
        <v>89</v>
      </c>
      <c r="AH482" s="22">
        <f>_xlfn.XLOOKUP(AG482,Diskon!$C$3:$C$9,Diskon!$D$3:$D$9)</f>
        <v>0.15</v>
      </c>
      <c r="AI482" s="17" t="s">
        <v>90</v>
      </c>
      <c r="AJ482" s="16" t="s">
        <v>23</v>
      </c>
      <c r="AK482" s="16" t="s">
        <v>49</v>
      </c>
      <c r="AL482" s="23">
        <f t="shared" si="250"/>
        <v>425000</v>
      </c>
      <c r="AM482" s="23">
        <f t="shared" si="251"/>
        <v>63750</v>
      </c>
      <c r="AN482" s="23">
        <f t="shared" si="252"/>
        <v>361250</v>
      </c>
      <c r="AO482" s="23">
        <f t="shared" si="253"/>
        <v>140000</v>
      </c>
      <c r="AP482" s="23">
        <f t="shared" si="254"/>
        <v>221250</v>
      </c>
      <c r="AQ482" s="24">
        <v>45022</v>
      </c>
      <c r="AR482" s="27" t="str">
        <f t="shared" si="255"/>
        <v>06/04/23</v>
      </c>
      <c r="AS482" s="16">
        <v>1</v>
      </c>
      <c r="AT482" s="66">
        <f>AP482/'pivot general'!$A$8</f>
        <v>3.3189756073669107E-4</v>
      </c>
    </row>
    <row r="483" spans="1:46" ht="14.4" x14ac:dyDescent="0.3">
      <c r="A483" s="16">
        <v>482</v>
      </c>
      <c r="B483" s="16" t="str">
        <f t="shared" si="224"/>
        <v>ORD-AK-482-25/04/23</v>
      </c>
      <c r="C483" s="17" t="s">
        <v>45</v>
      </c>
      <c r="D483" s="16" t="str">
        <f>_xlfn.XLOOKUP($C483,Product!$E$3:$E$29,Product!$D$3:$D$29)</f>
        <v>AK</v>
      </c>
      <c r="E483" s="18" t="s">
        <v>108</v>
      </c>
      <c r="F483" s="18">
        <f t="shared" si="225"/>
        <v>10</v>
      </c>
      <c r="G483" s="18">
        <f t="shared" si="226"/>
        <v>14</v>
      </c>
      <c r="H483" s="18">
        <f t="shared" si="227"/>
        <v>25</v>
      </c>
      <c r="I483" s="18">
        <f t="shared" si="228"/>
        <v>4</v>
      </c>
      <c r="J483" s="16" t="str">
        <f t="shared" si="229"/>
        <v>Dusk</v>
      </c>
      <c r="K483" s="16" t="str">
        <f t="shared" si="230"/>
        <v>Dusk</v>
      </c>
      <c r="L483" s="25" t="str">
        <f t="shared" si="231"/>
        <v xml:space="preserve"> 1</v>
      </c>
      <c r="M483" s="19">
        <f t="shared" si="232"/>
        <v>1</v>
      </c>
      <c r="N483" s="18" t="e">
        <f t="shared" si="233"/>
        <v>#VALUE!</v>
      </c>
      <c r="O483" s="18" t="e">
        <f t="shared" si="234"/>
        <v>#VALUE!</v>
      </c>
      <c r="P483" s="18" t="e">
        <f t="shared" si="235"/>
        <v>#VALUE!</v>
      </c>
      <c r="Q483" s="18" t="e">
        <f t="shared" si="236"/>
        <v>#VALUE!</v>
      </c>
      <c r="R483" s="27" t="str">
        <f t="shared" si="237"/>
        <v xml:space="preserve"> </v>
      </c>
      <c r="S483" s="19" t="str">
        <f t="shared" si="238"/>
        <v xml:space="preserve"> </v>
      </c>
      <c r="T483" s="19" t="str">
        <f t="shared" si="239"/>
        <v>0</v>
      </c>
      <c r="U483" s="19">
        <f t="shared" si="240"/>
        <v>0</v>
      </c>
      <c r="V483" s="20" t="e">
        <f t="shared" si="241"/>
        <v>#VALUE!</v>
      </c>
      <c r="W483" s="18" t="e">
        <f t="shared" si="242"/>
        <v>#VALUE!</v>
      </c>
      <c r="X483" s="18" t="e">
        <f t="shared" si="243"/>
        <v>#VALUE!</v>
      </c>
      <c r="Y483" s="18" t="e">
        <f t="shared" si="244"/>
        <v>#VALUE!</v>
      </c>
      <c r="Z483" s="16" t="str">
        <f t="shared" si="245"/>
        <v xml:space="preserve"> </v>
      </c>
      <c r="AA483" s="16" t="str">
        <f t="shared" si="246"/>
        <v xml:space="preserve"> </v>
      </c>
      <c r="AB483" s="19" t="str">
        <f t="shared" si="247"/>
        <v>0</v>
      </c>
      <c r="AC483" s="19">
        <f t="shared" si="248"/>
        <v>0</v>
      </c>
      <c r="AD483" s="19">
        <f t="shared" si="249"/>
        <v>1</v>
      </c>
      <c r="AE483" s="31">
        <f>_xlfn.XLOOKUP(C483,Product!$E$3:$E$29,Product!$F$3:$F$29)</f>
        <v>400000</v>
      </c>
      <c r="AF483" s="31">
        <f>_xlfn.XLOOKUP(C483,Product!$E$3:$E$29,Product!$G$3:$G$29)</f>
        <v>250000</v>
      </c>
      <c r="AG483" s="21" t="s">
        <v>96</v>
      </c>
      <c r="AH483" s="22">
        <f>_xlfn.XLOOKUP(AG483,Diskon!$C$3:$C$9,Diskon!$D$3:$D$9)</f>
        <v>0.1</v>
      </c>
      <c r="AI483" s="17" t="s">
        <v>13</v>
      </c>
      <c r="AJ483" s="16" t="s">
        <v>14</v>
      </c>
      <c r="AK483" s="16" t="s">
        <v>76</v>
      </c>
      <c r="AL483" s="23">
        <f t="shared" si="250"/>
        <v>400000</v>
      </c>
      <c r="AM483" s="23">
        <f t="shared" si="251"/>
        <v>40000</v>
      </c>
      <c r="AN483" s="23">
        <f t="shared" si="252"/>
        <v>360000</v>
      </c>
      <c r="AO483" s="23">
        <f t="shared" si="253"/>
        <v>250000</v>
      </c>
      <c r="AP483" s="23">
        <f t="shared" si="254"/>
        <v>110000</v>
      </c>
      <c r="AQ483" s="24">
        <v>45041</v>
      </c>
      <c r="AR483" s="27" t="str">
        <f t="shared" si="255"/>
        <v>25/04/23</v>
      </c>
      <c r="AS483" s="16">
        <v>4</v>
      </c>
      <c r="AT483" s="66">
        <f>AP483/'pivot general'!$A$8</f>
        <v>1.6501121663745093E-4</v>
      </c>
    </row>
    <row r="484" spans="1:46" ht="14.4" x14ac:dyDescent="0.3">
      <c r="A484" s="16">
        <v>483</v>
      </c>
      <c r="B484" s="16" t="str">
        <f t="shared" si="224"/>
        <v>ORD-PW-483-05/04/23</v>
      </c>
      <c r="C484" s="17" t="s">
        <v>73</v>
      </c>
      <c r="D484" s="16" t="str">
        <f>_xlfn.XLOOKUP($C484,Product!$E$3:$E$29,Product!$D$3:$D$29)</f>
        <v>PW</v>
      </c>
      <c r="E484" s="18" t="s">
        <v>441</v>
      </c>
      <c r="F484" s="18">
        <f t="shared" si="225"/>
        <v>10</v>
      </c>
      <c r="G484" s="18">
        <f t="shared" si="226"/>
        <v>14</v>
      </c>
      <c r="H484" s="18">
        <f t="shared" si="227"/>
        <v>25</v>
      </c>
      <c r="I484" s="18">
        <f t="shared" si="228"/>
        <v>4</v>
      </c>
      <c r="J484" s="16" t="str">
        <f t="shared" si="229"/>
        <v>Dusk</v>
      </c>
      <c r="K484" s="16" t="str">
        <f t="shared" si="230"/>
        <v>Dusk</v>
      </c>
      <c r="L484" s="25" t="str">
        <f t="shared" si="231"/>
        <v xml:space="preserve"> 3</v>
      </c>
      <c r="M484" s="19">
        <f t="shared" si="232"/>
        <v>3</v>
      </c>
      <c r="N484" s="18">
        <f t="shared" si="233"/>
        <v>38</v>
      </c>
      <c r="O484" s="18">
        <f t="shared" si="234"/>
        <v>48</v>
      </c>
      <c r="P484" s="18">
        <f t="shared" si="235"/>
        <v>59</v>
      </c>
      <c r="Q484" s="18">
        <f t="shared" si="236"/>
        <v>10</v>
      </c>
      <c r="R484" s="27" t="str">
        <f t="shared" si="237"/>
        <v xml:space="preserve">Rose Gold </v>
      </c>
      <c r="S484" s="19" t="str">
        <f t="shared" si="238"/>
        <v xml:space="preserve">Rose Gold </v>
      </c>
      <c r="T484" s="19" t="str">
        <f t="shared" si="239"/>
        <v xml:space="preserve"> 4</v>
      </c>
      <c r="U484" s="19">
        <f t="shared" si="240"/>
        <v>4</v>
      </c>
      <c r="V484" s="20" t="e">
        <f t="shared" si="241"/>
        <v>#VALUE!</v>
      </c>
      <c r="W484" s="18" t="e">
        <f t="shared" si="242"/>
        <v>#VALUE!</v>
      </c>
      <c r="X484" s="18" t="e">
        <f t="shared" si="243"/>
        <v>#VALUE!</v>
      </c>
      <c r="Y484" s="18" t="e">
        <f t="shared" si="244"/>
        <v>#VALUE!</v>
      </c>
      <c r="Z484" s="16" t="str">
        <f t="shared" si="245"/>
        <v xml:space="preserve"> </v>
      </c>
      <c r="AA484" s="16" t="str">
        <f t="shared" si="246"/>
        <v xml:space="preserve"> </v>
      </c>
      <c r="AB484" s="19" t="str">
        <f t="shared" si="247"/>
        <v>0</v>
      </c>
      <c r="AC484" s="19">
        <f t="shared" si="248"/>
        <v>0</v>
      </c>
      <c r="AD484" s="19">
        <f t="shared" si="249"/>
        <v>7</v>
      </c>
      <c r="AE484" s="31">
        <f>_xlfn.XLOOKUP(C484,Product!$E$3:$E$29,Product!$F$3:$F$29)</f>
        <v>185000</v>
      </c>
      <c r="AF484" s="31">
        <f>_xlfn.XLOOKUP(C484,Product!$E$3:$E$29,Product!$G$3:$G$29)</f>
        <v>60000</v>
      </c>
      <c r="AG484" s="21" t="s">
        <v>92</v>
      </c>
      <c r="AH484" s="22">
        <f>_xlfn.XLOOKUP(AG484,Diskon!$C$3:$C$9,Diskon!$D$3:$D$9)</f>
        <v>0.1</v>
      </c>
      <c r="AI484" s="17" t="s">
        <v>90</v>
      </c>
      <c r="AJ484" s="16" t="s">
        <v>14</v>
      </c>
      <c r="AK484" s="16" t="s">
        <v>42</v>
      </c>
      <c r="AL484" s="23">
        <f t="shared" si="250"/>
        <v>1295000</v>
      </c>
      <c r="AM484" s="23">
        <f t="shared" si="251"/>
        <v>129500</v>
      </c>
      <c r="AN484" s="23">
        <f t="shared" si="252"/>
        <v>1165500</v>
      </c>
      <c r="AO484" s="23">
        <f t="shared" si="253"/>
        <v>420000</v>
      </c>
      <c r="AP484" s="23">
        <f t="shared" si="254"/>
        <v>745500</v>
      </c>
      <c r="AQ484" s="24">
        <v>45021</v>
      </c>
      <c r="AR484" s="27" t="str">
        <f t="shared" si="255"/>
        <v>05/04/23</v>
      </c>
      <c r="AS484" s="16">
        <v>4</v>
      </c>
      <c r="AT484" s="66">
        <f>AP484/'pivot general'!$A$8</f>
        <v>1.1183260182110878E-3</v>
      </c>
    </row>
    <row r="485" spans="1:46" ht="14.4" x14ac:dyDescent="0.3">
      <c r="A485" s="16">
        <v>484</v>
      </c>
      <c r="B485" s="16" t="str">
        <f t="shared" si="224"/>
        <v>ORD-PU-484-03/04/23</v>
      </c>
      <c r="C485" s="17" t="s">
        <v>41</v>
      </c>
      <c r="D485" s="16" t="str">
        <f>_xlfn.XLOOKUP($C485,Product!$E$3:$E$29,Product!$D$3:$D$29)</f>
        <v>PU</v>
      </c>
      <c r="E485" s="18" t="s">
        <v>108</v>
      </c>
      <c r="F485" s="18">
        <f t="shared" si="225"/>
        <v>10</v>
      </c>
      <c r="G485" s="18">
        <f t="shared" si="226"/>
        <v>14</v>
      </c>
      <c r="H485" s="18">
        <f t="shared" si="227"/>
        <v>25</v>
      </c>
      <c r="I485" s="18">
        <f t="shared" si="228"/>
        <v>4</v>
      </c>
      <c r="J485" s="16" t="str">
        <f t="shared" si="229"/>
        <v>Dusk</v>
      </c>
      <c r="K485" s="16" t="str">
        <f t="shared" si="230"/>
        <v>Dusk</v>
      </c>
      <c r="L485" s="25" t="str">
        <f t="shared" si="231"/>
        <v xml:space="preserve"> 1</v>
      </c>
      <c r="M485" s="19">
        <f t="shared" si="232"/>
        <v>1</v>
      </c>
      <c r="N485" s="18" t="e">
        <f t="shared" si="233"/>
        <v>#VALUE!</v>
      </c>
      <c r="O485" s="18" t="e">
        <f t="shared" si="234"/>
        <v>#VALUE!</v>
      </c>
      <c r="P485" s="18" t="e">
        <f t="shared" si="235"/>
        <v>#VALUE!</v>
      </c>
      <c r="Q485" s="18" t="e">
        <f t="shared" si="236"/>
        <v>#VALUE!</v>
      </c>
      <c r="R485" s="27" t="str">
        <f t="shared" si="237"/>
        <v xml:space="preserve"> </v>
      </c>
      <c r="S485" s="19" t="str">
        <f t="shared" si="238"/>
        <v xml:space="preserve"> </v>
      </c>
      <c r="T485" s="19" t="str">
        <f t="shared" si="239"/>
        <v>0</v>
      </c>
      <c r="U485" s="19">
        <f t="shared" si="240"/>
        <v>0</v>
      </c>
      <c r="V485" s="20" t="e">
        <f t="shared" si="241"/>
        <v>#VALUE!</v>
      </c>
      <c r="W485" s="18" t="e">
        <f t="shared" si="242"/>
        <v>#VALUE!</v>
      </c>
      <c r="X485" s="18" t="e">
        <f t="shared" si="243"/>
        <v>#VALUE!</v>
      </c>
      <c r="Y485" s="18" t="e">
        <f t="shared" si="244"/>
        <v>#VALUE!</v>
      </c>
      <c r="Z485" s="16" t="str">
        <f t="shared" si="245"/>
        <v xml:space="preserve"> </v>
      </c>
      <c r="AA485" s="16" t="str">
        <f t="shared" si="246"/>
        <v xml:space="preserve"> </v>
      </c>
      <c r="AB485" s="19" t="str">
        <f t="shared" si="247"/>
        <v>0</v>
      </c>
      <c r="AC485" s="19">
        <f t="shared" si="248"/>
        <v>0</v>
      </c>
      <c r="AD485" s="19">
        <f t="shared" si="249"/>
        <v>1</v>
      </c>
      <c r="AE485" s="31">
        <f>_xlfn.XLOOKUP(C485,Product!$E$3:$E$29,Product!$F$3:$F$29)</f>
        <v>220000</v>
      </c>
      <c r="AF485" s="31">
        <f>_xlfn.XLOOKUP(C485,Product!$E$3:$E$29,Product!$G$3:$G$29)</f>
        <v>76000</v>
      </c>
      <c r="AG485" s="21" t="s">
        <v>92</v>
      </c>
      <c r="AH485" s="22">
        <f>_xlfn.XLOOKUP(AG485,Diskon!$C$3:$C$9,Diskon!$D$3:$D$9)</f>
        <v>0.1</v>
      </c>
      <c r="AI485" s="17" t="s">
        <v>90</v>
      </c>
      <c r="AJ485" s="16" t="s">
        <v>14</v>
      </c>
      <c r="AK485" s="16" t="s">
        <v>75</v>
      </c>
      <c r="AL485" s="23">
        <f t="shared" si="250"/>
        <v>220000</v>
      </c>
      <c r="AM485" s="23">
        <f t="shared" si="251"/>
        <v>22000</v>
      </c>
      <c r="AN485" s="23">
        <f t="shared" si="252"/>
        <v>198000</v>
      </c>
      <c r="AO485" s="23">
        <f t="shared" si="253"/>
        <v>76000</v>
      </c>
      <c r="AP485" s="23">
        <f t="shared" si="254"/>
        <v>122000</v>
      </c>
      <c r="AQ485" s="24">
        <v>45019</v>
      </c>
      <c r="AR485" s="27" t="str">
        <f t="shared" si="255"/>
        <v>03/04/23</v>
      </c>
      <c r="AS485" s="16">
        <v>3</v>
      </c>
      <c r="AT485" s="66">
        <f>AP485/'pivot general'!$A$8</f>
        <v>1.8301244027062738E-4</v>
      </c>
    </row>
    <row r="486" spans="1:46" ht="14.4" x14ac:dyDescent="0.3">
      <c r="A486" s="16">
        <v>485</v>
      </c>
      <c r="B486" s="16" t="str">
        <f t="shared" si="224"/>
        <v>ORD-PP-485-03/04/23</v>
      </c>
      <c r="C486" s="17" t="s">
        <v>54</v>
      </c>
      <c r="D486" s="16" t="str">
        <f>_xlfn.XLOOKUP($C486,Product!$E$3:$E$29,Product!$D$3:$D$29)</f>
        <v>PP</v>
      </c>
      <c r="E486" s="18" t="s">
        <v>146</v>
      </c>
      <c r="F486" s="18">
        <f t="shared" si="225"/>
        <v>10</v>
      </c>
      <c r="G486" s="18">
        <f t="shared" si="226"/>
        <v>14</v>
      </c>
      <c r="H486" s="18">
        <f t="shared" si="227"/>
        <v>25</v>
      </c>
      <c r="I486" s="18">
        <f t="shared" si="228"/>
        <v>4</v>
      </c>
      <c r="J486" s="16" t="str">
        <f t="shared" si="229"/>
        <v>Gold</v>
      </c>
      <c r="K486" s="16" t="str">
        <f t="shared" si="230"/>
        <v>Gold</v>
      </c>
      <c r="L486" s="25" t="str">
        <f t="shared" si="231"/>
        <v xml:space="preserve"> 2</v>
      </c>
      <c r="M486" s="19">
        <f t="shared" si="232"/>
        <v>2</v>
      </c>
      <c r="N486" s="18" t="e">
        <f t="shared" si="233"/>
        <v>#VALUE!</v>
      </c>
      <c r="O486" s="18" t="e">
        <f t="shared" si="234"/>
        <v>#VALUE!</v>
      </c>
      <c r="P486" s="18" t="e">
        <f t="shared" si="235"/>
        <v>#VALUE!</v>
      </c>
      <c r="Q486" s="18" t="e">
        <f t="shared" si="236"/>
        <v>#VALUE!</v>
      </c>
      <c r="R486" s="27" t="str">
        <f t="shared" si="237"/>
        <v xml:space="preserve"> </v>
      </c>
      <c r="S486" s="19" t="str">
        <f t="shared" si="238"/>
        <v xml:space="preserve"> </v>
      </c>
      <c r="T486" s="19" t="str">
        <f t="shared" si="239"/>
        <v>0</v>
      </c>
      <c r="U486" s="19">
        <f t="shared" si="240"/>
        <v>0</v>
      </c>
      <c r="V486" s="20" t="e">
        <f t="shared" si="241"/>
        <v>#VALUE!</v>
      </c>
      <c r="W486" s="18" t="e">
        <f t="shared" si="242"/>
        <v>#VALUE!</v>
      </c>
      <c r="X486" s="18" t="e">
        <f t="shared" si="243"/>
        <v>#VALUE!</v>
      </c>
      <c r="Y486" s="18" t="e">
        <f t="shared" si="244"/>
        <v>#VALUE!</v>
      </c>
      <c r="Z486" s="16" t="str">
        <f t="shared" si="245"/>
        <v xml:space="preserve"> </v>
      </c>
      <c r="AA486" s="16" t="str">
        <f t="shared" si="246"/>
        <v xml:space="preserve"> </v>
      </c>
      <c r="AB486" s="19" t="str">
        <f t="shared" si="247"/>
        <v>0</v>
      </c>
      <c r="AC486" s="19">
        <f t="shared" si="248"/>
        <v>0</v>
      </c>
      <c r="AD486" s="19">
        <f t="shared" si="249"/>
        <v>2</v>
      </c>
      <c r="AE486" s="31">
        <f>_xlfn.XLOOKUP(C486,Product!$E$3:$E$29,Product!$F$3:$F$29)</f>
        <v>85000</v>
      </c>
      <c r="AF486" s="31">
        <f>_xlfn.XLOOKUP(C486,Product!$E$3:$E$29,Product!$G$3:$G$29)</f>
        <v>28000</v>
      </c>
      <c r="AG486" s="21" t="s">
        <v>92</v>
      </c>
      <c r="AH486" s="22">
        <f>_xlfn.XLOOKUP(AG486,Diskon!$C$3:$C$9,Diskon!$D$3:$D$9)</f>
        <v>0.1</v>
      </c>
      <c r="AI486" s="17" t="s">
        <v>90</v>
      </c>
      <c r="AJ486" s="16" t="s">
        <v>14</v>
      </c>
      <c r="AK486" s="16" t="s">
        <v>32</v>
      </c>
      <c r="AL486" s="23">
        <f t="shared" si="250"/>
        <v>170000</v>
      </c>
      <c r="AM486" s="23">
        <f t="shared" si="251"/>
        <v>17000</v>
      </c>
      <c r="AN486" s="23">
        <f t="shared" si="252"/>
        <v>153000</v>
      </c>
      <c r="AO486" s="23">
        <f t="shared" si="253"/>
        <v>56000</v>
      </c>
      <c r="AP486" s="23">
        <f t="shared" si="254"/>
        <v>97000</v>
      </c>
      <c r="AQ486" s="24">
        <v>45019</v>
      </c>
      <c r="AR486" s="27" t="str">
        <f t="shared" si="255"/>
        <v>03/04/23</v>
      </c>
      <c r="AS486" s="16">
        <v>1</v>
      </c>
      <c r="AT486" s="66">
        <f>AP486/'pivot general'!$A$8</f>
        <v>1.455098910348431E-4</v>
      </c>
    </row>
    <row r="487" spans="1:46" ht="14.4" x14ac:dyDescent="0.3">
      <c r="A487" s="16">
        <v>486</v>
      </c>
      <c r="B487" s="16" t="str">
        <f t="shared" si="224"/>
        <v>ORD-PW-486-13/04/23</v>
      </c>
      <c r="C487" s="17" t="s">
        <v>59</v>
      </c>
      <c r="D487" s="16" t="str">
        <f>_xlfn.XLOOKUP($C487,Product!$E$3:$E$29,Product!$D$3:$D$29)</f>
        <v>PW</v>
      </c>
      <c r="E487" s="18" t="s">
        <v>442</v>
      </c>
      <c r="F487" s="18">
        <f t="shared" si="225"/>
        <v>10</v>
      </c>
      <c r="G487" s="18">
        <f t="shared" si="226"/>
        <v>24</v>
      </c>
      <c r="H487" s="18">
        <f t="shared" si="227"/>
        <v>35</v>
      </c>
      <c r="I487" s="18">
        <f t="shared" si="228"/>
        <v>14</v>
      </c>
      <c r="J487" s="16" t="str">
        <f t="shared" si="229"/>
        <v>Midnight Black</v>
      </c>
      <c r="K487" s="16" t="str">
        <f t="shared" si="230"/>
        <v>Midnight Black</v>
      </c>
      <c r="L487" s="25" t="str">
        <f t="shared" si="231"/>
        <v xml:space="preserve"> 2</v>
      </c>
      <c r="M487" s="19">
        <f t="shared" si="232"/>
        <v>2</v>
      </c>
      <c r="N487" s="18">
        <f t="shared" si="233"/>
        <v>48</v>
      </c>
      <c r="O487" s="18">
        <f t="shared" si="234"/>
        <v>56</v>
      </c>
      <c r="P487" s="18">
        <f t="shared" si="235"/>
        <v>67</v>
      </c>
      <c r="Q487" s="18">
        <f t="shared" si="236"/>
        <v>8</v>
      </c>
      <c r="R487" s="27" t="str">
        <f t="shared" si="237"/>
        <v xml:space="preserve">Magenta </v>
      </c>
      <c r="S487" s="19" t="str">
        <f t="shared" si="238"/>
        <v xml:space="preserve">Magenta </v>
      </c>
      <c r="T487" s="19" t="str">
        <f t="shared" si="239"/>
        <v xml:space="preserve"> 2</v>
      </c>
      <c r="U487" s="19">
        <f t="shared" si="240"/>
        <v>2</v>
      </c>
      <c r="V487" s="20">
        <f t="shared" si="241"/>
        <v>80</v>
      </c>
      <c r="W487" s="18">
        <f t="shared" si="242"/>
        <v>95</v>
      </c>
      <c r="X487" s="18">
        <f t="shared" si="243"/>
        <v>106</v>
      </c>
      <c r="Y487" s="18">
        <f t="shared" si="244"/>
        <v>15</v>
      </c>
      <c r="Z487" s="16" t="str">
        <f t="shared" si="245"/>
        <v xml:space="preserve">Midnight Black </v>
      </c>
      <c r="AA487" s="16" t="str">
        <f t="shared" si="246"/>
        <v xml:space="preserve">Midnight Black </v>
      </c>
      <c r="AB487" s="19" t="str">
        <f t="shared" si="247"/>
        <v xml:space="preserve"> 2</v>
      </c>
      <c r="AC487" s="19">
        <f t="shared" si="248"/>
        <v>2</v>
      </c>
      <c r="AD487" s="19">
        <f t="shared" si="249"/>
        <v>6</v>
      </c>
      <c r="AE487" s="31">
        <f>_xlfn.XLOOKUP(C487,Product!$E$3:$E$29,Product!$F$3:$F$29)</f>
        <v>110000</v>
      </c>
      <c r="AF487" s="31">
        <f>_xlfn.XLOOKUP(C487,Product!$E$3:$E$29,Product!$G$3:$G$29)</f>
        <v>40000</v>
      </c>
      <c r="AG487" s="21" t="s">
        <v>16</v>
      </c>
      <c r="AH487" s="22" t="e">
        <f>_xlfn.XLOOKUP(AG487,Diskon!$C$3:$C$9,Diskon!$D$3:$D$9)</f>
        <v>#N/A</v>
      </c>
      <c r="AI487" s="17" t="s">
        <v>16</v>
      </c>
      <c r="AJ487" s="16" t="s">
        <v>11</v>
      </c>
      <c r="AK487" s="16" t="s">
        <v>66</v>
      </c>
      <c r="AL487" s="23">
        <f t="shared" si="250"/>
        <v>660000</v>
      </c>
      <c r="AM487" s="23" t="str">
        <f t="shared" si="251"/>
        <v>0</v>
      </c>
      <c r="AN487" s="23">
        <f t="shared" si="252"/>
        <v>660000</v>
      </c>
      <c r="AO487" s="23">
        <f t="shared" si="253"/>
        <v>240000</v>
      </c>
      <c r="AP487" s="23">
        <f t="shared" si="254"/>
        <v>420000</v>
      </c>
      <c r="AQ487" s="24">
        <v>45029</v>
      </c>
      <c r="AR487" s="27" t="str">
        <f t="shared" si="255"/>
        <v>13/04/23</v>
      </c>
      <c r="AS487" s="16">
        <v>4</v>
      </c>
      <c r="AT487" s="66">
        <f>AP487/'pivot general'!$A$8</f>
        <v>6.3004282716117629E-4</v>
      </c>
    </row>
    <row r="488" spans="1:46" ht="14.4" x14ac:dyDescent="0.3">
      <c r="A488" s="16">
        <v>487</v>
      </c>
      <c r="B488" s="16" t="str">
        <f t="shared" si="224"/>
        <v>ORD-AK-487-04/04/23</v>
      </c>
      <c r="C488" s="17" t="s">
        <v>35</v>
      </c>
      <c r="D488" s="16" t="str">
        <f>_xlfn.XLOOKUP($C488,Product!$E$3:$E$29,Product!$D$3:$D$29)</f>
        <v>AK</v>
      </c>
      <c r="E488" s="18" t="s">
        <v>443</v>
      </c>
      <c r="F488" s="18">
        <f t="shared" si="225"/>
        <v>10</v>
      </c>
      <c r="G488" s="18">
        <f t="shared" si="226"/>
        <v>20</v>
      </c>
      <c r="H488" s="18">
        <f t="shared" si="227"/>
        <v>31</v>
      </c>
      <c r="I488" s="18">
        <f t="shared" si="228"/>
        <v>10</v>
      </c>
      <c r="J488" s="16" t="str">
        <f t="shared" si="229"/>
        <v>Snow White</v>
      </c>
      <c r="K488" s="16" t="str">
        <f t="shared" si="230"/>
        <v>Snow White</v>
      </c>
      <c r="L488" s="25" t="str">
        <f t="shared" si="231"/>
        <v xml:space="preserve"> 2</v>
      </c>
      <c r="M488" s="19">
        <f t="shared" si="232"/>
        <v>2</v>
      </c>
      <c r="N488" s="18">
        <f t="shared" si="233"/>
        <v>44</v>
      </c>
      <c r="O488" s="18">
        <f t="shared" si="234"/>
        <v>49</v>
      </c>
      <c r="P488" s="18">
        <f t="shared" si="235"/>
        <v>60</v>
      </c>
      <c r="Q488" s="18">
        <f t="shared" si="236"/>
        <v>5</v>
      </c>
      <c r="R488" s="27" t="str">
        <f t="shared" si="237"/>
        <v xml:space="preserve">Dusk </v>
      </c>
      <c r="S488" s="19" t="str">
        <f t="shared" si="238"/>
        <v xml:space="preserve">Dusk </v>
      </c>
      <c r="T488" s="19" t="str">
        <f t="shared" si="239"/>
        <v xml:space="preserve"> 1</v>
      </c>
      <c r="U488" s="19">
        <f t="shared" si="240"/>
        <v>1</v>
      </c>
      <c r="V488" s="20" t="e">
        <f t="shared" si="241"/>
        <v>#VALUE!</v>
      </c>
      <c r="W488" s="18" t="e">
        <f t="shared" si="242"/>
        <v>#VALUE!</v>
      </c>
      <c r="X488" s="18" t="e">
        <f t="shared" si="243"/>
        <v>#VALUE!</v>
      </c>
      <c r="Y488" s="18" t="e">
        <f t="shared" si="244"/>
        <v>#VALUE!</v>
      </c>
      <c r="Z488" s="16" t="str">
        <f t="shared" si="245"/>
        <v xml:space="preserve"> </v>
      </c>
      <c r="AA488" s="16" t="str">
        <f t="shared" si="246"/>
        <v xml:space="preserve"> </v>
      </c>
      <c r="AB488" s="19" t="str">
        <f t="shared" si="247"/>
        <v>0</v>
      </c>
      <c r="AC488" s="19">
        <f t="shared" si="248"/>
        <v>0</v>
      </c>
      <c r="AD488" s="19">
        <f t="shared" si="249"/>
        <v>3</v>
      </c>
      <c r="AE488" s="31">
        <f>_xlfn.XLOOKUP(C488,Product!$E$3:$E$29,Product!$F$3:$F$29)</f>
        <v>90000</v>
      </c>
      <c r="AF488" s="31">
        <f>_xlfn.XLOOKUP(C488,Product!$E$3:$E$29,Product!$G$3:$G$29)</f>
        <v>47000</v>
      </c>
      <c r="AG488" s="21" t="s">
        <v>89</v>
      </c>
      <c r="AH488" s="22">
        <f>_xlfn.XLOOKUP(AG488,Diskon!$C$3:$C$9,Diskon!$D$3:$D$9)</f>
        <v>0.15</v>
      </c>
      <c r="AI488" s="17" t="s">
        <v>90</v>
      </c>
      <c r="AJ488" s="16" t="s">
        <v>23</v>
      </c>
      <c r="AK488" s="16" t="s">
        <v>40</v>
      </c>
      <c r="AL488" s="23">
        <f t="shared" si="250"/>
        <v>270000</v>
      </c>
      <c r="AM488" s="23">
        <f t="shared" si="251"/>
        <v>40500</v>
      </c>
      <c r="AN488" s="23">
        <f t="shared" si="252"/>
        <v>229500</v>
      </c>
      <c r="AO488" s="23">
        <f t="shared" si="253"/>
        <v>141000</v>
      </c>
      <c r="AP488" s="23">
        <f t="shared" si="254"/>
        <v>88500</v>
      </c>
      <c r="AQ488" s="24">
        <v>45020</v>
      </c>
      <c r="AR488" s="27" t="str">
        <f t="shared" si="255"/>
        <v>04/04/23</v>
      </c>
      <c r="AS488" s="16">
        <v>1</v>
      </c>
      <c r="AT488" s="66">
        <f>AP488/'pivot general'!$A$8</f>
        <v>1.3275902429467644E-4</v>
      </c>
    </row>
    <row r="489" spans="1:46" ht="14.4" x14ac:dyDescent="0.3">
      <c r="A489" s="16">
        <v>488</v>
      </c>
      <c r="B489" s="16" t="str">
        <f t="shared" si="224"/>
        <v>ORD-AK-488-08/04/23</v>
      </c>
      <c r="C489" s="17" t="s">
        <v>31</v>
      </c>
      <c r="D489" s="16" t="str">
        <f>_xlfn.XLOOKUP($C489,Product!$E$3:$E$29,Product!$D$3:$D$29)</f>
        <v>AK</v>
      </c>
      <c r="E489" s="18" t="s">
        <v>444</v>
      </c>
      <c r="F489" s="18">
        <f t="shared" si="225"/>
        <v>10</v>
      </c>
      <c r="G489" s="18">
        <f t="shared" si="226"/>
        <v>20</v>
      </c>
      <c r="H489" s="18">
        <f t="shared" si="227"/>
        <v>31</v>
      </c>
      <c r="I489" s="18">
        <f t="shared" si="228"/>
        <v>10</v>
      </c>
      <c r="J489" s="16" t="str">
        <f t="shared" si="229"/>
        <v>Ocean Blue</v>
      </c>
      <c r="K489" s="16" t="str">
        <f t="shared" si="230"/>
        <v>Ocean Blue</v>
      </c>
      <c r="L489" s="25" t="str">
        <f t="shared" si="231"/>
        <v xml:space="preserve"> 2</v>
      </c>
      <c r="M489" s="19">
        <f t="shared" si="232"/>
        <v>2</v>
      </c>
      <c r="N489" s="18">
        <f t="shared" si="233"/>
        <v>44</v>
      </c>
      <c r="O489" s="18">
        <f t="shared" si="234"/>
        <v>59</v>
      </c>
      <c r="P489" s="18">
        <f t="shared" si="235"/>
        <v>70</v>
      </c>
      <c r="Q489" s="18">
        <f t="shared" si="236"/>
        <v>15</v>
      </c>
      <c r="R489" s="27" t="str">
        <f t="shared" si="237"/>
        <v xml:space="preserve">Midnight Black </v>
      </c>
      <c r="S489" s="19" t="str">
        <f t="shared" si="238"/>
        <v xml:space="preserve">Midnight Black </v>
      </c>
      <c r="T489" s="19" t="str">
        <f t="shared" si="239"/>
        <v xml:space="preserve"> 1</v>
      </c>
      <c r="U489" s="19">
        <f t="shared" si="240"/>
        <v>1</v>
      </c>
      <c r="V489" s="20" t="e">
        <f t="shared" si="241"/>
        <v>#VALUE!</v>
      </c>
      <c r="W489" s="18" t="e">
        <f t="shared" si="242"/>
        <v>#VALUE!</v>
      </c>
      <c r="X489" s="18" t="e">
        <f t="shared" si="243"/>
        <v>#VALUE!</v>
      </c>
      <c r="Y489" s="18" t="e">
        <f t="shared" si="244"/>
        <v>#VALUE!</v>
      </c>
      <c r="Z489" s="16" t="str">
        <f t="shared" si="245"/>
        <v xml:space="preserve"> </v>
      </c>
      <c r="AA489" s="16" t="str">
        <f t="shared" si="246"/>
        <v xml:space="preserve"> </v>
      </c>
      <c r="AB489" s="19" t="str">
        <f t="shared" si="247"/>
        <v>0</v>
      </c>
      <c r="AC489" s="19">
        <f t="shared" si="248"/>
        <v>0</v>
      </c>
      <c r="AD489" s="19">
        <f t="shared" si="249"/>
        <v>3</v>
      </c>
      <c r="AE489" s="31">
        <f>_xlfn.XLOOKUP(C489,Product!$E$3:$E$29,Product!$F$3:$F$29)</f>
        <v>65000</v>
      </c>
      <c r="AF489" s="31">
        <f>_xlfn.XLOOKUP(C489,Product!$E$3:$E$29,Product!$G$3:$G$29)</f>
        <v>11000</v>
      </c>
      <c r="AG489" s="21" t="s">
        <v>16</v>
      </c>
      <c r="AH489" s="22" t="e">
        <f>_xlfn.XLOOKUP(AG489,Diskon!$C$3:$C$9,Diskon!$D$3:$D$9)</f>
        <v>#N/A</v>
      </c>
      <c r="AI489" s="17" t="s">
        <v>16</v>
      </c>
      <c r="AJ489" s="16" t="s">
        <v>17</v>
      </c>
      <c r="AK489" s="16" t="s">
        <v>53</v>
      </c>
      <c r="AL489" s="23">
        <f t="shared" si="250"/>
        <v>195000</v>
      </c>
      <c r="AM489" s="23" t="str">
        <f t="shared" si="251"/>
        <v>0</v>
      </c>
      <c r="AN489" s="23">
        <f t="shared" si="252"/>
        <v>195000</v>
      </c>
      <c r="AO489" s="23">
        <f t="shared" si="253"/>
        <v>33000</v>
      </c>
      <c r="AP489" s="23">
        <f t="shared" si="254"/>
        <v>162000</v>
      </c>
      <c r="AQ489" s="24">
        <v>45024</v>
      </c>
      <c r="AR489" s="27" t="str">
        <f t="shared" si="255"/>
        <v>08/04/23</v>
      </c>
      <c r="AS489" s="16">
        <v>2</v>
      </c>
      <c r="AT489" s="66">
        <f>AP489/'pivot general'!$A$8</f>
        <v>2.4301651904788229E-4</v>
      </c>
    </row>
    <row r="490" spans="1:46" ht="14.4" x14ac:dyDescent="0.3">
      <c r="A490" s="16">
        <v>489</v>
      </c>
      <c r="B490" s="16" t="str">
        <f t="shared" si="224"/>
        <v>ORD-PW-489-07/04/23</v>
      </c>
      <c r="C490" s="17" t="s">
        <v>27</v>
      </c>
      <c r="D490" s="16" t="str">
        <f>_xlfn.XLOOKUP($C490,Product!$E$3:$E$29,Product!$D$3:$D$29)</f>
        <v>PW</v>
      </c>
      <c r="E490" s="18" t="s">
        <v>104</v>
      </c>
      <c r="F490" s="18">
        <f t="shared" si="225"/>
        <v>10</v>
      </c>
      <c r="G490" s="18">
        <f t="shared" si="226"/>
        <v>23</v>
      </c>
      <c r="H490" s="18">
        <f t="shared" si="227"/>
        <v>34</v>
      </c>
      <c r="I490" s="18">
        <f t="shared" si="228"/>
        <v>13</v>
      </c>
      <c r="J490" s="16" t="str">
        <f t="shared" si="229"/>
        <v>Summer Orange</v>
      </c>
      <c r="K490" s="16" t="str">
        <f t="shared" si="230"/>
        <v>Summer Orange</v>
      </c>
      <c r="L490" s="25" t="str">
        <f t="shared" si="231"/>
        <v xml:space="preserve"> 1</v>
      </c>
      <c r="M490" s="19">
        <f t="shared" si="232"/>
        <v>1</v>
      </c>
      <c r="N490" s="18" t="e">
        <f t="shared" si="233"/>
        <v>#VALUE!</v>
      </c>
      <c r="O490" s="18" t="e">
        <f t="shared" si="234"/>
        <v>#VALUE!</v>
      </c>
      <c r="P490" s="18" t="e">
        <f t="shared" si="235"/>
        <v>#VALUE!</v>
      </c>
      <c r="Q490" s="18" t="e">
        <f t="shared" si="236"/>
        <v>#VALUE!</v>
      </c>
      <c r="R490" s="27" t="str">
        <f t="shared" si="237"/>
        <v xml:space="preserve"> </v>
      </c>
      <c r="S490" s="19" t="str">
        <f t="shared" si="238"/>
        <v xml:space="preserve"> </v>
      </c>
      <c r="T490" s="19" t="str">
        <f t="shared" si="239"/>
        <v>0</v>
      </c>
      <c r="U490" s="19">
        <f t="shared" si="240"/>
        <v>0</v>
      </c>
      <c r="V490" s="20" t="e">
        <f t="shared" si="241"/>
        <v>#VALUE!</v>
      </c>
      <c r="W490" s="18" t="e">
        <f t="shared" si="242"/>
        <v>#VALUE!</v>
      </c>
      <c r="X490" s="18" t="e">
        <f t="shared" si="243"/>
        <v>#VALUE!</v>
      </c>
      <c r="Y490" s="18" t="e">
        <f t="shared" si="244"/>
        <v>#VALUE!</v>
      </c>
      <c r="Z490" s="16" t="str">
        <f t="shared" si="245"/>
        <v xml:space="preserve"> </v>
      </c>
      <c r="AA490" s="16" t="str">
        <f t="shared" si="246"/>
        <v xml:space="preserve"> </v>
      </c>
      <c r="AB490" s="19" t="str">
        <f t="shared" si="247"/>
        <v>0</v>
      </c>
      <c r="AC490" s="19">
        <f t="shared" si="248"/>
        <v>0</v>
      </c>
      <c r="AD490" s="19">
        <f t="shared" si="249"/>
        <v>1</v>
      </c>
      <c r="AE490" s="31">
        <f>_xlfn.XLOOKUP(C490,Product!$E$3:$E$29,Product!$F$3:$F$29)</f>
        <v>155000</v>
      </c>
      <c r="AF490" s="31">
        <f>_xlfn.XLOOKUP(C490,Product!$E$3:$E$29,Product!$G$3:$G$29)</f>
        <v>46000</v>
      </c>
      <c r="AG490" s="21" t="s">
        <v>16</v>
      </c>
      <c r="AH490" s="22" t="e">
        <f>_xlfn.XLOOKUP(AG490,Diskon!$C$3:$C$9,Diskon!$D$3:$D$9)</f>
        <v>#N/A</v>
      </c>
      <c r="AI490" s="17" t="s">
        <v>16</v>
      </c>
      <c r="AJ490" s="16" t="s">
        <v>11</v>
      </c>
      <c r="AK490" s="16" t="s">
        <v>58</v>
      </c>
      <c r="AL490" s="23">
        <f t="shared" si="250"/>
        <v>155000</v>
      </c>
      <c r="AM490" s="23" t="str">
        <f t="shared" si="251"/>
        <v>0</v>
      </c>
      <c r="AN490" s="23">
        <f t="shared" si="252"/>
        <v>155000</v>
      </c>
      <c r="AO490" s="23">
        <f t="shared" si="253"/>
        <v>46000</v>
      </c>
      <c r="AP490" s="23">
        <f t="shared" si="254"/>
        <v>109000</v>
      </c>
      <c r="AQ490" s="24">
        <v>45023</v>
      </c>
      <c r="AR490" s="27" t="str">
        <f t="shared" si="255"/>
        <v>07/04/23</v>
      </c>
      <c r="AS490" s="16">
        <v>4</v>
      </c>
      <c r="AT490" s="66">
        <f>AP490/'pivot general'!$A$8</f>
        <v>1.6351111466801955E-4</v>
      </c>
    </row>
    <row r="491" spans="1:46" ht="14.4" x14ac:dyDescent="0.3">
      <c r="A491" s="16">
        <v>490</v>
      </c>
      <c r="B491" s="16" t="str">
        <f t="shared" si="224"/>
        <v>ORD-PW-490-27/04/23</v>
      </c>
      <c r="C491" s="17" t="s">
        <v>27</v>
      </c>
      <c r="D491" s="16" t="str">
        <f>_xlfn.XLOOKUP($C491,Product!$E$3:$E$29,Product!$D$3:$D$29)</f>
        <v>PW</v>
      </c>
      <c r="E491" s="18" t="s">
        <v>341</v>
      </c>
      <c r="F491" s="18">
        <f t="shared" si="225"/>
        <v>10</v>
      </c>
      <c r="G491" s="18">
        <f t="shared" si="226"/>
        <v>14</v>
      </c>
      <c r="H491" s="18">
        <f t="shared" si="227"/>
        <v>25</v>
      </c>
      <c r="I491" s="18">
        <f t="shared" si="228"/>
        <v>4</v>
      </c>
      <c r="J491" s="16" t="str">
        <f t="shared" si="229"/>
        <v>Gold</v>
      </c>
      <c r="K491" s="16" t="str">
        <f t="shared" si="230"/>
        <v>Gold</v>
      </c>
      <c r="L491" s="25" t="str">
        <f t="shared" si="231"/>
        <v xml:space="preserve"> 1</v>
      </c>
      <c r="M491" s="19">
        <f t="shared" si="232"/>
        <v>1</v>
      </c>
      <c r="N491" s="18" t="e">
        <f t="shared" si="233"/>
        <v>#VALUE!</v>
      </c>
      <c r="O491" s="18" t="e">
        <f t="shared" si="234"/>
        <v>#VALUE!</v>
      </c>
      <c r="P491" s="18" t="e">
        <f t="shared" si="235"/>
        <v>#VALUE!</v>
      </c>
      <c r="Q491" s="18" t="e">
        <f t="shared" si="236"/>
        <v>#VALUE!</v>
      </c>
      <c r="R491" s="27" t="str">
        <f t="shared" si="237"/>
        <v xml:space="preserve"> </v>
      </c>
      <c r="S491" s="19" t="str">
        <f t="shared" si="238"/>
        <v xml:space="preserve"> </v>
      </c>
      <c r="T491" s="19" t="str">
        <f t="shared" si="239"/>
        <v>0</v>
      </c>
      <c r="U491" s="19">
        <f t="shared" si="240"/>
        <v>0</v>
      </c>
      <c r="V491" s="20" t="e">
        <f t="shared" si="241"/>
        <v>#VALUE!</v>
      </c>
      <c r="W491" s="18" t="e">
        <f t="shared" si="242"/>
        <v>#VALUE!</v>
      </c>
      <c r="X491" s="18" t="e">
        <f t="shared" si="243"/>
        <v>#VALUE!</v>
      </c>
      <c r="Y491" s="18" t="e">
        <f t="shared" si="244"/>
        <v>#VALUE!</v>
      </c>
      <c r="Z491" s="16" t="str">
        <f t="shared" si="245"/>
        <v xml:space="preserve"> </v>
      </c>
      <c r="AA491" s="16" t="str">
        <f t="shared" si="246"/>
        <v xml:space="preserve"> </v>
      </c>
      <c r="AB491" s="19" t="str">
        <f t="shared" si="247"/>
        <v>0</v>
      </c>
      <c r="AC491" s="19">
        <f t="shared" si="248"/>
        <v>0</v>
      </c>
      <c r="AD491" s="19">
        <f t="shared" si="249"/>
        <v>1</v>
      </c>
      <c r="AE491" s="31">
        <f>_xlfn.XLOOKUP(C491,Product!$E$3:$E$29,Product!$F$3:$F$29)</f>
        <v>155000</v>
      </c>
      <c r="AF491" s="31">
        <f>_xlfn.XLOOKUP(C491,Product!$E$3:$E$29,Product!$G$3:$G$29)</f>
        <v>46000</v>
      </c>
      <c r="AG491" s="21" t="s">
        <v>100</v>
      </c>
      <c r="AH491" s="22">
        <f>_xlfn.XLOOKUP(AG491,Diskon!$C$3:$C$9,Diskon!$D$3:$D$9)</f>
        <v>0.15</v>
      </c>
      <c r="AI491" s="17" t="s">
        <v>13</v>
      </c>
      <c r="AJ491" s="16" t="s">
        <v>17</v>
      </c>
      <c r="AK491" s="16" t="s">
        <v>58</v>
      </c>
      <c r="AL491" s="23">
        <f t="shared" si="250"/>
        <v>155000</v>
      </c>
      <c r="AM491" s="23">
        <f t="shared" si="251"/>
        <v>23250</v>
      </c>
      <c r="AN491" s="23">
        <f t="shared" si="252"/>
        <v>131750</v>
      </c>
      <c r="AO491" s="23">
        <f t="shared" si="253"/>
        <v>46000</v>
      </c>
      <c r="AP491" s="23">
        <f t="shared" si="254"/>
        <v>85750</v>
      </c>
      <c r="AQ491" s="24">
        <v>45043</v>
      </c>
      <c r="AR491" s="27" t="str">
        <f t="shared" si="255"/>
        <v>27/04/23</v>
      </c>
      <c r="AS491" s="16">
        <v>5</v>
      </c>
      <c r="AT491" s="66">
        <f>AP491/'pivot general'!$A$8</f>
        <v>1.2863374387874017E-4</v>
      </c>
    </row>
    <row r="492" spans="1:46" ht="14.4" x14ac:dyDescent="0.3">
      <c r="A492" s="16">
        <v>491</v>
      </c>
      <c r="B492" s="16" t="str">
        <f t="shared" si="224"/>
        <v>ORD-PP-491-05/04/23</v>
      </c>
      <c r="C492" s="17" t="s">
        <v>54</v>
      </c>
      <c r="D492" s="16" t="str">
        <f>_xlfn.XLOOKUP($C492,Product!$E$3:$E$29,Product!$D$3:$D$29)</f>
        <v>PP</v>
      </c>
      <c r="E492" s="18" t="s">
        <v>445</v>
      </c>
      <c r="F492" s="18">
        <f t="shared" si="225"/>
        <v>10</v>
      </c>
      <c r="G492" s="18">
        <f t="shared" si="226"/>
        <v>14</v>
      </c>
      <c r="H492" s="18">
        <f t="shared" si="227"/>
        <v>25</v>
      </c>
      <c r="I492" s="18">
        <f t="shared" si="228"/>
        <v>4</v>
      </c>
      <c r="J492" s="16" t="str">
        <f t="shared" si="229"/>
        <v>Gold</v>
      </c>
      <c r="K492" s="16" t="str">
        <f t="shared" si="230"/>
        <v>Gold</v>
      </c>
      <c r="L492" s="25" t="str">
        <f t="shared" si="231"/>
        <v xml:space="preserve"> 1</v>
      </c>
      <c r="M492" s="19">
        <f t="shared" si="232"/>
        <v>1</v>
      </c>
      <c r="N492" s="18">
        <f t="shared" si="233"/>
        <v>38</v>
      </c>
      <c r="O492" s="18">
        <f t="shared" si="234"/>
        <v>47</v>
      </c>
      <c r="P492" s="18">
        <f t="shared" si="235"/>
        <v>58</v>
      </c>
      <c r="Q492" s="18">
        <f t="shared" si="236"/>
        <v>9</v>
      </c>
      <c r="R492" s="27" t="str">
        <f t="shared" si="237"/>
        <v xml:space="preserve">Ash Grey </v>
      </c>
      <c r="S492" s="19" t="str">
        <f t="shared" si="238"/>
        <v xml:space="preserve">Ash Grey </v>
      </c>
      <c r="T492" s="19" t="str">
        <f t="shared" si="239"/>
        <v xml:space="preserve"> 2</v>
      </c>
      <c r="U492" s="19">
        <f t="shared" si="240"/>
        <v>2</v>
      </c>
      <c r="V492" s="20">
        <f t="shared" si="241"/>
        <v>71</v>
      </c>
      <c r="W492" s="18">
        <f t="shared" si="242"/>
        <v>82</v>
      </c>
      <c r="X492" s="18">
        <f t="shared" si="243"/>
        <v>93</v>
      </c>
      <c r="Y492" s="18">
        <f t="shared" si="244"/>
        <v>11</v>
      </c>
      <c r="Z492" s="16" t="str">
        <f t="shared" si="245"/>
        <v xml:space="preserve">Snow White </v>
      </c>
      <c r="AA492" s="16" t="str">
        <f t="shared" si="246"/>
        <v xml:space="preserve">Snow White </v>
      </c>
      <c r="AB492" s="19" t="str">
        <f t="shared" si="247"/>
        <v xml:space="preserve"> 1</v>
      </c>
      <c r="AC492" s="19">
        <f t="shared" si="248"/>
        <v>1</v>
      </c>
      <c r="AD492" s="19">
        <f t="shared" si="249"/>
        <v>4</v>
      </c>
      <c r="AE492" s="31">
        <f>_xlfn.XLOOKUP(C492,Product!$E$3:$E$29,Product!$F$3:$F$29)</f>
        <v>85000</v>
      </c>
      <c r="AF492" s="31">
        <f>_xlfn.XLOOKUP(C492,Product!$E$3:$E$29,Product!$G$3:$G$29)</f>
        <v>28000</v>
      </c>
      <c r="AG492" s="21" t="s">
        <v>89</v>
      </c>
      <c r="AH492" s="22">
        <f>_xlfn.XLOOKUP(AG492,Diskon!$C$3:$C$9,Diskon!$D$3:$D$9)</f>
        <v>0.15</v>
      </c>
      <c r="AI492" s="17" t="s">
        <v>90</v>
      </c>
      <c r="AJ492" s="16" t="s">
        <v>23</v>
      </c>
      <c r="AK492" s="16" t="s">
        <v>36</v>
      </c>
      <c r="AL492" s="23">
        <f t="shared" si="250"/>
        <v>340000</v>
      </c>
      <c r="AM492" s="23">
        <f t="shared" si="251"/>
        <v>51000</v>
      </c>
      <c r="AN492" s="23">
        <f t="shared" si="252"/>
        <v>289000</v>
      </c>
      <c r="AO492" s="23">
        <f t="shared" si="253"/>
        <v>112000</v>
      </c>
      <c r="AP492" s="23">
        <f t="shared" si="254"/>
        <v>177000</v>
      </c>
      <c r="AQ492" s="24">
        <v>45021</v>
      </c>
      <c r="AR492" s="27" t="str">
        <f t="shared" si="255"/>
        <v>05/04/23</v>
      </c>
      <c r="AS492" s="16">
        <v>5</v>
      </c>
      <c r="AT492" s="66">
        <f>AP492/'pivot general'!$A$8</f>
        <v>2.6551804858935288E-4</v>
      </c>
    </row>
    <row r="493" spans="1:46" ht="14.4" x14ac:dyDescent="0.3">
      <c r="A493" s="16">
        <v>492</v>
      </c>
      <c r="B493" s="16" t="str">
        <f t="shared" si="224"/>
        <v>ORD-PU-492-06/04/23</v>
      </c>
      <c r="C493" s="17" t="s">
        <v>71</v>
      </c>
      <c r="D493" s="16" t="str">
        <f>_xlfn.XLOOKUP($C493,Product!$E$3:$E$29,Product!$D$3:$D$29)</f>
        <v>PU</v>
      </c>
      <c r="E493" s="18" t="s">
        <v>446</v>
      </c>
      <c r="F493" s="18">
        <f t="shared" si="225"/>
        <v>10</v>
      </c>
      <c r="G493" s="18">
        <f t="shared" si="226"/>
        <v>18</v>
      </c>
      <c r="H493" s="18">
        <f t="shared" si="227"/>
        <v>29</v>
      </c>
      <c r="I493" s="18">
        <f t="shared" si="228"/>
        <v>8</v>
      </c>
      <c r="J493" s="16" t="str">
        <f t="shared" si="229"/>
        <v>Ash Grey</v>
      </c>
      <c r="K493" s="16" t="str">
        <f t="shared" si="230"/>
        <v>Ash Grey</v>
      </c>
      <c r="L493" s="25" t="str">
        <f t="shared" si="231"/>
        <v xml:space="preserve"> 3</v>
      </c>
      <c r="M493" s="19">
        <f t="shared" si="232"/>
        <v>3</v>
      </c>
      <c r="N493" s="18">
        <f t="shared" si="233"/>
        <v>42</v>
      </c>
      <c r="O493" s="18">
        <f t="shared" si="234"/>
        <v>53</v>
      </c>
      <c r="P493" s="18">
        <f t="shared" si="235"/>
        <v>64</v>
      </c>
      <c r="Q493" s="18">
        <f t="shared" si="236"/>
        <v>11</v>
      </c>
      <c r="R493" s="27" t="str">
        <f t="shared" si="237"/>
        <v xml:space="preserve">Snow White </v>
      </c>
      <c r="S493" s="19" t="str">
        <f t="shared" si="238"/>
        <v xml:space="preserve">Snow White </v>
      </c>
      <c r="T493" s="19" t="str">
        <f t="shared" si="239"/>
        <v xml:space="preserve"> 1</v>
      </c>
      <c r="U493" s="19">
        <f t="shared" si="240"/>
        <v>1</v>
      </c>
      <c r="V493" s="20">
        <f t="shared" si="241"/>
        <v>77</v>
      </c>
      <c r="W493" s="18">
        <f t="shared" si="242"/>
        <v>89</v>
      </c>
      <c r="X493" s="18">
        <f t="shared" si="243"/>
        <v>100</v>
      </c>
      <c r="Y493" s="18">
        <f t="shared" si="244"/>
        <v>12</v>
      </c>
      <c r="Z493" s="16" t="str">
        <f t="shared" si="245"/>
        <v xml:space="preserve">Carmine Red </v>
      </c>
      <c r="AA493" s="16" t="str">
        <f t="shared" si="246"/>
        <v xml:space="preserve">Carmine Red </v>
      </c>
      <c r="AB493" s="19" t="str">
        <f t="shared" si="247"/>
        <v xml:space="preserve"> 1</v>
      </c>
      <c r="AC493" s="19">
        <f t="shared" si="248"/>
        <v>1</v>
      </c>
      <c r="AD493" s="19">
        <f t="shared" si="249"/>
        <v>5</v>
      </c>
      <c r="AE493" s="31">
        <f>_xlfn.XLOOKUP(C493,Product!$E$3:$E$29,Product!$F$3:$F$29)</f>
        <v>200000</v>
      </c>
      <c r="AF493" s="31">
        <f>_xlfn.XLOOKUP(C493,Product!$E$3:$E$29,Product!$G$3:$G$29)</f>
        <v>64000</v>
      </c>
      <c r="AG493" s="21" t="s">
        <v>92</v>
      </c>
      <c r="AH493" s="22">
        <f>_xlfn.XLOOKUP(AG493,Diskon!$C$3:$C$9,Diskon!$D$3:$D$9)</f>
        <v>0.1</v>
      </c>
      <c r="AI493" s="17" t="s">
        <v>90</v>
      </c>
      <c r="AJ493" s="16" t="s">
        <v>14</v>
      </c>
      <c r="AK493" s="16" t="s">
        <v>38</v>
      </c>
      <c r="AL493" s="23">
        <f t="shared" si="250"/>
        <v>1000000</v>
      </c>
      <c r="AM493" s="23">
        <f t="shared" si="251"/>
        <v>100000</v>
      </c>
      <c r="AN493" s="23">
        <f t="shared" si="252"/>
        <v>900000</v>
      </c>
      <c r="AO493" s="23">
        <f t="shared" si="253"/>
        <v>320000</v>
      </c>
      <c r="AP493" s="23">
        <f t="shared" si="254"/>
        <v>580000</v>
      </c>
      <c r="AQ493" s="24">
        <v>45022</v>
      </c>
      <c r="AR493" s="27" t="str">
        <f t="shared" si="255"/>
        <v>06/04/23</v>
      </c>
      <c r="AS493" s="16">
        <v>5</v>
      </c>
      <c r="AT493" s="66">
        <f>AP493/'pivot general'!$A$8</f>
        <v>8.700591422701958E-4</v>
      </c>
    </row>
    <row r="494" spans="1:46" ht="14.4" x14ac:dyDescent="0.3">
      <c r="A494" s="16">
        <v>493</v>
      </c>
      <c r="B494" s="16" t="str">
        <f t="shared" si="224"/>
        <v>ORD-PW-493-13/04/23</v>
      </c>
      <c r="C494" s="17" t="s">
        <v>59</v>
      </c>
      <c r="D494" s="16" t="str">
        <f>_xlfn.XLOOKUP($C494,Product!$E$3:$E$29,Product!$D$3:$D$29)</f>
        <v>PW</v>
      </c>
      <c r="E494" s="18" t="s">
        <v>447</v>
      </c>
      <c r="F494" s="18">
        <f t="shared" si="225"/>
        <v>10</v>
      </c>
      <c r="G494" s="18">
        <f t="shared" si="226"/>
        <v>24</v>
      </c>
      <c r="H494" s="18">
        <f t="shared" si="227"/>
        <v>35</v>
      </c>
      <c r="I494" s="18">
        <f t="shared" si="228"/>
        <v>14</v>
      </c>
      <c r="J494" s="16" t="str">
        <f t="shared" si="229"/>
        <v>Midnight Black</v>
      </c>
      <c r="K494" s="16" t="str">
        <f t="shared" si="230"/>
        <v>Midnight Black</v>
      </c>
      <c r="L494" s="25" t="str">
        <f t="shared" si="231"/>
        <v xml:space="preserve"> 2</v>
      </c>
      <c r="M494" s="19">
        <f t="shared" si="232"/>
        <v>2</v>
      </c>
      <c r="N494" s="18">
        <f t="shared" si="233"/>
        <v>48</v>
      </c>
      <c r="O494" s="18">
        <f t="shared" si="234"/>
        <v>62</v>
      </c>
      <c r="P494" s="18">
        <f t="shared" si="235"/>
        <v>73</v>
      </c>
      <c r="Q494" s="18">
        <f t="shared" si="236"/>
        <v>14</v>
      </c>
      <c r="R494" s="27" t="str">
        <f t="shared" si="237"/>
        <v xml:space="preserve">Summer Orange </v>
      </c>
      <c r="S494" s="19" t="str">
        <f t="shared" si="238"/>
        <v xml:space="preserve">Summer Orange </v>
      </c>
      <c r="T494" s="19" t="str">
        <f t="shared" si="239"/>
        <v xml:space="preserve"> 1</v>
      </c>
      <c r="U494" s="19">
        <f t="shared" si="240"/>
        <v>1</v>
      </c>
      <c r="V494" s="20">
        <f t="shared" si="241"/>
        <v>86</v>
      </c>
      <c r="W494" s="18">
        <f t="shared" si="242"/>
        <v>98</v>
      </c>
      <c r="X494" s="18">
        <f t="shared" si="243"/>
        <v>109</v>
      </c>
      <c r="Y494" s="18">
        <f t="shared" si="244"/>
        <v>12</v>
      </c>
      <c r="Z494" s="16" t="str">
        <f t="shared" si="245"/>
        <v xml:space="preserve">Carmine Red </v>
      </c>
      <c r="AA494" s="16" t="str">
        <f t="shared" si="246"/>
        <v xml:space="preserve">Carmine Red </v>
      </c>
      <c r="AB494" s="19" t="str">
        <f t="shared" si="247"/>
        <v xml:space="preserve"> 1</v>
      </c>
      <c r="AC494" s="19">
        <f t="shared" si="248"/>
        <v>1</v>
      </c>
      <c r="AD494" s="19">
        <f t="shared" si="249"/>
        <v>4</v>
      </c>
      <c r="AE494" s="31">
        <f>_xlfn.XLOOKUP(C494,Product!$E$3:$E$29,Product!$F$3:$F$29)</f>
        <v>110000</v>
      </c>
      <c r="AF494" s="31">
        <f>_xlfn.XLOOKUP(C494,Product!$E$3:$E$29,Product!$G$3:$G$29)</f>
        <v>40000</v>
      </c>
      <c r="AG494" s="21" t="s">
        <v>16</v>
      </c>
      <c r="AH494" s="22" t="e">
        <f>_xlfn.XLOOKUP(AG494,Diskon!$C$3:$C$9,Diskon!$D$3:$D$9)</f>
        <v>#N/A</v>
      </c>
      <c r="AI494" s="17" t="s">
        <v>16</v>
      </c>
      <c r="AJ494" s="16" t="s">
        <v>23</v>
      </c>
      <c r="AK494" s="16" t="s">
        <v>72</v>
      </c>
      <c r="AL494" s="23">
        <f t="shared" si="250"/>
        <v>440000</v>
      </c>
      <c r="AM494" s="23" t="str">
        <f t="shared" si="251"/>
        <v>0</v>
      </c>
      <c r="AN494" s="23">
        <f t="shared" si="252"/>
        <v>440000</v>
      </c>
      <c r="AO494" s="23">
        <f t="shared" si="253"/>
        <v>160000</v>
      </c>
      <c r="AP494" s="23">
        <f t="shared" si="254"/>
        <v>280000</v>
      </c>
      <c r="AQ494" s="24">
        <v>45029</v>
      </c>
      <c r="AR494" s="27" t="str">
        <f t="shared" si="255"/>
        <v>13/04/23</v>
      </c>
      <c r="AS494" s="16">
        <v>3</v>
      </c>
      <c r="AT494" s="66">
        <f>AP494/'pivot general'!$A$8</f>
        <v>4.2002855144078417E-4</v>
      </c>
    </row>
    <row r="495" spans="1:46" ht="14.4" x14ac:dyDescent="0.3">
      <c r="A495" s="16">
        <v>494</v>
      </c>
      <c r="B495" s="16" t="str">
        <f t="shared" si="224"/>
        <v>ORD-SP-494-05/04/23</v>
      </c>
      <c r="C495" s="17" t="s">
        <v>63</v>
      </c>
      <c r="D495" s="16" t="str">
        <f>_xlfn.XLOOKUP($C495,Product!$E$3:$E$29,Product!$D$3:$D$29)</f>
        <v>SP</v>
      </c>
      <c r="E495" s="18" t="s">
        <v>448</v>
      </c>
      <c r="F495" s="18">
        <f t="shared" si="225"/>
        <v>10</v>
      </c>
      <c r="G495" s="18">
        <f t="shared" si="226"/>
        <v>24</v>
      </c>
      <c r="H495" s="18">
        <f t="shared" si="227"/>
        <v>35</v>
      </c>
      <c r="I495" s="18">
        <f t="shared" si="228"/>
        <v>14</v>
      </c>
      <c r="J495" s="16" t="str">
        <f t="shared" si="229"/>
        <v>Midnight Black</v>
      </c>
      <c r="K495" s="16" t="str">
        <f t="shared" si="230"/>
        <v>Midnight Black</v>
      </c>
      <c r="L495" s="25" t="str">
        <f t="shared" si="231"/>
        <v xml:space="preserve"> 1</v>
      </c>
      <c r="M495" s="19">
        <f t="shared" si="232"/>
        <v>1</v>
      </c>
      <c r="N495" s="18">
        <f t="shared" si="233"/>
        <v>48</v>
      </c>
      <c r="O495" s="18">
        <f t="shared" si="234"/>
        <v>53</v>
      </c>
      <c r="P495" s="18">
        <f t="shared" si="235"/>
        <v>64</v>
      </c>
      <c r="Q495" s="18">
        <f t="shared" si="236"/>
        <v>5</v>
      </c>
      <c r="R495" s="27" t="str">
        <f t="shared" si="237"/>
        <v xml:space="preserve">Dusk </v>
      </c>
      <c r="S495" s="19" t="str">
        <f t="shared" si="238"/>
        <v xml:space="preserve">Dusk </v>
      </c>
      <c r="T495" s="19" t="str">
        <f t="shared" si="239"/>
        <v xml:space="preserve"> 1</v>
      </c>
      <c r="U495" s="19">
        <f t="shared" si="240"/>
        <v>1</v>
      </c>
      <c r="V495" s="20">
        <f t="shared" si="241"/>
        <v>77</v>
      </c>
      <c r="W495" s="18">
        <f t="shared" si="242"/>
        <v>85</v>
      </c>
      <c r="X495" s="18">
        <f t="shared" si="243"/>
        <v>96</v>
      </c>
      <c r="Y495" s="18">
        <f t="shared" si="244"/>
        <v>8</v>
      </c>
      <c r="Z495" s="16" t="str">
        <f t="shared" si="245"/>
        <v xml:space="preserve">Magenta </v>
      </c>
      <c r="AA495" s="16" t="str">
        <f t="shared" si="246"/>
        <v xml:space="preserve">Magenta </v>
      </c>
      <c r="AB495" s="19" t="str">
        <f t="shared" si="247"/>
        <v xml:space="preserve"> 1</v>
      </c>
      <c r="AC495" s="19">
        <f t="shared" si="248"/>
        <v>1</v>
      </c>
      <c r="AD495" s="19">
        <f t="shared" si="249"/>
        <v>3</v>
      </c>
      <c r="AE495" s="31">
        <f>_xlfn.XLOOKUP(C495,Product!$E$3:$E$29,Product!$F$3:$F$29)</f>
        <v>125000</v>
      </c>
      <c r="AF495" s="31">
        <f>_xlfn.XLOOKUP(C495,Product!$E$3:$E$29,Product!$G$3:$G$29)</f>
        <v>23000</v>
      </c>
      <c r="AG495" s="21" t="s">
        <v>89</v>
      </c>
      <c r="AH495" s="22">
        <f>_xlfn.XLOOKUP(AG495,Diskon!$C$3:$C$9,Diskon!$D$3:$D$9)</f>
        <v>0.15</v>
      </c>
      <c r="AI495" s="17" t="s">
        <v>90</v>
      </c>
      <c r="AJ495" s="16" t="s">
        <v>23</v>
      </c>
      <c r="AK495" s="16" t="s">
        <v>70</v>
      </c>
      <c r="AL495" s="23">
        <f t="shared" si="250"/>
        <v>375000</v>
      </c>
      <c r="AM495" s="23">
        <f t="shared" si="251"/>
        <v>56250</v>
      </c>
      <c r="AN495" s="23">
        <f t="shared" si="252"/>
        <v>318750</v>
      </c>
      <c r="AO495" s="23">
        <f t="shared" si="253"/>
        <v>69000</v>
      </c>
      <c r="AP495" s="23">
        <f t="shared" si="254"/>
        <v>249750</v>
      </c>
      <c r="AQ495" s="24">
        <v>45021</v>
      </c>
      <c r="AR495" s="27" t="str">
        <f t="shared" si="255"/>
        <v>05/04/23</v>
      </c>
      <c r="AS495" s="16">
        <v>4</v>
      </c>
      <c r="AT495" s="66">
        <f>AP495/'pivot general'!$A$8</f>
        <v>3.7465046686548521E-4</v>
      </c>
    </row>
    <row r="496" spans="1:46" ht="14.4" x14ac:dyDescent="0.3">
      <c r="A496" s="16">
        <v>495</v>
      </c>
      <c r="B496" s="16" t="str">
        <f t="shared" si="224"/>
        <v>ORD-AK-495-01/04/23</v>
      </c>
      <c r="C496" s="17" t="s">
        <v>31</v>
      </c>
      <c r="D496" s="16" t="str">
        <f>_xlfn.XLOOKUP($C496,Product!$E$3:$E$29,Product!$D$3:$D$29)</f>
        <v>AK</v>
      </c>
      <c r="E496" s="18" t="s">
        <v>449</v>
      </c>
      <c r="F496" s="18">
        <f t="shared" si="225"/>
        <v>10</v>
      </c>
      <c r="G496" s="18">
        <f t="shared" si="226"/>
        <v>21</v>
      </c>
      <c r="H496" s="18">
        <f t="shared" si="227"/>
        <v>32</v>
      </c>
      <c r="I496" s="18">
        <f t="shared" si="228"/>
        <v>11</v>
      </c>
      <c r="J496" s="16" t="str">
        <f t="shared" si="229"/>
        <v>Carmine Red</v>
      </c>
      <c r="K496" s="16" t="str">
        <f t="shared" si="230"/>
        <v>Carmine Red</v>
      </c>
      <c r="L496" s="25" t="str">
        <f t="shared" si="231"/>
        <v xml:space="preserve"> 1</v>
      </c>
      <c r="M496" s="19">
        <f t="shared" si="232"/>
        <v>1</v>
      </c>
      <c r="N496" s="18">
        <f t="shared" si="233"/>
        <v>45</v>
      </c>
      <c r="O496" s="18">
        <f t="shared" si="234"/>
        <v>60</v>
      </c>
      <c r="P496" s="18">
        <f t="shared" si="235"/>
        <v>71</v>
      </c>
      <c r="Q496" s="18">
        <f t="shared" si="236"/>
        <v>15</v>
      </c>
      <c r="R496" s="27" t="str">
        <f t="shared" si="237"/>
        <v xml:space="preserve">Midnight Black </v>
      </c>
      <c r="S496" s="19" t="str">
        <f t="shared" si="238"/>
        <v xml:space="preserve">Midnight Black </v>
      </c>
      <c r="T496" s="19" t="str">
        <f t="shared" si="239"/>
        <v xml:space="preserve"> 1</v>
      </c>
      <c r="U496" s="19">
        <f t="shared" si="240"/>
        <v>1</v>
      </c>
      <c r="V496" s="20">
        <f t="shared" si="241"/>
        <v>84</v>
      </c>
      <c r="W496" s="18">
        <f t="shared" si="242"/>
        <v>92</v>
      </c>
      <c r="X496" s="18">
        <f t="shared" si="243"/>
        <v>103</v>
      </c>
      <c r="Y496" s="18">
        <f t="shared" si="244"/>
        <v>8</v>
      </c>
      <c r="Z496" s="16" t="str">
        <f t="shared" si="245"/>
        <v xml:space="preserve">Magenta </v>
      </c>
      <c r="AA496" s="16" t="str">
        <f t="shared" si="246"/>
        <v xml:space="preserve">Magenta </v>
      </c>
      <c r="AB496" s="19" t="str">
        <f t="shared" si="247"/>
        <v xml:space="preserve"> 5</v>
      </c>
      <c r="AC496" s="19">
        <f t="shared" si="248"/>
        <v>5</v>
      </c>
      <c r="AD496" s="19">
        <f t="shared" si="249"/>
        <v>7</v>
      </c>
      <c r="AE496" s="31">
        <f>_xlfn.XLOOKUP(C496,Product!$E$3:$E$29,Product!$F$3:$F$29)</f>
        <v>65000</v>
      </c>
      <c r="AF496" s="31">
        <f>_xlfn.XLOOKUP(C496,Product!$E$3:$E$29,Product!$G$3:$G$29)</f>
        <v>11000</v>
      </c>
      <c r="AG496" s="21" t="s">
        <v>19</v>
      </c>
      <c r="AH496" s="22">
        <f>_xlfn.XLOOKUP(AG496,Diskon!$C$3:$C$9,Diskon!$D$3:$D$9)</f>
        <v>0.15</v>
      </c>
      <c r="AI496" s="17" t="s">
        <v>90</v>
      </c>
      <c r="AJ496" s="16" t="s">
        <v>11</v>
      </c>
      <c r="AK496" s="16" t="s">
        <v>42</v>
      </c>
      <c r="AL496" s="23">
        <f t="shared" si="250"/>
        <v>455000</v>
      </c>
      <c r="AM496" s="23">
        <f t="shared" si="251"/>
        <v>68250</v>
      </c>
      <c r="AN496" s="23">
        <f t="shared" si="252"/>
        <v>386750</v>
      </c>
      <c r="AO496" s="23">
        <f t="shared" si="253"/>
        <v>77000</v>
      </c>
      <c r="AP496" s="23">
        <f t="shared" si="254"/>
        <v>309750</v>
      </c>
      <c r="AQ496" s="24">
        <v>45017</v>
      </c>
      <c r="AR496" s="27" t="str">
        <f t="shared" si="255"/>
        <v>01/04/23</v>
      </c>
      <c r="AS496" s="16">
        <v>1</v>
      </c>
      <c r="AT496" s="66">
        <f>AP496/'pivot general'!$A$8</f>
        <v>4.6465658503136751E-4</v>
      </c>
    </row>
    <row r="497" spans="1:46" ht="14.4" x14ac:dyDescent="0.3">
      <c r="A497" s="16">
        <v>496</v>
      </c>
      <c r="B497" s="16" t="str">
        <f t="shared" si="224"/>
        <v>ORD-PP-496-10/04/23</v>
      </c>
      <c r="C497" s="17" t="s">
        <v>24</v>
      </c>
      <c r="D497" s="16" t="str">
        <f>_xlfn.XLOOKUP($C497,Product!$E$3:$E$29,Product!$D$3:$D$29)</f>
        <v>PP</v>
      </c>
      <c r="E497" s="18" t="s">
        <v>450</v>
      </c>
      <c r="F497" s="18">
        <f t="shared" si="225"/>
        <v>10</v>
      </c>
      <c r="G497" s="18">
        <f t="shared" si="226"/>
        <v>23</v>
      </c>
      <c r="H497" s="18">
        <f t="shared" si="227"/>
        <v>34</v>
      </c>
      <c r="I497" s="18">
        <f t="shared" si="228"/>
        <v>13</v>
      </c>
      <c r="J497" s="16" t="str">
        <f t="shared" si="229"/>
        <v>Summer Orange</v>
      </c>
      <c r="K497" s="16" t="str">
        <f t="shared" si="230"/>
        <v>Summer Orange</v>
      </c>
      <c r="L497" s="25" t="str">
        <f t="shared" si="231"/>
        <v xml:space="preserve"> 3</v>
      </c>
      <c r="M497" s="19">
        <f t="shared" si="232"/>
        <v>3</v>
      </c>
      <c r="N497" s="18">
        <f t="shared" si="233"/>
        <v>47</v>
      </c>
      <c r="O497" s="18">
        <f t="shared" si="234"/>
        <v>62</v>
      </c>
      <c r="P497" s="18">
        <f t="shared" si="235"/>
        <v>73</v>
      </c>
      <c r="Q497" s="18">
        <f t="shared" si="236"/>
        <v>15</v>
      </c>
      <c r="R497" s="27" t="str">
        <f t="shared" si="237"/>
        <v xml:space="preserve">Midnight Black </v>
      </c>
      <c r="S497" s="19" t="str">
        <f t="shared" si="238"/>
        <v xml:space="preserve">Midnight Black </v>
      </c>
      <c r="T497" s="19" t="str">
        <f t="shared" si="239"/>
        <v xml:space="preserve"> 1</v>
      </c>
      <c r="U497" s="19">
        <f t="shared" si="240"/>
        <v>1</v>
      </c>
      <c r="V497" s="20">
        <f t="shared" si="241"/>
        <v>86</v>
      </c>
      <c r="W497" s="18">
        <f t="shared" si="242"/>
        <v>94</v>
      </c>
      <c r="X497" s="18">
        <f t="shared" si="243"/>
        <v>105</v>
      </c>
      <c r="Y497" s="18">
        <f t="shared" si="244"/>
        <v>8</v>
      </c>
      <c r="Z497" s="16" t="str">
        <f t="shared" si="245"/>
        <v xml:space="preserve">Magenta </v>
      </c>
      <c r="AA497" s="16" t="str">
        <f t="shared" si="246"/>
        <v xml:space="preserve">Magenta </v>
      </c>
      <c r="AB497" s="19" t="str">
        <f t="shared" si="247"/>
        <v xml:space="preserve"> 3</v>
      </c>
      <c r="AC497" s="19">
        <f t="shared" si="248"/>
        <v>3</v>
      </c>
      <c r="AD497" s="19">
        <f t="shared" si="249"/>
        <v>7</v>
      </c>
      <c r="AE497" s="31">
        <f>_xlfn.XLOOKUP(C497,Product!$E$3:$E$29,Product!$F$3:$F$29)</f>
        <v>130000</v>
      </c>
      <c r="AF497" s="31">
        <f>_xlfn.XLOOKUP(C497,Product!$E$3:$E$29,Product!$G$3:$G$29)</f>
        <v>46000</v>
      </c>
      <c r="AG497" s="21" t="s">
        <v>16</v>
      </c>
      <c r="AH497" s="22" t="e">
        <f>_xlfn.XLOOKUP(AG497,Diskon!$C$3:$C$9,Diskon!$D$3:$D$9)</f>
        <v>#N/A</v>
      </c>
      <c r="AI497" s="17" t="s">
        <v>16</v>
      </c>
      <c r="AJ497" s="16" t="s">
        <v>14</v>
      </c>
      <c r="AK497" s="16" t="s">
        <v>26</v>
      </c>
      <c r="AL497" s="23">
        <f t="shared" si="250"/>
        <v>910000</v>
      </c>
      <c r="AM497" s="23" t="str">
        <f t="shared" si="251"/>
        <v>0</v>
      </c>
      <c r="AN497" s="23">
        <f t="shared" si="252"/>
        <v>910000</v>
      </c>
      <c r="AO497" s="23">
        <f t="shared" si="253"/>
        <v>322000</v>
      </c>
      <c r="AP497" s="23">
        <f t="shared" si="254"/>
        <v>588000</v>
      </c>
      <c r="AQ497" s="24">
        <v>45026</v>
      </c>
      <c r="AR497" s="27" t="str">
        <f t="shared" si="255"/>
        <v>10/04/23</v>
      </c>
      <c r="AS497" s="16">
        <v>4</v>
      </c>
      <c r="AT497" s="66">
        <f>AP497/'pivot general'!$A$8</f>
        <v>8.820599580256468E-4</v>
      </c>
    </row>
    <row r="498" spans="1:46" ht="14.4" x14ac:dyDescent="0.3">
      <c r="A498" s="16">
        <v>497</v>
      </c>
      <c r="B498" s="16" t="str">
        <f t="shared" si="224"/>
        <v>ORD-PP-497-24/04/23</v>
      </c>
      <c r="C498" s="17" t="s">
        <v>24</v>
      </c>
      <c r="D498" s="16" t="str">
        <f>_xlfn.XLOOKUP($C498,Product!$E$3:$E$29,Product!$D$3:$D$29)</f>
        <v>PP</v>
      </c>
      <c r="E498" s="18" t="s">
        <v>437</v>
      </c>
      <c r="F498" s="18">
        <f t="shared" si="225"/>
        <v>10</v>
      </c>
      <c r="G498" s="18">
        <f t="shared" si="226"/>
        <v>20</v>
      </c>
      <c r="H498" s="18">
        <f t="shared" si="227"/>
        <v>31</v>
      </c>
      <c r="I498" s="18">
        <f t="shared" si="228"/>
        <v>10</v>
      </c>
      <c r="J498" s="16" t="str">
        <f t="shared" si="229"/>
        <v>Snow White</v>
      </c>
      <c r="K498" s="16" t="str">
        <f t="shared" si="230"/>
        <v>Snow White</v>
      </c>
      <c r="L498" s="25" t="str">
        <f t="shared" si="231"/>
        <v xml:space="preserve"> 3</v>
      </c>
      <c r="M498" s="19">
        <f t="shared" si="232"/>
        <v>3</v>
      </c>
      <c r="N498" s="18" t="e">
        <f t="shared" si="233"/>
        <v>#VALUE!</v>
      </c>
      <c r="O498" s="18" t="e">
        <f t="shared" si="234"/>
        <v>#VALUE!</v>
      </c>
      <c r="P498" s="18" t="e">
        <f t="shared" si="235"/>
        <v>#VALUE!</v>
      </c>
      <c r="Q498" s="18" t="e">
        <f t="shared" si="236"/>
        <v>#VALUE!</v>
      </c>
      <c r="R498" s="27" t="str">
        <f t="shared" si="237"/>
        <v xml:space="preserve"> </v>
      </c>
      <c r="S498" s="19" t="str">
        <f t="shared" si="238"/>
        <v xml:space="preserve"> </v>
      </c>
      <c r="T498" s="19" t="str">
        <f t="shared" si="239"/>
        <v>0</v>
      </c>
      <c r="U498" s="19">
        <f t="shared" si="240"/>
        <v>0</v>
      </c>
      <c r="V498" s="20" t="e">
        <f t="shared" si="241"/>
        <v>#VALUE!</v>
      </c>
      <c r="W498" s="18" t="e">
        <f t="shared" si="242"/>
        <v>#VALUE!</v>
      </c>
      <c r="X498" s="18" t="e">
        <f t="shared" si="243"/>
        <v>#VALUE!</v>
      </c>
      <c r="Y498" s="18" t="e">
        <f t="shared" si="244"/>
        <v>#VALUE!</v>
      </c>
      <c r="Z498" s="16" t="str">
        <f t="shared" si="245"/>
        <v xml:space="preserve"> </v>
      </c>
      <c r="AA498" s="16" t="str">
        <f t="shared" si="246"/>
        <v xml:space="preserve"> </v>
      </c>
      <c r="AB498" s="19" t="str">
        <f t="shared" si="247"/>
        <v>0</v>
      </c>
      <c r="AC498" s="19">
        <f t="shared" si="248"/>
        <v>0</v>
      </c>
      <c r="AD498" s="19">
        <f t="shared" si="249"/>
        <v>3</v>
      </c>
      <c r="AE498" s="31">
        <f>_xlfn.XLOOKUP(C498,Product!$E$3:$E$29,Product!$F$3:$F$29)</f>
        <v>130000</v>
      </c>
      <c r="AF498" s="31">
        <f>_xlfn.XLOOKUP(C498,Product!$E$3:$E$29,Product!$G$3:$G$29)</f>
        <v>46000</v>
      </c>
      <c r="AG498" s="21" t="s">
        <v>96</v>
      </c>
      <c r="AH498" s="22">
        <f>_xlfn.XLOOKUP(AG498,Diskon!$C$3:$C$9,Diskon!$D$3:$D$9)</f>
        <v>0.1</v>
      </c>
      <c r="AI498" s="17" t="s">
        <v>13</v>
      </c>
      <c r="AJ498" s="16" t="s">
        <v>14</v>
      </c>
      <c r="AK498" s="16" t="s">
        <v>40</v>
      </c>
      <c r="AL498" s="23">
        <f t="shared" si="250"/>
        <v>390000</v>
      </c>
      <c r="AM498" s="23">
        <f t="shared" si="251"/>
        <v>39000</v>
      </c>
      <c r="AN498" s="23">
        <f t="shared" si="252"/>
        <v>351000</v>
      </c>
      <c r="AO498" s="23">
        <f t="shared" si="253"/>
        <v>138000</v>
      </c>
      <c r="AP498" s="23">
        <f t="shared" si="254"/>
        <v>213000</v>
      </c>
      <c r="AQ498" s="24">
        <v>45040</v>
      </c>
      <c r="AR498" s="27" t="str">
        <f t="shared" si="255"/>
        <v>24/04/23</v>
      </c>
      <c r="AS498" s="16">
        <v>3</v>
      </c>
      <c r="AT498" s="66">
        <f>AP498/'pivot general'!$A$8</f>
        <v>3.1952171948888228E-4</v>
      </c>
    </row>
    <row r="499" spans="1:46" ht="14.4" x14ac:dyDescent="0.3">
      <c r="A499" s="16">
        <v>498</v>
      </c>
      <c r="B499" s="16" t="str">
        <f t="shared" si="224"/>
        <v>ORD-AK-498-11/04/23</v>
      </c>
      <c r="C499" s="17" t="s">
        <v>31</v>
      </c>
      <c r="D499" s="16" t="str">
        <f>_xlfn.XLOOKUP($C499,Product!$E$3:$E$29,Product!$D$3:$D$29)</f>
        <v>AK</v>
      </c>
      <c r="E499" s="18" t="s">
        <v>451</v>
      </c>
      <c r="F499" s="18">
        <f t="shared" si="225"/>
        <v>10</v>
      </c>
      <c r="G499" s="18">
        <f t="shared" si="226"/>
        <v>20</v>
      </c>
      <c r="H499" s="18">
        <f t="shared" si="227"/>
        <v>31</v>
      </c>
      <c r="I499" s="18">
        <f t="shared" si="228"/>
        <v>10</v>
      </c>
      <c r="J499" s="16" t="str">
        <f t="shared" si="229"/>
        <v>Snow White</v>
      </c>
      <c r="K499" s="16" t="str">
        <f t="shared" si="230"/>
        <v>Snow White</v>
      </c>
      <c r="L499" s="25" t="str">
        <f t="shared" si="231"/>
        <v xml:space="preserve"> 4</v>
      </c>
      <c r="M499" s="19">
        <f t="shared" si="232"/>
        <v>4</v>
      </c>
      <c r="N499" s="18">
        <f t="shared" si="233"/>
        <v>44</v>
      </c>
      <c r="O499" s="18">
        <f t="shared" si="234"/>
        <v>49</v>
      </c>
      <c r="P499" s="18">
        <f t="shared" si="235"/>
        <v>60</v>
      </c>
      <c r="Q499" s="18">
        <f t="shared" si="236"/>
        <v>5</v>
      </c>
      <c r="R499" s="27" t="str">
        <f t="shared" si="237"/>
        <v xml:space="preserve">Dusk </v>
      </c>
      <c r="S499" s="19" t="str">
        <f t="shared" si="238"/>
        <v xml:space="preserve">Dusk </v>
      </c>
      <c r="T499" s="19" t="str">
        <f t="shared" si="239"/>
        <v xml:space="preserve"> 2</v>
      </c>
      <c r="U499" s="19">
        <f t="shared" si="240"/>
        <v>2</v>
      </c>
      <c r="V499" s="20" t="e">
        <f t="shared" si="241"/>
        <v>#VALUE!</v>
      </c>
      <c r="W499" s="18" t="e">
        <f t="shared" si="242"/>
        <v>#VALUE!</v>
      </c>
      <c r="X499" s="18" t="e">
        <f t="shared" si="243"/>
        <v>#VALUE!</v>
      </c>
      <c r="Y499" s="18" t="e">
        <f t="shared" si="244"/>
        <v>#VALUE!</v>
      </c>
      <c r="Z499" s="16" t="str">
        <f t="shared" si="245"/>
        <v xml:space="preserve"> </v>
      </c>
      <c r="AA499" s="16" t="str">
        <f t="shared" si="246"/>
        <v xml:space="preserve"> </v>
      </c>
      <c r="AB499" s="19" t="str">
        <f t="shared" si="247"/>
        <v>0</v>
      </c>
      <c r="AC499" s="19">
        <f t="shared" si="248"/>
        <v>0</v>
      </c>
      <c r="AD499" s="19">
        <f t="shared" si="249"/>
        <v>6</v>
      </c>
      <c r="AE499" s="31">
        <f>_xlfn.XLOOKUP(C499,Product!$E$3:$E$29,Product!$F$3:$F$29)</f>
        <v>65000</v>
      </c>
      <c r="AF499" s="31">
        <f>_xlfn.XLOOKUP(C499,Product!$E$3:$E$29,Product!$G$3:$G$29)</f>
        <v>11000</v>
      </c>
      <c r="AG499" s="21" t="s">
        <v>16</v>
      </c>
      <c r="AH499" s="22" t="e">
        <f>_xlfn.XLOOKUP(AG499,Diskon!$C$3:$C$9,Diskon!$D$3:$D$9)</f>
        <v>#N/A</v>
      </c>
      <c r="AI499" s="17" t="s">
        <v>16</v>
      </c>
      <c r="AJ499" s="16" t="s">
        <v>14</v>
      </c>
      <c r="AK499" s="16" t="s">
        <v>42</v>
      </c>
      <c r="AL499" s="23">
        <f t="shared" si="250"/>
        <v>390000</v>
      </c>
      <c r="AM499" s="23" t="str">
        <f t="shared" si="251"/>
        <v>0</v>
      </c>
      <c r="AN499" s="23">
        <f t="shared" si="252"/>
        <v>390000</v>
      </c>
      <c r="AO499" s="23">
        <f t="shared" si="253"/>
        <v>66000</v>
      </c>
      <c r="AP499" s="23">
        <f t="shared" si="254"/>
        <v>324000</v>
      </c>
      <c r="AQ499" s="24">
        <v>45027</v>
      </c>
      <c r="AR499" s="27" t="str">
        <f t="shared" si="255"/>
        <v>11/04/23</v>
      </c>
      <c r="AS499" s="16">
        <v>2</v>
      </c>
      <c r="AT499" s="66">
        <f>AP499/'pivot general'!$A$8</f>
        <v>4.8603303809576458E-4</v>
      </c>
    </row>
    <row r="500" spans="1:46" ht="14.4" x14ac:dyDescent="0.3">
      <c r="A500" s="16">
        <v>499</v>
      </c>
      <c r="B500" s="16" t="str">
        <f t="shared" si="224"/>
        <v>ORD-PW-499-04/04/23</v>
      </c>
      <c r="C500" s="17" t="s">
        <v>47</v>
      </c>
      <c r="D500" s="16" t="str">
        <f>_xlfn.XLOOKUP($C500,Product!$E$3:$E$29,Product!$D$3:$D$29)</f>
        <v>PW</v>
      </c>
      <c r="E500" s="18" t="s">
        <v>228</v>
      </c>
      <c r="F500" s="18">
        <f t="shared" si="225"/>
        <v>10</v>
      </c>
      <c r="G500" s="18">
        <f t="shared" si="226"/>
        <v>17</v>
      </c>
      <c r="H500" s="18">
        <f t="shared" si="227"/>
        <v>28</v>
      </c>
      <c r="I500" s="18">
        <f t="shared" si="228"/>
        <v>7</v>
      </c>
      <c r="J500" s="16" t="str">
        <f t="shared" si="229"/>
        <v>Magenta</v>
      </c>
      <c r="K500" s="16" t="str">
        <f t="shared" si="230"/>
        <v>Magenta</v>
      </c>
      <c r="L500" s="25" t="str">
        <f t="shared" si="231"/>
        <v xml:space="preserve"> 2</v>
      </c>
      <c r="M500" s="19">
        <f t="shared" si="232"/>
        <v>2</v>
      </c>
      <c r="N500" s="18">
        <f t="shared" si="233"/>
        <v>41</v>
      </c>
      <c r="O500" s="18">
        <f t="shared" si="234"/>
        <v>46</v>
      </c>
      <c r="P500" s="18">
        <f t="shared" si="235"/>
        <v>57</v>
      </c>
      <c r="Q500" s="18">
        <f t="shared" si="236"/>
        <v>5</v>
      </c>
      <c r="R500" s="27" t="str">
        <f t="shared" si="237"/>
        <v xml:space="preserve">Dusk </v>
      </c>
      <c r="S500" s="19" t="str">
        <f t="shared" si="238"/>
        <v xml:space="preserve">Dusk </v>
      </c>
      <c r="T500" s="19" t="str">
        <f t="shared" si="239"/>
        <v xml:space="preserve"> 1</v>
      </c>
      <c r="U500" s="19">
        <f t="shared" si="240"/>
        <v>1</v>
      </c>
      <c r="V500" s="20" t="e">
        <f t="shared" si="241"/>
        <v>#VALUE!</v>
      </c>
      <c r="W500" s="18" t="e">
        <f t="shared" si="242"/>
        <v>#VALUE!</v>
      </c>
      <c r="X500" s="18" t="e">
        <f t="shared" si="243"/>
        <v>#VALUE!</v>
      </c>
      <c r="Y500" s="18" t="e">
        <f t="shared" si="244"/>
        <v>#VALUE!</v>
      </c>
      <c r="Z500" s="16" t="str">
        <f t="shared" si="245"/>
        <v xml:space="preserve"> </v>
      </c>
      <c r="AA500" s="16" t="str">
        <f t="shared" si="246"/>
        <v xml:space="preserve"> </v>
      </c>
      <c r="AB500" s="19" t="str">
        <f t="shared" si="247"/>
        <v>0</v>
      </c>
      <c r="AC500" s="19">
        <f t="shared" si="248"/>
        <v>0</v>
      </c>
      <c r="AD500" s="19">
        <f t="shared" si="249"/>
        <v>3</v>
      </c>
      <c r="AE500" s="31">
        <f>_xlfn.XLOOKUP(C500,Product!$E$3:$E$29,Product!$F$3:$F$29)</f>
        <v>200000</v>
      </c>
      <c r="AF500" s="31">
        <f>_xlfn.XLOOKUP(C500,Product!$E$3:$E$29,Product!$G$3:$G$29)</f>
        <v>55000</v>
      </c>
      <c r="AG500" s="21" t="s">
        <v>92</v>
      </c>
      <c r="AH500" s="22">
        <f>_xlfn.XLOOKUP(AG500,Diskon!$C$3:$C$9,Diskon!$D$3:$D$9)</f>
        <v>0.1</v>
      </c>
      <c r="AI500" s="17" t="s">
        <v>90</v>
      </c>
      <c r="AJ500" s="16" t="s">
        <v>14</v>
      </c>
      <c r="AK500" s="16" t="s">
        <v>32</v>
      </c>
      <c r="AL500" s="23">
        <f t="shared" si="250"/>
        <v>600000</v>
      </c>
      <c r="AM500" s="23">
        <f t="shared" si="251"/>
        <v>60000</v>
      </c>
      <c r="AN500" s="23">
        <f t="shared" si="252"/>
        <v>540000</v>
      </c>
      <c r="AO500" s="23">
        <f t="shared" si="253"/>
        <v>165000</v>
      </c>
      <c r="AP500" s="23">
        <f t="shared" si="254"/>
        <v>375000</v>
      </c>
      <c r="AQ500" s="24">
        <v>45020</v>
      </c>
      <c r="AR500" s="27" t="str">
        <f t="shared" si="255"/>
        <v>04/04/23</v>
      </c>
      <c r="AS500" s="16">
        <v>4</v>
      </c>
      <c r="AT500" s="66">
        <f>AP500/'pivot general'!$A$8</f>
        <v>5.6253823853676457E-4</v>
      </c>
    </row>
    <row r="501" spans="1:46" ht="14.4" x14ac:dyDescent="0.3">
      <c r="A501" s="16">
        <v>500</v>
      </c>
      <c r="B501" s="16" t="str">
        <f t="shared" si="224"/>
        <v>ORD-PU-500-29/04/23</v>
      </c>
      <c r="C501" s="17" t="s">
        <v>39</v>
      </c>
      <c r="D501" s="16" t="str">
        <f>_xlfn.XLOOKUP($C501,Product!$E$3:$E$29,Product!$D$3:$D$29)</f>
        <v>PU</v>
      </c>
      <c r="E501" s="18" t="s">
        <v>132</v>
      </c>
      <c r="F501" s="18">
        <f t="shared" si="225"/>
        <v>10</v>
      </c>
      <c r="G501" s="18">
        <f t="shared" si="226"/>
        <v>20</v>
      </c>
      <c r="H501" s="18">
        <f t="shared" si="227"/>
        <v>31</v>
      </c>
      <c r="I501" s="18">
        <f t="shared" si="228"/>
        <v>10</v>
      </c>
      <c r="J501" s="16" t="str">
        <f t="shared" si="229"/>
        <v>Ocean Blue</v>
      </c>
      <c r="K501" s="16" t="str">
        <f t="shared" si="230"/>
        <v>Ocean Blue</v>
      </c>
      <c r="L501" s="25" t="str">
        <f t="shared" si="231"/>
        <v xml:space="preserve"> 2</v>
      </c>
      <c r="M501" s="19">
        <f t="shared" si="232"/>
        <v>2</v>
      </c>
      <c r="N501" s="18" t="e">
        <f t="shared" si="233"/>
        <v>#VALUE!</v>
      </c>
      <c r="O501" s="18" t="e">
        <f t="shared" si="234"/>
        <v>#VALUE!</v>
      </c>
      <c r="P501" s="18" t="e">
        <f t="shared" si="235"/>
        <v>#VALUE!</v>
      </c>
      <c r="Q501" s="18" t="e">
        <f t="shared" si="236"/>
        <v>#VALUE!</v>
      </c>
      <c r="R501" s="27" t="str">
        <f t="shared" si="237"/>
        <v xml:space="preserve"> </v>
      </c>
      <c r="S501" s="19" t="str">
        <f t="shared" si="238"/>
        <v xml:space="preserve"> </v>
      </c>
      <c r="T501" s="19" t="str">
        <f t="shared" si="239"/>
        <v>0</v>
      </c>
      <c r="U501" s="19">
        <f t="shared" si="240"/>
        <v>0</v>
      </c>
      <c r="V501" s="20" t="e">
        <f t="shared" si="241"/>
        <v>#VALUE!</v>
      </c>
      <c r="W501" s="18" t="e">
        <f t="shared" si="242"/>
        <v>#VALUE!</v>
      </c>
      <c r="X501" s="18" t="e">
        <f t="shared" si="243"/>
        <v>#VALUE!</v>
      </c>
      <c r="Y501" s="18" t="e">
        <f t="shared" si="244"/>
        <v>#VALUE!</v>
      </c>
      <c r="Z501" s="16" t="str">
        <f t="shared" si="245"/>
        <v xml:space="preserve"> </v>
      </c>
      <c r="AA501" s="16" t="str">
        <f t="shared" si="246"/>
        <v xml:space="preserve"> </v>
      </c>
      <c r="AB501" s="19" t="str">
        <f t="shared" si="247"/>
        <v>0</v>
      </c>
      <c r="AC501" s="19">
        <f t="shared" si="248"/>
        <v>0</v>
      </c>
      <c r="AD501" s="19">
        <f t="shared" si="249"/>
        <v>2</v>
      </c>
      <c r="AE501" s="31">
        <f>_xlfn.XLOOKUP(C501,Product!$E$3:$E$29,Product!$F$3:$F$29)</f>
        <v>235000</v>
      </c>
      <c r="AF501" s="31">
        <f>_xlfn.XLOOKUP(C501,Product!$E$3:$E$29,Product!$G$3:$G$29)</f>
        <v>89000</v>
      </c>
      <c r="AG501" s="21" t="s">
        <v>12</v>
      </c>
      <c r="AH501" s="22">
        <f>_xlfn.XLOOKUP(AG501,Diskon!$C$3:$C$9,Diskon!$D$3:$D$9)</f>
        <v>0.2</v>
      </c>
      <c r="AI501" s="17" t="s">
        <v>13</v>
      </c>
      <c r="AJ501" s="16" t="s">
        <v>11</v>
      </c>
      <c r="AK501" s="16" t="s">
        <v>30</v>
      </c>
      <c r="AL501" s="23">
        <f t="shared" si="250"/>
        <v>470000</v>
      </c>
      <c r="AM501" s="23">
        <f t="shared" si="251"/>
        <v>94000</v>
      </c>
      <c r="AN501" s="23">
        <f t="shared" si="252"/>
        <v>376000</v>
      </c>
      <c r="AO501" s="23">
        <f t="shared" si="253"/>
        <v>178000</v>
      </c>
      <c r="AP501" s="23">
        <f t="shared" si="254"/>
        <v>198000</v>
      </c>
      <c r="AQ501" s="24">
        <v>45045</v>
      </c>
      <c r="AR501" s="27" t="str">
        <f t="shared" si="255"/>
        <v>29/04/23</v>
      </c>
      <c r="AS501" s="16">
        <v>4</v>
      </c>
      <c r="AT501" s="66">
        <f>AP501/'pivot general'!$A$8</f>
        <v>2.9702018994741169E-4</v>
      </c>
    </row>
    <row r="502" spans="1:46" ht="14.4" x14ac:dyDescent="0.3">
      <c r="A502" s="16">
        <v>501</v>
      </c>
      <c r="B502" s="16" t="str">
        <f t="shared" si="224"/>
        <v>ORD-SP-501-18/04/23</v>
      </c>
      <c r="C502" s="17" t="s">
        <v>63</v>
      </c>
      <c r="D502" s="16" t="str">
        <f>_xlfn.XLOOKUP($C502,Product!$E$3:$E$29,Product!$D$3:$D$29)</f>
        <v>SP</v>
      </c>
      <c r="E502" s="18" t="s">
        <v>393</v>
      </c>
      <c r="F502" s="18">
        <f t="shared" si="225"/>
        <v>10</v>
      </c>
      <c r="G502" s="18">
        <f t="shared" si="226"/>
        <v>20</v>
      </c>
      <c r="H502" s="18">
        <f t="shared" si="227"/>
        <v>31</v>
      </c>
      <c r="I502" s="18">
        <f t="shared" si="228"/>
        <v>10</v>
      </c>
      <c r="J502" s="16" t="str">
        <f t="shared" si="229"/>
        <v>Ocean Blue</v>
      </c>
      <c r="K502" s="16" t="str">
        <f t="shared" si="230"/>
        <v>Ocean Blue</v>
      </c>
      <c r="L502" s="25" t="str">
        <f t="shared" si="231"/>
        <v xml:space="preserve"> 1</v>
      </c>
      <c r="M502" s="19">
        <f t="shared" si="232"/>
        <v>1</v>
      </c>
      <c r="N502" s="18">
        <f t="shared" si="233"/>
        <v>44</v>
      </c>
      <c r="O502" s="18">
        <f t="shared" si="234"/>
        <v>53</v>
      </c>
      <c r="P502" s="18">
        <f t="shared" si="235"/>
        <v>64</v>
      </c>
      <c r="Q502" s="18">
        <f t="shared" si="236"/>
        <v>9</v>
      </c>
      <c r="R502" s="27" t="str">
        <f t="shared" si="237"/>
        <v xml:space="preserve">Ash Grey </v>
      </c>
      <c r="S502" s="19" t="str">
        <f t="shared" si="238"/>
        <v xml:space="preserve">Ash Grey </v>
      </c>
      <c r="T502" s="19" t="str">
        <f t="shared" si="239"/>
        <v xml:space="preserve"> 1</v>
      </c>
      <c r="U502" s="19">
        <f t="shared" si="240"/>
        <v>1</v>
      </c>
      <c r="V502" s="20" t="e">
        <f t="shared" si="241"/>
        <v>#VALUE!</v>
      </c>
      <c r="W502" s="18" t="e">
        <f t="shared" si="242"/>
        <v>#VALUE!</v>
      </c>
      <c r="X502" s="18" t="e">
        <f t="shared" si="243"/>
        <v>#VALUE!</v>
      </c>
      <c r="Y502" s="18" t="e">
        <f t="shared" si="244"/>
        <v>#VALUE!</v>
      </c>
      <c r="Z502" s="16" t="str">
        <f t="shared" si="245"/>
        <v xml:space="preserve"> </v>
      </c>
      <c r="AA502" s="16" t="str">
        <f t="shared" si="246"/>
        <v xml:space="preserve"> </v>
      </c>
      <c r="AB502" s="19" t="str">
        <f t="shared" si="247"/>
        <v>0</v>
      </c>
      <c r="AC502" s="19">
        <f t="shared" si="248"/>
        <v>0</v>
      </c>
      <c r="AD502" s="19">
        <f t="shared" si="249"/>
        <v>2</v>
      </c>
      <c r="AE502" s="31">
        <f>_xlfn.XLOOKUP(C502,Product!$E$3:$E$29,Product!$F$3:$F$29)</f>
        <v>125000</v>
      </c>
      <c r="AF502" s="31">
        <f>_xlfn.XLOOKUP(C502,Product!$E$3:$E$29,Product!$G$3:$G$29)</f>
        <v>23000</v>
      </c>
      <c r="AG502" s="21" t="s">
        <v>100</v>
      </c>
      <c r="AH502" s="22">
        <f>_xlfn.XLOOKUP(AG502,Diskon!$C$3:$C$9,Diskon!$D$3:$D$9)</f>
        <v>0.15</v>
      </c>
      <c r="AI502" s="17" t="s">
        <v>13</v>
      </c>
      <c r="AJ502" s="16" t="s">
        <v>17</v>
      </c>
      <c r="AK502" s="16" t="s">
        <v>58</v>
      </c>
      <c r="AL502" s="23">
        <f t="shared" si="250"/>
        <v>250000</v>
      </c>
      <c r="AM502" s="23">
        <f t="shared" si="251"/>
        <v>37500</v>
      </c>
      <c r="AN502" s="23">
        <f t="shared" si="252"/>
        <v>212500</v>
      </c>
      <c r="AO502" s="23">
        <f t="shared" si="253"/>
        <v>46000</v>
      </c>
      <c r="AP502" s="23">
        <f t="shared" si="254"/>
        <v>166500</v>
      </c>
      <c r="AQ502" s="24">
        <v>45034</v>
      </c>
      <c r="AR502" s="27" t="str">
        <f t="shared" si="255"/>
        <v>18/04/23</v>
      </c>
      <c r="AS502" s="16">
        <v>1</v>
      </c>
      <c r="AT502" s="66">
        <f>AP502/'pivot general'!$A$8</f>
        <v>2.4976697791032347E-4</v>
      </c>
    </row>
    <row r="503" spans="1:46" ht="14.4" x14ac:dyDescent="0.3">
      <c r="A503" s="16">
        <v>502</v>
      </c>
      <c r="B503" s="16" t="str">
        <f t="shared" si="224"/>
        <v>ORD-PW-502-07/04/23</v>
      </c>
      <c r="C503" s="17" t="s">
        <v>22</v>
      </c>
      <c r="D503" s="16" t="str">
        <f>_xlfn.XLOOKUP($C503,Product!$E$3:$E$29,Product!$D$3:$D$29)</f>
        <v>PW</v>
      </c>
      <c r="E503" s="18" t="s">
        <v>452</v>
      </c>
      <c r="F503" s="18">
        <f t="shared" si="225"/>
        <v>10</v>
      </c>
      <c r="G503" s="18">
        <f t="shared" si="226"/>
        <v>20</v>
      </c>
      <c r="H503" s="18">
        <f t="shared" si="227"/>
        <v>31</v>
      </c>
      <c r="I503" s="18">
        <f t="shared" si="228"/>
        <v>10</v>
      </c>
      <c r="J503" s="16" t="str">
        <f t="shared" si="229"/>
        <v>Snow White</v>
      </c>
      <c r="K503" s="16" t="str">
        <f t="shared" si="230"/>
        <v>Snow White</v>
      </c>
      <c r="L503" s="25" t="str">
        <f t="shared" si="231"/>
        <v xml:space="preserve"> 2</v>
      </c>
      <c r="M503" s="19">
        <f t="shared" si="232"/>
        <v>2</v>
      </c>
      <c r="N503" s="18">
        <f t="shared" si="233"/>
        <v>44</v>
      </c>
      <c r="O503" s="18">
        <f t="shared" si="234"/>
        <v>49</v>
      </c>
      <c r="P503" s="18">
        <f t="shared" si="235"/>
        <v>60</v>
      </c>
      <c r="Q503" s="18">
        <f t="shared" si="236"/>
        <v>5</v>
      </c>
      <c r="R503" s="27" t="str">
        <f t="shared" si="237"/>
        <v xml:space="preserve">Dusk </v>
      </c>
      <c r="S503" s="19" t="str">
        <f t="shared" si="238"/>
        <v xml:space="preserve">Dusk </v>
      </c>
      <c r="T503" s="19" t="str">
        <f t="shared" si="239"/>
        <v xml:space="preserve"> 2</v>
      </c>
      <c r="U503" s="19">
        <f t="shared" si="240"/>
        <v>2</v>
      </c>
      <c r="V503" s="20" t="e">
        <f t="shared" si="241"/>
        <v>#VALUE!</v>
      </c>
      <c r="W503" s="18" t="e">
        <f t="shared" si="242"/>
        <v>#VALUE!</v>
      </c>
      <c r="X503" s="18" t="e">
        <f t="shared" si="243"/>
        <v>#VALUE!</v>
      </c>
      <c r="Y503" s="18" t="e">
        <f t="shared" si="244"/>
        <v>#VALUE!</v>
      </c>
      <c r="Z503" s="16" t="str">
        <f t="shared" si="245"/>
        <v xml:space="preserve"> </v>
      </c>
      <c r="AA503" s="16" t="str">
        <f t="shared" si="246"/>
        <v xml:space="preserve"> </v>
      </c>
      <c r="AB503" s="19" t="str">
        <f t="shared" si="247"/>
        <v>0</v>
      </c>
      <c r="AC503" s="19">
        <f t="shared" si="248"/>
        <v>0</v>
      </c>
      <c r="AD503" s="19">
        <f t="shared" si="249"/>
        <v>4</v>
      </c>
      <c r="AE503" s="31">
        <f>_xlfn.XLOOKUP(C503,Product!$E$3:$E$29,Product!$F$3:$F$29)</f>
        <v>90000</v>
      </c>
      <c r="AF503" s="31">
        <f>_xlfn.XLOOKUP(C503,Product!$E$3:$E$29,Product!$G$3:$G$29)</f>
        <v>37000</v>
      </c>
      <c r="AG503" s="21" t="s">
        <v>16</v>
      </c>
      <c r="AH503" s="22" t="e">
        <f>_xlfn.XLOOKUP(AG503,Diskon!$C$3:$C$9,Diskon!$D$3:$D$9)</f>
        <v>#N/A</v>
      </c>
      <c r="AI503" s="17" t="s">
        <v>16</v>
      </c>
      <c r="AJ503" s="16" t="s">
        <v>11</v>
      </c>
      <c r="AK503" s="16" t="s">
        <v>38</v>
      </c>
      <c r="AL503" s="23">
        <f t="shared" si="250"/>
        <v>360000</v>
      </c>
      <c r="AM503" s="23" t="str">
        <f t="shared" si="251"/>
        <v>0</v>
      </c>
      <c r="AN503" s="23">
        <f t="shared" si="252"/>
        <v>360000</v>
      </c>
      <c r="AO503" s="23">
        <f t="shared" si="253"/>
        <v>148000</v>
      </c>
      <c r="AP503" s="23">
        <f t="shared" si="254"/>
        <v>212000</v>
      </c>
      <c r="AQ503" s="24">
        <v>45023</v>
      </c>
      <c r="AR503" s="27" t="str">
        <f t="shared" si="255"/>
        <v>07/04/23</v>
      </c>
      <c r="AS503" s="16">
        <v>3</v>
      </c>
      <c r="AT503" s="66">
        <f>AP503/'pivot general'!$A$8</f>
        <v>3.1802161751945087E-4</v>
      </c>
    </row>
    <row r="504" spans="1:46" ht="14.4" x14ac:dyDescent="0.3">
      <c r="A504" s="16">
        <v>503</v>
      </c>
      <c r="B504" s="16" t="str">
        <f t="shared" si="224"/>
        <v>ORD-PW-503-20/04/23</v>
      </c>
      <c r="C504" s="17" t="s">
        <v>47</v>
      </c>
      <c r="D504" s="16" t="str">
        <f>_xlfn.XLOOKUP($C504,Product!$E$3:$E$29,Product!$D$3:$D$29)</f>
        <v>PW</v>
      </c>
      <c r="E504" s="18" t="s">
        <v>191</v>
      </c>
      <c r="F504" s="18">
        <f t="shared" si="225"/>
        <v>10</v>
      </c>
      <c r="G504" s="18">
        <f t="shared" si="226"/>
        <v>14</v>
      </c>
      <c r="H504" s="18">
        <f t="shared" si="227"/>
        <v>25</v>
      </c>
      <c r="I504" s="18">
        <f t="shared" si="228"/>
        <v>4</v>
      </c>
      <c r="J504" s="16" t="str">
        <f t="shared" si="229"/>
        <v>Gold</v>
      </c>
      <c r="K504" s="16" t="str">
        <f t="shared" si="230"/>
        <v>Gold</v>
      </c>
      <c r="L504" s="25" t="str">
        <f t="shared" si="231"/>
        <v xml:space="preserve"> 3</v>
      </c>
      <c r="M504" s="19">
        <f t="shared" si="232"/>
        <v>3</v>
      </c>
      <c r="N504" s="18" t="e">
        <f t="shared" si="233"/>
        <v>#VALUE!</v>
      </c>
      <c r="O504" s="18" t="e">
        <f t="shared" si="234"/>
        <v>#VALUE!</v>
      </c>
      <c r="P504" s="18" t="e">
        <f t="shared" si="235"/>
        <v>#VALUE!</v>
      </c>
      <c r="Q504" s="18" t="e">
        <f t="shared" si="236"/>
        <v>#VALUE!</v>
      </c>
      <c r="R504" s="27" t="str">
        <f t="shared" si="237"/>
        <v xml:space="preserve"> </v>
      </c>
      <c r="S504" s="19" t="str">
        <f t="shared" si="238"/>
        <v xml:space="preserve"> </v>
      </c>
      <c r="T504" s="19" t="str">
        <f t="shared" si="239"/>
        <v>0</v>
      </c>
      <c r="U504" s="19">
        <f t="shared" si="240"/>
        <v>0</v>
      </c>
      <c r="V504" s="20" t="e">
        <f t="shared" si="241"/>
        <v>#VALUE!</v>
      </c>
      <c r="W504" s="18" t="e">
        <f t="shared" si="242"/>
        <v>#VALUE!</v>
      </c>
      <c r="X504" s="18" t="e">
        <f t="shared" si="243"/>
        <v>#VALUE!</v>
      </c>
      <c r="Y504" s="18" t="e">
        <f t="shared" si="244"/>
        <v>#VALUE!</v>
      </c>
      <c r="Z504" s="16" t="str">
        <f t="shared" si="245"/>
        <v xml:space="preserve"> </v>
      </c>
      <c r="AA504" s="16" t="str">
        <f t="shared" si="246"/>
        <v xml:space="preserve"> </v>
      </c>
      <c r="AB504" s="19" t="str">
        <f t="shared" si="247"/>
        <v>0</v>
      </c>
      <c r="AC504" s="19">
        <f t="shared" si="248"/>
        <v>0</v>
      </c>
      <c r="AD504" s="19">
        <f t="shared" si="249"/>
        <v>3</v>
      </c>
      <c r="AE504" s="31">
        <f>_xlfn.XLOOKUP(C504,Product!$E$3:$E$29,Product!$F$3:$F$29)</f>
        <v>200000</v>
      </c>
      <c r="AF504" s="31">
        <f>_xlfn.XLOOKUP(C504,Product!$E$3:$E$29,Product!$G$3:$G$29)</f>
        <v>55000</v>
      </c>
      <c r="AG504" s="21" t="s">
        <v>100</v>
      </c>
      <c r="AH504" s="22">
        <f>_xlfn.XLOOKUP(AG504,Diskon!$C$3:$C$9,Diskon!$D$3:$D$9)</f>
        <v>0.15</v>
      </c>
      <c r="AI504" s="17" t="s">
        <v>13</v>
      </c>
      <c r="AJ504" s="16" t="s">
        <v>17</v>
      </c>
      <c r="AK504" s="16" t="s">
        <v>42</v>
      </c>
      <c r="AL504" s="23">
        <f t="shared" si="250"/>
        <v>600000</v>
      </c>
      <c r="AM504" s="23">
        <f t="shared" si="251"/>
        <v>90000</v>
      </c>
      <c r="AN504" s="23">
        <f t="shared" si="252"/>
        <v>510000</v>
      </c>
      <c r="AO504" s="23">
        <f t="shared" si="253"/>
        <v>165000</v>
      </c>
      <c r="AP504" s="23">
        <f t="shared" si="254"/>
        <v>345000</v>
      </c>
      <c r="AQ504" s="24">
        <v>45036</v>
      </c>
      <c r="AR504" s="27" t="str">
        <f t="shared" si="255"/>
        <v>20/04/23</v>
      </c>
      <c r="AS504" s="16">
        <v>1</v>
      </c>
      <c r="AT504" s="66">
        <f>AP504/'pivot general'!$A$8</f>
        <v>5.1753517945382339E-4</v>
      </c>
    </row>
    <row r="505" spans="1:46" ht="14.4" x14ac:dyDescent="0.3">
      <c r="A505" s="16">
        <v>504</v>
      </c>
      <c r="B505" s="16" t="str">
        <f t="shared" si="224"/>
        <v>ORD-PP-504-16/04/23</v>
      </c>
      <c r="C505" s="17" t="s">
        <v>56</v>
      </c>
      <c r="D505" s="16" t="str">
        <f>_xlfn.XLOOKUP($C505,Product!$E$3:$E$29,Product!$D$3:$D$29)</f>
        <v>PP</v>
      </c>
      <c r="E505" s="18" t="s">
        <v>453</v>
      </c>
      <c r="F505" s="18">
        <f t="shared" si="225"/>
        <v>10</v>
      </c>
      <c r="G505" s="18">
        <f t="shared" si="226"/>
        <v>18</v>
      </c>
      <c r="H505" s="18">
        <f t="shared" si="227"/>
        <v>29</v>
      </c>
      <c r="I505" s="18">
        <f t="shared" si="228"/>
        <v>8</v>
      </c>
      <c r="J505" s="16" t="str">
        <f t="shared" si="229"/>
        <v>Ash Grey</v>
      </c>
      <c r="K505" s="16" t="str">
        <f t="shared" si="230"/>
        <v>Ash Grey</v>
      </c>
      <c r="L505" s="25" t="str">
        <f t="shared" si="231"/>
        <v xml:space="preserve"> 5</v>
      </c>
      <c r="M505" s="19">
        <f t="shared" si="232"/>
        <v>5</v>
      </c>
      <c r="N505" s="18">
        <f t="shared" si="233"/>
        <v>42</v>
      </c>
      <c r="O505" s="18">
        <f t="shared" si="234"/>
        <v>53</v>
      </c>
      <c r="P505" s="18">
        <f t="shared" si="235"/>
        <v>64</v>
      </c>
      <c r="Q505" s="18">
        <f t="shared" si="236"/>
        <v>11</v>
      </c>
      <c r="R505" s="27" t="str">
        <f t="shared" si="237"/>
        <v xml:space="preserve">Snow White </v>
      </c>
      <c r="S505" s="19" t="str">
        <f t="shared" si="238"/>
        <v xml:space="preserve">Snow White </v>
      </c>
      <c r="T505" s="19" t="str">
        <f t="shared" si="239"/>
        <v xml:space="preserve"> 1</v>
      </c>
      <c r="U505" s="19">
        <f t="shared" si="240"/>
        <v>1</v>
      </c>
      <c r="V505" s="20">
        <f t="shared" si="241"/>
        <v>77</v>
      </c>
      <c r="W505" s="18">
        <f t="shared" si="242"/>
        <v>82</v>
      </c>
      <c r="X505" s="18">
        <f t="shared" si="243"/>
        <v>93</v>
      </c>
      <c r="Y505" s="18">
        <f t="shared" si="244"/>
        <v>5</v>
      </c>
      <c r="Z505" s="16" t="str">
        <f t="shared" si="245"/>
        <v xml:space="preserve">Gold </v>
      </c>
      <c r="AA505" s="16" t="str">
        <f t="shared" si="246"/>
        <v xml:space="preserve">Gold </v>
      </c>
      <c r="AB505" s="19" t="str">
        <f t="shared" si="247"/>
        <v xml:space="preserve"> 1</v>
      </c>
      <c r="AC505" s="19">
        <f t="shared" si="248"/>
        <v>1</v>
      </c>
      <c r="AD505" s="19">
        <f t="shared" si="249"/>
        <v>7</v>
      </c>
      <c r="AE505" s="31">
        <f>_xlfn.XLOOKUP(C505,Product!$E$3:$E$29,Product!$F$3:$F$29)</f>
        <v>175000</v>
      </c>
      <c r="AF505" s="31">
        <f>_xlfn.XLOOKUP(C505,Product!$E$3:$E$29,Product!$G$3:$G$29)</f>
        <v>63000</v>
      </c>
      <c r="AG505" s="21" t="s">
        <v>12</v>
      </c>
      <c r="AH505" s="22">
        <f>_xlfn.XLOOKUP(AG505,Diskon!$C$3:$C$9,Diskon!$D$3:$D$9)</f>
        <v>0.2</v>
      </c>
      <c r="AI505" s="17" t="s">
        <v>13</v>
      </c>
      <c r="AJ505" s="16" t="s">
        <v>11</v>
      </c>
      <c r="AK505" s="16" t="s">
        <v>49</v>
      </c>
      <c r="AL505" s="23">
        <f t="shared" si="250"/>
        <v>1225000</v>
      </c>
      <c r="AM505" s="23">
        <f t="shared" si="251"/>
        <v>245000</v>
      </c>
      <c r="AN505" s="23">
        <f t="shared" si="252"/>
        <v>980000</v>
      </c>
      <c r="AO505" s="23">
        <f t="shared" si="253"/>
        <v>441000</v>
      </c>
      <c r="AP505" s="23">
        <f t="shared" si="254"/>
        <v>539000</v>
      </c>
      <c r="AQ505" s="24">
        <v>45032</v>
      </c>
      <c r="AR505" s="27" t="str">
        <f t="shared" si="255"/>
        <v>16/04/23</v>
      </c>
      <c r="AS505" s="16">
        <v>3</v>
      </c>
      <c r="AT505" s="66">
        <f>AP505/'pivot general'!$A$8</f>
        <v>8.0855496152350953E-4</v>
      </c>
    </row>
    <row r="506" spans="1:46" ht="14.4" x14ac:dyDescent="0.3">
      <c r="A506" s="16">
        <v>505</v>
      </c>
      <c r="B506" s="16" t="str">
        <f t="shared" si="224"/>
        <v>ORD-SP-505-17/04/23</v>
      </c>
      <c r="C506" s="17" t="s">
        <v>63</v>
      </c>
      <c r="D506" s="16" t="str">
        <f>_xlfn.XLOOKUP($C506,Product!$E$3:$E$29,Product!$D$3:$D$29)</f>
        <v>SP</v>
      </c>
      <c r="E506" s="18" t="s">
        <v>454</v>
      </c>
      <c r="F506" s="18">
        <f t="shared" si="225"/>
        <v>10</v>
      </c>
      <c r="G506" s="18">
        <f t="shared" si="226"/>
        <v>24</v>
      </c>
      <c r="H506" s="18">
        <f t="shared" si="227"/>
        <v>35</v>
      </c>
      <c r="I506" s="18">
        <f t="shared" si="228"/>
        <v>14</v>
      </c>
      <c r="J506" s="16" t="str">
        <f t="shared" si="229"/>
        <v>Midnight Black</v>
      </c>
      <c r="K506" s="16" t="str">
        <f t="shared" si="230"/>
        <v>Midnight Black</v>
      </c>
      <c r="L506" s="25" t="str">
        <f t="shared" si="231"/>
        <v xml:space="preserve"> 1</v>
      </c>
      <c r="M506" s="19">
        <f t="shared" si="232"/>
        <v>1</v>
      </c>
      <c r="N506" s="18">
        <f t="shared" si="233"/>
        <v>48</v>
      </c>
      <c r="O506" s="18">
        <f t="shared" si="234"/>
        <v>60</v>
      </c>
      <c r="P506" s="18">
        <f t="shared" si="235"/>
        <v>71</v>
      </c>
      <c r="Q506" s="18">
        <f t="shared" si="236"/>
        <v>12</v>
      </c>
      <c r="R506" s="27" t="str">
        <f t="shared" si="237"/>
        <v xml:space="preserve">Carmine Red </v>
      </c>
      <c r="S506" s="19" t="str">
        <f t="shared" si="238"/>
        <v xml:space="preserve">Carmine Red </v>
      </c>
      <c r="T506" s="19" t="str">
        <f t="shared" si="239"/>
        <v xml:space="preserve"> 1</v>
      </c>
      <c r="U506" s="19">
        <f t="shared" si="240"/>
        <v>1</v>
      </c>
      <c r="V506" s="20" t="e">
        <f t="shared" si="241"/>
        <v>#VALUE!</v>
      </c>
      <c r="W506" s="18" t="e">
        <f t="shared" si="242"/>
        <v>#VALUE!</v>
      </c>
      <c r="X506" s="18" t="e">
        <f t="shared" si="243"/>
        <v>#VALUE!</v>
      </c>
      <c r="Y506" s="18" t="e">
        <f t="shared" si="244"/>
        <v>#VALUE!</v>
      </c>
      <c r="Z506" s="16" t="str">
        <f t="shared" si="245"/>
        <v xml:space="preserve"> </v>
      </c>
      <c r="AA506" s="16" t="str">
        <f t="shared" si="246"/>
        <v xml:space="preserve"> </v>
      </c>
      <c r="AB506" s="19" t="str">
        <f t="shared" si="247"/>
        <v>0</v>
      </c>
      <c r="AC506" s="19">
        <f t="shared" si="248"/>
        <v>0</v>
      </c>
      <c r="AD506" s="19">
        <f t="shared" si="249"/>
        <v>2</v>
      </c>
      <c r="AE506" s="31">
        <f>_xlfn.XLOOKUP(C506,Product!$E$3:$E$29,Product!$F$3:$F$29)</f>
        <v>125000</v>
      </c>
      <c r="AF506" s="31">
        <f>_xlfn.XLOOKUP(C506,Product!$E$3:$E$29,Product!$G$3:$G$29)</f>
        <v>23000</v>
      </c>
      <c r="AG506" s="21" t="s">
        <v>96</v>
      </c>
      <c r="AH506" s="22">
        <f>_xlfn.XLOOKUP(AG506,Diskon!$C$3:$C$9,Diskon!$D$3:$D$9)</f>
        <v>0.1</v>
      </c>
      <c r="AI506" s="17" t="s">
        <v>13</v>
      </c>
      <c r="AJ506" s="16" t="s">
        <v>14</v>
      </c>
      <c r="AK506" s="16" t="s">
        <v>60</v>
      </c>
      <c r="AL506" s="23">
        <f t="shared" si="250"/>
        <v>250000</v>
      </c>
      <c r="AM506" s="23">
        <f t="shared" si="251"/>
        <v>25000</v>
      </c>
      <c r="AN506" s="23">
        <f t="shared" si="252"/>
        <v>225000</v>
      </c>
      <c r="AO506" s="23">
        <f t="shared" si="253"/>
        <v>46000</v>
      </c>
      <c r="AP506" s="23">
        <f t="shared" si="254"/>
        <v>179000</v>
      </c>
      <c r="AQ506" s="24">
        <v>45033</v>
      </c>
      <c r="AR506" s="27" t="str">
        <f t="shared" si="255"/>
        <v>17/04/23</v>
      </c>
      <c r="AS506" s="16">
        <v>4</v>
      </c>
      <c r="AT506" s="66">
        <f>AP506/'pivot general'!$A$8</f>
        <v>2.685182525282156E-4</v>
      </c>
    </row>
    <row r="507" spans="1:46" ht="14.4" x14ac:dyDescent="0.3">
      <c r="A507" s="16">
        <v>506</v>
      </c>
      <c r="B507" s="16" t="str">
        <f t="shared" si="224"/>
        <v>ORD-SW-506-03/04/23</v>
      </c>
      <c r="C507" s="17" t="s">
        <v>29</v>
      </c>
      <c r="D507" s="16" t="str">
        <f>_xlfn.XLOOKUP($C507,Product!$E$3:$E$29,Product!$D$3:$D$29)</f>
        <v>SW</v>
      </c>
      <c r="E507" s="18" t="s">
        <v>455</v>
      </c>
      <c r="F507" s="18">
        <f t="shared" si="225"/>
        <v>10</v>
      </c>
      <c r="G507" s="18">
        <f t="shared" si="226"/>
        <v>20</v>
      </c>
      <c r="H507" s="18">
        <f t="shared" si="227"/>
        <v>31</v>
      </c>
      <c r="I507" s="18">
        <f t="shared" si="228"/>
        <v>10</v>
      </c>
      <c r="J507" s="16" t="str">
        <f t="shared" si="229"/>
        <v>Snow White</v>
      </c>
      <c r="K507" s="16" t="str">
        <f t="shared" si="230"/>
        <v>Snow White</v>
      </c>
      <c r="L507" s="25" t="str">
        <f t="shared" si="231"/>
        <v xml:space="preserve"> 1</v>
      </c>
      <c r="M507" s="19">
        <f t="shared" si="232"/>
        <v>1</v>
      </c>
      <c r="N507" s="18">
        <f t="shared" si="233"/>
        <v>44</v>
      </c>
      <c r="O507" s="18">
        <f t="shared" si="234"/>
        <v>54</v>
      </c>
      <c r="P507" s="18">
        <f t="shared" si="235"/>
        <v>65</v>
      </c>
      <c r="Q507" s="18">
        <f t="shared" si="236"/>
        <v>10</v>
      </c>
      <c r="R507" s="27" t="str">
        <f t="shared" si="237"/>
        <v xml:space="preserve">Rose Gold </v>
      </c>
      <c r="S507" s="19" t="str">
        <f t="shared" si="238"/>
        <v xml:space="preserve">Rose Gold </v>
      </c>
      <c r="T507" s="19" t="str">
        <f t="shared" si="239"/>
        <v xml:space="preserve"> 2</v>
      </c>
      <c r="U507" s="19">
        <f t="shared" si="240"/>
        <v>2</v>
      </c>
      <c r="V507" s="20">
        <f t="shared" si="241"/>
        <v>78</v>
      </c>
      <c r="W507" s="18">
        <f t="shared" si="242"/>
        <v>83</v>
      </c>
      <c r="X507" s="18">
        <f t="shared" si="243"/>
        <v>94</v>
      </c>
      <c r="Y507" s="18">
        <f t="shared" si="244"/>
        <v>5</v>
      </c>
      <c r="Z507" s="16" t="str">
        <f t="shared" si="245"/>
        <v xml:space="preserve">Gold </v>
      </c>
      <c r="AA507" s="16" t="str">
        <f t="shared" si="246"/>
        <v xml:space="preserve">Gold </v>
      </c>
      <c r="AB507" s="19" t="str">
        <f t="shared" si="247"/>
        <v xml:space="preserve"> 1</v>
      </c>
      <c r="AC507" s="19">
        <f t="shared" si="248"/>
        <v>1</v>
      </c>
      <c r="AD507" s="19">
        <f t="shared" si="249"/>
        <v>4</v>
      </c>
      <c r="AE507" s="31">
        <f>_xlfn.XLOOKUP(C507,Product!$E$3:$E$29,Product!$F$3:$F$29)</f>
        <v>165000</v>
      </c>
      <c r="AF507" s="31">
        <f>_xlfn.XLOOKUP(C507,Product!$E$3:$E$29,Product!$G$3:$G$29)</f>
        <v>69000</v>
      </c>
      <c r="AG507" s="21" t="s">
        <v>10</v>
      </c>
      <c r="AH507" s="22">
        <f>_xlfn.XLOOKUP(AG507,Diskon!$C$3:$C$9,Diskon!$D$3:$D$9)</f>
        <v>0.1</v>
      </c>
      <c r="AI507" s="17" t="s">
        <v>90</v>
      </c>
      <c r="AJ507" s="16" t="s">
        <v>11</v>
      </c>
      <c r="AK507" s="16" t="s">
        <v>64</v>
      </c>
      <c r="AL507" s="23">
        <f t="shared" si="250"/>
        <v>660000</v>
      </c>
      <c r="AM507" s="23">
        <f t="shared" si="251"/>
        <v>66000</v>
      </c>
      <c r="AN507" s="23">
        <f t="shared" si="252"/>
        <v>594000</v>
      </c>
      <c r="AO507" s="23">
        <f t="shared" si="253"/>
        <v>276000</v>
      </c>
      <c r="AP507" s="23">
        <f t="shared" si="254"/>
        <v>318000</v>
      </c>
      <c r="AQ507" s="24">
        <v>45019</v>
      </c>
      <c r="AR507" s="27" t="str">
        <f t="shared" si="255"/>
        <v>03/04/23</v>
      </c>
      <c r="AS507" s="16">
        <v>3</v>
      </c>
      <c r="AT507" s="66">
        <f>AP507/'pivot general'!$A$8</f>
        <v>4.770324262791763E-4</v>
      </c>
    </row>
    <row r="508" spans="1:46" ht="14.4" x14ac:dyDescent="0.3">
      <c r="A508" s="16">
        <v>507</v>
      </c>
      <c r="B508" s="16" t="str">
        <f t="shared" si="224"/>
        <v>ORD-PP-507-22/04/23</v>
      </c>
      <c r="C508" s="17" t="s">
        <v>54</v>
      </c>
      <c r="D508" s="16" t="str">
        <f>_xlfn.XLOOKUP($C508,Product!$E$3:$E$29,Product!$D$3:$D$29)</f>
        <v>PP</v>
      </c>
      <c r="E508" s="18" t="s">
        <v>456</v>
      </c>
      <c r="F508" s="18">
        <f t="shared" si="225"/>
        <v>10</v>
      </c>
      <c r="G508" s="18">
        <f t="shared" si="226"/>
        <v>14</v>
      </c>
      <c r="H508" s="18">
        <f t="shared" si="227"/>
        <v>25</v>
      </c>
      <c r="I508" s="18">
        <f t="shared" si="228"/>
        <v>4</v>
      </c>
      <c r="J508" s="16" t="str">
        <f t="shared" si="229"/>
        <v>Dusk</v>
      </c>
      <c r="K508" s="16" t="str">
        <f t="shared" si="230"/>
        <v>Dusk</v>
      </c>
      <c r="L508" s="25" t="str">
        <f t="shared" si="231"/>
        <v xml:space="preserve"> 1</v>
      </c>
      <c r="M508" s="19">
        <f t="shared" si="232"/>
        <v>1</v>
      </c>
      <c r="N508" s="18">
        <f t="shared" si="233"/>
        <v>38</v>
      </c>
      <c r="O508" s="18">
        <f t="shared" si="234"/>
        <v>50</v>
      </c>
      <c r="P508" s="18">
        <f t="shared" si="235"/>
        <v>61</v>
      </c>
      <c r="Q508" s="18">
        <f t="shared" si="236"/>
        <v>12</v>
      </c>
      <c r="R508" s="27" t="str">
        <f t="shared" si="237"/>
        <v xml:space="preserve">Carmine Red </v>
      </c>
      <c r="S508" s="19" t="str">
        <f t="shared" si="238"/>
        <v xml:space="preserve">Carmine Red </v>
      </c>
      <c r="T508" s="19" t="str">
        <f t="shared" si="239"/>
        <v xml:space="preserve"> 6</v>
      </c>
      <c r="U508" s="19">
        <f t="shared" si="240"/>
        <v>6</v>
      </c>
      <c r="V508" s="20" t="e">
        <f t="shared" si="241"/>
        <v>#VALUE!</v>
      </c>
      <c r="W508" s="18" t="e">
        <f t="shared" si="242"/>
        <v>#VALUE!</v>
      </c>
      <c r="X508" s="18" t="e">
        <f t="shared" si="243"/>
        <v>#VALUE!</v>
      </c>
      <c r="Y508" s="18" t="e">
        <f t="shared" si="244"/>
        <v>#VALUE!</v>
      </c>
      <c r="Z508" s="16" t="str">
        <f t="shared" si="245"/>
        <v xml:space="preserve"> </v>
      </c>
      <c r="AA508" s="16" t="str">
        <f t="shared" si="246"/>
        <v xml:space="preserve"> </v>
      </c>
      <c r="AB508" s="19" t="str">
        <f t="shared" si="247"/>
        <v>0</v>
      </c>
      <c r="AC508" s="19">
        <f t="shared" si="248"/>
        <v>0</v>
      </c>
      <c r="AD508" s="19">
        <f t="shared" si="249"/>
        <v>7</v>
      </c>
      <c r="AE508" s="31">
        <f>_xlfn.XLOOKUP(C508,Product!$E$3:$E$29,Product!$F$3:$F$29)</f>
        <v>85000</v>
      </c>
      <c r="AF508" s="31">
        <f>_xlfn.XLOOKUP(C508,Product!$E$3:$E$29,Product!$G$3:$G$29)</f>
        <v>28000</v>
      </c>
      <c r="AG508" s="21" t="s">
        <v>12</v>
      </c>
      <c r="AH508" s="22">
        <f>_xlfn.XLOOKUP(AG508,Diskon!$C$3:$C$9,Diskon!$D$3:$D$9)</f>
        <v>0.2</v>
      </c>
      <c r="AI508" s="17" t="s">
        <v>13</v>
      </c>
      <c r="AJ508" s="16" t="s">
        <v>11</v>
      </c>
      <c r="AK508" s="16" t="s">
        <v>44</v>
      </c>
      <c r="AL508" s="23">
        <f t="shared" si="250"/>
        <v>595000</v>
      </c>
      <c r="AM508" s="23">
        <f t="shared" si="251"/>
        <v>119000</v>
      </c>
      <c r="AN508" s="23">
        <f t="shared" si="252"/>
        <v>476000</v>
      </c>
      <c r="AO508" s="23">
        <f t="shared" si="253"/>
        <v>196000</v>
      </c>
      <c r="AP508" s="23">
        <f t="shared" si="254"/>
        <v>280000</v>
      </c>
      <c r="AQ508" s="24">
        <v>45038</v>
      </c>
      <c r="AR508" s="27" t="str">
        <f t="shared" si="255"/>
        <v>22/04/23</v>
      </c>
      <c r="AS508" s="16">
        <v>3</v>
      </c>
      <c r="AT508" s="66">
        <f>AP508/'pivot general'!$A$8</f>
        <v>4.2002855144078417E-4</v>
      </c>
    </row>
    <row r="509" spans="1:46" ht="14.4" x14ac:dyDescent="0.3">
      <c r="A509" s="16">
        <v>508</v>
      </c>
      <c r="B509" s="16" t="str">
        <f t="shared" si="224"/>
        <v>ORD-PU-508-16/04/23</v>
      </c>
      <c r="C509" s="17" t="s">
        <v>41</v>
      </c>
      <c r="D509" s="16" t="str">
        <f>_xlfn.XLOOKUP($C509,Product!$E$3:$E$29,Product!$D$3:$D$29)</f>
        <v>PU</v>
      </c>
      <c r="E509" s="18" t="s">
        <v>457</v>
      </c>
      <c r="F509" s="18">
        <f t="shared" si="225"/>
        <v>10</v>
      </c>
      <c r="G509" s="18">
        <f t="shared" si="226"/>
        <v>20</v>
      </c>
      <c r="H509" s="18">
        <f t="shared" si="227"/>
        <v>31</v>
      </c>
      <c r="I509" s="18">
        <f t="shared" si="228"/>
        <v>10</v>
      </c>
      <c r="J509" s="16" t="str">
        <f t="shared" si="229"/>
        <v>Ocean Blue</v>
      </c>
      <c r="K509" s="16" t="str">
        <f t="shared" si="230"/>
        <v>Ocean Blue</v>
      </c>
      <c r="L509" s="25" t="str">
        <f t="shared" si="231"/>
        <v xml:space="preserve"> 2</v>
      </c>
      <c r="M509" s="19">
        <f t="shared" si="232"/>
        <v>2</v>
      </c>
      <c r="N509" s="18">
        <f t="shared" si="233"/>
        <v>44</v>
      </c>
      <c r="O509" s="18">
        <f t="shared" si="234"/>
        <v>54</v>
      </c>
      <c r="P509" s="18">
        <f t="shared" si="235"/>
        <v>65</v>
      </c>
      <c r="Q509" s="18">
        <f t="shared" si="236"/>
        <v>10</v>
      </c>
      <c r="R509" s="27" t="str">
        <f t="shared" si="237"/>
        <v xml:space="preserve">Rose Gold </v>
      </c>
      <c r="S509" s="19" t="str">
        <f t="shared" si="238"/>
        <v xml:space="preserve">Rose Gold </v>
      </c>
      <c r="T509" s="19" t="str">
        <f t="shared" si="239"/>
        <v xml:space="preserve"> 1</v>
      </c>
      <c r="U509" s="19">
        <f t="shared" si="240"/>
        <v>1</v>
      </c>
      <c r="V509" s="20">
        <f t="shared" si="241"/>
        <v>78</v>
      </c>
      <c r="W509" s="18">
        <f t="shared" si="242"/>
        <v>93</v>
      </c>
      <c r="X509" s="18">
        <f t="shared" si="243"/>
        <v>104</v>
      </c>
      <c r="Y509" s="18">
        <f t="shared" si="244"/>
        <v>15</v>
      </c>
      <c r="Z509" s="16" t="str">
        <f t="shared" si="245"/>
        <v xml:space="preserve">Midnight Black </v>
      </c>
      <c r="AA509" s="16" t="str">
        <f t="shared" si="246"/>
        <v xml:space="preserve">Midnight Black </v>
      </c>
      <c r="AB509" s="19" t="str">
        <f t="shared" si="247"/>
        <v xml:space="preserve"> 2</v>
      </c>
      <c r="AC509" s="19">
        <f t="shared" si="248"/>
        <v>2</v>
      </c>
      <c r="AD509" s="19">
        <f t="shared" si="249"/>
        <v>5</v>
      </c>
      <c r="AE509" s="31">
        <f>_xlfn.XLOOKUP(C509,Product!$E$3:$E$29,Product!$F$3:$F$29)</f>
        <v>220000</v>
      </c>
      <c r="AF509" s="31">
        <f>_xlfn.XLOOKUP(C509,Product!$E$3:$E$29,Product!$G$3:$G$29)</f>
        <v>76000</v>
      </c>
      <c r="AG509" s="21" t="s">
        <v>100</v>
      </c>
      <c r="AH509" s="22">
        <f>_xlfn.XLOOKUP(AG509,Diskon!$C$3:$C$9,Diskon!$D$3:$D$9)</f>
        <v>0.15</v>
      </c>
      <c r="AI509" s="17" t="s">
        <v>13</v>
      </c>
      <c r="AJ509" s="16" t="s">
        <v>17</v>
      </c>
      <c r="AK509" s="16" t="s">
        <v>38</v>
      </c>
      <c r="AL509" s="23">
        <f t="shared" si="250"/>
        <v>1100000</v>
      </c>
      <c r="AM509" s="23">
        <f t="shared" si="251"/>
        <v>165000</v>
      </c>
      <c r="AN509" s="23">
        <f t="shared" si="252"/>
        <v>935000</v>
      </c>
      <c r="AO509" s="23">
        <f t="shared" si="253"/>
        <v>380000</v>
      </c>
      <c r="AP509" s="23">
        <f t="shared" si="254"/>
        <v>555000</v>
      </c>
      <c r="AQ509" s="24">
        <v>45032</v>
      </c>
      <c r="AR509" s="27" t="str">
        <f t="shared" si="255"/>
        <v>16/04/23</v>
      </c>
      <c r="AS509" s="16">
        <v>2</v>
      </c>
      <c r="AT509" s="66">
        <f>AP509/'pivot general'!$A$8</f>
        <v>8.3255659303441154E-4</v>
      </c>
    </row>
    <row r="510" spans="1:46" ht="14.4" x14ac:dyDescent="0.3">
      <c r="A510" s="16">
        <v>509</v>
      </c>
      <c r="B510" s="16" t="str">
        <f t="shared" si="224"/>
        <v>ORD-AK-509-01/04/23</v>
      </c>
      <c r="C510" s="17" t="s">
        <v>35</v>
      </c>
      <c r="D510" s="16" t="str">
        <f>_xlfn.XLOOKUP($C510,Product!$E$3:$E$29,Product!$D$3:$D$29)</f>
        <v>AK</v>
      </c>
      <c r="E510" s="18" t="s">
        <v>458</v>
      </c>
      <c r="F510" s="18">
        <f t="shared" si="225"/>
        <v>10</v>
      </c>
      <c r="G510" s="18">
        <f t="shared" si="226"/>
        <v>20</v>
      </c>
      <c r="H510" s="18">
        <f t="shared" si="227"/>
        <v>31</v>
      </c>
      <c r="I510" s="18">
        <f t="shared" si="228"/>
        <v>10</v>
      </c>
      <c r="J510" s="16" t="str">
        <f t="shared" si="229"/>
        <v>Ocean Blue</v>
      </c>
      <c r="K510" s="16" t="str">
        <f t="shared" si="230"/>
        <v>Ocean Blue</v>
      </c>
      <c r="L510" s="25" t="str">
        <f t="shared" si="231"/>
        <v xml:space="preserve"> 3</v>
      </c>
      <c r="M510" s="19">
        <f t="shared" si="232"/>
        <v>3</v>
      </c>
      <c r="N510" s="18">
        <f t="shared" si="233"/>
        <v>44</v>
      </c>
      <c r="O510" s="18">
        <f t="shared" si="234"/>
        <v>49</v>
      </c>
      <c r="P510" s="18">
        <f t="shared" si="235"/>
        <v>60</v>
      </c>
      <c r="Q510" s="18">
        <f t="shared" si="236"/>
        <v>5</v>
      </c>
      <c r="R510" s="27" t="str">
        <f t="shared" si="237"/>
        <v xml:space="preserve">Dusk </v>
      </c>
      <c r="S510" s="19" t="str">
        <f t="shared" si="238"/>
        <v xml:space="preserve">Dusk </v>
      </c>
      <c r="T510" s="19" t="str">
        <f t="shared" si="239"/>
        <v xml:space="preserve"> 2</v>
      </c>
      <c r="U510" s="19">
        <f t="shared" si="240"/>
        <v>2</v>
      </c>
      <c r="V510" s="20">
        <f t="shared" si="241"/>
        <v>73</v>
      </c>
      <c r="W510" s="18">
        <f t="shared" si="242"/>
        <v>84</v>
      </c>
      <c r="X510" s="18">
        <f t="shared" si="243"/>
        <v>95</v>
      </c>
      <c r="Y510" s="18">
        <f t="shared" si="244"/>
        <v>11</v>
      </c>
      <c r="Z510" s="16" t="str">
        <f t="shared" si="245"/>
        <v xml:space="preserve">Snow White </v>
      </c>
      <c r="AA510" s="16" t="str">
        <f t="shared" si="246"/>
        <v xml:space="preserve">Snow White </v>
      </c>
      <c r="AB510" s="19" t="str">
        <f t="shared" si="247"/>
        <v xml:space="preserve"> 1</v>
      </c>
      <c r="AC510" s="19">
        <f t="shared" si="248"/>
        <v>1</v>
      </c>
      <c r="AD510" s="19">
        <f t="shared" si="249"/>
        <v>6</v>
      </c>
      <c r="AE510" s="31">
        <f>_xlfn.XLOOKUP(C510,Product!$E$3:$E$29,Product!$F$3:$F$29)</f>
        <v>90000</v>
      </c>
      <c r="AF510" s="31">
        <f>_xlfn.XLOOKUP(C510,Product!$E$3:$E$29,Product!$G$3:$G$29)</f>
        <v>47000</v>
      </c>
      <c r="AG510" s="21" t="s">
        <v>19</v>
      </c>
      <c r="AH510" s="22">
        <f>_xlfn.XLOOKUP(AG510,Diskon!$C$3:$C$9,Diskon!$D$3:$D$9)</f>
        <v>0.15</v>
      </c>
      <c r="AI510" s="17" t="s">
        <v>90</v>
      </c>
      <c r="AJ510" s="16" t="s">
        <v>11</v>
      </c>
      <c r="AK510" s="16" t="s">
        <v>58</v>
      </c>
      <c r="AL510" s="23">
        <f t="shared" si="250"/>
        <v>540000</v>
      </c>
      <c r="AM510" s="23">
        <f t="shared" si="251"/>
        <v>81000</v>
      </c>
      <c r="AN510" s="23">
        <f t="shared" si="252"/>
        <v>459000</v>
      </c>
      <c r="AO510" s="23">
        <f t="shared" si="253"/>
        <v>282000</v>
      </c>
      <c r="AP510" s="23">
        <f t="shared" si="254"/>
        <v>177000</v>
      </c>
      <c r="AQ510" s="24">
        <v>45017</v>
      </c>
      <c r="AR510" s="27" t="str">
        <f t="shared" si="255"/>
        <v>01/04/23</v>
      </c>
      <c r="AS510" s="16">
        <v>5</v>
      </c>
      <c r="AT510" s="66">
        <f>AP510/'pivot general'!$A$8</f>
        <v>2.6551804858935288E-4</v>
      </c>
    </row>
    <row r="511" spans="1:46" ht="14.4" x14ac:dyDescent="0.3">
      <c r="A511" s="16">
        <v>510</v>
      </c>
      <c r="B511" s="16" t="str">
        <f t="shared" si="224"/>
        <v>ORD-PW-510-06/04/23</v>
      </c>
      <c r="C511" s="17" t="s">
        <v>59</v>
      </c>
      <c r="D511" s="16" t="str">
        <f>_xlfn.XLOOKUP($C511,Product!$E$3:$E$29,Product!$D$3:$D$29)</f>
        <v>PW</v>
      </c>
      <c r="E511" s="18" t="s">
        <v>248</v>
      </c>
      <c r="F511" s="18">
        <f t="shared" si="225"/>
        <v>10</v>
      </c>
      <c r="G511" s="18">
        <f t="shared" si="226"/>
        <v>17</v>
      </c>
      <c r="H511" s="18">
        <f t="shared" si="227"/>
        <v>28</v>
      </c>
      <c r="I511" s="18">
        <f t="shared" si="228"/>
        <v>7</v>
      </c>
      <c r="J511" s="16" t="str">
        <f t="shared" si="229"/>
        <v>Magenta</v>
      </c>
      <c r="K511" s="16" t="str">
        <f t="shared" si="230"/>
        <v>Magenta</v>
      </c>
      <c r="L511" s="25" t="str">
        <f t="shared" si="231"/>
        <v xml:space="preserve"> 1</v>
      </c>
      <c r="M511" s="19">
        <f t="shared" si="232"/>
        <v>1</v>
      </c>
      <c r="N511" s="18" t="e">
        <f t="shared" si="233"/>
        <v>#VALUE!</v>
      </c>
      <c r="O511" s="18" t="e">
        <f t="shared" si="234"/>
        <v>#VALUE!</v>
      </c>
      <c r="P511" s="18" t="e">
        <f t="shared" si="235"/>
        <v>#VALUE!</v>
      </c>
      <c r="Q511" s="18" t="e">
        <f t="shared" si="236"/>
        <v>#VALUE!</v>
      </c>
      <c r="R511" s="27" t="str">
        <f t="shared" si="237"/>
        <v xml:space="preserve"> </v>
      </c>
      <c r="S511" s="19" t="str">
        <f t="shared" si="238"/>
        <v xml:space="preserve"> </v>
      </c>
      <c r="T511" s="19" t="str">
        <f t="shared" si="239"/>
        <v>0</v>
      </c>
      <c r="U511" s="19">
        <f t="shared" si="240"/>
        <v>0</v>
      </c>
      <c r="V511" s="20" t="e">
        <f t="shared" si="241"/>
        <v>#VALUE!</v>
      </c>
      <c r="W511" s="18" t="e">
        <f t="shared" si="242"/>
        <v>#VALUE!</v>
      </c>
      <c r="X511" s="18" t="e">
        <f t="shared" si="243"/>
        <v>#VALUE!</v>
      </c>
      <c r="Y511" s="18" t="e">
        <f t="shared" si="244"/>
        <v>#VALUE!</v>
      </c>
      <c r="Z511" s="16" t="str">
        <f t="shared" si="245"/>
        <v xml:space="preserve"> </v>
      </c>
      <c r="AA511" s="16" t="str">
        <f t="shared" si="246"/>
        <v xml:space="preserve"> </v>
      </c>
      <c r="AB511" s="19" t="str">
        <f t="shared" si="247"/>
        <v>0</v>
      </c>
      <c r="AC511" s="19">
        <f t="shared" si="248"/>
        <v>0</v>
      </c>
      <c r="AD511" s="19">
        <f t="shared" si="249"/>
        <v>1</v>
      </c>
      <c r="AE511" s="31">
        <f>_xlfn.XLOOKUP(C511,Product!$E$3:$E$29,Product!$F$3:$F$29)</f>
        <v>110000</v>
      </c>
      <c r="AF511" s="31">
        <f>_xlfn.XLOOKUP(C511,Product!$E$3:$E$29,Product!$G$3:$G$29)</f>
        <v>40000</v>
      </c>
      <c r="AG511" s="21" t="s">
        <v>19</v>
      </c>
      <c r="AH511" s="22">
        <f>_xlfn.XLOOKUP(AG511,Diskon!$C$3:$C$9,Diskon!$D$3:$D$9)</f>
        <v>0.15</v>
      </c>
      <c r="AI511" s="17" t="s">
        <v>90</v>
      </c>
      <c r="AJ511" s="16" t="s">
        <v>11</v>
      </c>
      <c r="AK511" s="16" t="s">
        <v>26</v>
      </c>
      <c r="AL511" s="23">
        <f t="shared" si="250"/>
        <v>110000</v>
      </c>
      <c r="AM511" s="23">
        <f t="shared" si="251"/>
        <v>16500</v>
      </c>
      <c r="AN511" s="23">
        <f t="shared" si="252"/>
        <v>93500</v>
      </c>
      <c r="AO511" s="23">
        <f t="shared" si="253"/>
        <v>40000</v>
      </c>
      <c r="AP511" s="23">
        <f t="shared" si="254"/>
        <v>53500</v>
      </c>
      <c r="AQ511" s="24">
        <v>45022</v>
      </c>
      <c r="AR511" s="27" t="str">
        <f t="shared" si="255"/>
        <v>06/04/23</v>
      </c>
      <c r="AS511" s="16">
        <v>3</v>
      </c>
      <c r="AT511" s="66">
        <f>AP511/'pivot general'!$A$8</f>
        <v>8.0255455364578411E-5</v>
      </c>
    </row>
    <row r="512" spans="1:46" ht="14.4" x14ac:dyDescent="0.3">
      <c r="A512" s="16">
        <v>511</v>
      </c>
      <c r="B512" s="16" t="str">
        <f t="shared" si="224"/>
        <v>ORD-SP-511-28/04/23</v>
      </c>
      <c r="C512" s="17" t="s">
        <v>65</v>
      </c>
      <c r="D512" s="16" t="str">
        <f>_xlfn.XLOOKUP($C512,Product!$E$3:$E$29,Product!$D$3:$D$29)</f>
        <v>SP</v>
      </c>
      <c r="E512" s="18" t="s">
        <v>221</v>
      </c>
      <c r="F512" s="18">
        <f t="shared" si="225"/>
        <v>10</v>
      </c>
      <c r="G512" s="18">
        <f t="shared" si="226"/>
        <v>21</v>
      </c>
      <c r="H512" s="18">
        <f t="shared" si="227"/>
        <v>32</v>
      </c>
      <c r="I512" s="18">
        <f t="shared" si="228"/>
        <v>11</v>
      </c>
      <c r="J512" s="16" t="str">
        <f t="shared" si="229"/>
        <v>Carmine Red</v>
      </c>
      <c r="K512" s="16" t="str">
        <f t="shared" si="230"/>
        <v>Carmine Red</v>
      </c>
      <c r="L512" s="25" t="str">
        <f t="shared" si="231"/>
        <v xml:space="preserve"> 1</v>
      </c>
      <c r="M512" s="19">
        <f t="shared" si="232"/>
        <v>1</v>
      </c>
      <c r="N512" s="18" t="e">
        <f t="shared" si="233"/>
        <v>#VALUE!</v>
      </c>
      <c r="O512" s="18" t="e">
        <f t="shared" si="234"/>
        <v>#VALUE!</v>
      </c>
      <c r="P512" s="18" t="e">
        <f t="shared" si="235"/>
        <v>#VALUE!</v>
      </c>
      <c r="Q512" s="18" t="e">
        <f t="shared" si="236"/>
        <v>#VALUE!</v>
      </c>
      <c r="R512" s="27" t="str">
        <f t="shared" si="237"/>
        <v xml:space="preserve"> </v>
      </c>
      <c r="S512" s="19" t="str">
        <f t="shared" si="238"/>
        <v xml:space="preserve"> </v>
      </c>
      <c r="T512" s="19" t="str">
        <f t="shared" si="239"/>
        <v>0</v>
      </c>
      <c r="U512" s="19">
        <f t="shared" si="240"/>
        <v>0</v>
      </c>
      <c r="V512" s="20" t="e">
        <f t="shared" si="241"/>
        <v>#VALUE!</v>
      </c>
      <c r="W512" s="18" t="e">
        <f t="shared" si="242"/>
        <v>#VALUE!</v>
      </c>
      <c r="X512" s="18" t="e">
        <f t="shared" si="243"/>
        <v>#VALUE!</v>
      </c>
      <c r="Y512" s="18" t="e">
        <f t="shared" si="244"/>
        <v>#VALUE!</v>
      </c>
      <c r="Z512" s="16" t="str">
        <f t="shared" si="245"/>
        <v xml:space="preserve"> </v>
      </c>
      <c r="AA512" s="16" t="str">
        <f t="shared" si="246"/>
        <v xml:space="preserve"> </v>
      </c>
      <c r="AB512" s="19" t="str">
        <f t="shared" si="247"/>
        <v>0</v>
      </c>
      <c r="AC512" s="19">
        <f t="shared" si="248"/>
        <v>0</v>
      </c>
      <c r="AD512" s="19">
        <f t="shared" si="249"/>
        <v>1</v>
      </c>
      <c r="AE512" s="31">
        <f>_xlfn.XLOOKUP(C512,Product!$E$3:$E$29,Product!$F$3:$F$29)</f>
        <v>360000</v>
      </c>
      <c r="AF512" s="31">
        <f>_xlfn.XLOOKUP(C512,Product!$E$3:$E$29,Product!$G$3:$G$29)</f>
        <v>108000</v>
      </c>
      <c r="AG512" s="21" t="s">
        <v>100</v>
      </c>
      <c r="AH512" s="22">
        <f>_xlfn.XLOOKUP(AG512,Diskon!$C$3:$C$9,Diskon!$D$3:$D$9)</f>
        <v>0.15</v>
      </c>
      <c r="AI512" s="17" t="s">
        <v>13</v>
      </c>
      <c r="AJ512" s="16" t="s">
        <v>17</v>
      </c>
      <c r="AK512" s="16" t="s">
        <v>60</v>
      </c>
      <c r="AL512" s="23">
        <f t="shared" si="250"/>
        <v>360000</v>
      </c>
      <c r="AM512" s="23">
        <f t="shared" si="251"/>
        <v>54000</v>
      </c>
      <c r="AN512" s="23">
        <f t="shared" si="252"/>
        <v>306000</v>
      </c>
      <c r="AO512" s="23">
        <f t="shared" si="253"/>
        <v>108000</v>
      </c>
      <c r="AP512" s="23">
        <f t="shared" si="254"/>
        <v>198000</v>
      </c>
      <c r="AQ512" s="24">
        <v>45044</v>
      </c>
      <c r="AR512" s="27" t="str">
        <f t="shared" si="255"/>
        <v>28/04/23</v>
      </c>
      <c r="AS512" s="16">
        <v>2</v>
      </c>
      <c r="AT512" s="66">
        <f>AP512/'pivot general'!$A$8</f>
        <v>2.9702018994741169E-4</v>
      </c>
    </row>
    <row r="513" spans="1:46" ht="14.4" x14ac:dyDescent="0.3">
      <c r="A513" s="16">
        <v>512</v>
      </c>
      <c r="B513" s="16" t="str">
        <f t="shared" si="224"/>
        <v>ORD-AK-512-01/04/23</v>
      </c>
      <c r="C513" s="17" t="s">
        <v>37</v>
      </c>
      <c r="D513" s="16" t="str">
        <f>_xlfn.XLOOKUP($C513,Product!$E$3:$E$29,Product!$D$3:$D$29)</f>
        <v>AK</v>
      </c>
      <c r="E513" s="18" t="s">
        <v>177</v>
      </c>
      <c r="F513" s="18">
        <f t="shared" si="225"/>
        <v>10</v>
      </c>
      <c r="G513" s="18">
        <f t="shared" si="226"/>
        <v>20</v>
      </c>
      <c r="H513" s="18">
        <f t="shared" si="227"/>
        <v>31</v>
      </c>
      <c r="I513" s="18">
        <f t="shared" si="228"/>
        <v>10</v>
      </c>
      <c r="J513" s="16" t="str">
        <f t="shared" si="229"/>
        <v>Ocean Blue</v>
      </c>
      <c r="K513" s="16" t="str">
        <f t="shared" si="230"/>
        <v>Ocean Blue</v>
      </c>
      <c r="L513" s="25" t="str">
        <f t="shared" si="231"/>
        <v xml:space="preserve"> 1</v>
      </c>
      <c r="M513" s="19">
        <f t="shared" si="232"/>
        <v>1</v>
      </c>
      <c r="N513" s="18" t="e">
        <f t="shared" si="233"/>
        <v>#VALUE!</v>
      </c>
      <c r="O513" s="18" t="e">
        <f t="shared" si="234"/>
        <v>#VALUE!</v>
      </c>
      <c r="P513" s="18" t="e">
        <f t="shared" si="235"/>
        <v>#VALUE!</v>
      </c>
      <c r="Q513" s="18" t="e">
        <f t="shared" si="236"/>
        <v>#VALUE!</v>
      </c>
      <c r="R513" s="27" t="str">
        <f t="shared" si="237"/>
        <v xml:space="preserve"> </v>
      </c>
      <c r="S513" s="19" t="str">
        <f t="shared" si="238"/>
        <v xml:space="preserve"> </v>
      </c>
      <c r="T513" s="19" t="str">
        <f t="shared" si="239"/>
        <v>0</v>
      </c>
      <c r="U513" s="19">
        <f t="shared" si="240"/>
        <v>0</v>
      </c>
      <c r="V513" s="20" t="e">
        <f t="shared" si="241"/>
        <v>#VALUE!</v>
      </c>
      <c r="W513" s="18" t="e">
        <f t="shared" si="242"/>
        <v>#VALUE!</v>
      </c>
      <c r="X513" s="18" t="e">
        <f t="shared" si="243"/>
        <v>#VALUE!</v>
      </c>
      <c r="Y513" s="18" t="e">
        <f t="shared" si="244"/>
        <v>#VALUE!</v>
      </c>
      <c r="Z513" s="16" t="str">
        <f t="shared" si="245"/>
        <v xml:space="preserve"> </v>
      </c>
      <c r="AA513" s="16" t="str">
        <f t="shared" si="246"/>
        <v xml:space="preserve"> </v>
      </c>
      <c r="AB513" s="19" t="str">
        <f t="shared" si="247"/>
        <v>0</v>
      </c>
      <c r="AC513" s="19">
        <f t="shared" si="248"/>
        <v>0</v>
      </c>
      <c r="AD513" s="19">
        <f t="shared" si="249"/>
        <v>1</v>
      </c>
      <c r="AE513" s="31">
        <f>_xlfn.XLOOKUP(C513,Product!$E$3:$E$29,Product!$F$3:$F$29)</f>
        <v>48000</v>
      </c>
      <c r="AF513" s="31">
        <f>_xlfn.XLOOKUP(C513,Product!$E$3:$E$29,Product!$G$3:$G$29)</f>
        <v>20000</v>
      </c>
      <c r="AG513" s="21" t="s">
        <v>89</v>
      </c>
      <c r="AH513" s="22">
        <f>_xlfn.XLOOKUP(AG513,Diskon!$C$3:$C$9,Diskon!$D$3:$D$9)</f>
        <v>0.15</v>
      </c>
      <c r="AI513" s="17" t="s">
        <v>90</v>
      </c>
      <c r="AJ513" s="16" t="s">
        <v>23</v>
      </c>
      <c r="AK513" s="16" t="s">
        <v>55</v>
      </c>
      <c r="AL513" s="23">
        <f t="shared" si="250"/>
        <v>48000</v>
      </c>
      <c r="AM513" s="23">
        <f t="shared" si="251"/>
        <v>7200</v>
      </c>
      <c r="AN513" s="23">
        <f t="shared" si="252"/>
        <v>40800</v>
      </c>
      <c r="AO513" s="23">
        <f t="shared" si="253"/>
        <v>20000</v>
      </c>
      <c r="AP513" s="23">
        <f t="shared" si="254"/>
        <v>20800</v>
      </c>
      <c r="AQ513" s="24">
        <v>45017</v>
      </c>
      <c r="AR513" s="27" t="str">
        <f t="shared" si="255"/>
        <v>01/04/23</v>
      </c>
      <c r="AS513" s="16">
        <v>2</v>
      </c>
      <c r="AT513" s="66">
        <f>AP513/'pivot general'!$A$8</f>
        <v>3.1202120964172541E-5</v>
      </c>
    </row>
    <row r="514" spans="1:46" ht="14.4" x14ac:dyDescent="0.3">
      <c r="A514" s="16">
        <v>513</v>
      </c>
      <c r="B514" s="16" t="str">
        <f t="shared" si="224"/>
        <v>ORD-AK-513-30/04/23</v>
      </c>
      <c r="C514" s="17" t="s">
        <v>69</v>
      </c>
      <c r="D514" s="16" t="str">
        <f>_xlfn.XLOOKUP($C514,Product!$E$3:$E$29,Product!$D$3:$D$29)</f>
        <v>AK</v>
      </c>
      <c r="E514" s="18" t="s">
        <v>459</v>
      </c>
      <c r="F514" s="18">
        <f t="shared" si="225"/>
        <v>10</v>
      </c>
      <c r="G514" s="18">
        <f t="shared" si="226"/>
        <v>14</v>
      </c>
      <c r="H514" s="18">
        <f t="shared" si="227"/>
        <v>25</v>
      </c>
      <c r="I514" s="18">
        <f t="shared" si="228"/>
        <v>4</v>
      </c>
      <c r="J514" s="16" t="str">
        <f t="shared" si="229"/>
        <v>Gold</v>
      </c>
      <c r="K514" s="16" t="str">
        <f t="shared" si="230"/>
        <v>Gold</v>
      </c>
      <c r="L514" s="25" t="str">
        <f t="shared" si="231"/>
        <v xml:space="preserve"> 3</v>
      </c>
      <c r="M514" s="19">
        <f t="shared" si="232"/>
        <v>3</v>
      </c>
      <c r="N514" s="18">
        <f t="shared" si="233"/>
        <v>38</v>
      </c>
      <c r="O514" s="18">
        <f t="shared" si="234"/>
        <v>43</v>
      </c>
      <c r="P514" s="18">
        <f t="shared" si="235"/>
        <v>54</v>
      </c>
      <c r="Q514" s="18">
        <f t="shared" si="236"/>
        <v>5</v>
      </c>
      <c r="R514" s="27" t="str">
        <f t="shared" si="237"/>
        <v xml:space="preserve">Dusk </v>
      </c>
      <c r="S514" s="19" t="str">
        <f t="shared" si="238"/>
        <v xml:space="preserve">Dusk </v>
      </c>
      <c r="T514" s="19" t="str">
        <f t="shared" si="239"/>
        <v xml:space="preserve"> 2</v>
      </c>
      <c r="U514" s="19">
        <f t="shared" si="240"/>
        <v>2</v>
      </c>
      <c r="V514" s="20" t="e">
        <f t="shared" si="241"/>
        <v>#VALUE!</v>
      </c>
      <c r="W514" s="18" t="e">
        <f t="shared" si="242"/>
        <v>#VALUE!</v>
      </c>
      <c r="X514" s="18" t="e">
        <f t="shared" si="243"/>
        <v>#VALUE!</v>
      </c>
      <c r="Y514" s="18" t="e">
        <f t="shared" si="244"/>
        <v>#VALUE!</v>
      </c>
      <c r="Z514" s="16" t="str">
        <f t="shared" si="245"/>
        <v xml:space="preserve"> </v>
      </c>
      <c r="AA514" s="16" t="str">
        <f t="shared" si="246"/>
        <v xml:space="preserve"> </v>
      </c>
      <c r="AB514" s="19" t="str">
        <f t="shared" si="247"/>
        <v>0</v>
      </c>
      <c r="AC514" s="19">
        <f t="shared" si="248"/>
        <v>0</v>
      </c>
      <c r="AD514" s="19">
        <f t="shared" si="249"/>
        <v>5</v>
      </c>
      <c r="AE514" s="31">
        <f>_xlfn.XLOOKUP(C514,Product!$E$3:$E$29,Product!$F$3:$F$29)</f>
        <v>9000</v>
      </c>
      <c r="AF514" s="31">
        <f>_xlfn.XLOOKUP(C514,Product!$E$3:$E$29,Product!$G$3:$G$29)</f>
        <v>2000</v>
      </c>
      <c r="AG514" s="21" t="s">
        <v>12</v>
      </c>
      <c r="AH514" s="22">
        <f>_xlfn.XLOOKUP(AG514,Diskon!$C$3:$C$9,Diskon!$D$3:$D$9)</f>
        <v>0.2</v>
      </c>
      <c r="AI514" s="17" t="s">
        <v>13</v>
      </c>
      <c r="AJ514" s="16" t="s">
        <v>11</v>
      </c>
      <c r="AK514" s="16" t="s">
        <v>70</v>
      </c>
      <c r="AL514" s="23">
        <f t="shared" si="250"/>
        <v>45000</v>
      </c>
      <c r="AM514" s="23">
        <f t="shared" si="251"/>
        <v>9000</v>
      </c>
      <c r="AN514" s="23">
        <f t="shared" si="252"/>
        <v>36000</v>
      </c>
      <c r="AO514" s="23">
        <f t="shared" si="253"/>
        <v>10000</v>
      </c>
      <c r="AP514" s="23">
        <f t="shared" si="254"/>
        <v>26000</v>
      </c>
      <c r="AQ514" s="24">
        <v>45046</v>
      </c>
      <c r="AR514" s="27" t="str">
        <f t="shared" si="255"/>
        <v>30/04/23</v>
      </c>
      <c r="AS514" s="16">
        <v>3</v>
      </c>
      <c r="AT514" s="66">
        <f>AP514/'pivot general'!$A$8</f>
        <v>3.9002651205215678E-5</v>
      </c>
    </row>
    <row r="515" spans="1:46" ht="14.4" x14ac:dyDescent="0.3">
      <c r="A515" s="16">
        <v>514</v>
      </c>
      <c r="B515" s="16" t="str">
        <f t="shared" ref="B515:B578" si="256">_xlfn.CONCAT("ORD","-",D515,"-",A515,"-",AR515)</f>
        <v>ORD-PP-514-16/04/23</v>
      </c>
      <c r="C515" s="17" t="s">
        <v>43</v>
      </c>
      <c r="D515" s="16" t="str">
        <f>_xlfn.XLOOKUP($C515,Product!$E$3:$E$29,Product!$D$3:$D$29)</f>
        <v>PP</v>
      </c>
      <c r="E515" s="18" t="s">
        <v>460</v>
      </c>
      <c r="F515" s="18">
        <f t="shared" ref="F515:F578" si="257">FIND(": ",E515,2)+2</f>
        <v>10</v>
      </c>
      <c r="G515" s="18">
        <f t="shared" ref="G515:G578" si="258">FIND(",",E515)</f>
        <v>21</v>
      </c>
      <c r="H515" s="18">
        <f t="shared" ref="H515:H578" si="259">FIND("}",E515,1)-2</f>
        <v>32</v>
      </c>
      <c r="I515" s="18">
        <f t="shared" ref="I515:I578" si="260">(G515-F515)</f>
        <v>11</v>
      </c>
      <c r="J515" s="16" t="str">
        <f t="shared" ref="J515:J578" si="261">MID(E515,F515,I515)</f>
        <v>Carmine Red</v>
      </c>
      <c r="K515" s="16" t="str">
        <f t="shared" ref="K515:K578" si="262">TEXT(J515," ")</f>
        <v>Carmine Red</v>
      </c>
      <c r="L515" s="25" t="str">
        <f t="shared" ref="L515:L578" si="263">MID(E515,H515,2)</f>
        <v xml:space="preserve"> 2</v>
      </c>
      <c r="M515" s="19">
        <f t="shared" ref="M515:M578" si="264">VALUE(L515)</f>
        <v>2</v>
      </c>
      <c r="N515" s="18">
        <f t="shared" ref="N515:N578" si="265">FIND(":",E515,H515)+2</f>
        <v>45</v>
      </c>
      <c r="O515" s="18">
        <f t="shared" ref="O515:O578" si="266">FIND(",",E515,N515)</f>
        <v>55</v>
      </c>
      <c r="P515" s="18">
        <f t="shared" ref="P515:P578" si="267">FIND("}",E515,N515)-2</f>
        <v>66</v>
      </c>
      <c r="Q515" s="18">
        <f t="shared" ref="Q515:Q578" si="268">(O515-N515)</f>
        <v>10</v>
      </c>
      <c r="R515" s="27" t="str">
        <f t="shared" ref="R515:R578" si="269">IFERROR(MID(E515,N515,Q515)," ")</f>
        <v xml:space="preserve">Rose Gold </v>
      </c>
      <c r="S515" s="19" t="str">
        <f t="shared" ref="S515:S578" si="270">TEXT(R515," ")</f>
        <v xml:space="preserve">Rose Gold </v>
      </c>
      <c r="T515" s="19" t="str">
        <f t="shared" ref="T515:T578" si="271">IFERROR(MID(E515,P515,2),"0")</f>
        <v xml:space="preserve"> 2</v>
      </c>
      <c r="U515" s="19">
        <f t="shared" ref="U515:U578" si="272">VALUE(T515)</f>
        <v>2</v>
      </c>
      <c r="V515" s="20" t="e">
        <f t="shared" ref="V515:V578" si="273">FIND(":",E515,P515)+2</f>
        <v>#VALUE!</v>
      </c>
      <c r="W515" s="18" t="e">
        <f t="shared" ref="W515:W578" si="274">FIND(",",E515,V515)</f>
        <v>#VALUE!</v>
      </c>
      <c r="X515" s="18" t="e">
        <f t="shared" ref="X515:X578" si="275">FIND("}",E515,V515)-2</f>
        <v>#VALUE!</v>
      </c>
      <c r="Y515" s="18" t="e">
        <f t="shared" ref="Y515:Y578" si="276">W515-V515</f>
        <v>#VALUE!</v>
      </c>
      <c r="Z515" s="16" t="str">
        <f t="shared" ref="Z515:Z578" si="277">IFERROR(MID(E515,V515,Y515)," ")</f>
        <v xml:space="preserve"> </v>
      </c>
      <c r="AA515" s="16" t="str">
        <f t="shared" ref="AA515:AA578" si="278">TEXT(Z515," ")</f>
        <v xml:space="preserve"> </v>
      </c>
      <c r="AB515" s="19" t="str">
        <f t="shared" ref="AB515:AB578" si="279">IFERROR(MID(E515,X515,2),"0")</f>
        <v>0</v>
      </c>
      <c r="AC515" s="19">
        <f t="shared" ref="AC515:AC578" si="280">VALUE(AB515)</f>
        <v>0</v>
      </c>
      <c r="AD515" s="19">
        <f t="shared" ref="AD515:AD578" si="281">AC515+U515+M515</f>
        <v>4</v>
      </c>
      <c r="AE515" s="31">
        <f>_xlfn.XLOOKUP(C515,Product!$E$3:$E$29,Product!$F$3:$F$29)</f>
        <v>395000</v>
      </c>
      <c r="AF515" s="31">
        <f>_xlfn.XLOOKUP(C515,Product!$E$3:$E$29,Product!$G$3:$G$29)</f>
        <v>172000</v>
      </c>
      <c r="AG515" s="21" t="s">
        <v>12</v>
      </c>
      <c r="AH515" s="22">
        <f>_xlfn.XLOOKUP(AG515,Diskon!$C$3:$C$9,Diskon!$D$3:$D$9)</f>
        <v>0.2</v>
      </c>
      <c r="AI515" s="17" t="s">
        <v>13</v>
      </c>
      <c r="AJ515" s="16" t="s">
        <v>11</v>
      </c>
      <c r="AK515" s="16" t="s">
        <v>25</v>
      </c>
      <c r="AL515" s="23">
        <f t="shared" ref="AL515:AL578" si="282">IFERROR(AE515*AD515,"0")</f>
        <v>1580000</v>
      </c>
      <c r="AM515" s="23">
        <f t="shared" ref="AM515:AM578" si="283">IFERROR(AL515*AH515,"0")</f>
        <v>316000</v>
      </c>
      <c r="AN515" s="23">
        <f t="shared" ref="AN515:AN578" si="284">IFERROR(AL515-AM515,"0")</f>
        <v>1264000</v>
      </c>
      <c r="AO515" s="23">
        <f t="shared" ref="AO515:AO578" si="285">IFERROR(AF515*AD515,"0")</f>
        <v>688000</v>
      </c>
      <c r="AP515" s="23">
        <f t="shared" ref="AP515:AP578" si="286">IFERROR(AN515-AO515,"0")</f>
        <v>576000</v>
      </c>
      <c r="AQ515" s="24">
        <v>45032</v>
      </c>
      <c r="AR515" s="27" t="str">
        <f t="shared" ref="AR515:AR578" si="287">TEXT(AQ515,"DD/MM/YY")</f>
        <v>16/04/23</v>
      </c>
      <c r="AS515" s="16">
        <v>1</v>
      </c>
      <c r="AT515" s="66">
        <f>AP515/'pivot general'!$A$8</f>
        <v>8.6405873439247035E-4</v>
      </c>
    </row>
    <row r="516" spans="1:46" ht="14.4" x14ac:dyDescent="0.3">
      <c r="A516" s="16">
        <v>515</v>
      </c>
      <c r="B516" s="16" t="str">
        <f t="shared" si="256"/>
        <v>ORD-PU-515-04/04/23</v>
      </c>
      <c r="C516" s="17" t="s">
        <v>41</v>
      </c>
      <c r="D516" s="16" t="str">
        <f>_xlfn.XLOOKUP($C516,Product!$E$3:$E$29,Product!$D$3:$D$29)</f>
        <v>PU</v>
      </c>
      <c r="E516" s="18" t="s">
        <v>461</v>
      </c>
      <c r="F516" s="18">
        <f t="shared" si="257"/>
        <v>10</v>
      </c>
      <c r="G516" s="18">
        <f t="shared" si="258"/>
        <v>21</v>
      </c>
      <c r="H516" s="18">
        <f t="shared" si="259"/>
        <v>32</v>
      </c>
      <c r="I516" s="18">
        <f t="shared" si="260"/>
        <v>11</v>
      </c>
      <c r="J516" s="16" t="str">
        <f t="shared" si="261"/>
        <v>Carmine Red</v>
      </c>
      <c r="K516" s="16" t="str">
        <f t="shared" si="262"/>
        <v>Carmine Red</v>
      </c>
      <c r="L516" s="25" t="str">
        <f t="shared" si="263"/>
        <v xml:space="preserve"> 4</v>
      </c>
      <c r="M516" s="19">
        <f t="shared" si="264"/>
        <v>4</v>
      </c>
      <c r="N516" s="18">
        <f t="shared" si="265"/>
        <v>45</v>
      </c>
      <c r="O516" s="18">
        <f t="shared" si="266"/>
        <v>56</v>
      </c>
      <c r="P516" s="18">
        <f t="shared" si="267"/>
        <v>67</v>
      </c>
      <c r="Q516" s="18">
        <f t="shared" si="268"/>
        <v>11</v>
      </c>
      <c r="R516" s="27" t="str">
        <f t="shared" si="269"/>
        <v xml:space="preserve">Ocean Blue </v>
      </c>
      <c r="S516" s="19" t="str">
        <f t="shared" si="270"/>
        <v xml:space="preserve">Ocean Blue </v>
      </c>
      <c r="T516" s="19" t="str">
        <f t="shared" si="271"/>
        <v xml:space="preserve"> 2</v>
      </c>
      <c r="U516" s="19">
        <f t="shared" si="272"/>
        <v>2</v>
      </c>
      <c r="V516" s="20" t="e">
        <f t="shared" si="273"/>
        <v>#VALUE!</v>
      </c>
      <c r="W516" s="18" t="e">
        <f t="shared" si="274"/>
        <v>#VALUE!</v>
      </c>
      <c r="X516" s="18" t="e">
        <f t="shared" si="275"/>
        <v>#VALUE!</v>
      </c>
      <c r="Y516" s="18" t="e">
        <f t="shared" si="276"/>
        <v>#VALUE!</v>
      </c>
      <c r="Z516" s="16" t="str">
        <f t="shared" si="277"/>
        <v xml:space="preserve"> </v>
      </c>
      <c r="AA516" s="16" t="str">
        <f t="shared" si="278"/>
        <v xml:space="preserve"> </v>
      </c>
      <c r="AB516" s="19" t="str">
        <f t="shared" si="279"/>
        <v>0</v>
      </c>
      <c r="AC516" s="19">
        <f t="shared" si="280"/>
        <v>0</v>
      </c>
      <c r="AD516" s="19">
        <f t="shared" si="281"/>
        <v>6</v>
      </c>
      <c r="AE516" s="31">
        <f>_xlfn.XLOOKUP(C516,Product!$E$3:$E$29,Product!$F$3:$F$29)</f>
        <v>220000</v>
      </c>
      <c r="AF516" s="31">
        <f>_xlfn.XLOOKUP(C516,Product!$E$3:$E$29,Product!$G$3:$G$29)</f>
        <v>76000</v>
      </c>
      <c r="AG516" s="21" t="s">
        <v>10</v>
      </c>
      <c r="AH516" s="22">
        <f>_xlfn.XLOOKUP(AG516,Diskon!$C$3:$C$9,Diskon!$D$3:$D$9)</f>
        <v>0.1</v>
      </c>
      <c r="AI516" s="17" t="s">
        <v>90</v>
      </c>
      <c r="AJ516" s="16" t="s">
        <v>11</v>
      </c>
      <c r="AK516" s="16" t="s">
        <v>49</v>
      </c>
      <c r="AL516" s="23">
        <f t="shared" si="282"/>
        <v>1320000</v>
      </c>
      <c r="AM516" s="23">
        <f t="shared" si="283"/>
        <v>132000</v>
      </c>
      <c r="AN516" s="23">
        <f t="shared" si="284"/>
        <v>1188000</v>
      </c>
      <c r="AO516" s="23">
        <f t="shared" si="285"/>
        <v>456000</v>
      </c>
      <c r="AP516" s="23">
        <f t="shared" si="286"/>
        <v>732000</v>
      </c>
      <c r="AQ516" s="24">
        <v>45020</v>
      </c>
      <c r="AR516" s="27" t="str">
        <f t="shared" si="287"/>
        <v>04/04/23</v>
      </c>
      <c r="AS516" s="16">
        <v>4</v>
      </c>
      <c r="AT516" s="66">
        <f>AP516/'pivot general'!$A$8</f>
        <v>1.0980746416237644E-3</v>
      </c>
    </row>
    <row r="517" spans="1:46" ht="14.4" x14ac:dyDescent="0.3">
      <c r="A517" s="16">
        <v>516</v>
      </c>
      <c r="B517" s="16" t="str">
        <f t="shared" si="256"/>
        <v>ORD-PW-516-06/04/23</v>
      </c>
      <c r="C517" s="17" t="s">
        <v>59</v>
      </c>
      <c r="D517" s="16" t="str">
        <f>_xlfn.XLOOKUP($C517,Product!$E$3:$E$29,Product!$D$3:$D$29)</f>
        <v>PW</v>
      </c>
      <c r="E517" s="18" t="s">
        <v>462</v>
      </c>
      <c r="F517" s="18">
        <f t="shared" si="257"/>
        <v>10</v>
      </c>
      <c r="G517" s="18">
        <f t="shared" si="258"/>
        <v>20</v>
      </c>
      <c r="H517" s="18">
        <f t="shared" si="259"/>
        <v>31</v>
      </c>
      <c r="I517" s="18">
        <f t="shared" si="260"/>
        <v>10</v>
      </c>
      <c r="J517" s="16" t="str">
        <f t="shared" si="261"/>
        <v>Snow White</v>
      </c>
      <c r="K517" s="16" t="str">
        <f t="shared" si="262"/>
        <v>Snow White</v>
      </c>
      <c r="L517" s="25" t="str">
        <f t="shared" si="263"/>
        <v xml:space="preserve"> 2</v>
      </c>
      <c r="M517" s="19">
        <f t="shared" si="264"/>
        <v>2</v>
      </c>
      <c r="N517" s="18">
        <f t="shared" si="265"/>
        <v>44</v>
      </c>
      <c r="O517" s="18">
        <f t="shared" si="266"/>
        <v>59</v>
      </c>
      <c r="P517" s="18">
        <f t="shared" si="267"/>
        <v>70</v>
      </c>
      <c r="Q517" s="18">
        <f t="shared" si="268"/>
        <v>15</v>
      </c>
      <c r="R517" s="27" t="str">
        <f t="shared" si="269"/>
        <v xml:space="preserve">Midnight Black </v>
      </c>
      <c r="S517" s="19" t="str">
        <f t="shared" si="270"/>
        <v xml:space="preserve">Midnight Black </v>
      </c>
      <c r="T517" s="19" t="str">
        <f t="shared" si="271"/>
        <v xml:space="preserve"> 3</v>
      </c>
      <c r="U517" s="19">
        <f t="shared" si="272"/>
        <v>3</v>
      </c>
      <c r="V517" s="20" t="e">
        <f t="shared" si="273"/>
        <v>#VALUE!</v>
      </c>
      <c r="W517" s="18" t="e">
        <f t="shared" si="274"/>
        <v>#VALUE!</v>
      </c>
      <c r="X517" s="18" t="e">
        <f t="shared" si="275"/>
        <v>#VALUE!</v>
      </c>
      <c r="Y517" s="18" t="e">
        <f t="shared" si="276"/>
        <v>#VALUE!</v>
      </c>
      <c r="Z517" s="16" t="str">
        <f t="shared" si="277"/>
        <v xml:space="preserve"> </v>
      </c>
      <c r="AA517" s="16" t="str">
        <f t="shared" si="278"/>
        <v xml:space="preserve"> </v>
      </c>
      <c r="AB517" s="19" t="str">
        <f t="shared" si="279"/>
        <v>0</v>
      </c>
      <c r="AC517" s="19">
        <f t="shared" si="280"/>
        <v>0</v>
      </c>
      <c r="AD517" s="19">
        <f t="shared" si="281"/>
        <v>5</v>
      </c>
      <c r="AE517" s="31">
        <f>_xlfn.XLOOKUP(C517,Product!$E$3:$E$29,Product!$F$3:$F$29)</f>
        <v>110000</v>
      </c>
      <c r="AF517" s="31">
        <f>_xlfn.XLOOKUP(C517,Product!$E$3:$E$29,Product!$G$3:$G$29)</f>
        <v>40000</v>
      </c>
      <c r="AG517" s="21" t="s">
        <v>19</v>
      </c>
      <c r="AH517" s="22">
        <f>_xlfn.XLOOKUP(AG517,Diskon!$C$3:$C$9,Diskon!$D$3:$D$9)</f>
        <v>0.15</v>
      </c>
      <c r="AI517" s="17" t="s">
        <v>90</v>
      </c>
      <c r="AJ517" s="16" t="s">
        <v>11</v>
      </c>
      <c r="AK517" s="16" t="s">
        <v>15</v>
      </c>
      <c r="AL517" s="23">
        <f t="shared" si="282"/>
        <v>550000</v>
      </c>
      <c r="AM517" s="23">
        <f t="shared" si="283"/>
        <v>82500</v>
      </c>
      <c r="AN517" s="23">
        <f t="shared" si="284"/>
        <v>467500</v>
      </c>
      <c r="AO517" s="23">
        <f t="shared" si="285"/>
        <v>200000</v>
      </c>
      <c r="AP517" s="23">
        <f t="shared" si="286"/>
        <v>267500</v>
      </c>
      <c r="AQ517" s="24">
        <v>45022</v>
      </c>
      <c r="AR517" s="27" t="str">
        <f t="shared" si="287"/>
        <v>06/04/23</v>
      </c>
      <c r="AS517" s="16">
        <v>1</v>
      </c>
      <c r="AT517" s="66">
        <f>AP517/'pivot general'!$A$8</f>
        <v>4.0127727682289204E-4</v>
      </c>
    </row>
    <row r="518" spans="1:46" ht="14.4" x14ac:dyDescent="0.3">
      <c r="A518" s="16">
        <v>517</v>
      </c>
      <c r="B518" s="16" t="str">
        <f t="shared" si="256"/>
        <v>ORD-AK-517-12/04/23</v>
      </c>
      <c r="C518" s="17" t="s">
        <v>50</v>
      </c>
      <c r="D518" s="16" t="str">
        <f>_xlfn.XLOOKUP($C518,Product!$E$3:$E$29,Product!$D$3:$D$29)</f>
        <v>AK</v>
      </c>
      <c r="E518" s="18" t="s">
        <v>463</v>
      </c>
      <c r="F518" s="18">
        <f t="shared" si="257"/>
        <v>10</v>
      </c>
      <c r="G518" s="18">
        <f t="shared" si="258"/>
        <v>14</v>
      </c>
      <c r="H518" s="18">
        <f t="shared" si="259"/>
        <v>25</v>
      </c>
      <c r="I518" s="18">
        <f t="shared" si="260"/>
        <v>4</v>
      </c>
      <c r="J518" s="16" t="str">
        <f t="shared" si="261"/>
        <v>Gold</v>
      </c>
      <c r="K518" s="16" t="str">
        <f t="shared" si="262"/>
        <v>Gold</v>
      </c>
      <c r="L518" s="25" t="str">
        <f t="shared" si="263"/>
        <v xml:space="preserve"> 4</v>
      </c>
      <c r="M518" s="19">
        <f t="shared" si="264"/>
        <v>4</v>
      </c>
      <c r="N518" s="18">
        <f t="shared" si="265"/>
        <v>38</v>
      </c>
      <c r="O518" s="18">
        <f t="shared" si="266"/>
        <v>53</v>
      </c>
      <c r="P518" s="18">
        <f t="shared" si="267"/>
        <v>64</v>
      </c>
      <c r="Q518" s="18">
        <f t="shared" si="268"/>
        <v>15</v>
      </c>
      <c r="R518" s="27" t="str">
        <f t="shared" si="269"/>
        <v xml:space="preserve">Midnight Black </v>
      </c>
      <c r="S518" s="19" t="str">
        <f t="shared" si="270"/>
        <v xml:space="preserve">Midnight Black </v>
      </c>
      <c r="T518" s="19" t="str">
        <f t="shared" si="271"/>
        <v xml:space="preserve"> 1</v>
      </c>
      <c r="U518" s="19">
        <f t="shared" si="272"/>
        <v>1</v>
      </c>
      <c r="V518" s="20" t="e">
        <f t="shared" si="273"/>
        <v>#VALUE!</v>
      </c>
      <c r="W518" s="18" t="e">
        <f t="shared" si="274"/>
        <v>#VALUE!</v>
      </c>
      <c r="X518" s="18" t="e">
        <f t="shared" si="275"/>
        <v>#VALUE!</v>
      </c>
      <c r="Y518" s="18" t="e">
        <f t="shared" si="276"/>
        <v>#VALUE!</v>
      </c>
      <c r="Z518" s="16" t="str">
        <f t="shared" si="277"/>
        <v xml:space="preserve"> </v>
      </c>
      <c r="AA518" s="16" t="str">
        <f t="shared" si="278"/>
        <v xml:space="preserve"> </v>
      </c>
      <c r="AB518" s="19" t="str">
        <f t="shared" si="279"/>
        <v>0</v>
      </c>
      <c r="AC518" s="19">
        <f t="shared" si="280"/>
        <v>0</v>
      </c>
      <c r="AD518" s="19">
        <f t="shared" si="281"/>
        <v>5</v>
      </c>
      <c r="AE518" s="31">
        <f>_xlfn.XLOOKUP(C518,Product!$E$3:$E$29,Product!$F$3:$F$29)</f>
        <v>290000</v>
      </c>
      <c r="AF518" s="31">
        <f>_xlfn.XLOOKUP(C518,Product!$E$3:$E$29,Product!$G$3:$G$29)</f>
        <v>115000</v>
      </c>
      <c r="AG518" s="21" t="s">
        <v>16</v>
      </c>
      <c r="AH518" s="22" t="e">
        <f>_xlfn.XLOOKUP(AG518,Diskon!$C$3:$C$9,Diskon!$D$3:$D$9)</f>
        <v>#N/A</v>
      </c>
      <c r="AI518" s="17" t="s">
        <v>16</v>
      </c>
      <c r="AJ518" s="16" t="s">
        <v>11</v>
      </c>
      <c r="AK518" s="16" t="s">
        <v>32</v>
      </c>
      <c r="AL518" s="23">
        <f t="shared" si="282"/>
        <v>1450000</v>
      </c>
      <c r="AM518" s="23" t="str">
        <f t="shared" si="283"/>
        <v>0</v>
      </c>
      <c r="AN518" s="23">
        <f t="shared" si="284"/>
        <v>1450000</v>
      </c>
      <c r="AO518" s="23">
        <f t="shared" si="285"/>
        <v>575000</v>
      </c>
      <c r="AP518" s="23">
        <f t="shared" si="286"/>
        <v>875000</v>
      </c>
      <c r="AQ518" s="24">
        <v>45028</v>
      </c>
      <c r="AR518" s="27" t="str">
        <f t="shared" si="287"/>
        <v>12/04/23</v>
      </c>
      <c r="AS518" s="16">
        <v>1</v>
      </c>
      <c r="AT518" s="66">
        <f>AP518/'pivot general'!$A$8</f>
        <v>1.3125892232524507E-3</v>
      </c>
    </row>
    <row r="519" spans="1:46" ht="14.4" x14ac:dyDescent="0.3">
      <c r="A519" s="16">
        <v>518</v>
      </c>
      <c r="B519" s="16" t="str">
        <f t="shared" si="256"/>
        <v>ORD-AK-518-28/04/23</v>
      </c>
      <c r="C519" s="17" t="s">
        <v>37</v>
      </c>
      <c r="D519" s="16" t="str">
        <f>_xlfn.XLOOKUP($C519,Product!$E$3:$E$29,Product!$D$3:$D$29)</f>
        <v>AK</v>
      </c>
      <c r="E519" s="18" t="s">
        <v>464</v>
      </c>
      <c r="F519" s="18">
        <f t="shared" si="257"/>
        <v>10</v>
      </c>
      <c r="G519" s="18">
        <f t="shared" si="258"/>
        <v>17</v>
      </c>
      <c r="H519" s="18">
        <f t="shared" si="259"/>
        <v>28</v>
      </c>
      <c r="I519" s="18">
        <f t="shared" si="260"/>
        <v>7</v>
      </c>
      <c r="J519" s="16" t="str">
        <f t="shared" si="261"/>
        <v>Magenta</v>
      </c>
      <c r="K519" s="16" t="str">
        <f t="shared" si="262"/>
        <v>Magenta</v>
      </c>
      <c r="L519" s="25" t="str">
        <f t="shared" si="263"/>
        <v xml:space="preserve"> 2</v>
      </c>
      <c r="M519" s="19">
        <f t="shared" si="264"/>
        <v>2</v>
      </c>
      <c r="N519" s="18">
        <f t="shared" si="265"/>
        <v>41</v>
      </c>
      <c r="O519" s="18">
        <f t="shared" si="266"/>
        <v>46</v>
      </c>
      <c r="P519" s="18">
        <f t="shared" si="267"/>
        <v>57</v>
      </c>
      <c r="Q519" s="18">
        <f t="shared" si="268"/>
        <v>5</v>
      </c>
      <c r="R519" s="27" t="str">
        <f t="shared" si="269"/>
        <v xml:space="preserve">Dusk </v>
      </c>
      <c r="S519" s="19" t="str">
        <f t="shared" si="270"/>
        <v xml:space="preserve">Dusk </v>
      </c>
      <c r="T519" s="19" t="str">
        <f t="shared" si="271"/>
        <v xml:space="preserve"> 1</v>
      </c>
      <c r="U519" s="19">
        <f t="shared" si="272"/>
        <v>1</v>
      </c>
      <c r="V519" s="20">
        <f t="shared" si="273"/>
        <v>70</v>
      </c>
      <c r="W519" s="18">
        <f t="shared" si="274"/>
        <v>75</v>
      </c>
      <c r="X519" s="18">
        <f t="shared" si="275"/>
        <v>86</v>
      </c>
      <c r="Y519" s="18">
        <f t="shared" si="276"/>
        <v>5</v>
      </c>
      <c r="Z519" s="16" t="str">
        <f t="shared" si="277"/>
        <v xml:space="preserve">Gold </v>
      </c>
      <c r="AA519" s="16" t="str">
        <f t="shared" si="278"/>
        <v xml:space="preserve">Gold </v>
      </c>
      <c r="AB519" s="19" t="str">
        <f t="shared" si="279"/>
        <v xml:space="preserve"> 2</v>
      </c>
      <c r="AC519" s="19">
        <f t="shared" si="280"/>
        <v>2</v>
      </c>
      <c r="AD519" s="19">
        <f t="shared" si="281"/>
        <v>5</v>
      </c>
      <c r="AE519" s="31">
        <f>_xlfn.XLOOKUP(C519,Product!$E$3:$E$29,Product!$F$3:$F$29)</f>
        <v>48000</v>
      </c>
      <c r="AF519" s="31">
        <f>_xlfn.XLOOKUP(C519,Product!$E$3:$E$29,Product!$G$3:$G$29)</f>
        <v>20000</v>
      </c>
      <c r="AG519" s="21" t="s">
        <v>12</v>
      </c>
      <c r="AH519" s="22">
        <f>_xlfn.XLOOKUP(AG519,Diskon!$C$3:$C$9,Diskon!$D$3:$D$9)</f>
        <v>0.2</v>
      </c>
      <c r="AI519" s="17" t="s">
        <v>13</v>
      </c>
      <c r="AJ519" s="16" t="s">
        <v>11</v>
      </c>
      <c r="AK519" s="16" t="s">
        <v>62</v>
      </c>
      <c r="AL519" s="23">
        <f t="shared" si="282"/>
        <v>240000</v>
      </c>
      <c r="AM519" s="23">
        <f t="shared" si="283"/>
        <v>48000</v>
      </c>
      <c r="AN519" s="23">
        <f t="shared" si="284"/>
        <v>192000</v>
      </c>
      <c r="AO519" s="23">
        <f t="shared" si="285"/>
        <v>100000</v>
      </c>
      <c r="AP519" s="23">
        <f t="shared" si="286"/>
        <v>92000</v>
      </c>
      <c r="AQ519" s="24">
        <v>45044</v>
      </c>
      <c r="AR519" s="27" t="str">
        <f t="shared" si="287"/>
        <v>28/04/23</v>
      </c>
      <c r="AS519" s="16">
        <v>1</v>
      </c>
      <c r="AT519" s="66">
        <f>AP519/'pivot general'!$A$8</f>
        <v>1.3800938118768623E-4</v>
      </c>
    </row>
    <row r="520" spans="1:46" ht="14.4" x14ac:dyDescent="0.3">
      <c r="A520" s="16">
        <v>519</v>
      </c>
      <c r="B520" s="16" t="str">
        <f t="shared" si="256"/>
        <v>ORD-AK-519-16/04/23</v>
      </c>
      <c r="C520" s="17" t="s">
        <v>37</v>
      </c>
      <c r="D520" s="16" t="str">
        <f>_xlfn.XLOOKUP($C520,Product!$E$3:$E$29,Product!$D$3:$D$29)</f>
        <v>AK</v>
      </c>
      <c r="E520" s="18" t="s">
        <v>465</v>
      </c>
      <c r="F520" s="18">
        <f t="shared" si="257"/>
        <v>10</v>
      </c>
      <c r="G520" s="18">
        <f t="shared" si="258"/>
        <v>24</v>
      </c>
      <c r="H520" s="18">
        <f t="shared" si="259"/>
        <v>35</v>
      </c>
      <c r="I520" s="18">
        <f t="shared" si="260"/>
        <v>14</v>
      </c>
      <c r="J520" s="16" t="str">
        <f t="shared" si="261"/>
        <v>Midnight Black</v>
      </c>
      <c r="K520" s="16" t="str">
        <f t="shared" si="262"/>
        <v>Midnight Black</v>
      </c>
      <c r="L520" s="25" t="str">
        <f t="shared" si="263"/>
        <v xml:space="preserve"> 2</v>
      </c>
      <c r="M520" s="19">
        <f t="shared" si="264"/>
        <v>2</v>
      </c>
      <c r="N520" s="18">
        <f t="shared" si="265"/>
        <v>48</v>
      </c>
      <c r="O520" s="18">
        <f t="shared" si="266"/>
        <v>56</v>
      </c>
      <c r="P520" s="18">
        <f t="shared" si="267"/>
        <v>67</v>
      </c>
      <c r="Q520" s="18">
        <f t="shared" si="268"/>
        <v>8</v>
      </c>
      <c r="R520" s="27" t="str">
        <f t="shared" si="269"/>
        <v xml:space="preserve">Magenta </v>
      </c>
      <c r="S520" s="19" t="str">
        <f t="shared" si="270"/>
        <v xml:space="preserve">Magenta </v>
      </c>
      <c r="T520" s="19" t="str">
        <f t="shared" si="271"/>
        <v xml:space="preserve"> 1</v>
      </c>
      <c r="U520" s="19">
        <f t="shared" si="272"/>
        <v>1</v>
      </c>
      <c r="V520" s="20" t="e">
        <f t="shared" si="273"/>
        <v>#VALUE!</v>
      </c>
      <c r="W520" s="18" t="e">
        <f t="shared" si="274"/>
        <v>#VALUE!</v>
      </c>
      <c r="X520" s="18" t="e">
        <f t="shared" si="275"/>
        <v>#VALUE!</v>
      </c>
      <c r="Y520" s="18" t="e">
        <f t="shared" si="276"/>
        <v>#VALUE!</v>
      </c>
      <c r="Z520" s="16" t="str">
        <f t="shared" si="277"/>
        <v xml:space="preserve"> </v>
      </c>
      <c r="AA520" s="16" t="str">
        <f t="shared" si="278"/>
        <v xml:space="preserve"> </v>
      </c>
      <c r="AB520" s="19" t="str">
        <f t="shared" si="279"/>
        <v>0</v>
      </c>
      <c r="AC520" s="19">
        <f t="shared" si="280"/>
        <v>0</v>
      </c>
      <c r="AD520" s="19">
        <f t="shared" si="281"/>
        <v>3</v>
      </c>
      <c r="AE520" s="31">
        <f>_xlfn.XLOOKUP(C520,Product!$E$3:$E$29,Product!$F$3:$F$29)</f>
        <v>48000</v>
      </c>
      <c r="AF520" s="31">
        <f>_xlfn.XLOOKUP(C520,Product!$E$3:$E$29,Product!$G$3:$G$29)</f>
        <v>20000</v>
      </c>
      <c r="AG520" s="21" t="s">
        <v>100</v>
      </c>
      <c r="AH520" s="22">
        <f>_xlfn.XLOOKUP(AG520,Diskon!$C$3:$C$9,Diskon!$D$3:$D$9)</f>
        <v>0.15</v>
      </c>
      <c r="AI520" s="17" t="s">
        <v>13</v>
      </c>
      <c r="AJ520" s="16" t="s">
        <v>17</v>
      </c>
      <c r="AK520" s="16" t="s">
        <v>40</v>
      </c>
      <c r="AL520" s="23">
        <f t="shared" si="282"/>
        <v>144000</v>
      </c>
      <c r="AM520" s="23">
        <f t="shared" si="283"/>
        <v>21600</v>
      </c>
      <c r="AN520" s="23">
        <f t="shared" si="284"/>
        <v>122400</v>
      </c>
      <c r="AO520" s="23">
        <f t="shared" si="285"/>
        <v>60000</v>
      </c>
      <c r="AP520" s="23">
        <f t="shared" si="286"/>
        <v>62400</v>
      </c>
      <c r="AQ520" s="24">
        <v>45032</v>
      </c>
      <c r="AR520" s="27" t="str">
        <f t="shared" si="287"/>
        <v>16/04/23</v>
      </c>
      <c r="AS520" s="16">
        <v>3</v>
      </c>
      <c r="AT520" s="66">
        <f>AP520/'pivot general'!$A$8</f>
        <v>9.3606362892517615E-5</v>
      </c>
    </row>
    <row r="521" spans="1:46" ht="14.4" x14ac:dyDescent="0.3">
      <c r="A521" s="16">
        <v>520</v>
      </c>
      <c r="B521" s="16" t="str">
        <f t="shared" si="256"/>
        <v>ORD-PU-520-03/04/23</v>
      </c>
      <c r="C521" s="17" t="s">
        <v>71</v>
      </c>
      <c r="D521" s="16" t="str">
        <f>_xlfn.XLOOKUP($C521,Product!$E$3:$E$29,Product!$D$3:$D$29)</f>
        <v>PU</v>
      </c>
      <c r="E521" s="18" t="s">
        <v>192</v>
      </c>
      <c r="F521" s="18">
        <f t="shared" si="257"/>
        <v>10</v>
      </c>
      <c r="G521" s="18">
        <f t="shared" si="258"/>
        <v>19</v>
      </c>
      <c r="H521" s="18">
        <f t="shared" si="259"/>
        <v>30</v>
      </c>
      <c r="I521" s="18">
        <f t="shared" si="260"/>
        <v>9</v>
      </c>
      <c r="J521" s="16" t="str">
        <f t="shared" si="261"/>
        <v>Rose Gold</v>
      </c>
      <c r="K521" s="16" t="str">
        <f t="shared" si="262"/>
        <v>Rose Gold</v>
      </c>
      <c r="L521" s="25" t="str">
        <f t="shared" si="263"/>
        <v xml:space="preserve"> 5</v>
      </c>
      <c r="M521" s="19">
        <f t="shared" si="264"/>
        <v>5</v>
      </c>
      <c r="N521" s="18" t="e">
        <f t="shared" si="265"/>
        <v>#VALUE!</v>
      </c>
      <c r="O521" s="18" t="e">
        <f t="shared" si="266"/>
        <v>#VALUE!</v>
      </c>
      <c r="P521" s="18" t="e">
        <f t="shared" si="267"/>
        <v>#VALUE!</v>
      </c>
      <c r="Q521" s="18" t="e">
        <f t="shared" si="268"/>
        <v>#VALUE!</v>
      </c>
      <c r="R521" s="27" t="str">
        <f t="shared" si="269"/>
        <v xml:space="preserve"> </v>
      </c>
      <c r="S521" s="19" t="str">
        <f t="shared" si="270"/>
        <v xml:space="preserve"> </v>
      </c>
      <c r="T521" s="19" t="str">
        <f t="shared" si="271"/>
        <v>0</v>
      </c>
      <c r="U521" s="19">
        <f t="shared" si="272"/>
        <v>0</v>
      </c>
      <c r="V521" s="20" t="e">
        <f t="shared" si="273"/>
        <v>#VALUE!</v>
      </c>
      <c r="W521" s="18" t="e">
        <f t="shared" si="274"/>
        <v>#VALUE!</v>
      </c>
      <c r="X521" s="18" t="e">
        <f t="shared" si="275"/>
        <v>#VALUE!</v>
      </c>
      <c r="Y521" s="18" t="e">
        <f t="shared" si="276"/>
        <v>#VALUE!</v>
      </c>
      <c r="Z521" s="16" t="str">
        <f t="shared" si="277"/>
        <v xml:space="preserve"> </v>
      </c>
      <c r="AA521" s="16" t="str">
        <f t="shared" si="278"/>
        <v xml:space="preserve"> </v>
      </c>
      <c r="AB521" s="19" t="str">
        <f t="shared" si="279"/>
        <v>0</v>
      </c>
      <c r="AC521" s="19">
        <f t="shared" si="280"/>
        <v>0</v>
      </c>
      <c r="AD521" s="19">
        <f t="shared" si="281"/>
        <v>5</v>
      </c>
      <c r="AE521" s="31">
        <f>_xlfn.XLOOKUP(C521,Product!$E$3:$E$29,Product!$F$3:$F$29)</f>
        <v>200000</v>
      </c>
      <c r="AF521" s="31">
        <f>_xlfn.XLOOKUP(C521,Product!$E$3:$E$29,Product!$G$3:$G$29)</f>
        <v>64000</v>
      </c>
      <c r="AG521" s="21" t="s">
        <v>10</v>
      </c>
      <c r="AH521" s="22">
        <f>_xlfn.XLOOKUP(AG521,Diskon!$C$3:$C$9,Diskon!$D$3:$D$9)</f>
        <v>0.1</v>
      </c>
      <c r="AI521" s="17" t="s">
        <v>90</v>
      </c>
      <c r="AJ521" s="16" t="s">
        <v>11</v>
      </c>
      <c r="AK521" s="16" t="s">
        <v>40</v>
      </c>
      <c r="AL521" s="23">
        <f t="shared" si="282"/>
        <v>1000000</v>
      </c>
      <c r="AM521" s="23">
        <f t="shared" si="283"/>
        <v>100000</v>
      </c>
      <c r="AN521" s="23">
        <f t="shared" si="284"/>
        <v>900000</v>
      </c>
      <c r="AO521" s="23">
        <f t="shared" si="285"/>
        <v>320000</v>
      </c>
      <c r="AP521" s="23">
        <f t="shared" si="286"/>
        <v>580000</v>
      </c>
      <c r="AQ521" s="24">
        <v>45019</v>
      </c>
      <c r="AR521" s="27" t="str">
        <f t="shared" si="287"/>
        <v>03/04/23</v>
      </c>
      <c r="AS521" s="16">
        <v>2</v>
      </c>
      <c r="AT521" s="66">
        <f>AP521/'pivot general'!$A$8</f>
        <v>8.700591422701958E-4</v>
      </c>
    </row>
    <row r="522" spans="1:46" ht="14.4" x14ac:dyDescent="0.3">
      <c r="A522" s="16">
        <v>521</v>
      </c>
      <c r="B522" s="16" t="str">
        <f t="shared" si="256"/>
        <v>ORD-PU-521-06/04/23</v>
      </c>
      <c r="C522" s="17" t="s">
        <v>41</v>
      </c>
      <c r="D522" s="16" t="str">
        <f>_xlfn.XLOOKUP($C522,Product!$E$3:$E$29,Product!$D$3:$D$29)</f>
        <v>PU</v>
      </c>
      <c r="E522" s="18" t="s">
        <v>444</v>
      </c>
      <c r="F522" s="18">
        <f t="shared" si="257"/>
        <v>10</v>
      </c>
      <c r="G522" s="18">
        <f t="shared" si="258"/>
        <v>20</v>
      </c>
      <c r="H522" s="18">
        <f t="shared" si="259"/>
        <v>31</v>
      </c>
      <c r="I522" s="18">
        <f t="shared" si="260"/>
        <v>10</v>
      </c>
      <c r="J522" s="16" t="str">
        <f t="shared" si="261"/>
        <v>Ocean Blue</v>
      </c>
      <c r="K522" s="16" t="str">
        <f t="shared" si="262"/>
        <v>Ocean Blue</v>
      </c>
      <c r="L522" s="25" t="str">
        <f t="shared" si="263"/>
        <v xml:space="preserve"> 2</v>
      </c>
      <c r="M522" s="19">
        <f t="shared" si="264"/>
        <v>2</v>
      </c>
      <c r="N522" s="18">
        <f t="shared" si="265"/>
        <v>44</v>
      </c>
      <c r="O522" s="18">
        <f t="shared" si="266"/>
        <v>59</v>
      </c>
      <c r="P522" s="18">
        <f t="shared" si="267"/>
        <v>70</v>
      </c>
      <c r="Q522" s="18">
        <f t="shared" si="268"/>
        <v>15</v>
      </c>
      <c r="R522" s="27" t="str">
        <f t="shared" si="269"/>
        <v xml:space="preserve">Midnight Black </v>
      </c>
      <c r="S522" s="19" t="str">
        <f t="shared" si="270"/>
        <v xml:space="preserve">Midnight Black </v>
      </c>
      <c r="T522" s="19" t="str">
        <f t="shared" si="271"/>
        <v xml:space="preserve"> 1</v>
      </c>
      <c r="U522" s="19">
        <f t="shared" si="272"/>
        <v>1</v>
      </c>
      <c r="V522" s="20" t="e">
        <f t="shared" si="273"/>
        <v>#VALUE!</v>
      </c>
      <c r="W522" s="18" t="e">
        <f t="shared" si="274"/>
        <v>#VALUE!</v>
      </c>
      <c r="X522" s="18" t="e">
        <f t="shared" si="275"/>
        <v>#VALUE!</v>
      </c>
      <c r="Y522" s="18" t="e">
        <f t="shared" si="276"/>
        <v>#VALUE!</v>
      </c>
      <c r="Z522" s="16" t="str">
        <f t="shared" si="277"/>
        <v xml:space="preserve"> </v>
      </c>
      <c r="AA522" s="16" t="str">
        <f t="shared" si="278"/>
        <v xml:space="preserve"> </v>
      </c>
      <c r="AB522" s="19" t="str">
        <f t="shared" si="279"/>
        <v>0</v>
      </c>
      <c r="AC522" s="19">
        <f t="shared" si="280"/>
        <v>0</v>
      </c>
      <c r="AD522" s="19">
        <f t="shared" si="281"/>
        <v>3</v>
      </c>
      <c r="AE522" s="31">
        <f>_xlfn.XLOOKUP(C522,Product!$E$3:$E$29,Product!$F$3:$F$29)</f>
        <v>220000</v>
      </c>
      <c r="AF522" s="31">
        <f>_xlfn.XLOOKUP(C522,Product!$E$3:$E$29,Product!$G$3:$G$29)</f>
        <v>76000</v>
      </c>
      <c r="AG522" s="21" t="s">
        <v>10</v>
      </c>
      <c r="AH522" s="22">
        <f>_xlfn.XLOOKUP(AG522,Diskon!$C$3:$C$9,Diskon!$D$3:$D$9)</f>
        <v>0.1</v>
      </c>
      <c r="AI522" s="17" t="s">
        <v>90</v>
      </c>
      <c r="AJ522" s="16" t="s">
        <v>11</v>
      </c>
      <c r="AK522" s="16" t="s">
        <v>26</v>
      </c>
      <c r="AL522" s="23">
        <f t="shared" si="282"/>
        <v>660000</v>
      </c>
      <c r="AM522" s="23">
        <f t="shared" si="283"/>
        <v>66000</v>
      </c>
      <c r="AN522" s="23">
        <f t="shared" si="284"/>
        <v>594000</v>
      </c>
      <c r="AO522" s="23">
        <f t="shared" si="285"/>
        <v>228000</v>
      </c>
      <c r="AP522" s="23">
        <f t="shared" si="286"/>
        <v>366000</v>
      </c>
      <c r="AQ522" s="24">
        <v>45022</v>
      </c>
      <c r="AR522" s="27" t="str">
        <f t="shared" si="287"/>
        <v>06/04/23</v>
      </c>
      <c r="AS522" s="16">
        <v>1</v>
      </c>
      <c r="AT522" s="66">
        <f>AP522/'pivot general'!$A$8</f>
        <v>5.4903732081188221E-4</v>
      </c>
    </row>
    <row r="523" spans="1:46" ht="14.4" x14ac:dyDescent="0.3">
      <c r="A523" s="16">
        <v>522</v>
      </c>
      <c r="B523" s="16" t="str">
        <f t="shared" si="256"/>
        <v>ORD-PU-522-06/04/23</v>
      </c>
      <c r="C523" s="17" t="s">
        <v>41</v>
      </c>
      <c r="D523" s="16" t="str">
        <f>_xlfn.XLOOKUP($C523,Product!$E$3:$E$29,Product!$D$3:$D$29)</f>
        <v>PU</v>
      </c>
      <c r="E523" s="18" t="s">
        <v>466</v>
      </c>
      <c r="F523" s="18">
        <f t="shared" si="257"/>
        <v>10</v>
      </c>
      <c r="G523" s="18">
        <f t="shared" si="258"/>
        <v>14</v>
      </c>
      <c r="H523" s="18">
        <f t="shared" si="259"/>
        <v>25</v>
      </c>
      <c r="I523" s="18">
        <f t="shared" si="260"/>
        <v>4</v>
      </c>
      <c r="J523" s="16" t="str">
        <f t="shared" si="261"/>
        <v>Dusk</v>
      </c>
      <c r="K523" s="16" t="str">
        <f t="shared" si="262"/>
        <v>Dusk</v>
      </c>
      <c r="L523" s="25" t="str">
        <f t="shared" si="263"/>
        <v xml:space="preserve"> 3</v>
      </c>
      <c r="M523" s="19">
        <f t="shared" si="264"/>
        <v>3</v>
      </c>
      <c r="N523" s="18">
        <f t="shared" si="265"/>
        <v>38</v>
      </c>
      <c r="O523" s="18">
        <f t="shared" si="266"/>
        <v>52</v>
      </c>
      <c r="P523" s="18">
        <f t="shared" si="267"/>
        <v>63</v>
      </c>
      <c r="Q523" s="18">
        <f t="shared" si="268"/>
        <v>14</v>
      </c>
      <c r="R523" s="27" t="str">
        <f t="shared" si="269"/>
        <v xml:space="preserve">Summer Orange </v>
      </c>
      <c r="S523" s="19" t="str">
        <f t="shared" si="270"/>
        <v xml:space="preserve">Summer Orange </v>
      </c>
      <c r="T523" s="19" t="str">
        <f t="shared" si="271"/>
        <v xml:space="preserve"> 1</v>
      </c>
      <c r="U523" s="19">
        <f t="shared" si="272"/>
        <v>1</v>
      </c>
      <c r="V523" s="20" t="e">
        <f t="shared" si="273"/>
        <v>#VALUE!</v>
      </c>
      <c r="W523" s="18" t="e">
        <f t="shared" si="274"/>
        <v>#VALUE!</v>
      </c>
      <c r="X523" s="18" t="e">
        <f t="shared" si="275"/>
        <v>#VALUE!</v>
      </c>
      <c r="Y523" s="18" t="e">
        <f t="shared" si="276"/>
        <v>#VALUE!</v>
      </c>
      <c r="Z523" s="16" t="str">
        <f t="shared" si="277"/>
        <v xml:space="preserve"> </v>
      </c>
      <c r="AA523" s="16" t="str">
        <f t="shared" si="278"/>
        <v xml:space="preserve"> </v>
      </c>
      <c r="AB523" s="19" t="str">
        <f t="shared" si="279"/>
        <v>0</v>
      </c>
      <c r="AC523" s="19">
        <f t="shared" si="280"/>
        <v>0</v>
      </c>
      <c r="AD523" s="19">
        <f t="shared" si="281"/>
        <v>4</v>
      </c>
      <c r="AE523" s="31">
        <f>_xlfn.XLOOKUP(C523,Product!$E$3:$E$29,Product!$F$3:$F$29)</f>
        <v>220000</v>
      </c>
      <c r="AF523" s="31">
        <f>_xlfn.XLOOKUP(C523,Product!$E$3:$E$29,Product!$G$3:$G$29)</f>
        <v>76000</v>
      </c>
      <c r="AG523" s="21" t="s">
        <v>10</v>
      </c>
      <c r="AH523" s="22">
        <f>_xlfn.XLOOKUP(AG523,Diskon!$C$3:$C$9,Diskon!$D$3:$D$9)</f>
        <v>0.1</v>
      </c>
      <c r="AI523" s="17" t="s">
        <v>90</v>
      </c>
      <c r="AJ523" s="16" t="s">
        <v>11</v>
      </c>
      <c r="AK523" s="16" t="s">
        <v>55</v>
      </c>
      <c r="AL523" s="23">
        <f t="shared" si="282"/>
        <v>880000</v>
      </c>
      <c r="AM523" s="23">
        <f t="shared" si="283"/>
        <v>88000</v>
      </c>
      <c r="AN523" s="23">
        <f t="shared" si="284"/>
        <v>792000</v>
      </c>
      <c r="AO523" s="23">
        <f t="shared" si="285"/>
        <v>304000</v>
      </c>
      <c r="AP523" s="23">
        <f t="shared" si="286"/>
        <v>488000</v>
      </c>
      <c r="AQ523" s="24">
        <v>45022</v>
      </c>
      <c r="AR523" s="27" t="str">
        <f t="shared" si="287"/>
        <v>06/04/23</v>
      </c>
      <c r="AS523" s="16">
        <v>3</v>
      </c>
      <c r="AT523" s="66">
        <f>AP523/'pivot general'!$A$8</f>
        <v>7.3204976108250954E-4</v>
      </c>
    </row>
    <row r="524" spans="1:46" ht="14.4" x14ac:dyDescent="0.3">
      <c r="A524" s="16">
        <v>523</v>
      </c>
      <c r="B524" s="16" t="str">
        <f t="shared" si="256"/>
        <v>ORD-PW-523-08/04/23</v>
      </c>
      <c r="C524" s="17" t="s">
        <v>47</v>
      </c>
      <c r="D524" s="16" t="str">
        <f>_xlfn.XLOOKUP($C524,Product!$E$3:$E$29,Product!$D$3:$D$29)</f>
        <v>PW</v>
      </c>
      <c r="E524" s="18" t="s">
        <v>467</v>
      </c>
      <c r="F524" s="18">
        <f t="shared" si="257"/>
        <v>10</v>
      </c>
      <c r="G524" s="18">
        <f t="shared" si="258"/>
        <v>18</v>
      </c>
      <c r="H524" s="18">
        <f t="shared" si="259"/>
        <v>29</v>
      </c>
      <c r="I524" s="18">
        <f t="shared" si="260"/>
        <v>8</v>
      </c>
      <c r="J524" s="16" t="str">
        <f t="shared" si="261"/>
        <v>Ash Grey</v>
      </c>
      <c r="K524" s="16" t="str">
        <f t="shared" si="262"/>
        <v>Ash Grey</v>
      </c>
      <c r="L524" s="25" t="str">
        <f t="shared" si="263"/>
        <v xml:space="preserve"> 1</v>
      </c>
      <c r="M524" s="19">
        <f t="shared" si="264"/>
        <v>1</v>
      </c>
      <c r="N524" s="18">
        <f t="shared" si="265"/>
        <v>42</v>
      </c>
      <c r="O524" s="18">
        <f t="shared" si="266"/>
        <v>56</v>
      </c>
      <c r="P524" s="18">
        <f t="shared" si="267"/>
        <v>67</v>
      </c>
      <c r="Q524" s="18">
        <f t="shared" si="268"/>
        <v>14</v>
      </c>
      <c r="R524" s="27" t="str">
        <f t="shared" si="269"/>
        <v xml:space="preserve">Summer Orange </v>
      </c>
      <c r="S524" s="19" t="str">
        <f t="shared" si="270"/>
        <v xml:space="preserve">Summer Orange </v>
      </c>
      <c r="T524" s="19" t="str">
        <f t="shared" si="271"/>
        <v xml:space="preserve"> 1</v>
      </c>
      <c r="U524" s="19">
        <f t="shared" si="272"/>
        <v>1</v>
      </c>
      <c r="V524" s="20" t="e">
        <f t="shared" si="273"/>
        <v>#VALUE!</v>
      </c>
      <c r="W524" s="18" t="e">
        <f t="shared" si="274"/>
        <v>#VALUE!</v>
      </c>
      <c r="X524" s="18" t="e">
        <f t="shared" si="275"/>
        <v>#VALUE!</v>
      </c>
      <c r="Y524" s="18" t="e">
        <f t="shared" si="276"/>
        <v>#VALUE!</v>
      </c>
      <c r="Z524" s="16" t="str">
        <f t="shared" si="277"/>
        <v xml:space="preserve"> </v>
      </c>
      <c r="AA524" s="16" t="str">
        <f t="shared" si="278"/>
        <v xml:space="preserve"> </v>
      </c>
      <c r="AB524" s="19" t="str">
        <f t="shared" si="279"/>
        <v>0</v>
      </c>
      <c r="AC524" s="19">
        <f t="shared" si="280"/>
        <v>0</v>
      </c>
      <c r="AD524" s="19">
        <f t="shared" si="281"/>
        <v>2</v>
      </c>
      <c r="AE524" s="31">
        <f>_xlfn.XLOOKUP(C524,Product!$E$3:$E$29,Product!$F$3:$F$29)</f>
        <v>200000</v>
      </c>
      <c r="AF524" s="31">
        <f>_xlfn.XLOOKUP(C524,Product!$E$3:$E$29,Product!$G$3:$G$29)</f>
        <v>55000</v>
      </c>
      <c r="AG524" s="21" t="s">
        <v>16</v>
      </c>
      <c r="AH524" s="22" t="e">
        <f>_xlfn.XLOOKUP(AG524,Diskon!$C$3:$C$9,Diskon!$D$3:$D$9)</f>
        <v>#N/A</v>
      </c>
      <c r="AI524" s="17" t="s">
        <v>16</v>
      </c>
      <c r="AJ524" s="16" t="s">
        <v>11</v>
      </c>
      <c r="AK524" s="16" t="s">
        <v>58</v>
      </c>
      <c r="AL524" s="23">
        <f t="shared" si="282"/>
        <v>400000</v>
      </c>
      <c r="AM524" s="23" t="str">
        <f t="shared" si="283"/>
        <v>0</v>
      </c>
      <c r="AN524" s="23">
        <f t="shared" si="284"/>
        <v>400000</v>
      </c>
      <c r="AO524" s="23">
        <f t="shared" si="285"/>
        <v>110000</v>
      </c>
      <c r="AP524" s="23">
        <f t="shared" si="286"/>
        <v>290000</v>
      </c>
      <c r="AQ524" s="24">
        <v>45024</v>
      </c>
      <c r="AR524" s="27" t="str">
        <f t="shared" si="287"/>
        <v>08/04/23</v>
      </c>
      <c r="AS524" s="16">
        <v>1</v>
      </c>
      <c r="AT524" s="66">
        <f>AP524/'pivot general'!$A$8</f>
        <v>4.350295711350979E-4</v>
      </c>
    </row>
    <row r="525" spans="1:46" ht="14.4" x14ac:dyDescent="0.3">
      <c r="A525" s="16">
        <v>524</v>
      </c>
      <c r="B525" s="16" t="str">
        <f t="shared" si="256"/>
        <v>ORD-PU-524-17/04/23</v>
      </c>
      <c r="C525" s="17" t="s">
        <v>39</v>
      </c>
      <c r="D525" s="16" t="str">
        <f>_xlfn.XLOOKUP($C525,Product!$E$3:$E$29,Product!$D$3:$D$29)</f>
        <v>PU</v>
      </c>
      <c r="E525" s="18" t="s">
        <v>468</v>
      </c>
      <c r="F525" s="18">
        <f t="shared" si="257"/>
        <v>10</v>
      </c>
      <c r="G525" s="18">
        <f t="shared" si="258"/>
        <v>17</v>
      </c>
      <c r="H525" s="18">
        <f t="shared" si="259"/>
        <v>28</v>
      </c>
      <c r="I525" s="18">
        <f t="shared" si="260"/>
        <v>7</v>
      </c>
      <c r="J525" s="16" t="str">
        <f t="shared" si="261"/>
        <v>Magenta</v>
      </c>
      <c r="K525" s="16" t="str">
        <f t="shared" si="262"/>
        <v>Magenta</v>
      </c>
      <c r="L525" s="25" t="str">
        <f t="shared" si="263"/>
        <v xml:space="preserve"> 4</v>
      </c>
      <c r="M525" s="19">
        <f t="shared" si="264"/>
        <v>4</v>
      </c>
      <c r="N525" s="18">
        <f t="shared" si="265"/>
        <v>41</v>
      </c>
      <c r="O525" s="18">
        <f t="shared" si="266"/>
        <v>55</v>
      </c>
      <c r="P525" s="18">
        <f t="shared" si="267"/>
        <v>66</v>
      </c>
      <c r="Q525" s="18">
        <f t="shared" si="268"/>
        <v>14</v>
      </c>
      <c r="R525" s="27" t="str">
        <f t="shared" si="269"/>
        <v xml:space="preserve">Summer Orange </v>
      </c>
      <c r="S525" s="19" t="str">
        <f t="shared" si="270"/>
        <v xml:space="preserve">Summer Orange </v>
      </c>
      <c r="T525" s="19" t="str">
        <f t="shared" si="271"/>
        <v xml:space="preserve"> 1</v>
      </c>
      <c r="U525" s="19">
        <f t="shared" si="272"/>
        <v>1</v>
      </c>
      <c r="V525" s="20" t="e">
        <f t="shared" si="273"/>
        <v>#VALUE!</v>
      </c>
      <c r="W525" s="18" t="e">
        <f t="shared" si="274"/>
        <v>#VALUE!</v>
      </c>
      <c r="X525" s="18" t="e">
        <f t="shared" si="275"/>
        <v>#VALUE!</v>
      </c>
      <c r="Y525" s="18" t="e">
        <f t="shared" si="276"/>
        <v>#VALUE!</v>
      </c>
      <c r="Z525" s="16" t="str">
        <f t="shared" si="277"/>
        <v xml:space="preserve"> </v>
      </c>
      <c r="AA525" s="16" t="str">
        <f t="shared" si="278"/>
        <v xml:space="preserve"> </v>
      </c>
      <c r="AB525" s="19" t="str">
        <f t="shared" si="279"/>
        <v>0</v>
      </c>
      <c r="AC525" s="19">
        <f t="shared" si="280"/>
        <v>0</v>
      </c>
      <c r="AD525" s="19">
        <f t="shared" si="281"/>
        <v>5</v>
      </c>
      <c r="AE525" s="31">
        <f>_xlfn.XLOOKUP(C525,Product!$E$3:$E$29,Product!$F$3:$F$29)</f>
        <v>235000</v>
      </c>
      <c r="AF525" s="31">
        <f>_xlfn.XLOOKUP(C525,Product!$E$3:$E$29,Product!$G$3:$G$29)</f>
        <v>89000</v>
      </c>
      <c r="AG525" s="21" t="s">
        <v>100</v>
      </c>
      <c r="AH525" s="22">
        <f>_xlfn.XLOOKUP(AG525,Diskon!$C$3:$C$9,Diskon!$D$3:$D$9)</f>
        <v>0.15</v>
      </c>
      <c r="AI525" s="17" t="s">
        <v>13</v>
      </c>
      <c r="AJ525" s="16" t="s">
        <v>17</v>
      </c>
      <c r="AK525" s="16" t="s">
        <v>64</v>
      </c>
      <c r="AL525" s="23">
        <f t="shared" si="282"/>
        <v>1175000</v>
      </c>
      <c r="AM525" s="23">
        <f t="shared" si="283"/>
        <v>176250</v>
      </c>
      <c r="AN525" s="23">
        <f t="shared" si="284"/>
        <v>998750</v>
      </c>
      <c r="AO525" s="23">
        <f t="shared" si="285"/>
        <v>445000</v>
      </c>
      <c r="AP525" s="23">
        <f t="shared" si="286"/>
        <v>553750</v>
      </c>
      <c r="AQ525" s="24">
        <v>45033</v>
      </c>
      <c r="AR525" s="27" t="str">
        <f t="shared" si="287"/>
        <v>17/04/23</v>
      </c>
      <c r="AS525" s="16">
        <v>3</v>
      </c>
      <c r="AT525" s="66">
        <f>AP525/'pivot general'!$A$8</f>
        <v>8.3068146557262234E-4</v>
      </c>
    </row>
    <row r="526" spans="1:46" ht="14.4" x14ac:dyDescent="0.3">
      <c r="A526" s="16">
        <v>525</v>
      </c>
      <c r="B526" s="16" t="str">
        <f t="shared" si="256"/>
        <v>ORD-PW-525-04/04/23</v>
      </c>
      <c r="C526" s="17" t="s">
        <v>21</v>
      </c>
      <c r="D526" s="16" t="str">
        <f>_xlfn.XLOOKUP($C526,Product!$E$3:$E$29,Product!$D$3:$D$29)</f>
        <v>PW</v>
      </c>
      <c r="E526" s="18" t="s">
        <v>469</v>
      </c>
      <c r="F526" s="18">
        <f t="shared" si="257"/>
        <v>10</v>
      </c>
      <c r="G526" s="18">
        <f t="shared" si="258"/>
        <v>18</v>
      </c>
      <c r="H526" s="18">
        <f t="shared" si="259"/>
        <v>29</v>
      </c>
      <c r="I526" s="18">
        <f t="shared" si="260"/>
        <v>8</v>
      </c>
      <c r="J526" s="16" t="str">
        <f t="shared" si="261"/>
        <v>Ash Grey</v>
      </c>
      <c r="K526" s="16" t="str">
        <f t="shared" si="262"/>
        <v>Ash Grey</v>
      </c>
      <c r="L526" s="25" t="str">
        <f t="shared" si="263"/>
        <v xml:space="preserve"> 4</v>
      </c>
      <c r="M526" s="19">
        <f t="shared" si="264"/>
        <v>4</v>
      </c>
      <c r="N526" s="18">
        <f t="shared" si="265"/>
        <v>42</v>
      </c>
      <c r="O526" s="18">
        <f t="shared" si="266"/>
        <v>50</v>
      </c>
      <c r="P526" s="18">
        <f t="shared" si="267"/>
        <v>61</v>
      </c>
      <c r="Q526" s="18">
        <f t="shared" si="268"/>
        <v>8</v>
      </c>
      <c r="R526" s="27" t="str">
        <f t="shared" si="269"/>
        <v xml:space="preserve">Magenta </v>
      </c>
      <c r="S526" s="19" t="str">
        <f t="shared" si="270"/>
        <v xml:space="preserve">Magenta </v>
      </c>
      <c r="T526" s="19" t="str">
        <f t="shared" si="271"/>
        <v xml:space="preserve"> 1</v>
      </c>
      <c r="U526" s="19">
        <f t="shared" si="272"/>
        <v>1</v>
      </c>
      <c r="V526" s="20" t="e">
        <f t="shared" si="273"/>
        <v>#VALUE!</v>
      </c>
      <c r="W526" s="18" t="e">
        <f t="shared" si="274"/>
        <v>#VALUE!</v>
      </c>
      <c r="X526" s="18" t="e">
        <f t="shared" si="275"/>
        <v>#VALUE!</v>
      </c>
      <c r="Y526" s="18" t="e">
        <f t="shared" si="276"/>
        <v>#VALUE!</v>
      </c>
      <c r="Z526" s="16" t="str">
        <f t="shared" si="277"/>
        <v xml:space="preserve"> </v>
      </c>
      <c r="AA526" s="16" t="str">
        <f t="shared" si="278"/>
        <v xml:space="preserve"> </v>
      </c>
      <c r="AB526" s="19" t="str">
        <f t="shared" si="279"/>
        <v>0</v>
      </c>
      <c r="AC526" s="19">
        <f t="shared" si="280"/>
        <v>0</v>
      </c>
      <c r="AD526" s="19">
        <f t="shared" si="281"/>
        <v>5</v>
      </c>
      <c r="AE526" s="31">
        <f>_xlfn.XLOOKUP(C526,Product!$E$3:$E$29,Product!$F$3:$F$29)</f>
        <v>90000</v>
      </c>
      <c r="AF526" s="31">
        <f>_xlfn.XLOOKUP(C526,Product!$E$3:$E$29,Product!$G$3:$G$29)</f>
        <v>36000</v>
      </c>
      <c r="AG526" s="21" t="s">
        <v>89</v>
      </c>
      <c r="AH526" s="22">
        <f>_xlfn.XLOOKUP(AG526,Diskon!$C$3:$C$9,Diskon!$D$3:$D$9)</f>
        <v>0.15</v>
      </c>
      <c r="AI526" s="17" t="s">
        <v>90</v>
      </c>
      <c r="AJ526" s="16" t="s">
        <v>23</v>
      </c>
      <c r="AK526" s="16" t="s">
        <v>26</v>
      </c>
      <c r="AL526" s="23">
        <f t="shared" si="282"/>
        <v>450000</v>
      </c>
      <c r="AM526" s="23">
        <f t="shared" si="283"/>
        <v>67500</v>
      </c>
      <c r="AN526" s="23">
        <f t="shared" si="284"/>
        <v>382500</v>
      </c>
      <c r="AO526" s="23">
        <f t="shared" si="285"/>
        <v>180000</v>
      </c>
      <c r="AP526" s="23">
        <f t="shared" si="286"/>
        <v>202500</v>
      </c>
      <c r="AQ526" s="24">
        <v>45020</v>
      </c>
      <c r="AR526" s="27" t="str">
        <f t="shared" si="287"/>
        <v>04/04/23</v>
      </c>
      <c r="AS526" s="16">
        <v>3</v>
      </c>
      <c r="AT526" s="66">
        <f>AP526/'pivot general'!$A$8</f>
        <v>3.0377064880985288E-4</v>
      </c>
    </row>
    <row r="527" spans="1:46" ht="14.4" x14ac:dyDescent="0.3">
      <c r="A527" s="16">
        <v>526</v>
      </c>
      <c r="B527" s="16" t="str">
        <f t="shared" si="256"/>
        <v>ORD-PP-526-26/04/23</v>
      </c>
      <c r="C527" s="17" t="s">
        <v>52</v>
      </c>
      <c r="D527" s="16" t="str">
        <f>_xlfn.XLOOKUP($C527,Product!$E$3:$E$29,Product!$D$3:$D$29)</f>
        <v>PP</v>
      </c>
      <c r="E527" s="18" t="s">
        <v>470</v>
      </c>
      <c r="F527" s="18">
        <f t="shared" si="257"/>
        <v>10</v>
      </c>
      <c r="G527" s="18">
        <f t="shared" si="258"/>
        <v>18</v>
      </c>
      <c r="H527" s="18">
        <f t="shared" si="259"/>
        <v>29</v>
      </c>
      <c r="I527" s="18">
        <f t="shared" si="260"/>
        <v>8</v>
      </c>
      <c r="J527" s="16" t="str">
        <f t="shared" si="261"/>
        <v>Ash Grey</v>
      </c>
      <c r="K527" s="16" t="str">
        <f t="shared" si="262"/>
        <v>Ash Grey</v>
      </c>
      <c r="L527" s="25" t="str">
        <f t="shared" si="263"/>
        <v xml:space="preserve"> 1</v>
      </c>
      <c r="M527" s="19">
        <f t="shared" si="264"/>
        <v>1</v>
      </c>
      <c r="N527" s="18">
        <f t="shared" si="265"/>
        <v>42</v>
      </c>
      <c r="O527" s="18">
        <f t="shared" si="266"/>
        <v>53</v>
      </c>
      <c r="P527" s="18">
        <f t="shared" si="267"/>
        <v>64</v>
      </c>
      <c r="Q527" s="18">
        <f t="shared" si="268"/>
        <v>11</v>
      </c>
      <c r="R527" s="27" t="str">
        <f t="shared" si="269"/>
        <v xml:space="preserve">Ocean Blue </v>
      </c>
      <c r="S527" s="19" t="str">
        <f t="shared" si="270"/>
        <v xml:space="preserve">Ocean Blue </v>
      </c>
      <c r="T527" s="19" t="str">
        <f t="shared" si="271"/>
        <v xml:space="preserve"> 4</v>
      </c>
      <c r="U527" s="19">
        <f t="shared" si="272"/>
        <v>4</v>
      </c>
      <c r="V527" s="20">
        <f t="shared" si="273"/>
        <v>77</v>
      </c>
      <c r="W527" s="18">
        <f t="shared" si="274"/>
        <v>92</v>
      </c>
      <c r="X527" s="18">
        <f t="shared" si="275"/>
        <v>103</v>
      </c>
      <c r="Y527" s="18">
        <f t="shared" si="276"/>
        <v>15</v>
      </c>
      <c r="Z527" s="16" t="str">
        <f t="shared" si="277"/>
        <v xml:space="preserve">Midnight Black </v>
      </c>
      <c r="AA527" s="16" t="str">
        <f t="shared" si="278"/>
        <v xml:space="preserve">Midnight Black </v>
      </c>
      <c r="AB527" s="19" t="str">
        <f t="shared" si="279"/>
        <v xml:space="preserve"> 1</v>
      </c>
      <c r="AC527" s="19">
        <f t="shared" si="280"/>
        <v>1</v>
      </c>
      <c r="AD527" s="19">
        <f t="shared" si="281"/>
        <v>6</v>
      </c>
      <c r="AE527" s="31">
        <f>_xlfn.XLOOKUP(C527,Product!$E$3:$E$29,Product!$F$3:$F$29)</f>
        <v>100000</v>
      </c>
      <c r="AF527" s="31">
        <f>_xlfn.XLOOKUP(C527,Product!$E$3:$E$29,Product!$G$3:$G$29)</f>
        <v>31000</v>
      </c>
      <c r="AG527" s="21" t="s">
        <v>96</v>
      </c>
      <c r="AH527" s="22">
        <f>_xlfn.XLOOKUP(AG527,Diskon!$C$3:$C$9,Diskon!$D$3:$D$9)</f>
        <v>0.1</v>
      </c>
      <c r="AI527" s="17" t="s">
        <v>13</v>
      </c>
      <c r="AJ527" s="16" t="s">
        <v>14</v>
      </c>
      <c r="AK527" s="16" t="s">
        <v>66</v>
      </c>
      <c r="AL527" s="23">
        <f t="shared" si="282"/>
        <v>600000</v>
      </c>
      <c r="AM527" s="23">
        <f t="shared" si="283"/>
        <v>60000</v>
      </c>
      <c r="AN527" s="23">
        <f t="shared" si="284"/>
        <v>540000</v>
      </c>
      <c r="AO527" s="23">
        <f t="shared" si="285"/>
        <v>186000</v>
      </c>
      <c r="AP527" s="23">
        <f t="shared" si="286"/>
        <v>354000</v>
      </c>
      <c r="AQ527" s="24">
        <v>45042</v>
      </c>
      <c r="AR527" s="27" t="str">
        <f t="shared" si="287"/>
        <v>26/04/23</v>
      </c>
      <c r="AS527" s="16">
        <v>3</v>
      </c>
      <c r="AT527" s="66">
        <f>AP527/'pivot general'!$A$8</f>
        <v>5.3103609717870576E-4</v>
      </c>
    </row>
    <row r="528" spans="1:46" ht="14.4" x14ac:dyDescent="0.3">
      <c r="A528" s="16">
        <v>527</v>
      </c>
      <c r="B528" s="16" t="str">
        <f t="shared" si="256"/>
        <v>ORD-SP-527-23/04/23</v>
      </c>
      <c r="C528" s="17" t="s">
        <v>67</v>
      </c>
      <c r="D528" s="16" t="str">
        <f>_xlfn.XLOOKUP($C528,Product!$E$3:$E$29,Product!$D$3:$D$29)</f>
        <v>SP</v>
      </c>
      <c r="E528" s="18" t="s">
        <v>471</v>
      </c>
      <c r="F528" s="18">
        <f t="shared" si="257"/>
        <v>10</v>
      </c>
      <c r="G528" s="18">
        <f t="shared" si="258"/>
        <v>21</v>
      </c>
      <c r="H528" s="18">
        <f t="shared" si="259"/>
        <v>32</v>
      </c>
      <c r="I528" s="18">
        <f t="shared" si="260"/>
        <v>11</v>
      </c>
      <c r="J528" s="16" t="str">
        <f t="shared" si="261"/>
        <v>Carmine Red</v>
      </c>
      <c r="K528" s="16" t="str">
        <f t="shared" si="262"/>
        <v>Carmine Red</v>
      </c>
      <c r="L528" s="25" t="str">
        <f t="shared" si="263"/>
        <v xml:space="preserve"> 6</v>
      </c>
      <c r="M528" s="19">
        <f t="shared" si="264"/>
        <v>6</v>
      </c>
      <c r="N528" s="18">
        <f t="shared" si="265"/>
        <v>45</v>
      </c>
      <c r="O528" s="18">
        <f t="shared" si="266"/>
        <v>55</v>
      </c>
      <c r="P528" s="18">
        <f t="shared" si="267"/>
        <v>66</v>
      </c>
      <c r="Q528" s="18">
        <f t="shared" si="268"/>
        <v>10</v>
      </c>
      <c r="R528" s="27" t="str">
        <f t="shared" si="269"/>
        <v xml:space="preserve">Rose Gold </v>
      </c>
      <c r="S528" s="19" t="str">
        <f t="shared" si="270"/>
        <v xml:space="preserve">Rose Gold </v>
      </c>
      <c r="T528" s="19" t="str">
        <f t="shared" si="271"/>
        <v xml:space="preserve"> 1</v>
      </c>
      <c r="U528" s="19">
        <f t="shared" si="272"/>
        <v>1</v>
      </c>
      <c r="V528" s="20" t="e">
        <f t="shared" si="273"/>
        <v>#VALUE!</v>
      </c>
      <c r="W528" s="18" t="e">
        <f t="shared" si="274"/>
        <v>#VALUE!</v>
      </c>
      <c r="X528" s="18" t="e">
        <f t="shared" si="275"/>
        <v>#VALUE!</v>
      </c>
      <c r="Y528" s="18" t="e">
        <f t="shared" si="276"/>
        <v>#VALUE!</v>
      </c>
      <c r="Z528" s="16" t="str">
        <f t="shared" si="277"/>
        <v xml:space="preserve"> </v>
      </c>
      <c r="AA528" s="16" t="str">
        <f t="shared" si="278"/>
        <v xml:space="preserve"> </v>
      </c>
      <c r="AB528" s="19" t="str">
        <f t="shared" si="279"/>
        <v>0</v>
      </c>
      <c r="AC528" s="19">
        <f t="shared" si="280"/>
        <v>0</v>
      </c>
      <c r="AD528" s="19">
        <f t="shared" si="281"/>
        <v>7</v>
      </c>
      <c r="AE528" s="31">
        <f>_xlfn.XLOOKUP(C528,Product!$E$3:$E$29,Product!$F$3:$F$29)</f>
        <v>370000</v>
      </c>
      <c r="AF528" s="31">
        <f>_xlfn.XLOOKUP(C528,Product!$E$3:$E$29,Product!$G$3:$G$29)</f>
        <v>108000</v>
      </c>
      <c r="AG528" s="21" t="s">
        <v>12</v>
      </c>
      <c r="AH528" s="22">
        <f>_xlfn.XLOOKUP(AG528,Diskon!$C$3:$C$9,Diskon!$D$3:$D$9)</f>
        <v>0.2</v>
      </c>
      <c r="AI528" s="17" t="s">
        <v>13</v>
      </c>
      <c r="AJ528" s="16" t="s">
        <v>11</v>
      </c>
      <c r="AK528" s="16" t="s">
        <v>32</v>
      </c>
      <c r="AL528" s="23">
        <f t="shared" si="282"/>
        <v>2590000</v>
      </c>
      <c r="AM528" s="23">
        <f t="shared" si="283"/>
        <v>518000</v>
      </c>
      <c r="AN528" s="23">
        <f t="shared" si="284"/>
        <v>2072000</v>
      </c>
      <c r="AO528" s="23">
        <f t="shared" si="285"/>
        <v>756000</v>
      </c>
      <c r="AP528" s="23">
        <f t="shared" si="286"/>
        <v>1316000</v>
      </c>
      <c r="AQ528" s="24">
        <v>45039</v>
      </c>
      <c r="AR528" s="27" t="str">
        <f t="shared" si="287"/>
        <v>23/04/23</v>
      </c>
      <c r="AS528" s="16">
        <v>1</v>
      </c>
      <c r="AT528" s="66">
        <f>AP528/'pivot general'!$A$8</f>
        <v>1.9741341917716856E-3</v>
      </c>
    </row>
    <row r="529" spans="1:46" ht="14.4" x14ac:dyDescent="0.3">
      <c r="A529" s="16">
        <v>528</v>
      </c>
      <c r="B529" s="16" t="str">
        <f t="shared" si="256"/>
        <v>ORD-AK-528-21/04/23</v>
      </c>
      <c r="C529" s="17" t="s">
        <v>35</v>
      </c>
      <c r="D529" s="16" t="str">
        <f>_xlfn.XLOOKUP($C529,Product!$E$3:$E$29,Product!$D$3:$D$29)</f>
        <v>AK</v>
      </c>
      <c r="E529" s="18" t="s">
        <v>472</v>
      </c>
      <c r="F529" s="18">
        <f t="shared" si="257"/>
        <v>10</v>
      </c>
      <c r="G529" s="18">
        <f t="shared" si="258"/>
        <v>19</v>
      </c>
      <c r="H529" s="18">
        <f t="shared" si="259"/>
        <v>30</v>
      </c>
      <c r="I529" s="18">
        <f t="shared" si="260"/>
        <v>9</v>
      </c>
      <c r="J529" s="16" t="str">
        <f t="shared" si="261"/>
        <v>Rose Gold</v>
      </c>
      <c r="K529" s="16" t="str">
        <f t="shared" si="262"/>
        <v>Rose Gold</v>
      </c>
      <c r="L529" s="25" t="str">
        <f t="shared" si="263"/>
        <v xml:space="preserve"> 1</v>
      </c>
      <c r="M529" s="19">
        <f t="shared" si="264"/>
        <v>1</v>
      </c>
      <c r="N529" s="18">
        <f t="shared" si="265"/>
        <v>43</v>
      </c>
      <c r="O529" s="18">
        <f t="shared" si="266"/>
        <v>52</v>
      </c>
      <c r="P529" s="18">
        <f t="shared" si="267"/>
        <v>63</v>
      </c>
      <c r="Q529" s="18">
        <f t="shared" si="268"/>
        <v>9</v>
      </c>
      <c r="R529" s="27" t="str">
        <f t="shared" si="269"/>
        <v xml:space="preserve">Ash Grey </v>
      </c>
      <c r="S529" s="19" t="str">
        <f t="shared" si="270"/>
        <v xml:space="preserve">Ash Grey </v>
      </c>
      <c r="T529" s="19" t="str">
        <f t="shared" si="271"/>
        <v xml:space="preserve"> 3</v>
      </c>
      <c r="U529" s="19">
        <f t="shared" si="272"/>
        <v>3</v>
      </c>
      <c r="V529" s="20">
        <f t="shared" si="273"/>
        <v>76</v>
      </c>
      <c r="W529" s="18">
        <f t="shared" si="274"/>
        <v>85</v>
      </c>
      <c r="X529" s="18">
        <f t="shared" si="275"/>
        <v>96</v>
      </c>
      <c r="Y529" s="18">
        <f t="shared" si="276"/>
        <v>9</v>
      </c>
      <c r="Z529" s="16" t="str">
        <f t="shared" si="277"/>
        <v xml:space="preserve">Ash Grey </v>
      </c>
      <c r="AA529" s="16" t="str">
        <f t="shared" si="278"/>
        <v xml:space="preserve">Ash Grey </v>
      </c>
      <c r="AB529" s="19" t="str">
        <f t="shared" si="279"/>
        <v xml:space="preserve"> 1</v>
      </c>
      <c r="AC529" s="19">
        <f t="shared" si="280"/>
        <v>1</v>
      </c>
      <c r="AD529" s="19">
        <f t="shared" si="281"/>
        <v>5</v>
      </c>
      <c r="AE529" s="31">
        <f>_xlfn.XLOOKUP(C529,Product!$E$3:$E$29,Product!$F$3:$F$29)</f>
        <v>90000</v>
      </c>
      <c r="AF529" s="31">
        <f>_xlfn.XLOOKUP(C529,Product!$E$3:$E$29,Product!$G$3:$G$29)</f>
        <v>47000</v>
      </c>
      <c r="AG529" s="21" t="s">
        <v>12</v>
      </c>
      <c r="AH529" s="22">
        <f>_xlfn.XLOOKUP(AG529,Diskon!$C$3:$C$9,Diskon!$D$3:$D$9)</f>
        <v>0.2</v>
      </c>
      <c r="AI529" s="17" t="s">
        <v>13</v>
      </c>
      <c r="AJ529" s="16" t="s">
        <v>11</v>
      </c>
      <c r="AK529" s="16" t="s">
        <v>40</v>
      </c>
      <c r="AL529" s="23">
        <f t="shared" si="282"/>
        <v>450000</v>
      </c>
      <c r="AM529" s="23">
        <f t="shared" si="283"/>
        <v>90000</v>
      </c>
      <c r="AN529" s="23">
        <f t="shared" si="284"/>
        <v>360000</v>
      </c>
      <c r="AO529" s="23">
        <f t="shared" si="285"/>
        <v>235000</v>
      </c>
      <c r="AP529" s="23">
        <f t="shared" si="286"/>
        <v>125000</v>
      </c>
      <c r="AQ529" s="24">
        <v>45037</v>
      </c>
      <c r="AR529" s="27" t="str">
        <f t="shared" si="287"/>
        <v>21/04/23</v>
      </c>
      <c r="AS529" s="16">
        <v>3</v>
      </c>
      <c r="AT529" s="66">
        <f>AP529/'pivot general'!$A$8</f>
        <v>1.8751274617892152E-4</v>
      </c>
    </row>
    <row r="530" spans="1:46" ht="14.4" x14ac:dyDescent="0.3">
      <c r="A530" s="16">
        <v>529</v>
      </c>
      <c r="B530" s="16" t="str">
        <f t="shared" si="256"/>
        <v>ORD-SW-529-02/04/23</v>
      </c>
      <c r="C530" s="17" t="s">
        <v>29</v>
      </c>
      <c r="D530" s="16" t="str">
        <f>_xlfn.XLOOKUP($C530,Product!$E$3:$E$29,Product!$D$3:$D$29)</f>
        <v>SW</v>
      </c>
      <c r="E530" s="18" t="s">
        <v>237</v>
      </c>
      <c r="F530" s="18">
        <f t="shared" si="257"/>
        <v>10</v>
      </c>
      <c r="G530" s="18">
        <f t="shared" si="258"/>
        <v>20</v>
      </c>
      <c r="H530" s="18">
        <f t="shared" si="259"/>
        <v>31</v>
      </c>
      <c r="I530" s="18">
        <f t="shared" si="260"/>
        <v>10</v>
      </c>
      <c r="J530" s="16" t="str">
        <f t="shared" si="261"/>
        <v>Snow White</v>
      </c>
      <c r="K530" s="16" t="str">
        <f t="shared" si="262"/>
        <v>Snow White</v>
      </c>
      <c r="L530" s="25" t="str">
        <f t="shared" si="263"/>
        <v xml:space="preserve"> 2</v>
      </c>
      <c r="M530" s="19">
        <f t="shared" si="264"/>
        <v>2</v>
      </c>
      <c r="N530" s="18" t="e">
        <f t="shared" si="265"/>
        <v>#VALUE!</v>
      </c>
      <c r="O530" s="18" t="e">
        <f t="shared" si="266"/>
        <v>#VALUE!</v>
      </c>
      <c r="P530" s="18" t="e">
        <f t="shared" si="267"/>
        <v>#VALUE!</v>
      </c>
      <c r="Q530" s="18" t="e">
        <f t="shared" si="268"/>
        <v>#VALUE!</v>
      </c>
      <c r="R530" s="27" t="str">
        <f t="shared" si="269"/>
        <v xml:space="preserve"> </v>
      </c>
      <c r="S530" s="19" t="str">
        <f t="shared" si="270"/>
        <v xml:space="preserve"> </v>
      </c>
      <c r="T530" s="19" t="str">
        <f t="shared" si="271"/>
        <v>0</v>
      </c>
      <c r="U530" s="19">
        <f t="shared" si="272"/>
        <v>0</v>
      </c>
      <c r="V530" s="20" t="e">
        <f t="shared" si="273"/>
        <v>#VALUE!</v>
      </c>
      <c r="W530" s="18" t="e">
        <f t="shared" si="274"/>
        <v>#VALUE!</v>
      </c>
      <c r="X530" s="18" t="e">
        <f t="shared" si="275"/>
        <v>#VALUE!</v>
      </c>
      <c r="Y530" s="18" t="e">
        <f t="shared" si="276"/>
        <v>#VALUE!</v>
      </c>
      <c r="Z530" s="16" t="str">
        <f t="shared" si="277"/>
        <v xml:space="preserve"> </v>
      </c>
      <c r="AA530" s="16" t="str">
        <f t="shared" si="278"/>
        <v xml:space="preserve"> </v>
      </c>
      <c r="AB530" s="19" t="str">
        <f t="shared" si="279"/>
        <v>0</v>
      </c>
      <c r="AC530" s="19">
        <f t="shared" si="280"/>
        <v>0</v>
      </c>
      <c r="AD530" s="19">
        <f t="shared" si="281"/>
        <v>2</v>
      </c>
      <c r="AE530" s="31">
        <f>_xlfn.XLOOKUP(C530,Product!$E$3:$E$29,Product!$F$3:$F$29)</f>
        <v>165000</v>
      </c>
      <c r="AF530" s="31">
        <f>_xlfn.XLOOKUP(C530,Product!$E$3:$E$29,Product!$G$3:$G$29)</f>
        <v>69000</v>
      </c>
      <c r="AG530" s="21" t="s">
        <v>19</v>
      </c>
      <c r="AH530" s="22">
        <f>_xlfn.XLOOKUP(AG530,Diskon!$C$3:$C$9,Diskon!$D$3:$D$9)</f>
        <v>0.15</v>
      </c>
      <c r="AI530" s="17" t="s">
        <v>90</v>
      </c>
      <c r="AJ530" s="16" t="s">
        <v>11</v>
      </c>
      <c r="AK530" s="16" t="s">
        <v>32</v>
      </c>
      <c r="AL530" s="23">
        <f t="shared" si="282"/>
        <v>330000</v>
      </c>
      <c r="AM530" s="23">
        <f t="shared" si="283"/>
        <v>49500</v>
      </c>
      <c r="AN530" s="23">
        <f t="shared" si="284"/>
        <v>280500</v>
      </c>
      <c r="AO530" s="23">
        <f t="shared" si="285"/>
        <v>138000</v>
      </c>
      <c r="AP530" s="23">
        <f t="shared" si="286"/>
        <v>142500</v>
      </c>
      <c r="AQ530" s="24">
        <v>45018</v>
      </c>
      <c r="AR530" s="27" t="str">
        <f t="shared" si="287"/>
        <v>02/04/23</v>
      </c>
      <c r="AS530" s="16">
        <v>2</v>
      </c>
      <c r="AT530" s="66">
        <f>AP530/'pivot general'!$A$8</f>
        <v>2.1376453064397052E-4</v>
      </c>
    </row>
    <row r="531" spans="1:46" ht="14.4" x14ac:dyDescent="0.3">
      <c r="A531" s="16">
        <v>530</v>
      </c>
      <c r="B531" s="16" t="str">
        <f t="shared" si="256"/>
        <v>ORD-PP-530-02/04/23</v>
      </c>
      <c r="C531" s="17" t="s">
        <v>43</v>
      </c>
      <c r="D531" s="16" t="str">
        <f>_xlfn.XLOOKUP($C531,Product!$E$3:$E$29,Product!$D$3:$D$29)</f>
        <v>PP</v>
      </c>
      <c r="E531" s="18" t="s">
        <v>473</v>
      </c>
      <c r="F531" s="18">
        <f t="shared" si="257"/>
        <v>10</v>
      </c>
      <c r="G531" s="18">
        <f t="shared" si="258"/>
        <v>14</v>
      </c>
      <c r="H531" s="18">
        <f t="shared" si="259"/>
        <v>25</v>
      </c>
      <c r="I531" s="18">
        <f t="shared" si="260"/>
        <v>4</v>
      </c>
      <c r="J531" s="16" t="str">
        <f t="shared" si="261"/>
        <v>Gold</v>
      </c>
      <c r="K531" s="16" t="str">
        <f t="shared" si="262"/>
        <v>Gold</v>
      </c>
      <c r="L531" s="25" t="str">
        <f t="shared" si="263"/>
        <v xml:space="preserve"> 2</v>
      </c>
      <c r="M531" s="19">
        <f t="shared" si="264"/>
        <v>2</v>
      </c>
      <c r="N531" s="18">
        <f t="shared" si="265"/>
        <v>38</v>
      </c>
      <c r="O531" s="18">
        <f t="shared" si="266"/>
        <v>50</v>
      </c>
      <c r="P531" s="18">
        <f t="shared" si="267"/>
        <v>61</v>
      </c>
      <c r="Q531" s="18">
        <f t="shared" si="268"/>
        <v>12</v>
      </c>
      <c r="R531" s="27" t="str">
        <f t="shared" si="269"/>
        <v xml:space="preserve">Carmine Red </v>
      </c>
      <c r="S531" s="19" t="str">
        <f t="shared" si="270"/>
        <v xml:space="preserve">Carmine Red </v>
      </c>
      <c r="T531" s="19" t="str">
        <f t="shared" si="271"/>
        <v xml:space="preserve"> 1</v>
      </c>
      <c r="U531" s="19">
        <f t="shared" si="272"/>
        <v>1</v>
      </c>
      <c r="V531" s="20">
        <f t="shared" si="273"/>
        <v>74</v>
      </c>
      <c r="W531" s="18">
        <f t="shared" si="274"/>
        <v>83</v>
      </c>
      <c r="X531" s="18">
        <f t="shared" si="275"/>
        <v>94</v>
      </c>
      <c r="Y531" s="18">
        <f t="shared" si="276"/>
        <v>9</v>
      </c>
      <c r="Z531" s="16" t="str">
        <f t="shared" si="277"/>
        <v xml:space="preserve">Ash Grey </v>
      </c>
      <c r="AA531" s="16" t="str">
        <f t="shared" si="278"/>
        <v xml:space="preserve">Ash Grey </v>
      </c>
      <c r="AB531" s="19" t="str">
        <f t="shared" si="279"/>
        <v xml:space="preserve"> 4</v>
      </c>
      <c r="AC531" s="19">
        <f t="shared" si="280"/>
        <v>4</v>
      </c>
      <c r="AD531" s="19">
        <f t="shared" si="281"/>
        <v>7</v>
      </c>
      <c r="AE531" s="31">
        <f>_xlfn.XLOOKUP(C531,Product!$E$3:$E$29,Product!$F$3:$F$29)</f>
        <v>395000</v>
      </c>
      <c r="AF531" s="31">
        <f>_xlfn.XLOOKUP(C531,Product!$E$3:$E$29,Product!$G$3:$G$29)</f>
        <v>172000</v>
      </c>
      <c r="AG531" s="21" t="s">
        <v>19</v>
      </c>
      <c r="AH531" s="22">
        <f>_xlfn.XLOOKUP(AG531,Diskon!$C$3:$C$9,Diskon!$D$3:$D$9)</f>
        <v>0.15</v>
      </c>
      <c r="AI531" s="17" t="s">
        <v>90</v>
      </c>
      <c r="AJ531" s="16" t="s">
        <v>11</v>
      </c>
      <c r="AK531" s="16" t="s">
        <v>68</v>
      </c>
      <c r="AL531" s="23">
        <f t="shared" si="282"/>
        <v>2765000</v>
      </c>
      <c r="AM531" s="23">
        <f t="shared" si="283"/>
        <v>414750</v>
      </c>
      <c r="AN531" s="23">
        <f t="shared" si="284"/>
        <v>2350250</v>
      </c>
      <c r="AO531" s="23">
        <f t="shared" si="285"/>
        <v>1204000</v>
      </c>
      <c r="AP531" s="23">
        <f t="shared" si="286"/>
        <v>1146250</v>
      </c>
      <c r="AQ531" s="24">
        <v>45018</v>
      </c>
      <c r="AR531" s="27" t="str">
        <f t="shared" si="287"/>
        <v>02/04/23</v>
      </c>
      <c r="AS531" s="16">
        <v>3</v>
      </c>
      <c r="AT531" s="66">
        <f>AP531/'pivot general'!$A$8</f>
        <v>1.7194918824607103E-3</v>
      </c>
    </row>
    <row r="532" spans="1:46" ht="14.4" x14ac:dyDescent="0.3">
      <c r="A532" s="16">
        <v>531</v>
      </c>
      <c r="B532" s="16" t="str">
        <f t="shared" si="256"/>
        <v>ORD-SP-531-15/04/23</v>
      </c>
      <c r="C532" s="17" t="s">
        <v>67</v>
      </c>
      <c r="D532" s="16" t="str">
        <f>_xlfn.XLOOKUP($C532,Product!$E$3:$E$29,Product!$D$3:$D$29)</f>
        <v>SP</v>
      </c>
      <c r="E532" s="18" t="s">
        <v>474</v>
      </c>
      <c r="F532" s="18">
        <f t="shared" si="257"/>
        <v>10</v>
      </c>
      <c r="G532" s="18">
        <f t="shared" si="258"/>
        <v>14</v>
      </c>
      <c r="H532" s="18">
        <f t="shared" si="259"/>
        <v>25</v>
      </c>
      <c r="I532" s="18">
        <f t="shared" si="260"/>
        <v>4</v>
      </c>
      <c r="J532" s="16" t="str">
        <f t="shared" si="261"/>
        <v>Gold</v>
      </c>
      <c r="K532" s="16" t="str">
        <f t="shared" si="262"/>
        <v>Gold</v>
      </c>
      <c r="L532" s="25" t="str">
        <f t="shared" si="263"/>
        <v xml:space="preserve"> 6</v>
      </c>
      <c r="M532" s="19">
        <f t="shared" si="264"/>
        <v>6</v>
      </c>
      <c r="N532" s="18" t="e">
        <f t="shared" si="265"/>
        <v>#VALUE!</v>
      </c>
      <c r="O532" s="18" t="e">
        <f t="shared" si="266"/>
        <v>#VALUE!</v>
      </c>
      <c r="P532" s="18" t="e">
        <f t="shared" si="267"/>
        <v>#VALUE!</v>
      </c>
      <c r="Q532" s="18" t="e">
        <f t="shared" si="268"/>
        <v>#VALUE!</v>
      </c>
      <c r="R532" s="27" t="str">
        <f t="shared" si="269"/>
        <v xml:space="preserve"> </v>
      </c>
      <c r="S532" s="19" t="str">
        <f t="shared" si="270"/>
        <v xml:space="preserve"> </v>
      </c>
      <c r="T532" s="19" t="str">
        <f t="shared" si="271"/>
        <v>0</v>
      </c>
      <c r="U532" s="19">
        <f t="shared" si="272"/>
        <v>0</v>
      </c>
      <c r="V532" s="20" t="e">
        <f t="shared" si="273"/>
        <v>#VALUE!</v>
      </c>
      <c r="W532" s="18" t="e">
        <f t="shared" si="274"/>
        <v>#VALUE!</v>
      </c>
      <c r="X532" s="18" t="e">
        <f t="shared" si="275"/>
        <v>#VALUE!</v>
      </c>
      <c r="Y532" s="18" t="e">
        <f t="shared" si="276"/>
        <v>#VALUE!</v>
      </c>
      <c r="Z532" s="16" t="str">
        <f t="shared" si="277"/>
        <v xml:space="preserve"> </v>
      </c>
      <c r="AA532" s="16" t="str">
        <f t="shared" si="278"/>
        <v xml:space="preserve"> </v>
      </c>
      <c r="AB532" s="19" t="str">
        <f t="shared" si="279"/>
        <v>0</v>
      </c>
      <c r="AC532" s="19">
        <f t="shared" si="280"/>
        <v>0</v>
      </c>
      <c r="AD532" s="19">
        <f t="shared" si="281"/>
        <v>6</v>
      </c>
      <c r="AE532" s="31">
        <f>_xlfn.XLOOKUP(C532,Product!$E$3:$E$29,Product!$F$3:$F$29)</f>
        <v>370000</v>
      </c>
      <c r="AF532" s="31">
        <f>_xlfn.XLOOKUP(C532,Product!$E$3:$E$29,Product!$G$3:$G$29)</f>
        <v>108000</v>
      </c>
      <c r="AG532" s="21" t="s">
        <v>16</v>
      </c>
      <c r="AH532" s="22" t="e">
        <f>_xlfn.XLOOKUP(AG532,Diskon!$C$3:$C$9,Diskon!$D$3:$D$9)</f>
        <v>#N/A</v>
      </c>
      <c r="AI532" s="17" t="s">
        <v>16</v>
      </c>
      <c r="AJ532" s="16" t="s">
        <v>14</v>
      </c>
      <c r="AK532" s="16" t="s">
        <v>75</v>
      </c>
      <c r="AL532" s="23">
        <f t="shared" si="282"/>
        <v>2220000</v>
      </c>
      <c r="AM532" s="23" t="str">
        <f t="shared" si="283"/>
        <v>0</v>
      </c>
      <c r="AN532" s="23">
        <f t="shared" si="284"/>
        <v>2220000</v>
      </c>
      <c r="AO532" s="23">
        <f t="shared" si="285"/>
        <v>648000</v>
      </c>
      <c r="AP532" s="23">
        <f t="shared" si="286"/>
        <v>1572000</v>
      </c>
      <c r="AQ532" s="24">
        <v>45031</v>
      </c>
      <c r="AR532" s="27" t="str">
        <f t="shared" si="287"/>
        <v>15/04/23</v>
      </c>
      <c r="AS532" s="16">
        <v>3</v>
      </c>
      <c r="AT532" s="66">
        <f>AP532/'pivot general'!$A$8</f>
        <v>2.3581602959461168E-3</v>
      </c>
    </row>
    <row r="533" spans="1:46" ht="14.4" x14ac:dyDescent="0.3">
      <c r="A533" s="16">
        <v>532</v>
      </c>
      <c r="B533" s="16" t="str">
        <f t="shared" si="256"/>
        <v>ORD-PP-532-04/04/23</v>
      </c>
      <c r="C533" s="17" t="s">
        <v>52</v>
      </c>
      <c r="D533" s="16" t="str">
        <f>_xlfn.XLOOKUP($C533,Product!$E$3:$E$29,Product!$D$3:$D$29)</f>
        <v>PP</v>
      </c>
      <c r="E533" s="18" t="s">
        <v>475</v>
      </c>
      <c r="F533" s="18">
        <f t="shared" si="257"/>
        <v>10</v>
      </c>
      <c r="G533" s="18">
        <f t="shared" si="258"/>
        <v>20</v>
      </c>
      <c r="H533" s="18">
        <f t="shared" si="259"/>
        <v>31</v>
      </c>
      <c r="I533" s="18">
        <f t="shared" si="260"/>
        <v>10</v>
      </c>
      <c r="J533" s="16" t="str">
        <f t="shared" si="261"/>
        <v>Ocean Blue</v>
      </c>
      <c r="K533" s="16" t="str">
        <f t="shared" si="262"/>
        <v>Ocean Blue</v>
      </c>
      <c r="L533" s="25" t="str">
        <f t="shared" si="263"/>
        <v xml:space="preserve"> 1</v>
      </c>
      <c r="M533" s="19">
        <f t="shared" si="264"/>
        <v>1</v>
      </c>
      <c r="N533" s="18">
        <f t="shared" si="265"/>
        <v>44</v>
      </c>
      <c r="O533" s="18">
        <f t="shared" si="266"/>
        <v>59</v>
      </c>
      <c r="P533" s="18">
        <f t="shared" si="267"/>
        <v>70</v>
      </c>
      <c r="Q533" s="18">
        <f t="shared" si="268"/>
        <v>15</v>
      </c>
      <c r="R533" s="27" t="str">
        <f t="shared" si="269"/>
        <v xml:space="preserve">Midnight Black </v>
      </c>
      <c r="S533" s="19" t="str">
        <f t="shared" si="270"/>
        <v xml:space="preserve">Midnight Black </v>
      </c>
      <c r="T533" s="19" t="str">
        <f t="shared" si="271"/>
        <v xml:space="preserve"> 2</v>
      </c>
      <c r="U533" s="19">
        <f t="shared" si="272"/>
        <v>2</v>
      </c>
      <c r="V533" s="20" t="e">
        <f t="shared" si="273"/>
        <v>#VALUE!</v>
      </c>
      <c r="W533" s="18" t="e">
        <f t="shared" si="274"/>
        <v>#VALUE!</v>
      </c>
      <c r="X533" s="18" t="e">
        <f t="shared" si="275"/>
        <v>#VALUE!</v>
      </c>
      <c r="Y533" s="18" t="e">
        <f t="shared" si="276"/>
        <v>#VALUE!</v>
      </c>
      <c r="Z533" s="16" t="str">
        <f t="shared" si="277"/>
        <v xml:space="preserve"> </v>
      </c>
      <c r="AA533" s="16" t="str">
        <f t="shared" si="278"/>
        <v xml:space="preserve"> </v>
      </c>
      <c r="AB533" s="19" t="str">
        <f t="shared" si="279"/>
        <v>0</v>
      </c>
      <c r="AC533" s="19">
        <f t="shared" si="280"/>
        <v>0</v>
      </c>
      <c r="AD533" s="19">
        <f t="shared" si="281"/>
        <v>3</v>
      </c>
      <c r="AE533" s="31">
        <f>_xlfn.XLOOKUP(C533,Product!$E$3:$E$29,Product!$F$3:$F$29)</f>
        <v>100000</v>
      </c>
      <c r="AF533" s="31">
        <f>_xlfn.XLOOKUP(C533,Product!$E$3:$E$29,Product!$G$3:$G$29)</f>
        <v>31000</v>
      </c>
      <c r="AG533" s="21" t="s">
        <v>19</v>
      </c>
      <c r="AH533" s="22">
        <f>_xlfn.XLOOKUP(AG533,Diskon!$C$3:$C$9,Diskon!$D$3:$D$9)</f>
        <v>0.15</v>
      </c>
      <c r="AI533" s="17" t="s">
        <v>90</v>
      </c>
      <c r="AJ533" s="16" t="s">
        <v>11</v>
      </c>
      <c r="AK533" s="16" t="s">
        <v>75</v>
      </c>
      <c r="AL533" s="23">
        <f t="shared" si="282"/>
        <v>300000</v>
      </c>
      <c r="AM533" s="23">
        <f t="shared" si="283"/>
        <v>45000</v>
      </c>
      <c r="AN533" s="23">
        <f t="shared" si="284"/>
        <v>255000</v>
      </c>
      <c r="AO533" s="23">
        <f t="shared" si="285"/>
        <v>93000</v>
      </c>
      <c r="AP533" s="23">
        <f t="shared" si="286"/>
        <v>162000</v>
      </c>
      <c r="AQ533" s="24">
        <v>45020</v>
      </c>
      <c r="AR533" s="27" t="str">
        <f t="shared" si="287"/>
        <v>04/04/23</v>
      </c>
      <c r="AS533" s="16">
        <v>1</v>
      </c>
      <c r="AT533" s="66">
        <f>AP533/'pivot general'!$A$8</f>
        <v>2.4301651904788229E-4</v>
      </c>
    </row>
    <row r="534" spans="1:46" ht="14.4" x14ac:dyDescent="0.3">
      <c r="A534" s="16">
        <v>533</v>
      </c>
      <c r="B534" s="16" t="str">
        <f t="shared" si="256"/>
        <v>ORD-PU-533-03/04/23</v>
      </c>
      <c r="C534" s="17" t="s">
        <v>39</v>
      </c>
      <c r="D534" s="16" t="str">
        <f>_xlfn.XLOOKUP($C534,Product!$E$3:$E$29,Product!$D$3:$D$29)</f>
        <v>PU</v>
      </c>
      <c r="E534" s="18" t="s">
        <v>476</v>
      </c>
      <c r="F534" s="18">
        <f t="shared" si="257"/>
        <v>10</v>
      </c>
      <c r="G534" s="18">
        <f t="shared" si="258"/>
        <v>24</v>
      </c>
      <c r="H534" s="18">
        <f t="shared" si="259"/>
        <v>35</v>
      </c>
      <c r="I534" s="18">
        <f t="shared" si="260"/>
        <v>14</v>
      </c>
      <c r="J534" s="16" t="str">
        <f t="shared" si="261"/>
        <v>Midnight Black</v>
      </c>
      <c r="K534" s="16" t="str">
        <f t="shared" si="262"/>
        <v>Midnight Black</v>
      </c>
      <c r="L534" s="25" t="str">
        <f t="shared" si="263"/>
        <v xml:space="preserve"> 5</v>
      </c>
      <c r="M534" s="19">
        <f t="shared" si="264"/>
        <v>5</v>
      </c>
      <c r="N534" s="18">
        <f t="shared" si="265"/>
        <v>48</v>
      </c>
      <c r="O534" s="18">
        <f t="shared" si="266"/>
        <v>53</v>
      </c>
      <c r="P534" s="18">
        <f t="shared" si="267"/>
        <v>64</v>
      </c>
      <c r="Q534" s="18">
        <f t="shared" si="268"/>
        <v>5</v>
      </c>
      <c r="R534" s="27" t="str">
        <f t="shared" si="269"/>
        <v xml:space="preserve">Dusk </v>
      </c>
      <c r="S534" s="19" t="str">
        <f t="shared" si="270"/>
        <v xml:space="preserve">Dusk </v>
      </c>
      <c r="T534" s="19" t="str">
        <f t="shared" si="271"/>
        <v xml:space="preserve"> 2</v>
      </c>
      <c r="U534" s="19">
        <f t="shared" si="272"/>
        <v>2</v>
      </c>
      <c r="V534" s="20" t="e">
        <f t="shared" si="273"/>
        <v>#VALUE!</v>
      </c>
      <c r="W534" s="18" t="e">
        <f t="shared" si="274"/>
        <v>#VALUE!</v>
      </c>
      <c r="X534" s="18" t="e">
        <f t="shared" si="275"/>
        <v>#VALUE!</v>
      </c>
      <c r="Y534" s="18" t="e">
        <f t="shared" si="276"/>
        <v>#VALUE!</v>
      </c>
      <c r="Z534" s="16" t="str">
        <f t="shared" si="277"/>
        <v xml:space="preserve"> </v>
      </c>
      <c r="AA534" s="16" t="str">
        <f t="shared" si="278"/>
        <v xml:space="preserve"> </v>
      </c>
      <c r="AB534" s="19" t="str">
        <f t="shared" si="279"/>
        <v>0</v>
      </c>
      <c r="AC534" s="19">
        <f t="shared" si="280"/>
        <v>0</v>
      </c>
      <c r="AD534" s="19">
        <f t="shared" si="281"/>
        <v>7</v>
      </c>
      <c r="AE534" s="31">
        <f>_xlfn.XLOOKUP(C534,Product!$E$3:$E$29,Product!$F$3:$F$29)</f>
        <v>235000</v>
      </c>
      <c r="AF534" s="31">
        <f>_xlfn.XLOOKUP(C534,Product!$E$3:$E$29,Product!$G$3:$G$29)</f>
        <v>89000</v>
      </c>
      <c r="AG534" s="21" t="s">
        <v>89</v>
      </c>
      <c r="AH534" s="22">
        <f>_xlfn.XLOOKUP(AG534,Diskon!$C$3:$C$9,Diskon!$D$3:$D$9)</f>
        <v>0.15</v>
      </c>
      <c r="AI534" s="17" t="s">
        <v>90</v>
      </c>
      <c r="AJ534" s="16" t="s">
        <v>23</v>
      </c>
      <c r="AK534" s="16" t="s">
        <v>30</v>
      </c>
      <c r="AL534" s="23">
        <f t="shared" si="282"/>
        <v>1645000</v>
      </c>
      <c r="AM534" s="23">
        <f t="shared" si="283"/>
        <v>246750</v>
      </c>
      <c r="AN534" s="23">
        <f t="shared" si="284"/>
        <v>1398250</v>
      </c>
      <c r="AO534" s="23">
        <f t="shared" si="285"/>
        <v>623000</v>
      </c>
      <c r="AP534" s="23">
        <f t="shared" si="286"/>
        <v>775250</v>
      </c>
      <c r="AQ534" s="24">
        <v>45019</v>
      </c>
      <c r="AR534" s="27" t="str">
        <f t="shared" si="287"/>
        <v>03/04/23</v>
      </c>
      <c r="AS534" s="16">
        <v>2</v>
      </c>
      <c r="AT534" s="66">
        <f>AP534/'pivot general'!$A$8</f>
        <v>1.1629540518016711E-3</v>
      </c>
    </row>
    <row r="535" spans="1:46" ht="14.4" x14ac:dyDescent="0.3">
      <c r="A535" s="16">
        <v>534</v>
      </c>
      <c r="B535" s="16" t="str">
        <f t="shared" si="256"/>
        <v>ORD-PP-534-04/04/23</v>
      </c>
      <c r="C535" s="17" t="s">
        <v>56</v>
      </c>
      <c r="D535" s="16" t="str">
        <f>_xlfn.XLOOKUP($C535,Product!$E$3:$E$29,Product!$D$3:$D$29)</f>
        <v>PP</v>
      </c>
      <c r="E535" s="18" t="s">
        <v>221</v>
      </c>
      <c r="F535" s="18">
        <f t="shared" si="257"/>
        <v>10</v>
      </c>
      <c r="G535" s="18">
        <f t="shared" si="258"/>
        <v>21</v>
      </c>
      <c r="H535" s="18">
        <f t="shared" si="259"/>
        <v>32</v>
      </c>
      <c r="I535" s="18">
        <f t="shared" si="260"/>
        <v>11</v>
      </c>
      <c r="J535" s="16" t="str">
        <f t="shared" si="261"/>
        <v>Carmine Red</v>
      </c>
      <c r="K535" s="16" t="str">
        <f t="shared" si="262"/>
        <v>Carmine Red</v>
      </c>
      <c r="L535" s="25" t="str">
        <f t="shared" si="263"/>
        <v xml:space="preserve"> 1</v>
      </c>
      <c r="M535" s="19">
        <f t="shared" si="264"/>
        <v>1</v>
      </c>
      <c r="N535" s="18" t="e">
        <f t="shared" si="265"/>
        <v>#VALUE!</v>
      </c>
      <c r="O535" s="18" t="e">
        <f t="shared" si="266"/>
        <v>#VALUE!</v>
      </c>
      <c r="P535" s="18" t="e">
        <f t="shared" si="267"/>
        <v>#VALUE!</v>
      </c>
      <c r="Q535" s="18" t="e">
        <f t="shared" si="268"/>
        <v>#VALUE!</v>
      </c>
      <c r="R535" s="27" t="str">
        <f t="shared" si="269"/>
        <v xml:space="preserve"> </v>
      </c>
      <c r="S535" s="19" t="str">
        <f t="shared" si="270"/>
        <v xml:space="preserve"> </v>
      </c>
      <c r="T535" s="19" t="str">
        <f t="shared" si="271"/>
        <v>0</v>
      </c>
      <c r="U535" s="19">
        <f t="shared" si="272"/>
        <v>0</v>
      </c>
      <c r="V535" s="20" t="e">
        <f t="shared" si="273"/>
        <v>#VALUE!</v>
      </c>
      <c r="W535" s="18" t="e">
        <f t="shared" si="274"/>
        <v>#VALUE!</v>
      </c>
      <c r="X535" s="18" t="e">
        <f t="shared" si="275"/>
        <v>#VALUE!</v>
      </c>
      <c r="Y535" s="18" t="e">
        <f t="shared" si="276"/>
        <v>#VALUE!</v>
      </c>
      <c r="Z535" s="16" t="str">
        <f t="shared" si="277"/>
        <v xml:space="preserve"> </v>
      </c>
      <c r="AA535" s="16" t="str">
        <f t="shared" si="278"/>
        <v xml:space="preserve"> </v>
      </c>
      <c r="AB535" s="19" t="str">
        <f t="shared" si="279"/>
        <v>0</v>
      </c>
      <c r="AC535" s="19">
        <f t="shared" si="280"/>
        <v>0</v>
      </c>
      <c r="AD535" s="19">
        <f t="shared" si="281"/>
        <v>1</v>
      </c>
      <c r="AE535" s="31">
        <f>_xlfn.XLOOKUP(C535,Product!$E$3:$E$29,Product!$F$3:$F$29)</f>
        <v>175000</v>
      </c>
      <c r="AF535" s="31">
        <f>_xlfn.XLOOKUP(C535,Product!$E$3:$E$29,Product!$G$3:$G$29)</f>
        <v>63000</v>
      </c>
      <c r="AG535" s="21" t="s">
        <v>92</v>
      </c>
      <c r="AH535" s="22">
        <f>_xlfn.XLOOKUP(AG535,Diskon!$C$3:$C$9,Diskon!$D$3:$D$9)</f>
        <v>0.1</v>
      </c>
      <c r="AI535" s="17" t="s">
        <v>90</v>
      </c>
      <c r="AJ535" s="16" t="s">
        <v>14</v>
      </c>
      <c r="AK535" s="16" t="s">
        <v>28</v>
      </c>
      <c r="AL535" s="23">
        <f t="shared" si="282"/>
        <v>175000</v>
      </c>
      <c r="AM535" s="23">
        <f t="shared" si="283"/>
        <v>17500</v>
      </c>
      <c r="AN535" s="23">
        <f t="shared" si="284"/>
        <v>157500</v>
      </c>
      <c r="AO535" s="23">
        <f t="shared" si="285"/>
        <v>63000</v>
      </c>
      <c r="AP535" s="23">
        <f t="shared" si="286"/>
        <v>94500</v>
      </c>
      <c r="AQ535" s="24">
        <v>45020</v>
      </c>
      <c r="AR535" s="27" t="str">
        <f t="shared" si="287"/>
        <v>04/04/23</v>
      </c>
      <c r="AS535" s="16">
        <v>3</v>
      </c>
      <c r="AT535" s="66">
        <f>AP535/'pivot general'!$A$8</f>
        <v>1.4175963611126466E-4</v>
      </c>
    </row>
    <row r="536" spans="1:46" ht="14.4" x14ac:dyDescent="0.3">
      <c r="A536" s="16">
        <v>535</v>
      </c>
      <c r="B536" s="16" t="str">
        <f t="shared" si="256"/>
        <v>ORD-PP-535-02/04/23</v>
      </c>
      <c r="C536" s="17" t="s">
        <v>56</v>
      </c>
      <c r="D536" s="16" t="str">
        <f>_xlfn.XLOOKUP($C536,Product!$E$3:$E$29,Product!$D$3:$D$29)</f>
        <v>PP</v>
      </c>
      <c r="E536" s="18" t="s">
        <v>139</v>
      </c>
      <c r="F536" s="18">
        <f t="shared" si="257"/>
        <v>10</v>
      </c>
      <c r="G536" s="18">
        <f t="shared" si="258"/>
        <v>14</v>
      </c>
      <c r="H536" s="18">
        <f t="shared" si="259"/>
        <v>25</v>
      </c>
      <c r="I536" s="18">
        <f t="shared" si="260"/>
        <v>4</v>
      </c>
      <c r="J536" s="16" t="str">
        <f t="shared" si="261"/>
        <v>Dusk</v>
      </c>
      <c r="K536" s="16" t="str">
        <f t="shared" si="262"/>
        <v>Dusk</v>
      </c>
      <c r="L536" s="25" t="str">
        <f t="shared" si="263"/>
        <v xml:space="preserve"> 4</v>
      </c>
      <c r="M536" s="19">
        <f t="shared" si="264"/>
        <v>4</v>
      </c>
      <c r="N536" s="18" t="e">
        <f t="shared" si="265"/>
        <v>#VALUE!</v>
      </c>
      <c r="O536" s="18" t="e">
        <f t="shared" si="266"/>
        <v>#VALUE!</v>
      </c>
      <c r="P536" s="18" t="e">
        <f t="shared" si="267"/>
        <v>#VALUE!</v>
      </c>
      <c r="Q536" s="18" t="e">
        <f t="shared" si="268"/>
        <v>#VALUE!</v>
      </c>
      <c r="R536" s="27" t="str">
        <f t="shared" si="269"/>
        <v xml:space="preserve"> </v>
      </c>
      <c r="S536" s="19" t="str">
        <f t="shared" si="270"/>
        <v xml:space="preserve"> </v>
      </c>
      <c r="T536" s="19" t="str">
        <f t="shared" si="271"/>
        <v>0</v>
      </c>
      <c r="U536" s="19">
        <f t="shared" si="272"/>
        <v>0</v>
      </c>
      <c r="V536" s="20" t="e">
        <f t="shared" si="273"/>
        <v>#VALUE!</v>
      </c>
      <c r="W536" s="18" t="e">
        <f t="shared" si="274"/>
        <v>#VALUE!</v>
      </c>
      <c r="X536" s="18" t="e">
        <f t="shared" si="275"/>
        <v>#VALUE!</v>
      </c>
      <c r="Y536" s="18" t="e">
        <f t="shared" si="276"/>
        <v>#VALUE!</v>
      </c>
      <c r="Z536" s="16" t="str">
        <f t="shared" si="277"/>
        <v xml:space="preserve"> </v>
      </c>
      <c r="AA536" s="16" t="str">
        <f t="shared" si="278"/>
        <v xml:space="preserve"> </v>
      </c>
      <c r="AB536" s="19" t="str">
        <f t="shared" si="279"/>
        <v>0</v>
      </c>
      <c r="AC536" s="19">
        <f t="shared" si="280"/>
        <v>0</v>
      </c>
      <c r="AD536" s="19">
        <f t="shared" si="281"/>
        <v>4</v>
      </c>
      <c r="AE536" s="31">
        <f>_xlfn.XLOOKUP(C536,Product!$E$3:$E$29,Product!$F$3:$F$29)</f>
        <v>175000</v>
      </c>
      <c r="AF536" s="31">
        <f>_xlfn.XLOOKUP(C536,Product!$E$3:$E$29,Product!$G$3:$G$29)</f>
        <v>63000</v>
      </c>
      <c r="AG536" s="21" t="s">
        <v>10</v>
      </c>
      <c r="AH536" s="22">
        <f>_xlfn.XLOOKUP(AG536,Diskon!$C$3:$C$9,Diskon!$D$3:$D$9)</f>
        <v>0.1</v>
      </c>
      <c r="AI536" s="17" t="s">
        <v>90</v>
      </c>
      <c r="AJ536" s="16" t="s">
        <v>11</v>
      </c>
      <c r="AK536" s="16" t="s">
        <v>42</v>
      </c>
      <c r="AL536" s="23">
        <f t="shared" si="282"/>
        <v>700000</v>
      </c>
      <c r="AM536" s="23">
        <f t="shared" si="283"/>
        <v>70000</v>
      </c>
      <c r="AN536" s="23">
        <f t="shared" si="284"/>
        <v>630000</v>
      </c>
      <c r="AO536" s="23">
        <f t="shared" si="285"/>
        <v>252000</v>
      </c>
      <c r="AP536" s="23">
        <f t="shared" si="286"/>
        <v>378000</v>
      </c>
      <c r="AQ536" s="24">
        <v>45018</v>
      </c>
      <c r="AR536" s="27" t="str">
        <f t="shared" si="287"/>
        <v>02/04/23</v>
      </c>
      <c r="AS536" s="16">
        <v>2</v>
      </c>
      <c r="AT536" s="66">
        <f>AP536/'pivot general'!$A$8</f>
        <v>5.6703854444505866E-4</v>
      </c>
    </row>
    <row r="537" spans="1:46" ht="14.4" x14ac:dyDescent="0.3">
      <c r="A537" s="16">
        <v>536</v>
      </c>
      <c r="B537" s="16" t="str">
        <f t="shared" si="256"/>
        <v>ORD-PU-536-03/04/23</v>
      </c>
      <c r="C537" s="17" t="s">
        <v>39</v>
      </c>
      <c r="D537" s="16" t="str">
        <f>_xlfn.XLOOKUP($C537,Product!$E$3:$E$29,Product!$D$3:$D$29)</f>
        <v>PU</v>
      </c>
      <c r="E537" s="18" t="s">
        <v>477</v>
      </c>
      <c r="F537" s="18">
        <f t="shared" si="257"/>
        <v>10</v>
      </c>
      <c r="G537" s="18">
        <f t="shared" si="258"/>
        <v>21</v>
      </c>
      <c r="H537" s="18">
        <f t="shared" si="259"/>
        <v>32</v>
      </c>
      <c r="I537" s="18">
        <f t="shared" si="260"/>
        <v>11</v>
      </c>
      <c r="J537" s="16" t="str">
        <f t="shared" si="261"/>
        <v>Carmine Red</v>
      </c>
      <c r="K537" s="16" t="str">
        <f t="shared" si="262"/>
        <v>Carmine Red</v>
      </c>
      <c r="L537" s="25" t="str">
        <f t="shared" si="263"/>
        <v xml:space="preserve"> 6</v>
      </c>
      <c r="M537" s="19">
        <f t="shared" si="264"/>
        <v>6</v>
      </c>
      <c r="N537" s="18">
        <f t="shared" si="265"/>
        <v>45</v>
      </c>
      <c r="O537" s="18">
        <f t="shared" si="266"/>
        <v>60</v>
      </c>
      <c r="P537" s="18">
        <f t="shared" si="267"/>
        <v>71</v>
      </c>
      <c r="Q537" s="18">
        <f t="shared" si="268"/>
        <v>15</v>
      </c>
      <c r="R537" s="27" t="str">
        <f t="shared" si="269"/>
        <v xml:space="preserve">Midnight Black </v>
      </c>
      <c r="S537" s="19" t="str">
        <f t="shared" si="270"/>
        <v xml:space="preserve">Midnight Black </v>
      </c>
      <c r="T537" s="19" t="str">
        <f t="shared" si="271"/>
        <v xml:space="preserve"> 1</v>
      </c>
      <c r="U537" s="19">
        <f t="shared" si="272"/>
        <v>1</v>
      </c>
      <c r="V537" s="20" t="e">
        <f t="shared" si="273"/>
        <v>#VALUE!</v>
      </c>
      <c r="W537" s="18" t="e">
        <f t="shared" si="274"/>
        <v>#VALUE!</v>
      </c>
      <c r="X537" s="18" t="e">
        <f t="shared" si="275"/>
        <v>#VALUE!</v>
      </c>
      <c r="Y537" s="18" t="e">
        <f t="shared" si="276"/>
        <v>#VALUE!</v>
      </c>
      <c r="Z537" s="16" t="str">
        <f t="shared" si="277"/>
        <v xml:space="preserve"> </v>
      </c>
      <c r="AA537" s="16" t="str">
        <f t="shared" si="278"/>
        <v xml:space="preserve"> </v>
      </c>
      <c r="AB537" s="19" t="str">
        <f t="shared" si="279"/>
        <v>0</v>
      </c>
      <c r="AC537" s="19">
        <f t="shared" si="280"/>
        <v>0</v>
      </c>
      <c r="AD537" s="19">
        <f t="shared" si="281"/>
        <v>7</v>
      </c>
      <c r="AE537" s="31">
        <f>_xlfn.XLOOKUP(C537,Product!$E$3:$E$29,Product!$F$3:$F$29)</f>
        <v>235000</v>
      </c>
      <c r="AF537" s="31">
        <f>_xlfn.XLOOKUP(C537,Product!$E$3:$E$29,Product!$G$3:$G$29)</f>
        <v>89000</v>
      </c>
      <c r="AG537" s="21" t="s">
        <v>89</v>
      </c>
      <c r="AH537" s="22">
        <f>_xlfn.XLOOKUP(AG537,Diskon!$C$3:$C$9,Diskon!$D$3:$D$9)</f>
        <v>0.15</v>
      </c>
      <c r="AI537" s="17" t="s">
        <v>90</v>
      </c>
      <c r="AJ537" s="16" t="s">
        <v>23</v>
      </c>
      <c r="AK537" s="16" t="s">
        <v>20</v>
      </c>
      <c r="AL537" s="23">
        <f t="shared" si="282"/>
        <v>1645000</v>
      </c>
      <c r="AM537" s="23">
        <f t="shared" si="283"/>
        <v>246750</v>
      </c>
      <c r="AN537" s="23">
        <f t="shared" si="284"/>
        <v>1398250</v>
      </c>
      <c r="AO537" s="23">
        <f t="shared" si="285"/>
        <v>623000</v>
      </c>
      <c r="AP537" s="23">
        <f t="shared" si="286"/>
        <v>775250</v>
      </c>
      <c r="AQ537" s="24">
        <v>45019</v>
      </c>
      <c r="AR537" s="27" t="str">
        <f t="shared" si="287"/>
        <v>03/04/23</v>
      </c>
      <c r="AS537" s="16">
        <v>2</v>
      </c>
      <c r="AT537" s="66">
        <f>AP537/'pivot general'!$A$8</f>
        <v>1.1629540518016711E-3</v>
      </c>
    </row>
    <row r="538" spans="1:46" ht="14.4" x14ac:dyDescent="0.3">
      <c r="A538" s="16">
        <v>537</v>
      </c>
      <c r="B538" s="16" t="str">
        <f t="shared" si="256"/>
        <v>ORD-PP-537-07/04/23</v>
      </c>
      <c r="C538" s="17" t="s">
        <v>54</v>
      </c>
      <c r="D538" s="16" t="str">
        <f>_xlfn.XLOOKUP($C538,Product!$E$3:$E$29,Product!$D$3:$D$29)</f>
        <v>PP</v>
      </c>
      <c r="E538" s="18" t="s">
        <v>478</v>
      </c>
      <c r="F538" s="18">
        <f t="shared" si="257"/>
        <v>10</v>
      </c>
      <c r="G538" s="18">
        <f t="shared" si="258"/>
        <v>14</v>
      </c>
      <c r="H538" s="18">
        <f t="shared" si="259"/>
        <v>25</v>
      </c>
      <c r="I538" s="18">
        <f t="shared" si="260"/>
        <v>4</v>
      </c>
      <c r="J538" s="16" t="str">
        <f t="shared" si="261"/>
        <v>Dusk</v>
      </c>
      <c r="K538" s="16" t="str">
        <f t="shared" si="262"/>
        <v>Dusk</v>
      </c>
      <c r="L538" s="25" t="str">
        <f t="shared" si="263"/>
        <v xml:space="preserve"> 3</v>
      </c>
      <c r="M538" s="19">
        <f t="shared" si="264"/>
        <v>3</v>
      </c>
      <c r="N538" s="18">
        <f t="shared" si="265"/>
        <v>38</v>
      </c>
      <c r="O538" s="18">
        <f t="shared" si="266"/>
        <v>43</v>
      </c>
      <c r="P538" s="18">
        <f t="shared" si="267"/>
        <v>54</v>
      </c>
      <c r="Q538" s="18">
        <f t="shared" si="268"/>
        <v>5</v>
      </c>
      <c r="R538" s="27" t="str">
        <f t="shared" si="269"/>
        <v xml:space="preserve">Gold </v>
      </c>
      <c r="S538" s="19" t="str">
        <f t="shared" si="270"/>
        <v xml:space="preserve">Gold </v>
      </c>
      <c r="T538" s="19" t="str">
        <f t="shared" si="271"/>
        <v xml:space="preserve"> 1</v>
      </c>
      <c r="U538" s="19">
        <f t="shared" si="272"/>
        <v>1</v>
      </c>
      <c r="V538" s="20" t="e">
        <f t="shared" si="273"/>
        <v>#VALUE!</v>
      </c>
      <c r="W538" s="18" t="e">
        <f t="shared" si="274"/>
        <v>#VALUE!</v>
      </c>
      <c r="X538" s="18" t="e">
        <f t="shared" si="275"/>
        <v>#VALUE!</v>
      </c>
      <c r="Y538" s="18" t="e">
        <f t="shared" si="276"/>
        <v>#VALUE!</v>
      </c>
      <c r="Z538" s="16" t="str">
        <f t="shared" si="277"/>
        <v xml:space="preserve"> </v>
      </c>
      <c r="AA538" s="16" t="str">
        <f t="shared" si="278"/>
        <v xml:space="preserve"> </v>
      </c>
      <c r="AB538" s="19" t="str">
        <f t="shared" si="279"/>
        <v>0</v>
      </c>
      <c r="AC538" s="19">
        <f t="shared" si="280"/>
        <v>0</v>
      </c>
      <c r="AD538" s="19">
        <f t="shared" si="281"/>
        <v>4</v>
      </c>
      <c r="AE538" s="31">
        <f>_xlfn.XLOOKUP(C538,Product!$E$3:$E$29,Product!$F$3:$F$29)</f>
        <v>85000</v>
      </c>
      <c r="AF538" s="31">
        <f>_xlfn.XLOOKUP(C538,Product!$E$3:$E$29,Product!$G$3:$G$29)</f>
        <v>28000</v>
      </c>
      <c r="AG538" s="21" t="s">
        <v>16</v>
      </c>
      <c r="AH538" s="22" t="e">
        <f>_xlfn.XLOOKUP(AG538,Diskon!$C$3:$C$9,Diskon!$D$3:$D$9)</f>
        <v>#N/A</v>
      </c>
      <c r="AI538" s="17" t="s">
        <v>16</v>
      </c>
      <c r="AJ538" s="16" t="s">
        <v>11</v>
      </c>
      <c r="AK538" s="16" t="s">
        <v>44</v>
      </c>
      <c r="AL538" s="23">
        <f t="shared" si="282"/>
        <v>340000</v>
      </c>
      <c r="AM538" s="23" t="str">
        <f t="shared" si="283"/>
        <v>0</v>
      </c>
      <c r="AN538" s="23">
        <f t="shared" si="284"/>
        <v>340000</v>
      </c>
      <c r="AO538" s="23">
        <f t="shared" si="285"/>
        <v>112000</v>
      </c>
      <c r="AP538" s="23">
        <f t="shared" si="286"/>
        <v>228000</v>
      </c>
      <c r="AQ538" s="24">
        <v>45023</v>
      </c>
      <c r="AR538" s="27" t="str">
        <f t="shared" si="287"/>
        <v>07/04/23</v>
      </c>
      <c r="AS538" s="16">
        <v>3</v>
      </c>
      <c r="AT538" s="66">
        <f>AP538/'pivot general'!$A$8</f>
        <v>3.4202324903035282E-4</v>
      </c>
    </row>
    <row r="539" spans="1:46" ht="14.4" x14ac:dyDescent="0.3">
      <c r="A539" s="16">
        <v>538</v>
      </c>
      <c r="B539" s="16" t="str">
        <f t="shared" si="256"/>
        <v>ORD-PP-538-01/04/23</v>
      </c>
      <c r="C539" s="17" t="s">
        <v>24</v>
      </c>
      <c r="D539" s="16" t="str">
        <f>_xlfn.XLOOKUP($C539,Product!$E$3:$E$29,Product!$D$3:$D$29)</f>
        <v>PP</v>
      </c>
      <c r="E539" s="18" t="s">
        <v>148</v>
      </c>
      <c r="F539" s="18">
        <f t="shared" si="257"/>
        <v>10</v>
      </c>
      <c r="G539" s="18">
        <f t="shared" si="258"/>
        <v>17</v>
      </c>
      <c r="H539" s="18">
        <f t="shared" si="259"/>
        <v>28</v>
      </c>
      <c r="I539" s="18">
        <f t="shared" si="260"/>
        <v>7</v>
      </c>
      <c r="J539" s="16" t="str">
        <f t="shared" si="261"/>
        <v>Magenta</v>
      </c>
      <c r="K539" s="16" t="str">
        <f t="shared" si="262"/>
        <v>Magenta</v>
      </c>
      <c r="L539" s="25" t="str">
        <f t="shared" si="263"/>
        <v xml:space="preserve"> 2</v>
      </c>
      <c r="M539" s="19">
        <f t="shared" si="264"/>
        <v>2</v>
      </c>
      <c r="N539" s="18" t="e">
        <f t="shared" si="265"/>
        <v>#VALUE!</v>
      </c>
      <c r="O539" s="18" t="e">
        <f t="shared" si="266"/>
        <v>#VALUE!</v>
      </c>
      <c r="P539" s="18" t="e">
        <f t="shared" si="267"/>
        <v>#VALUE!</v>
      </c>
      <c r="Q539" s="18" t="e">
        <f t="shared" si="268"/>
        <v>#VALUE!</v>
      </c>
      <c r="R539" s="27" t="str">
        <f t="shared" si="269"/>
        <v xml:space="preserve"> </v>
      </c>
      <c r="S539" s="19" t="str">
        <f t="shared" si="270"/>
        <v xml:space="preserve"> </v>
      </c>
      <c r="T539" s="19" t="str">
        <f t="shared" si="271"/>
        <v>0</v>
      </c>
      <c r="U539" s="19">
        <f t="shared" si="272"/>
        <v>0</v>
      </c>
      <c r="V539" s="20" t="e">
        <f t="shared" si="273"/>
        <v>#VALUE!</v>
      </c>
      <c r="W539" s="18" t="e">
        <f t="shared" si="274"/>
        <v>#VALUE!</v>
      </c>
      <c r="X539" s="18" t="e">
        <f t="shared" si="275"/>
        <v>#VALUE!</v>
      </c>
      <c r="Y539" s="18" t="e">
        <f t="shared" si="276"/>
        <v>#VALUE!</v>
      </c>
      <c r="Z539" s="16" t="str">
        <f t="shared" si="277"/>
        <v xml:space="preserve"> </v>
      </c>
      <c r="AA539" s="16" t="str">
        <f t="shared" si="278"/>
        <v xml:space="preserve"> </v>
      </c>
      <c r="AB539" s="19" t="str">
        <f t="shared" si="279"/>
        <v>0</v>
      </c>
      <c r="AC539" s="19">
        <f t="shared" si="280"/>
        <v>0</v>
      </c>
      <c r="AD539" s="19">
        <f t="shared" si="281"/>
        <v>2</v>
      </c>
      <c r="AE539" s="31">
        <f>_xlfn.XLOOKUP(C539,Product!$E$3:$E$29,Product!$F$3:$F$29)</f>
        <v>130000</v>
      </c>
      <c r="AF539" s="31">
        <f>_xlfn.XLOOKUP(C539,Product!$E$3:$E$29,Product!$G$3:$G$29)</f>
        <v>46000</v>
      </c>
      <c r="AG539" s="21" t="s">
        <v>89</v>
      </c>
      <c r="AH539" s="22">
        <f>_xlfn.XLOOKUP(AG539,Diskon!$C$3:$C$9,Diskon!$D$3:$D$9)</f>
        <v>0.15</v>
      </c>
      <c r="AI539" s="17" t="s">
        <v>90</v>
      </c>
      <c r="AJ539" s="16" t="s">
        <v>23</v>
      </c>
      <c r="AK539" s="16" t="s">
        <v>66</v>
      </c>
      <c r="AL539" s="23">
        <f t="shared" si="282"/>
        <v>260000</v>
      </c>
      <c r="AM539" s="23">
        <f t="shared" si="283"/>
        <v>39000</v>
      </c>
      <c r="AN539" s="23">
        <f t="shared" si="284"/>
        <v>221000</v>
      </c>
      <c r="AO539" s="23">
        <f t="shared" si="285"/>
        <v>92000</v>
      </c>
      <c r="AP539" s="23">
        <f t="shared" si="286"/>
        <v>129000</v>
      </c>
      <c r="AQ539" s="24">
        <v>45017</v>
      </c>
      <c r="AR539" s="27" t="str">
        <f t="shared" si="287"/>
        <v>01/04/23</v>
      </c>
      <c r="AS539" s="16">
        <v>1</v>
      </c>
      <c r="AT539" s="66">
        <f>AP539/'pivot general'!$A$8</f>
        <v>1.93513154056647E-4</v>
      </c>
    </row>
    <row r="540" spans="1:46" ht="14.4" x14ac:dyDescent="0.3">
      <c r="A540" s="16">
        <v>539</v>
      </c>
      <c r="B540" s="16" t="str">
        <f t="shared" si="256"/>
        <v>ORD-PP-539-01/04/23</v>
      </c>
      <c r="C540" s="17" t="s">
        <v>43</v>
      </c>
      <c r="D540" s="16" t="str">
        <f>_xlfn.XLOOKUP($C540,Product!$E$3:$E$29,Product!$D$3:$D$29)</f>
        <v>PP</v>
      </c>
      <c r="E540" s="18" t="s">
        <v>412</v>
      </c>
      <c r="F540" s="18">
        <f t="shared" si="257"/>
        <v>10</v>
      </c>
      <c r="G540" s="18">
        <f t="shared" si="258"/>
        <v>14</v>
      </c>
      <c r="H540" s="18">
        <f t="shared" si="259"/>
        <v>25</v>
      </c>
      <c r="I540" s="18">
        <f t="shared" si="260"/>
        <v>4</v>
      </c>
      <c r="J540" s="16" t="str">
        <f t="shared" si="261"/>
        <v>Gold</v>
      </c>
      <c r="K540" s="16" t="str">
        <f t="shared" si="262"/>
        <v>Gold</v>
      </c>
      <c r="L540" s="25" t="str">
        <f t="shared" si="263"/>
        <v xml:space="preserve"> 3</v>
      </c>
      <c r="M540" s="19">
        <f t="shared" si="264"/>
        <v>3</v>
      </c>
      <c r="N540" s="18">
        <f t="shared" si="265"/>
        <v>38</v>
      </c>
      <c r="O540" s="18">
        <f t="shared" si="266"/>
        <v>46</v>
      </c>
      <c r="P540" s="18">
        <f t="shared" si="267"/>
        <v>57</v>
      </c>
      <c r="Q540" s="18">
        <f t="shared" si="268"/>
        <v>8</v>
      </c>
      <c r="R540" s="27" t="str">
        <f t="shared" si="269"/>
        <v xml:space="preserve">Magenta </v>
      </c>
      <c r="S540" s="19" t="str">
        <f t="shared" si="270"/>
        <v xml:space="preserve">Magenta </v>
      </c>
      <c r="T540" s="19" t="str">
        <f t="shared" si="271"/>
        <v xml:space="preserve"> 1</v>
      </c>
      <c r="U540" s="19">
        <f t="shared" si="272"/>
        <v>1</v>
      </c>
      <c r="V540" s="20" t="e">
        <f t="shared" si="273"/>
        <v>#VALUE!</v>
      </c>
      <c r="W540" s="18" t="e">
        <f t="shared" si="274"/>
        <v>#VALUE!</v>
      </c>
      <c r="X540" s="18" t="e">
        <f t="shared" si="275"/>
        <v>#VALUE!</v>
      </c>
      <c r="Y540" s="18" t="e">
        <f t="shared" si="276"/>
        <v>#VALUE!</v>
      </c>
      <c r="Z540" s="16" t="str">
        <f t="shared" si="277"/>
        <v xml:space="preserve"> </v>
      </c>
      <c r="AA540" s="16" t="str">
        <f t="shared" si="278"/>
        <v xml:space="preserve"> </v>
      </c>
      <c r="AB540" s="19" t="str">
        <f t="shared" si="279"/>
        <v>0</v>
      </c>
      <c r="AC540" s="19">
        <f t="shared" si="280"/>
        <v>0</v>
      </c>
      <c r="AD540" s="19">
        <f t="shared" si="281"/>
        <v>4</v>
      </c>
      <c r="AE540" s="31">
        <f>_xlfn.XLOOKUP(C540,Product!$E$3:$E$29,Product!$F$3:$F$29)</f>
        <v>395000</v>
      </c>
      <c r="AF540" s="31">
        <f>_xlfn.XLOOKUP(C540,Product!$E$3:$E$29,Product!$G$3:$G$29)</f>
        <v>172000</v>
      </c>
      <c r="AG540" s="21" t="s">
        <v>10</v>
      </c>
      <c r="AH540" s="22">
        <f>_xlfn.XLOOKUP(AG540,Diskon!$C$3:$C$9,Diskon!$D$3:$D$9)</f>
        <v>0.1</v>
      </c>
      <c r="AI540" s="17" t="s">
        <v>90</v>
      </c>
      <c r="AJ540" s="16" t="s">
        <v>11</v>
      </c>
      <c r="AK540" s="16" t="s">
        <v>60</v>
      </c>
      <c r="AL540" s="23">
        <f t="shared" si="282"/>
        <v>1580000</v>
      </c>
      <c r="AM540" s="23">
        <f t="shared" si="283"/>
        <v>158000</v>
      </c>
      <c r="AN540" s="23">
        <f t="shared" si="284"/>
        <v>1422000</v>
      </c>
      <c r="AO540" s="23">
        <f t="shared" si="285"/>
        <v>688000</v>
      </c>
      <c r="AP540" s="23">
        <f t="shared" si="286"/>
        <v>734000</v>
      </c>
      <c r="AQ540" s="24">
        <v>45017</v>
      </c>
      <c r="AR540" s="27" t="str">
        <f t="shared" si="287"/>
        <v>01/04/23</v>
      </c>
      <c r="AS540" s="16">
        <v>2</v>
      </c>
      <c r="AT540" s="66">
        <f>AP540/'pivot general'!$A$8</f>
        <v>1.1010748455626271E-3</v>
      </c>
    </row>
    <row r="541" spans="1:46" ht="14.4" x14ac:dyDescent="0.3">
      <c r="A541" s="16">
        <v>540</v>
      </c>
      <c r="B541" s="16" t="str">
        <f t="shared" si="256"/>
        <v>ORD-SW-540-29/04/23</v>
      </c>
      <c r="C541" s="17" t="s">
        <v>33</v>
      </c>
      <c r="D541" s="16" t="str">
        <f>_xlfn.XLOOKUP($C541,Product!$E$3:$E$29,Product!$D$3:$D$29)</f>
        <v>SW</v>
      </c>
      <c r="E541" s="18" t="s">
        <v>479</v>
      </c>
      <c r="F541" s="18">
        <f t="shared" si="257"/>
        <v>10</v>
      </c>
      <c r="G541" s="18">
        <f t="shared" si="258"/>
        <v>23</v>
      </c>
      <c r="H541" s="18">
        <f t="shared" si="259"/>
        <v>34</v>
      </c>
      <c r="I541" s="18">
        <f t="shared" si="260"/>
        <v>13</v>
      </c>
      <c r="J541" s="16" t="str">
        <f t="shared" si="261"/>
        <v>Summer Orange</v>
      </c>
      <c r="K541" s="16" t="str">
        <f t="shared" si="262"/>
        <v>Summer Orange</v>
      </c>
      <c r="L541" s="25" t="str">
        <f t="shared" si="263"/>
        <v xml:space="preserve"> 3</v>
      </c>
      <c r="M541" s="19">
        <f t="shared" si="264"/>
        <v>3</v>
      </c>
      <c r="N541" s="18">
        <f t="shared" si="265"/>
        <v>47</v>
      </c>
      <c r="O541" s="18">
        <f t="shared" si="266"/>
        <v>62</v>
      </c>
      <c r="P541" s="18">
        <f t="shared" si="267"/>
        <v>73</v>
      </c>
      <c r="Q541" s="18">
        <f t="shared" si="268"/>
        <v>15</v>
      </c>
      <c r="R541" s="27" t="str">
        <f t="shared" si="269"/>
        <v xml:space="preserve">Midnight Black </v>
      </c>
      <c r="S541" s="19" t="str">
        <f t="shared" si="270"/>
        <v xml:space="preserve">Midnight Black </v>
      </c>
      <c r="T541" s="19" t="str">
        <f t="shared" si="271"/>
        <v xml:space="preserve"> 2</v>
      </c>
      <c r="U541" s="19">
        <f t="shared" si="272"/>
        <v>2</v>
      </c>
      <c r="V541" s="20">
        <f t="shared" si="273"/>
        <v>86</v>
      </c>
      <c r="W541" s="18">
        <f t="shared" si="274"/>
        <v>95</v>
      </c>
      <c r="X541" s="18">
        <f t="shared" si="275"/>
        <v>106</v>
      </c>
      <c r="Y541" s="18">
        <f t="shared" si="276"/>
        <v>9</v>
      </c>
      <c r="Z541" s="16" t="str">
        <f t="shared" si="277"/>
        <v xml:space="preserve">Ash Grey </v>
      </c>
      <c r="AA541" s="16" t="str">
        <f t="shared" si="278"/>
        <v xml:space="preserve">Ash Grey </v>
      </c>
      <c r="AB541" s="19" t="str">
        <f t="shared" si="279"/>
        <v xml:space="preserve"> 1</v>
      </c>
      <c r="AC541" s="19">
        <f t="shared" si="280"/>
        <v>1</v>
      </c>
      <c r="AD541" s="19">
        <f t="shared" si="281"/>
        <v>6</v>
      </c>
      <c r="AE541" s="31">
        <f>_xlfn.XLOOKUP(C541,Product!$E$3:$E$29,Product!$F$3:$F$29)</f>
        <v>189000</v>
      </c>
      <c r="AF541" s="31">
        <f>_xlfn.XLOOKUP(C541,Product!$E$3:$E$29,Product!$G$3:$G$29)</f>
        <v>93000</v>
      </c>
      <c r="AG541" s="21" t="s">
        <v>100</v>
      </c>
      <c r="AH541" s="22">
        <f>_xlfn.XLOOKUP(AG541,Diskon!$C$3:$C$9,Diskon!$D$3:$D$9)</f>
        <v>0.15</v>
      </c>
      <c r="AI541" s="17" t="s">
        <v>13</v>
      </c>
      <c r="AJ541" s="16" t="s">
        <v>17</v>
      </c>
      <c r="AK541" s="16" t="s">
        <v>60</v>
      </c>
      <c r="AL541" s="23">
        <f t="shared" si="282"/>
        <v>1134000</v>
      </c>
      <c r="AM541" s="23">
        <f t="shared" si="283"/>
        <v>170100</v>
      </c>
      <c r="AN541" s="23">
        <f t="shared" si="284"/>
        <v>963900</v>
      </c>
      <c r="AO541" s="23">
        <f t="shared" si="285"/>
        <v>558000</v>
      </c>
      <c r="AP541" s="23">
        <f t="shared" si="286"/>
        <v>405900</v>
      </c>
      <c r="AQ541" s="24">
        <v>45045</v>
      </c>
      <c r="AR541" s="27" t="str">
        <f t="shared" si="287"/>
        <v>29/04/23</v>
      </c>
      <c r="AS541" s="16">
        <v>3</v>
      </c>
      <c r="AT541" s="66">
        <f>AP541/'pivot general'!$A$8</f>
        <v>6.0889138939219391E-4</v>
      </c>
    </row>
    <row r="542" spans="1:46" ht="14.4" x14ac:dyDescent="0.3">
      <c r="A542" s="16">
        <v>541</v>
      </c>
      <c r="B542" s="16" t="str">
        <f t="shared" si="256"/>
        <v>ORD-PP-541-05/04/23</v>
      </c>
      <c r="C542" s="17" t="s">
        <v>43</v>
      </c>
      <c r="D542" s="16" t="str">
        <f>_xlfn.XLOOKUP($C542,Product!$E$3:$E$29,Product!$D$3:$D$29)</f>
        <v>PP</v>
      </c>
      <c r="E542" s="18" t="s">
        <v>281</v>
      </c>
      <c r="F542" s="18">
        <f t="shared" si="257"/>
        <v>10</v>
      </c>
      <c r="G542" s="18">
        <f t="shared" si="258"/>
        <v>23</v>
      </c>
      <c r="H542" s="18">
        <f t="shared" si="259"/>
        <v>34</v>
      </c>
      <c r="I542" s="18">
        <f t="shared" si="260"/>
        <v>13</v>
      </c>
      <c r="J542" s="16" t="str">
        <f t="shared" si="261"/>
        <v>Summer Orange</v>
      </c>
      <c r="K542" s="16" t="str">
        <f t="shared" si="262"/>
        <v>Summer Orange</v>
      </c>
      <c r="L542" s="25" t="str">
        <f t="shared" si="263"/>
        <v xml:space="preserve"> 1</v>
      </c>
      <c r="M542" s="19">
        <f t="shared" si="264"/>
        <v>1</v>
      </c>
      <c r="N542" s="18">
        <f t="shared" si="265"/>
        <v>47</v>
      </c>
      <c r="O542" s="18">
        <f t="shared" si="266"/>
        <v>58</v>
      </c>
      <c r="P542" s="18">
        <f t="shared" si="267"/>
        <v>69</v>
      </c>
      <c r="Q542" s="18">
        <f t="shared" si="268"/>
        <v>11</v>
      </c>
      <c r="R542" s="27" t="str">
        <f t="shared" si="269"/>
        <v xml:space="preserve">Snow White </v>
      </c>
      <c r="S542" s="19" t="str">
        <f t="shared" si="270"/>
        <v xml:space="preserve">Snow White </v>
      </c>
      <c r="T542" s="19" t="str">
        <f t="shared" si="271"/>
        <v xml:space="preserve"> 1</v>
      </c>
      <c r="U542" s="19">
        <f t="shared" si="272"/>
        <v>1</v>
      </c>
      <c r="V542" s="20" t="e">
        <f t="shared" si="273"/>
        <v>#VALUE!</v>
      </c>
      <c r="W542" s="18" t="e">
        <f t="shared" si="274"/>
        <v>#VALUE!</v>
      </c>
      <c r="X542" s="18" t="e">
        <f t="shared" si="275"/>
        <v>#VALUE!</v>
      </c>
      <c r="Y542" s="18" t="e">
        <f t="shared" si="276"/>
        <v>#VALUE!</v>
      </c>
      <c r="Z542" s="16" t="str">
        <f t="shared" si="277"/>
        <v xml:space="preserve"> </v>
      </c>
      <c r="AA542" s="16" t="str">
        <f t="shared" si="278"/>
        <v xml:space="preserve"> </v>
      </c>
      <c r="AB542" s="19" t="str">
        <f t="shared" si="279"/>
        <v>0</v>
      </c>
      <c r="AC542" s="19">
        <f t="shared" si="280"/>
        <v>0</v>
      </c>
      <c r="AD542" s="19">
        <f t="shared" si="281"/>
        <v>2</v>
      </c>
      <c r="AE542" s="31">
        <f>_xlfn.XLOOKUP(C542,Product!$E$3:$E$29,Product!$F$3:$F$29)</f>
        <v>395000</v>
      </c>
      <c r="AF542" s="31">
        <f>_xlfn.XLOOKUP(C542,Product!$E$3:$E$29,Product!$G$3:$G$29)</f>
        <v>172000</v>
      </c>
      <c r="AG542" s="21" t="s">
        <v>92</v>
      </c>
      <c r="AH542" s="22">
        <f>_xlfn.XLOOKUP(AG542,Diskon!$C$3:$C$9,Diskon!$D$3:$D$9)</f>
        <v>0.1</v>
      </c>
      <c r="AI542" s="17" t="s">
        <v>90</v>
      </c>
      <c r="AJ542" s="16" t="s">
        <v>14</v>
      </c>
      <c r="AK542" s="16" t="s">
        <v>44</v>
      </c>
      <c r="AL542" s="23">
        <f t="shared" si="282"/>
        <v>790000</v>
      </c>
      <c r="AM542" s="23">
        <f t="shared" si="283"/>
        <v>79000</v>
      </c>
      <c r="AN542" s="23">
        <f t="shared" si="284"/>
        <v>711000</v>
      </c>
      <c r="AO542" s="23">
        <f t="shared" si="285"/>
        <v>344000</v>
      </c>
      <c r="AP542" s="23">
        <f t="shared" si="286"/>
        <v>367000</v>
      </c>
      <c r="AQ542" s="24">
        <v>45021</v>
      </c>
      <c r="AR542" s="27" t="str">
        <f t="shared" si="287"/>
        <v>05/04/23</v>
      </c>
      <c r="AS542" s="16">
        <v>4</v>
      </c>
      <c r="AT542" s="66">
        <f>AP542/'pivot general'!$A$8</f>
        <v>5.5053742278131357E-4</v>
      </c>
    </row>
    <row r="543" spans="1:46" ht="14.4" x14ac:dyDescent="0.3">
      <c r="A543" s="16">
        <v>542</v>
      </c>
      <c r="B543" s="16" t="str">
        <f t="shared" si="256"/>
        <v>ORD-AK-542-04/04/23</v>
      </c>
      <c r="C543" s="17" t="s">
        <v>45</v>
      </c>
      <c r="D543" s="16" t="str">
        <f>_xlfn.XLOOKUP($C543,Product!$E$3:$E$29,Product!$D$3:$D$29)</f>
        <v>AK</v>
      </c>
      <c r="E543" s="18" t="s">
        <v>480</v>
      </c>
      <c r="F543" s="18">
        <f t="shared" si="257"/>
        <v>10</v>
      </c>
      <c r="G543" s="18">
        <f t="shared" si="258"/>
        <v>18</v>
      </c>
      <c r="H543" s="18">
        <f t="shared" si="259"/>
        <v>29</v>
      </c>
      <c r="I543" s="18">
        <f t="shared" si="260"/>
        <v>8</v>
      </c>
      <c r="J543" s="16" t="str">
        <f t="shared" si="261"/>
        <v>Ash Grey</v>
      </c>
      <c r="K543" s="16" t="str">
        <f t="shared" si="262"/>
        <v>Ash Grey</v>
      </c>
      <c r="L543" s="25" t="str">
        <f t="shared" si="263"/>
        <v xml:space="preserve"> 1</v>
      </c>
      <c r="M543" s="19">
        <f t="shared" si="264"/>
        <v>1</v>
      </c>
      <c r="N543" s="18">
        <f t="shared" si="265"/>
        <v>42</v>
      </c>
      <c r="O543" s="18">
        <f t="shared" si="266"/>
        <v>56</v>
      </c>
      <c r="P543" s="18">
        <f t="shared" si="267"/>
        <v>67</v>
      </c>
      <c r="Q543" s="18">
        <f t="shared" si="268"/>
        <v>14</v>
      </c>
      <c r="R543" s="27" t="str">
        <f t="shared" si="269"/>
        <v xml:space="preserve">Summer Orange </v>
      </c>
      <c r="S543" s="19" t="str">
        <f t="shared" si="270"/>
        <v xml:space="preserve">Summer Orange </v>
      </c>
      <c r="T543" s="19" t="str">
        <f t="shared" si="271"/>
        <v xml:space="preserve"> 2</v>
      </c>
      <c r="U543" s="19">
        <f t="shared" si="272"/>
        <v>2</v>
      </c>
      <c r="V543" s="20">
        <f t="shared" si="273"/>
        <v>80</v>
      </c>
      <c r="W543" s="18">
        <f t="shared" si="274"/>
        <v>92</v>
      </c>
      <c r="X543" s="18">
        <f t="shared" si="275"/>
        <v>103</v>
      </c>
      <c r="Y543" s="18">
        <f t="shared" si="276"/>
        <v>12</v>
      </c>
      <c r="Z543" s="16" t="str">
        <f t="shared" si="277"/>
        <v xml:space="preserve">Carmine Red </v>
      </c>
      <c r="AA543" s="16" t="str">
        <f t="shared" si="278"/>
        <v xml:space="preserve">Carmine Red </v>
      </c>
      <c r="AB543" s="19" t="str">
        <f t="shared" si="279"/>
        <v xml:space="preserve"> 2</v>
      </c>
      <c r="AC543" s="19">
        <f t="shared" si="280"/>
        <v>2</v>
      </c>
      <c r="AD543" s="19">
        <f t="shared" si="281"/>
        <v>5</v>
      </c>
      <c r="AE543" s="31">
        <f>_xlfn.XLOOKUP(C543,Product!$E$3:$E$29,Product!$F$3:$F$29)</f>
        <v>400000</v>
      </c>
      <c r="AF543" s="31">
        <f>_xlfn.XLOOKUP(C543,Product!$E$3:$E$29,Product!$G$3:$G$29)</f>
        <v>250000</v>
      </c>
      <c r="AG543" s="21" t="s">
        <v>10</v>
      </c>
      <c r="AH543" s="22">
        <f>_xlfn.XLOOKUP(AG543,Diskon!$C$3:$C$9,Diskon!$D$3:$D$9)</f>
        <v>0.1</v>
      </c>
      <c r="AI543" s="17" t="s">
        <v>90</v>
      </c>
      <c r="AJ543" s="16" t="s">
        <v>11</v>
      </c>
      <c r="AK543" s="16" t="s">
        <v>62</v>
      </c>
      <c r="AL543" s="23">
        <f t="shared" si="282"/>
        <v>2000000</v>
      </c>
      <c r="AM543" s="23">
        <f t="shared" si="283"/>
        <v>200000</v>
      </c>
      <c r="AN543" s="23">
        <f t="shared" si="284"/>
        <v>1800000</v>
      </c>
      <c r="AO543" s="23">
        <f t="shared" si="285"/>
        <v>1250000</v>
      </c>
      <c r="AP543" s="23">
        <f t="shared" si="286"/>
        <v>550000</v>
      </c>
      <c r="AQ543" s="24">
        <v>45020</v>
      </c>
      <c r="AR543" s="27" t="str">
        <f t="shared" si="287"/>
        <v>04/04/23</v>
      </c>
      <c r="AS543" s="16">
        <v>3</v>
      </c>
      <c r="AT543" s="66">
        <f>AP543/'pivot general'!$A$8</f>
        <v>8.2505608318725462E-4</v>
      </c>
    </row>
    <row r="544" spans="1:46" ht="14.4" x14ac:dyDescent="0.3">
      <c r="A544" s="16">
        <v>543</v>
      </c>
      <c r="B544" s="16" t="str">
        <f t="shared" si="256"/>
        <v>ORD-PW-543-01/04/23</v>
      </c>
      <c r="C544" s="17" t="s">
        <v>27</v>
      </c>
      <c r="D544" s="16" t="str">
        <f>_xlfn.XLOOKUP($C544,Product!$E$3:$E$29,Product!$D$3:$D$29)</f>
        <v>PW</v>
      </c>
      <c r="E544" s="18" t="s">
        <v>281</v>
      </c>
      <c r="F544" s="18">
        <f t="shared" si="257"/>
        <v>10</v>
      </c>
      <c r="G544" s="18">
        <f t="shared" si="258"/>
        <v>23</v>
      </c>
      <c r="H544" s="18">
        <f t="shared" si="259"/>
        <v>34</v>
      </c>
      <c r="I544" s="18">
        <f t="shared" si="260"/>
        <v>13</v>
      </c>
      <c r="J544" s="16" t="str">
        <f t="shared" si="261"/>
        <v>Summer Orange</v>
      </c>
      <c r="K544" s="16" t="str">
        <f t="shared" si="262"/>
        <v>Summer Orange</v>
      </c>
      <c r="L544" s="25" t="str">
        <f t="shared" si="263"/>
        <v xml:space="preserve"> 1</v>
      </c>
      <c r="M544" s="19">
        <f t="shared" si="264"/>
        <v>1</v>
      </c>
      <c r="N544" s="18">
        <f t="shared" si="265"/>
        <v>47</v>
      </c>
      <c r="O544" s="18">
        <f t="shared" si="266"/>
        <v>58</v>
      </c>
      <c r="P544" s="18">
        <f t="shared" si="267"/>
        <v>69</v>
      </c>
      <c r="Q544" s="18">
        <f t="shared" si="268"/>
        <v>11</v>
      </c>
      <c r="R544" s="27" t="str">
        <f t="shared" si="269"/>
        <v xml:space="preserve">Snow White </v>
      </c>
      <c r="S544" s="19" t="str">
        <f t="shared" si="270"/>
        <v xml:space="preserve">Snow White </v>
      </c>
      <c r="T544" s="19" t="str">
        <f t="shared" si="271"/>
        <v xml:space="preserve"> 1</v>
      </c>
      <c r="U544" s="19">
        <f t="shared" si="272"/>
        <v>1</v>
      </c>
      <c r="V544" s="20" t="e">
        <f t="shared" si="273"/>
        <v>#VALUE!</v>
      </c>
      <c r="W544" s="18" t="e">
        <f t="shared" si="274"/>
        <v>#VALUE!</v>
      </c>
      <c r="X544" s="18" t="e">
        <f t="shared" si="275"/>
        <v>#VALUE!</v>
      </c>
      <c r="Y544" s="18" t="e">
        <f t="shared" si="276"/>
        <v>#VALUE!</v>
      </c>
      <c r="Z544" s="16" t="str">
        <f t="shared" si="277"/>
        <v xml:space="preserve"> </v>
      </c>
      <c r="AA544" s="16" t="str">
        <f t="shared" si="278"/>
        <v xml:space="preserve"> </v>
      </c>
      <c r="AB544" s="19" t="str">
        <f t="shared" si="279"/>
        <v>0</v>
      </c>
      <c r="AC544" s="19">
        <f t="shared" si="280"/>
        <v>0</v>
      </c>
      <c r="AD544" s="19">
        <f t="shared" si="281"/>
        <v>2</v>
      </c>
      <c r="AE544" s="31">
        <f>_xlfn.XLOOKUP(C544,Product!$E$3:$E$29,Product!$F$3:$F$29)</f>
        <v>155000</v>
      </c>
      <c r="AF544" s="31">
        <f>_xlfn.XLOOKUP(C544,Product!$E$3:$E$29,Product!$G$3:$G$29)</f>
        <v>46000</v>
      </c>
      <c r="AG544" s="21" t="s">
        <v>19</v>
      </c>
      <c r="AH544" s="22">
        <f>_xlfn.XLOOKUP(AG544,Diskon!$C$3:$C$9,Diskon!$D$3:$D$9)</f>
        <v>0.15</v>
      </c>
      <c r="AI544" s="17" t="s">
        <v>90</v>
      </c>
      <c r="AJ544" s="16" t="s">
        <v>11</v>
      </c>
      <c r="AK544" s="16" t="s">
        <v>51</v>
      </c>
      <c r="AL544" s="23">
        <f t="shared" si="282"/>
        <v>310000</v>
      </c>
      <c r="AM544" s="23">
        <f t="shared" si="283"/>
        <v>46500</v>
      </c>
      <c r="AN544" s="23">
        <f t="shared" si="284"/>
        <v>263500</v>
      </c>
      <c r="AO544" s="23">
        <f t="shared" si="285"/>
        <v>92000</v>
      </c>
      <c r="AP544" s="23">
        <f t="shared" si="286"/>
        <v>171500</v>
      </c>
      <c r="AQ544" s="24">
        <v>45017</v>
      </c>
      <c r="AR544" s="27" t="str">
        <f t="shared" si="287"/>
        <v>01/04/23</v>
      </c>
      <c r="AS544" s="16">
        <v>4</v>
      </c>
      <c r="AT544" s="66">
        <f>AP544/'pivot general'!$A$8</f>
        <v>2.5726748775748034E-4</v>
      </c>
    </row>
    <row r="545" spans="1:46" ht="14.4" x14ac:dyDescent="0.3">
      <c r="A545" s="16">
        <v>544</v>
      </c>
      <c r="B545" s="16" t="str">
        <f t="shared" si="256"/>
        <v>ORD-PU-544-26/04/23</v>
      </c>
      <c r="C545" s="17" t="s">
        <v>41</v>
      </c>
      <c r="D545" s="16" t="str">
        <f>_xlfn.XLOOKUP($C545,Product!$E$3:$E$29,Product!$D$3:$D$29)</f>
        <v>PU</v>
      </c>
      <c r="E545" s="18" t="s">
        <v>481</v>
      </c>
      <c r="F545" s="18">
        <f t="shared" si="257"/>
        <v>10</v>
      </c>
      <c r="G545" s="18">
        <f t="shared" si="258"/>
        <v>20</v>
      </c>
      <c r="H545" s="18">
        <f t="shared" si="259"/>
        <v>31</v>
      </c>
      <c r="I545" s="18">
        <f t="shared" si="260"/>
        <v>10</v>
      </c>
      <c r="J545" s="16" t="str">
        <f t="shared" si="261"/>
        <v>Snow White</v>
      </c>
      <c r="K545" s="16" t="str">
        <f t="shared" si="262"/>
        <v>Snow White</v>
      </c>
      <c r="L545" s="25" t="str">
        <f t="shared" si="263"/>
        <v xml:space="preserve"> 2</v>
      </c>
      <c r="M545" s="19">
        <f t="shared" si="264"/>
        <v>2</v>
      </c>
      <c r="N545" s="18">
        <f t="shared" si="265"/>
        <v>44</v>
      </c>
      <c r="O545" s="18">
        <f t="shared" si="266"/>
        <v>53</v>
      </c>
      <c r="P545" s="18">
        <f t="shared" si="267"/>
        <v>64</v>
      </c>
      <c r="Q545" s="18">
        <f t="shared" si="268"/>
        <v>9</v>
      </c>
      <c r="R545" s="27" t="str">
        <f t="shared" si="269"/>
        <v xml:space="preserve">Ash Grey </v>
      </c>
      <c r="S545" s="19" t="str">
        <f t="shared" si="270"/>
        <v xml:space="preserve">Ash Grey </v>
      </c>
      <c r="T545" s="19" t="str">
        <f t="shared" si="271"/>
        <v xml:space="preserve"> 1</v>
      </c>
      <c r="U545" s="19">
        <f t="shared" si="272"/>
        <v>1</v>
      </c>
      <c r="V545" s="20" t="e">
        <f t="shared" si="273"/>
        <v>#VALUE!</v>
      </c>
      <c r="W545" s="18" t="e">
        <f t="shared" si="274"/>
        <v>#VALUE!</v>
      </c>
      <c r="X545" s="18" t="e">
        <f t="shared" si="275"/>
        <v>#VALUE!</v>
      </c>
      <c r="Y545" s="18" t="e">
        <f t="shared" si="276"/>
        <v>#VALUE!</v>
      </c>
      <c r="Z545" s="16" t="str">
        <f t="shared" si="277"/>
        <v xml:space="preserve"> </v>
      </c>
      <c r="AA545" s="16" t="str">
        <f t="shared" si="278"/>
        <v xml:space="preserve"> </v>
      </c>
      <c r="AB545" s="19" t="str">
        <f t="shared" si="279"/>
        <v>0</v>
      </c>
      <c r="AC545" s="19">
        <f t="shared" si="280"/>
        <v>0</v>
      </c>
      <c r="AD545" s="19">
        <f t="shared" si="281"/>
        <v>3</v>
      </c>
      <c r="AE545" s="31">
        <f>_xlfn.XLOOKUP(C545,Product!$E$3:$E$29,Product!$F$3:$F$29)</f>
        <v>220000</v>
      </c>
      <c r="AF545" s="31">
        <f>_xlfn.XLOOKUP(C545,Product!$E$3:$E$29,Product!$G$3:$G$29)</f>
        <v>76000</v>
      </c>
      <c r="AG545" s="21" t="s">
        <v>100</v>
      </c>
      <c r="AH545" s="22">
        <f>_xlfn.XLOOKUP(AG545,Diskon!$C$3:$C$9,Diskon!$D$3:$D$9)</f>
        <v>0.15</v>
      </c>
      <c r="AI545" s="17" t="s">
        <v>13</v>
      </c>
      <c r="AJ545" s="16" t="s">
        <v>17</v>
      </c>
      <c r="AK545" s="16" t="s">
        <v>70</v>
      </c>
      <c r="AL545" s="23">
        <f t="shared" si="282"/>
        <v>660000</v>
      </c>
      <c r="AM545" s="23">
        <f t="shared" si="283"/>
        <v>99000</v>
      </c>
      <c r="AN545" s="23">
        <f t="shared" si="284"/>
        <v>561000</v>
      </c>
      <c r="AO545" s="23">
        <f t="shared" si="285"/>
        <v>228000</v>
      </c>
      <c r="AP545" s="23">
        <f t="shared" si="286"/>
        <v>333000</v>
      </c>
      <c r="AQ545" s="24">
        <v>45042</v>
      </c>
      <c r="AR545" s="27" t="str">
        <f t="shared" si="287"/>
        <v>26/04/23</v>
      </c>
      <c r="AS545" s="16">
        <v>4</v>
      </c>
      <c r="AT545" s="66">
        <f>AP545/'pivot general'!$A$8</f>
        <v>4.9953395582064694E-4</v>
      </c>
    </row>
    <row r="546" spans="1:46" ht="14.4" x14ac:dyDescent="0.3">
      <c r="A546" s="16">
        <v>545</v>
      </c>
      <c r="B546" s="16" t="str">
        <f t="shared" si="256"/>
        <v>ORD-PP-545-06/04/23</v>
      </c>
      <c r="C546" s="17" t="s">
        <v>56</v>
      </c>
      <c r="D546" s="16" t="str">
        <f>_xlfn.XLOOKUP($C546,Product!$E$3:$E$29,Product!$D$3:$D$29)</f>
        <v>PP</v>
      </c>
      <c r="E546" s="18" t="s">
        <v>115</v>
      </c>
      <c r="F546" s="18">
        <f t="shared" si="257"/>
        <v>10</v>
      </c>
      <c r="G546" s="18">
        <f t="shared" si="258"/>
        <v>19</v>
      </c>
      <c r="H546" s="18">
        <f t="shared" si="259"/>
        <v>30</v>
      </c>
      <c r="I546" s="18">
        <f t="shared" si="260"/>
        <v>9</v>
      </c>
      <c r="J546" s="16" t="str">
        <f t="shared" si="261"/>
        <v>Rose Gold</v>
      </c>
      <c r="K546" s="16" t="str">
        <f t="shared" si="262"/>
        <v>Rose Gold</v>
      </c>
      <c r="L546" s="25" t="str">
        <f t="shared" si="263"/>
        <v xml:space="preserve"> 7</v>
      </c>
      <c r="M546" s="19">
        <f t="shared" si="264"/>
        <v>7</v>
      </c>
      <c r="N546" s="18" t="e">
        <f t="shared" si="265"/>
        <v>#VALUE!</v>
      </c>
      <c r="O546" s="18" t="e">
        <f t="shared" si="266"/>
        <v>#VALUE!</v>
      </c>
      <c r="P546" s="18" t="e">
        <f t="shared" si="267"/>
        <v>#VALUE!</v>
      </c>
      <c r="Q546" s="18" t="e">
        <f t="shared" si="268"/>
        <v>#VALUE!</v>
      </c>
      <c r="R546" s="27" t="str">
        <f t="shared" si="269"/>
        <v xml:space="preserve"> </v>
      </c>
      <c r="S546" s="19" t="str">
        <f t="shared" si="270"/>
        <v xml:space="preserve"> </v>
      </c>
      <c r="T546" s="19" t="str">
        <f t="shared" si="271"/>
        <v>0</v>
      </c>
      <c r="U546" s="19">
        <f t="shared" si="272"/>
        <v>0</v>
      </c>
      <c r="V546" s="20" t="e">
        <f t="shared" si="273"/>
        <v>#VALUE!</v>
      </c>
      <c r="W546" s="18" t="e">
        <f t="shared" si="274"/>
        <v>#VALUE!</v>
      </c>
      <c r="X546" s="18" t="e">
        <f t="shared" si="275"/>
        <v>#VALUE!</v>
      </c>
      <c r="Y546" s="18" t="e">
        <f t="shared" si="276"/>
        <v>#VALUE!</v>
      </c>
      <c r="Z546" s="16" t="str">
        <f t="shared" si="277"/>
        <v xml:space="preserve"> </v>
      </c>
      <c r="AA546" s="16" t="str">
        <f t="shared" si="278"/>
        <v xml:space="preserve"> </v>
      </c>
      <c r="AB546" s="19" t="str">
        <f t="shared" si="279"/>
        <v>0</v>
      </c>
      <c r="AC546" s="19">
        <f t="shared" si="280"/>
        <v>0</v>
      </c>
      <c r="AD546" s="19">
        <f t="shared" si="281"/>
        <v>7</v>
      </c>
      <c r="AE546" s="31">
        <f>_xlfn.XLOOKUP(C546,Product!$E$3:$E$29,Product!$F$3:$F$29)</f>
        <v>175000</v>
      </c>
      <c r="AF546" s="31">
        <f>_xlfn.XLOOKUP(C546,Product!$E$3:$E$29,Product!$G$3:$G$29)</f>
        <v>63000</v>
      </c>
      <c r="AG546" s="21" t="s">
        <v>92</v>
      </c>
      <c r="AH546" s="22">
        <f>_xlfn.XLOOKUP(AG546,Diskon!$C$3:$C$9,Diskon!$D$3:$D$9)</f>
        <v>0.1</v>
      </c>
      <c r="AI546" s="17" t="s">
        <v>90</v>
      </c>
      <c r="AJ546" s="16" t="s">
        <v>14</v>
      </c>
      <c r="AK546" s="16" t="s">
        <v>74</v>
      </c>
      <c r="AL546" s="23">
        <f t="shared" si="282"/>
        <v>1225000</v>
      </c>
      <c r="AM546" s="23">
        <f t="shared" si="283"/>
        <v>122500</v>
      </c>
      <c r="AN546" s="23">
        <f t="shared" si="284"/>
        <v>1102500</v>
      </c>
      <c r="AO546" s="23">
        <f t="shared" si="285"/>
        <v>441000</v>
      </c>
      <c r="AP546" s="23">
        <f t="shared" si="286"/>
        <v>661500</v>
      </c>
      <c r="AQ546" s="24">
        <v>45022</v>
      </c>
      <c r="AR546" s="27" t="str">
        <f t="shared" si="287"/>
        <v>06/04/23</v>
      </c>
      <c r="AS546" s="16">
        <v>5</v>
      </c>
      <c r="AT546" s="66">
        <f>AP546/'pivot general'!$A$8</f>
        <v>9.9231745277885254E-4</v>
      </c>
    </row>
    <row r="547" spans="1:46" ht="14.4" x14ac:dyDescent="0.3">
      <c r="A547" s="16">
        <v>546</v>
      </c>
      <c r="B547" s="16" t="str">
        <f t="shared" si="256"/>
        <v>ORD-SP-546-14/04/23</v>
      </c>
      <c r="C547" s="17" t="s">
        <v>61</v>
      </c>
      <c r="D547" s="16" t="str">
        <f>_xlfn.XLOOKUP($C547,Product!$E$3:$E$29,Product!$D$3:$D$29)</f>
        <v>SP</v>
      </c>
      <c r="E547" s="18" t="s">
        <v>482</v>
      </c>
      <c r="F547" s="18">
        <f t="shared" si="257"/>
        <v>10</v>
      </c>
      <c r="G547" s="18">
        <f t="shared" si="258"/>
        <v>21</v>
      </c>
      <c r="H547" s="18">
        <f t="shared" si="259"/>
        <v>32</v>
      </c>
      <c r="I547" s="18">
        <f t="shared" si="260"/>
        <v>11</v>
      </c>
      <c r="J547" s="16" t="str">
        <f t="shared" si="261"/>
        <v>Carmine Red</v>
      </c>
      <c r="K547" s="16" t="str">
        <f t="shared" si="262"/>
        <v>Carmine Red</v>
      </c>
      <c r="L547" s="25" t="str">
        <f t="shared" si="263"/>
        <v xml:space="preserve"> 1</v>
      </c>
      <c r="M547" s="19">
        <f t="shared" si="264"/>
        <v>1</v>
      </c>
      <c r="N547" s="18">
        <f t="shared" si="265"/>
        <v>45</v>
      </c>
      <c r="O547" s="18">
        <f t="shared" si="266"/>
        <v>54</v>
      </c>
      <c r="P547" s="18">
        <f t="shared" si="267"/>
        <v>65</v>
      </c>
      <c r="Q547" s="18">
        <f t="shared" si="268"/>
        <v>9</v>
      </c>
      <c r="R547" s="27" t="str">
        <f t="shared" si="269"/>
        <v xml:space="preserve">Ash Grey </v>
      </c>
      <c r="S547" s="19" t="str">
        <f t="shared" si="270"/>
        <v xml:space="preserve">Ash Grey </v>
      </c>
      <c r="T547" s="19" t="str">
        <f t="shared" si="271"/>
        <v xml:space="preserve"> 2</v>
      </c>
      <c r="U547" s="19">
        <f t="shared" si="272"/>
        <v>2</v>
      </c>
      <c r="V547" s="20" t="e">
        <f t="shared" si="273"/>
        <v>#VALUE!</v>
      </c>
      <c r="W547" s="18" t="e">
        <f t="shared" si="274"/>
        <v>#VALUE!</v>
      </c>
      <c r="X547" s="18" t="e">
        <f t="shared" si="275"/>
        <v>#VALUE!</v>
      </c>
      <c r="Y547" s="18" t="e">
        <f t="shared" si="276"/>
        <v>#VALUE!</v>
      </c>
      <c r="Z547" s="16" t="str">
        <f t="shared" si="277"/>
        <v xml:space="preserve"> </v>
      </c>
      <c r="AA547" s="16" t="str">
        <f t="shared" si="278"/>
        <v xml:space="preserve"> </v>
      </c>
      <c r="AB547" s="19" t="str">
        <f t="shared" si="279"/>
        <v>0</v>
      </c>
      <c r="AC547" s="19">
        <f t="shared" si="280"/>
        <v>0</v>
      </c>
      <c r="AD547" s="19">
        <f t="shared" si="281"/>
        <v>3</v>
      </c>
      <c r="AE547" s="31">
        <f>_xlfn.XLOOKUP(C547,Product!$E$3:$E$29,Product!$F$3:$F$29)</f>
        <v>278000</v>
      </c>
      <c r="AF547" s="31">
        <f>_xlfn.XLOOKUP(C547,Product!$E$3:$E$29,Product!$G$3:$G$29)</f>
        <v>122000</v>
      </c>
      <c r="AG547" s="21" t="s">
        <v>16</v>
      </c>
      <c r="AH547" s="22" t="e">
        <f>_xlfn.XLOOKUP(AG547,Diskon!$C$3:$C$9,Diskon!$D$3:$D$9)</f>
        <v>#N/A</v>
      </c>
      <c r="AI547" s="17" t="s">
        <v>16</v>
      </c>
      <c r="AJ547" s="16" t="s">
        <v>17</v>
      </c>
      <c r="AK547" s="16" t="s">
        <v>64</v>
      </c>
      <c r="AL547" s="23">
        <f t="shared" si="282"/>
        <v>834000</v>
      </c>
      <c r="AM547" s="23" t="str">
        <f t="shared" si="283"/>
        <v>0</v>
      </c>
      <c r="AN547" s="23">
        <f t="shared" si="284"/>
        <v>834000</v>
      </c>
      <c r="AO547" s="23">
        <f t="shared" si="285"/>
        <v>366000</v>
      </c>
      <c r="AP547" s="23">
        <f t="shared" si="286"/>
        <v>468000</v>
      </c>
      <c r="AQ547" s="24">
        <v>45030</v>
      </c>
      <c r="AR547" s="27" t="str">
        <f t="shared" si="287"/>
        <v>14/04/23</v>
      </c>
      <c r="AS547" s="16">
        <v>1</v>
      </c>
      <c r="AT547" s="66">
        <f>AP547/'pivot general'!$A$8</f>
        <v>7.020477216938822E-4</v>
      </c>
    </row>
    <row r="548" spans="1:46" ht="14.4" x14ac:dyDescent="0.3">
      <c r="A548" s="16">
        <v>547</v>
      </c>
      <c r="B548" s="16" t="str">
        <f t="shared" si="256"/>
        <v>ORD-PP-547-18/04/23</v>
      </c>
      <c r="C548" s="17" t="s">
        <v>24</v>
      </c>
      <c r="D548" s="16" t="str">
        <f>_xlfn.XLOOKUP($C548,Product!$E$3:$E$29,Product!$D$3:$D$29)</f>
        <v>PP</v>
      </c>
      <c r="E548" s="18" t="s">
        <v>483</v>
      </c>
      <c r="F548" s="18">
        <f t="shared" si="257"/>
        <v>10</v>
      </c>
      <c r="G548" s="18">
        <f t="shared" si="258"/>
        <v>19</v>
      </c>
      <c r="H548" s="18">
        <f t="shared" si="259"/>
        <v>30</v>
      </c>
      <c r="I548" s="18">
        <f t="shared" si="260"/>
        <v>9</v>
      </c>
      <c r="J548" s="16" t="str">
        <f t="shared" si="261"/>
        <v>Rose Gold</v>
      </c>
      <c r="K548" s="16" t="str">
        <f t="shared" si="262"/>
        <v>Rose Gold</v>
      </c>
      <c r="L548" s="25" t="str">
        <f t="shared" si="263"/>
        <v xml:space="preserve"> 1</v>
      </c>
      <c r="M548" s="19">
        <f t="shared" si="264"/>
        <v>1</v>
      </c>
      <c r="N548" s="18">
        <f t="shared" si="265"/>
        <v>43</v>
      </c>
      <c r="O548" s="18">
        <f t="shared" si="266"/>
        <v>54</v>
      </c>
      <c r="P548" s="18">
        <f t="shared" si="267"/>
        <v>65</v>
      </c>
      <c r="Q548" s="18">
        <f t="shared" si="268"/>
        <v>11</v>
      </c>
      <c r="R548" s="27" t="str">
        <f t="shared" si="269"/>
        <v xml:space="preserve">Ocean Blue </v>
      </c>
      <c r="S548" s="19" t="str">
        <f t="shared" si="270"/>
        <v xml:space="preserve">Ocean Blue </v>
      </c>
      <c r="T548" s="19" t="str">
        <f t="shared" si="271"/>
        <v xml:space="preserve"> 1</v>
      </c>
      <c r="U548" s="19">
        <f t="shared" si="272"/>
        <v>1</v>
      </c>
      <c r="V548" s="20">
        <f t="shared" si="273"/>
        <v>78</v>
      </c>
      <c r="W548" s="18">
        <f t="shared" si="274"/>
        <v>87</v>
      </c>
      <c r="X548" s="18">
        <f t="shared" si="275"/>
        <v>98</v>
      </c>
      <c r="Y548" s="18">
        <f t="shared" si="276"/>
        <v>9</v>
      </c>
      <c r="Z548" s="16" t="str">
        <f t="shared" si="277"/>
        <v xml:space="preserve">Ash Grey </v>
      </c>
      <c r="AA548" s="16" t="str">
        <f t="shared" si="278"/>
        <v xml:space="preserve">Ash Grey </v>
      </c>
      <c r="AB548" s="19" t="str">
        <f t="shared" si="279"/>
        <v xml:space="preserve"> 1</v>
      </c>
      <c r="AC548" s="19">
        <f t="shared" si="280"/>
        <v>1</v>
      </c>
      <c r="AD548" s="19">
        <f t="shared" si="281"/>
        <v>3</v>
      </c>
      <c r="AE548" s="31">
        <f>_xlfn.XLOOKUP(C548,Product!$E$3:$E$29,Product!$F$3:$F$29)</f>
        <v>130000</v>
      </c>
      <c r="AF548" s="31">
        <f>_xlfn.XLOOKUP(C548,Product!$E$3:$E$29,Product!$G$3:$G$29)</f>
        <v>46000</v>
      </c>
      <c r="AG548" s="21" t="s">
        <v>100</v>
      </c>
      <c r="AH548" s="22">
        <f>_xlfn.XLOOKUP(AG548,Diskon!$C$3:$C$9,Diskon!$D$3:$D$9)</f>
        <v>0.15</v>
      </c>
      <c r="AI548" s="17" t="s">
        <v>13</v>
      </c>
      <c r="AJ548" s="16" t="s">
        <v>17</v>
      </c>
      <c r="AK548" s="16" t="s">
        <v>20</v>
      </c>
      <c r="AL548" s="23">
        <f t="shared" si="282"/>
        <v>390000</v>
      </c>
      <c r="AM548" s="23">
        <f t="shared" si="283"/>
        <v>58500</v>
      </c>
      <c r="AN548" s="23">
        <f t="shared" si="284"/>
        <v>331500</v>
      </c>
      <c r="AO548" s="23">
        <f t="shared" si="285"/>
        <v>138000</v>
      </c>
      <c r="AP548" s="23">
        <f t="shared" si="286"/>
        <v>193500</v>
      </c>
      <c r="AQ548" s="24">
        <v>45034</v>
      </c>
      <c r="AR548" s="27" t="str">
        <f t="shared" si="287"/>
        <v>18/04/23</v>
      </c>
      <c r="AS548" s="16">
        <v>2</v>
      </c>
      <c r="AT548" s="66">
        <f>AP548/'pivot general'!$A$8</f>
        <v>2.9026973108497051E-4</v>
      </c>
    </row>
    <row r="549" spans="1:46" ht="14.4" x14ac:dyDescent="0.3">
      <c r="A549" s="16">
        <v>548</v>
      </c>
      <c r="B549" s="16" t="str">
        <f t="shared" si="256"/>
        <v>ORD-PP-548-05/04/23</v>
      </c>
      <c r="C549" s="17" t="s">
        <v>54</v>
      </c>
      <c r="D549" s="16" t="str">
        <f>_xlfn.XLOOKUP($C549,Product!$E$3:$E$29,Product!$D$3:$D$29)</f>
        <v>PP</v>
      </c>
      <c r="E549" s="18" t="s">
        <v>401</v>
      </c>
      <c r="F549" s="18">
        <f t="shared" si="257"/>
        <v>10</v>
      </c>
      <c r="G549" s="18">
        <f t="shared" si="258"/>
        <v>21</v>
      </c>
      <c r="H549" s="18">
        <f t="shared" si="259"/>
        <v>32</v>
      </c>
      <c r="I549" s="18">
        <f t="shared" si="260"/>
        <v>11</v>
      </c>
      <c r="J549" s="16" t="str">
        <f t="shared" si="261"/>
        <v>Carmine Red</v>
      </c>
      <c r="K549" s="16" t="str">
        <f t="shared" si="262"/>
        <v>Carmine Red</v>
      </c>
      <c r="L549" s="25" t="str">
        <f t="shared" si="263"/>
        <v xml:space="preserve"> 6</v>
      </c>
      <c r="M549" s="19">
        <f t="shared" si="264"/>
        <v>6</v>
      </c>
      <c r="N549" s="18" t="e">
        <f t="shared" si="265"/>
        <v>#VALUE!</v>
      </c>
      <c r="O549" s="18" t="e">
        <f t="shared" si="266"/>
        <v>#VALUE!</v>
      </c>
      <c r="P549" s="18" t="e">
        <f t="shared" si="267"/>
        <v>#VALUE!</v>
      </c>
      <c r="Q549" s="18" t="e">
        <f t="shared" si="268"/>
        <v>#VALUE!</v>
      </c>
      <c r="R549" s="27" t="str">
        <f t="shared" si="269"/>
        <v xml:space="preserve"> </v>
      </c>
      <c r="S549" s="19" t="str">
        <f t="shared" si="270"/>
        <v xml:space="preserve"> </v>
      </c>
      <c r="T549" s="19" t="str">
        <f t="shared" si="271"/>
        <v>0</v>
      </c>
      <c r="U549" s="19">
        <f t="shared" si="272"/>
        <v>0</v>
      </c>
      <c r="V549" s="20" t="e">
        <f t="shared" si="273"/>
        <v>#VALUE!</v>
      </c>
      <c r="W549" s="18" t="e">
        <f t="shared" si="274"/>
        <v>#VALUE!</v>
      </c>
      <c r="X549" s="18" t="e">
        <f t="shared" si="275"/>
        <v>#VALUE!</v>
      </c>
      <c r="Y549" s="18" t="e">
        <f t="shared" si="276"/>
        <v>#VALUE!</v>
      </c>
      <c r="Z549" s="16" t="str">
        <f t="shared" si="277"/>
        <v xml:space="preserve"> </v>
      </c>
      <c r="AA549" s="16" t="str">
        <f t="shared" si="278"/>
        <v xml:space="preserve"> </v>
      </c>
      <c r="AB549" s="19" t="str">
        <f t="shared" si="279"/>
        <v>0</v>
      </c>
      <c r="AC549" s="19">
        <f t="shared" si="280"/>
        <v>0</v>
      </c>
      <c r="AD549" s="19">
        <f t="shared" si="281"/>
        <v>6</v>
      </c>
      <c r="AE549" s="31">
        <f>_xlfn.XLOOKUP(C549,Product!$E$3:$E$29,Product!$F$3:$F$29)</f>
        <v>85000</v>
      </c>
      <c r="AF549" s="31">
        <f>_xlfn.XLOOKUP(C549,Product!$E$3:$E$29,Product!$G$3:$G$29)</f>
        <v>28000</v>
      </c>
      <c r="AG549" s="21" t="s">
        <v>92</v>
      </c>
      <c r="AH549" s="22">
        <f>_xlfn.XLOOKUP(AG549,Diskon!$C$3:$C$9,Diskon!$D$3:$D$9)</f>
        <v>0.1</v>
      </c>
      <c r="AI549" s="17" t="s">
        <v>90</v>
      </c>
      <c r="AJ549" s="16" t="s">
        <v>14</v>
      </c>
      <c r="AK549" s="16" t="s">
        <v>20</v>
      </c>
      <c r="AL549" s="23">
        <f t="shared" si="282"/>
        <v>510000</v>
      </c>
      <c r="AM549" s="23">
        <f t="shared" si="283"/>
        <v>51000</v>
      </c>
      <c r="AN549" s="23">
        <f t="shared" si="284"/>
        <v>459000</v>
      </c>
      <c r="AO549" s="23">
        <f t="shared" si="285"/>
        <v>168000</v>
      </c>
      <c r="AP549" s="23">
        <f t="shared" si="286"/>
        <v>291000</v>
      </c>
      <c r="AQ549" s="24">
        <v>45021</v>
      </c>
      <c r="AR549" s="27" t="str">
        <f t="shared" si="287"/>
        <v>05/04/23</v>
      </c>
      <c r="AS549" s="16">
        <v>3</v>
      </c>
      <c r="AT549" s="66">
        <f>AP549/'pivot general'!$A$8</f>
        <v>4.3652967310452926E-4</v>
      </c>
    </row>
    <row r="550" spans="1:46" ht="14.4" x14ac:dyDescent="0.3">
      <c r="A550" s="16">
        <v>549</v>
      </c>
      <c r="B550" s="16" t="str">
        <f t="shared" si="256"/>
        <v>ORD-PP-549-02/04/23</v>
      </c>
      <c r="C550" s="17" t="s">
        <v>56</v>
      </c>
      <c r="D550" s="16" t="str">
        <f>_xlfn.XLOOKUP($C550,Product!$E$3:$E$29,Product!$D$3:$D$29)</f>
        <v>PP</v>
      </c>
      <c r="E550" s="18" t="s">
        <v>484</v>
      </c>
      <c r="F550" s="18">
        <f t="shared" si="257"/>
        <v>10</v>
      </c>
      <c r="G550" s="18">
        <f t="shared" si="258"/>
        <v>24</v>
      </c>
      <c r="H550" s="18">
        <f t="shared" si="259"/>
        <v>35</v>
      </c>
      <c r="I550" s="18">
        <f t="shared" si="260"/>
        <v>14</v>
      </c>
      <c r="J550" s="16" t="str">
        <f t="shared" si="261"/>
        <v>Midnight Black</v>
      </c>
      <c r="K550" s="16" t="str">
        <f t="shared" si="262"/>
        <v>Midnight Black</v>
      </c>
      <c r="L550" s="25" t="str">
        <f t="shared" si="263"/>
        <v xml:space="preserve"> 3</v>
      </c>
      <c r="M550" s="19">
        <f t="shared" si="264"/>
        <v>3</v>
      </c>
      <c r="N550" s="18">
        <f t="shared" si="265"/>
        <v>48</v>
      </c>
      <c r="O550" s="18">
        <f t="shared" si="266"/>
        <v>59</v>
      </c>
      <c r="P550" s="18">
        <f t="shared" si="267"/>
        <v>70</v>
      </c>
      <c r="Q550" s="18">
        <f t="shared" si="268"/>
        <v>11</v>
      </c>
      <c r="R550" s="27" t="str">
        <f t="shared" si="269"/>
        <v xml:space="preserve">Snow White </v>
      </c>
      <c r="S550" s="19" t="str">
        <f t="shared" si="270"/>
        <v xml:space="preserve">Snow White </v>
      </c>
      <c r="T550" s="19" t="str">
        <f t="shared" si="271"/>
        <v xml:space="preserve"> 2</v>
      </c>
      <c r="U550" s="19">
        <f t="shared" si="272"/>
        <v>2</v>
      </c>
      <c r="V550" s="20" t="e">
        <f t="shared" si="273"/>
        <v>#VALUE!</v>
      </c>
      <c r="W550" s="18" t="e">
        <f t="shared" si="274"/>
        <v>#VALUE!</v>
      </c>
      <c r="X550" s="18" t="e">
        <f t="shared" si="275"/>
        <v>#VALUE!</v>
      </c>
      <c r="Y550" s="18" t="e">
        <f t="shared" si="276"/>
        <v>#VALUE!</v>
      </c>
      <c r="Z550" s="16" t="str">
        <f t="shared" si="277"/>
        <v xml:space="preserve"> </v>
      </c>
      <c r="AA550" s="16" t="str">
        <f t="shared" si="278"/>
        <v xml:space="preserve"> </v>
      </c>
      <c r="AB550" s="19" t="str">
        <f t="shared" si="279"/>
        <v>0</v>
      </c>
      <c r="AC550" s="19">
        <f t="shared" si="280"/>
        <v>0</v>
      </c>
      <c r="AD550" s="19">
        <f t="shared" si="281"/>
        <v>5</v>
      </c>
      <c r="AE550" s="31">
        <f>_xlfn.XLOOKUP(C550,Product!$E$3:$E$29,Product!$F$3:$F$29)</f>
        <v>175000</v>
      </c>
      <c r="AF550" s="31">
        <f>_xlfn.XLOOKUP(C550,Product!$E$3:$E$29,Product!$G$3:$G$29)</f>
        <v>63000</v>
      </c>
      <c r="AG550" s="21" t="s">
        <v>19</v>
      </c>
      <c r="AH550" s="22">
        <f>_xlfn.XLOOKUP(AG550,Diskon!$C$3:$C$9,Diskon!$D$3:$D$9)</f>
        <v>0.15</v>
      </c>
      <c r="AI550" s="17" t="s">
        <v>90</v>
      </c>
      <c r="AJ550" s="16" t="s">
        <v>11</v>
      </c>
      <c r="AK550" s="16" t="s">
        <v>75</v>
      </c>
      <c r="AL550" s="23">
        <f t="shared" si="282"/>
        <v>875000</v>
      </c>
      <c r="AM550" s="23">
        <f t="shared" si="283"/>
        <v>131250</v>
      </c>
      <c r="AN550" s="23">
        <f t="shared" si="284"/>
        <v>743750</v>
      </c>
      <c r="AO550" s="23">
        <f t="shared" si="285"/>
        <v>315000</v>
      </c>
      <c r="AP550" s="23">
        <f t="shared" si="286"/>
        <v>428750</v>
      </c>
      <c r="AQ550" s="24">
        <v>45018</v>
      </c>
      <c r="AR550" s="27" t="str">
        <f t="shared" si="287"/>
        <v>02/04/23</v>
      </c>
      <c r="AS550" s="16">
        <v>2</v>
      </c>
      <c r="AT550" s="66">
        <f>AP550/'pivot general'!$A$8</f>
        <v>6.4316871939370081E-4</v>
      </c>
    </row>
    <row r="551" spans="1:46" ht="14.4" x14ac:dyDescent="0.3">
      <c r="A551" s="16">
        <v>550</v>
      </c>
      <c r="B551" s="16" t="str">
        <f t="shared" si="256"/>
        <v>ORD-PP-550-04/04/23</v>
      </c>
      <c r="C551" s="17" t="s">
        <v>54</v>
      </c>
      <c r="D551" s="16" t="str">
        <f>_xlfn.XLOOKUP($C551,Product!$E$3:$E$29,Product!$D$3:$D$29)</f>
        <v>PP</v>
      </c>
      <c r="E551" s="18" t="s">
        <v>108</v>
      </c>
      <c r="F551" s="18">
        <f t="shared" si="257"/>
        <v>10</v>
      </c>
      <c r="G551" s="18">
        <f t="shared" si="258"/>
        <v>14</v>
      </c>
      <c r="H551" s="18">
        <f t="shared" si="259"/>
        <v>25</v>
      </c>
      <c r="I551" s="18">
        <f t="shared" si="260"/>
        <v>4</v>
      </c>
      <c r="J551" s="16" t="str">
        <f t="shared" si="261"/>
        <v>Dusk</v>
      </c>
      <c r="K551" s="16" t="str">
        <f t="shared" si="262"/>
        <v>Dusk</v>
      </c>
      <c r="L551" s="25" t="str">
        <f t="shared" si="263"/>
        <v xml:space="preserve"> 1</v>
      </c>
      <c r="M551" s="19">
        <f t="shared" si="264"/>
        <v>1</v>
      </c>
      <c r="N551" s="18" t="e">
        <f t="shared" si="265"/>
        <v>#VALUE!</v>
      </c>
      <c r="O551" s="18" t="e">
        <f t="shared" si="266"/>
        <v>#VALUE!</v>
      </c>
      <c r="P551" s="18" t="e">
        <f t="shared" si="267"/>
        <v>#VALUE!</v>
      </c>
      <c r="Q551" s="18" t="e">
        <f t="shared" si="268"/>
        <v>#VALUE!</v>
      </c>
      <c r="R551" s="27" t="str">
        <f t="shared" si="269"/>
        <v xml:space="preserve"> </v>
      </c>
      <c r="S551" s="19" t="str">
        <f t="shared" si="270"/>
        <v xml:space="preserve"> </v>
      </c>
      <c r="T551" s="19" t="str">
        <f t="shared" si="271"/>
        <v>0</v>
      </c>
      <c r="U551" s="19">
        <f t="shared" si="272"/>
        <v>0</v>
      </c>
      <c r="V551" s="20" t="e">
        <f t="shared" si="273"/>
        <v>#VALUE!</v>
      </c>
      <c r="W551" s="18" t="e">
        <f t="shared" si="274"/>
        <v>#VALUE!</v>
      </c>
      <c r="X551" s="18" t="e">
        <f t="shared" si="275"/>
        <v>#VALUE!</v>
      </c>
      <c r="Y551" s="18" t="e">
        <f t="shared" si="276"/>
        <v>#VALUE!</v>
      </c>
      <c r="Z551" s="16" t="str">
        <f t="shared" si="277"/>
        <v xml:space="preserve"> </v>
      </c>
      <c r="AA551" s="16" t="str">
        <f t="shared" si="278"/>
        <v xml:space="preserve"> </v>
      </c>
      <c r="AB551" s="19" t="str">
        <f t="shared" si="279"/>
        <v>0</v>
      </c>
      <c r="AC551" s="19">
        <f t="shared" si="280"/>
        <v>0</v>
      </c>
      <c r="AD551" s="19">
        <f t="shared" si="281"/>
        <v>1</v>
      </c>
      <c r="AE551" s="31">
        <f>_xlfn.XLOOKUP(C551,Product!$E$3:$E$29,Product!$F$3:$F$29)</f>
        <v>85000</v>
      </c>
      <c r="AF551" s="31">
        <f>_xlfn.XLOOKUP(C551,Product!$E$3:$E$29,Product!$G$3:$G$29)</f>
        <v>28000</v>
      </c>
      <c r="AG551" s="21" t="s">
        <v>19</v>
      </c>
      <c r="AH551" s="22">
        <f>_xlfn.XLOOKUP(AG551,Diskon!$C$3:$C$9,Diskon!$D$3:$D$9)</f>
        <v>0.15</v>
      </c>
      <c r="AI551" s="17" t="s">
        <v>90</v>
      </c>
      <c r="AJ551" s="16" t="s">
        <v>11</v>
      </c>
      <c r="AK551" s="16" t="s">
        <v>18</v>
      </c>
      <c r="AL551" s="23">
        <f t="shared" si="282"/>
        <v>85000</v>
      </c>
      <c r="AM551" s="23">
        <f t="shared" si="283"/>
        <v>12750</v>
      </c>
      <c r="AN551" s="23">
        <f t="shared" si="284"/>
        <v>72250</v>
      </c>
      <c r="AO551" s="23">
        <f t="shared" si="285"/>
        <v>28000</v>
      </c>
      <c r="AP551" s="23">
        <f t="shared" si="286"/>
        <v>44250</v>
      </c>
      <c r="AQ551" s="24">
        <v>45020</v>
      </c>
      <c r="AR551" s="27" t="str">
        <f t="shared" si="287"/>
        <v>04/04/23</v>
      </c>
      <c r="AS551" s="16">
        <v>1</v>
      </c>
      <c r="AT551" s="66">
        <f>AP551/'pivot general'!$A$8</f>
        <v>6.637951214733822E-5</v>
      </c>
    </row>
    <row r="552" spans="1:46" ht="14.4" x14ac:dyDescent="0.3">
      <c r="A552" s="16">
        <v>551</v>
      </c>
      <c r="B552" s="16" t="str">
        <f t="shared" si="256"/>
        <v>ORD-PW-551-24/04/23</v>
      </c>
      <c r="C552" s="17" t="s">
        <v>27</v>
      </c>
      <c r="D552" s="16" t="str">
        <f>_xlfn.XLOOKUP($C552,Product!$E$3:$E$29,Product!$D$3:$D$29)</f>
        <v>PW</v>
      </c>
      <c r="E552" s="18" t="s">
        <v>485</v>
      </c>
      <c r="F552" s="18">
        <f t="shared" si="257"/>
        <v>10</v>
      </c>
      <c r="G552" s="18">
        <f t="shared" si="258"/>
        <v>14</v>
      </c>
      <c r="H552" s="18">
        <f t="shared" si="259"/>
        <v>25</v>
      </c>
      <c r="I552" s="18">
        <f t="shared" si="260"/>
        <v>4</v>
      </c>
      <c r="J552" s="16" t="str">
        <f t="shared" si="261"/>
        <v>Dusk</v>
      </c>
      <c r="K552" s="16" t="str">
        <f t="shared" si="262"/>
        <v>Dusk</v>
      </c>
      <c r="L552" s="25" t="str">
        <f t="shared" si="263"/>
        <v xml:space="preserve"> 3</v>
      </c>
      <c r="M552" s="19">
        <f t="shared" si="264"/>
        <v>3</v>
      </c>
      <c r="N552" s="18">
        <f t="shared" si="265"/>
        <v>38</v>
      </c>
      <c r="O552" s="18">
        <f t="shared" si="266"/>
        <v>48</v>
      </c>
      <c r="P552" s="18">
        <f t="shared" si="267"/>
        <v>59</v>
      </c>
      <c r="Q552" s="18">
        <f t="shared" si="268"/>
        <v>10</v>
      </c>
      <c r="R552" s="27" t="str">
        <f t="shared" si="269"/>
        <v xml:space="preserve">Rose Gold </v>
      </c>
      <c r="S552" s="19" t="str">
        <f t="shared" si="270"/>
        <v xml:space="preserve">Rose Gold </v>
      </c>
      <c r="T552" s="19" t="str">
        <f t="shared" si="271"/>
        <v xml:space="preserve"> 1</v>
      </c>
      <c r="U552" s="19">
        <f t="shared" si="272"/>
        <v>1</v>
      </c>
      <c r="V552" s="20">
        <f t="shared" si="273"/>
        <v>72</v>
      </c>
      <c r="W552" s="18">
        <f t="shared" si="274"/>
        <v>87</v>
      </c>
      <c r="X552" s="18">
        <f t="shared" si="275"/>
        <v>98</v>
      </c>
      <c r="Y552" s="18">
        <f t="shared" si="276"/>
        <v>15</v>
      </c>
      <c r="Z552" s="16" t="str">
        <f t="shared" si="277"/>
        <v xml:space="preserve">Midnight Black </v>
      </c>
      <c r="AA552" s="16" t="str">
        <f t="shared" si="278"/>
        <v xml:space="preserve">Midnight Black </v>
      </c>
      <c r="AB552" s="19" t="str">
        <f t="shared" si="279"/>
        <v xml:space="preserve"> 1</v>
      </c>
      <c r="AC552" s="19">
        <f t="shared" si="280"/>
        <v>1</v>
      </c>
      <c r="AD552" s="19">
        <f t="shared" si="281"/>
        <v>5</v>
      </c>
      <c r="AE552" s="31">
        <f>_xlfn.XLOOKUP(C552,Product!$E$3:$E$29,Product!$F$3:$F$29)</f>
        <v>155000</v>
      </c>
      <c r="AF552" s="31">
        <f>_xlfn.XLOOKUP(C552,Product!$E$3:$E$29,Product!$G$3:$G$29)</f>
        <v>46000</v>
      </c>
      <c r="AG552" s="21" t="s">
        <v>12</v>
      </c>
      <c r="AH552" s="22">
        <f>_xlfn.XLOOKUP(AG552,Diskon!$C$3:$C$9,Diskon!$D$3:$D$9)</f>
        <v>0.2</v>
      </c>
      <c r="AI552" s="17" t="s">
        <v>13</v>
      </c>
      <c r="AJ552" s="16" t="s">
        <v>11</v>
      </c>
      <c r="AK552" s="16" t="s">
        <v>58</v>
      </c>
      <c r="AL552" s="23">
        <f t="shared" si="282"/>
        <v>775000</v>
      </c>
      <c r="AM552" s="23">
        <f t="shared" si="283"/>
        <v>155000</v>
      </c>
      <c r="AN552" s="23">
        <f t="shared" si="284"/>
        <v>620000</v>
      </c>
      <c r="AO552" s="23">
        <f t="shared" si="285"/>
        <v>230000</v>
      </c>
      <c r="AP552" s="23">
        <f t="shared" si="286"/>
        <v>390000</v>
      </c>
      <c r="AQ552" s="24">
        <v>45040</v>
      </c>
      <c r="AR552" s="27" t="str">
        <f t="shared" si="287"/>
        <v>24/04/23</v>
      </c>
      <c r="AS552" s="16">
        <v>2</v>
      </c>
      <c r="AT552" s="66">
        <f>AP552/'pivot general'!$A$8</f>
        <v>5.8503976807823511E-4</v>
      </c>
    </row>
    <row r="553" spans="1:46" ht="14.4" x14ac:dyDescent="0.3">
      <c r="A553" s="16">
        <v>552</v>
      </c>
      <c r="B553" s="16" t="str">
        <f t="shared" si="256"/>
        <v>ORD-SW-552-01/04/23</v>
      </c>
      <c r="C553" s="17" t="s">
        <v>33</v>
      </c>
      <c r="D553" s="16" t="str">
        <f>_xlfn.XLOOKUP($C553,Product!$E$3:$E$29,Product!$D$3:$D$29)</f>
        <v>SW</v>
      </c>
      <c r="E553" s="18" t="s">
        <v>177</v>
      </c>
      <c r="F553" s="18">
        <f t="shared" si="257"/>
        <v>10</v>
      </c>
      <c r="G553" s="18">
        <f t="shared" si="258"/>
        <v>20</v>
      </c>
      <c r="H553" s="18">
        <f t="shared" si="259"/>
        <v>31</v>
      </c>
      <c r="I553" s="18">
        <f t="shared" si="260"/>
        <v>10</v>
      </c>
      <c r="J553" s="16" t="str">
        <f t="shared" si="261"/>
        <v>Ocean Blue</v>
      </c>
      <c r="K553" s="16" t="str">
        <f t="shared" si="262"/>
        <v>Ocean Blue</v>
      </c>
      <c r="L553" s="25" t="str">
        <f t="shared" si="263"/>
        <v xml:space="preserve"> 1</v>
      </c>
      <c r="M553" s="19">
        <f t="shared" si="264"/>
        <v>1</v>
      </c>
      <c r="N553" s="18" t="e">
        <f t="shared" si="265"/>
        <v>#VALUE!</v>
      </c>
      <c r="O553" s="18" t="e">
        <f t="shared" si="266"/>
        <v>#VALUE!</v>
      </c>
      <c r="P553" s="18" t="e">
        <f t="shared" si="267"/>
        <v>#VALUE!</v>
      </c>
      <c r="Q553" s="18" t="e">
        <f t="shared" si="268"/>
        <v>#VALUE!</v>
      </c>
      <c r="R553" s="27" t="str">
        <f t="shared" si="269"/>
        <v xml:space="preserve"> </v>
      </c>
      <c r="S553" s="19" t="str">
        <f t="shared" si="270"/>
        <v xml:space="preserve"> </v>
      </c>
      <c r="T553" s="19" t="str">
        <f t="shared" si="271"/>
        <v>0</v>
      </c>
      <c r="U553" s="19">
        <f t="shared" si="272"/>
        <v>0</v>
      </c>
      <c r="V553" s="20" t="e">
        <f t="shared" si="273"/>
        <v>#VALUE!</v>
      </c>
      <c r="W553" s="18" t="e">
        <f t="shared" si="274"/>
        <v>#VALUE!</v>
      </c>
      <c r="X553" s="18" t="e">
        <f t="shared" si="275"/>
        <v>#VALUE!</v>
      </c>
      <c r="Y553" s="18" t="e">
        <f t="shared" si="276"/>
        <v>#VALUE!</v>
      </c>
      <c r="Z553" s="16" t="str">
        <f t="shared" si="277"/>
        <v xml:space="preserve"> </v>
      </c>
      <c r="AA553" s="16" t="str">
        <f t="shared" si="278"/>
        <v xml:space="preserve"> </v>
      </c>
      <c r="AB553" s="19" t="str">
        <f t="shared" si="279"/>
        <v>0</v>
      </c>
      <c r="AC553" s="19">
        <f t="shared" si="280"/>
        <v>0</v>
      </c>
      <c r="AD553" s="19">
        <f t="shared" si="281"/>
        <v>1</v>
      </c>
      <c r="AE553" s="31">
        <f>_xlfn.XLOOKUP(C553,Product!$E$3:$E$29,Product!$F$3:$F$29)</f>
        <v>189000</v>
      </c>
      <c r="AF553" s="31">
        <f>_xlfn.XLOOKUP(C553,Product!$E$3:$E$29,Product!$G$3:$G$29)</f>
        <v>93000</v>
      </c>
      <c r="AG553" s="21" t="s">
        <v>92</v>
      </c>
      <c r="AH553" s="22">
        <f>_xlfn.XLOOKUP(AG553,Diskon!$C$3:$C$9,Diskon!$D$3:$D$9)</f>
        <v>0.1</v>
      </c>
      <c r="AI553" s="17" t="s">
        <v>90</v>
      </c>
      <c r="AJ553" s="16" t="s">
        <v>14</v>
      </c>
      <c r="AK553" s="16" t="s">
        <v>30</v>
      </c>
      <c r="AL553" s="23">
        <f t="shared" si="282"/>
        <v>189000</v>
      </c>
      <c r="AM553" s="23">
        <f t="shared" si="283"/>
        <v>18900</v>
      </c>
      <c r="AN553" s="23">
        <f t="shared" si="284"/>
        <v>170100</v>
      </c>
      <c r="AO553" s="23">
        <f t="shared" si="285"/>
        <v>93000</v>
      </c>
      <c r="AP553" s="23">
        <f t="shared" si="286"/>
        <v>77100</v>
      </c>
      <c r="AQ553" s="24">
        <v>45017</v>
      </c>
      <c r="AR553" s="27" t="str">
        <f t="shared" si="287"/>
        <v>01/04/23</v>
      </c>
      <c r="AS553" s="16">
        <v>5</v>
      </c>
      <c r="AT553" s="66">
        <f>AP553/'pivot general'!$A$8</f>
        <v>1.1565786184315879E-4</v>
      </c>
    </row>
    <row r="554" spans="1:46" ht="14.4" x14ac:dyDescent="0.3">
      <c r="A554" s="16">
        <v>553</v>
      </c>
      <c r="B554" s="16" t="str">
        <f t="shared" si="256"/>
        <v>ORD-AK-553-29/04/23</v>
      </c>
      <c r="C554" s="17" t="s">
        <v>31</v>
      </c>
      <c r="D554" s="16" t="str">
        <f>_xlfn.XLOOKUP($C554,Product!$E$3:$E$29,Product!$D$3:$D$29)</f>
        <v>AK</v>
      </c>
      <c r="E554" s="18" t="s">
        <v>393</v>
      </c>
      <c r="F554" s="18">
        <f t="shared" si="257"/>
        <v>10</v>
      </c>
      <c r="G554" s="18">
        <f t="shared" si="258"/>
        <v>20</v>
      </c>
      <c r="H554" s="18">
        <f t="shared" si="259"/>
        <v>31</v>
      </c>
      <c r="I554" s="18">
        <f t="shared" si="260"/>
        <v>10</v>
      </c>
      <c r="J554" s="16" t="str">
        <f t="shared" si="261"/>
        <v>Ocean Blue</v>
      </c>
      <c r="K554" s="16" t="str">
        <f t="shared" si="262"/>
        <v>Ocean Blue</v>
      </c>
      <c r="L554" s="25" t="str">
        <f t="shared" si="263"/>
        <v xml:space="preserve"> 1</v>
      </c>
      <c r="M554" s="19">
        <f t="shared" si="264"/>
        <v>1</v>
      </c>
      <c r="N554" s="18">
        <f t="shared" si="265"/>
        <v>44</v>
      </c>
      <c r="O554" s="18">
        <f t="shared" si="266"/>
        <v>53</v>
      </c>
      <c r="P554" s="18">
        <f t="shared" si="267"/>
        <v>64</v>
      </c>
      <c r="Q554" s="18">
        <f t="shared" si="268"/>
        <v>9</v>
      </c>
      <c r="R554" s="27" t="str">
        <f t="shared" si="269"/>
        <v xml:space="preserve">Ash Grey </v>
      </c>
      <c r="S554" s="19" t="str">
        <f t="shared" si="270"/>
        <v xml:space="preserve">Ash Grey </v>
      </c>
      <c r="T554" s="19" t="str">
        <f t="shared" si="271"/>
        <v xml:space="preserve"> 1</v>
      </c>
      <c r="U554" s="19">
        <f t="shared" si="272"/>
        <v>1</v>
      </c>
      <c r="V554" s="20" t="e">
        <f t="shared" si="273"/>
        <v>#VALUE!</v>
      </c>
      <c r="W554" s="18" t="e">
        <f t="shared" si="274"/>
        <v>#VALUE!</v>
      </c>
      <c r="X554" s="18" t="e">
        <f t="shared" si="275"/>
        <v>#VALUE!</v>
      </c>
      <c r="Y554" s="18" t="e">
        <f t="shared" si="276"/>
        <v>#VALUE!</v>
      </c>
      <c r="Z554" s="16" t="str">
        <f t="shared" si="277"/>
        <v xml:space="preserve"> </v>
      </c>
      <c r="AA554" s="16" t="str">
        <f t="shared" si="278"/>
        <v xml:space="preserve"> </v>
      </c>
      <c r="AB554" s="19" t="str">
        <f t="shared" si="279"/>
        <v>0</v>
      </c>
      <c r="AC554" s="19">
        <f t="shared" si="280"/>
        <v>0</v>
      </c>
      <c r="AD554" s="19">
        <f t="shared" si="281"/>
        <v>2</v>
      </c>
      <c r="AE554" s="31">
        <f>_xlfn.XLOOKUP(C554,Product!$E$3:$E$29,Product!$F$3:$F$29)</f>
        <v>65000</v>
      </c>
      <c r="AF554" s="31">
        <f>_xlfn.XLOOKUP(C554,Product!$E$3:$E$29,Product!$G$3:$G$29)</f>
        <v>11000</v>
      </c>
      <c r="AG554" s="21" t="s">
        <v>100</v>
      </c>
      <c r="AH554" s="22">
        <f>_xlfn.XLOOKUP(AG554,Diskon!$C$3:$C$9,Diskon!$D$3:$D$9)</f>
        <v>0.15</v>
      </c>
      <c r="AI554" s="17" t="s">
        <v>13</v>
      </c>
      <c r="AJ554" s="16" t="s">
        <v>17</v>
      </c>
      <c r="AK554" s="16" t="s">
        <v>75</v>
      </c>
      <c r="AL554" s="23">
        <f t="shared" si="282"/>
        <v>130000</v>
      </c>
      <c r="AM554" s="23">
        <f t="shared" si="283"/>
        <v>19500</v>
      </c>
      <c r="AN554" s="23">
        <f t="shared" si="284"/>
        <v>110500</v>
      </c>
      <c r="AO554" s="23">
        <f t="shared" si="285"/>
        <v>22000</v>
      </c>
      <c r="AP554" s="23">
        <f t="shared" si="286"/>
        <v>88500</v>
      </c>
      <c r="AQ554" s="24">
        <v>45045</v>
      </c>
      <c r="AR554" s="27" t="str">
        <f t="shared" si="287"/>
        <v>29/04/23</v>
      </c>
      <c r="AS554" s="16">
        <v>2</v>
      </c>
      <c r="AT554" s="66">
        <f>AP554/'pivot general'!$A$8</f>
        <v>1.3275902429467644E-4</v>
      </c>
    </row>
    <row r="555" spans="1:46" ht="14.4" x14ac:dyDescent="0.3">
      <c r="A555" s="16">
        <v>554</v>
      </c>
      <c r="B555" s="16" t="str">
        <f t="shared" si="256"/>
        <v>ORD-PW-554-01/04/23</v>
      </c>
      <c r="C555" s="17" t="s">
        <v>27</v>
      </c>
      <c r="D555" s="16" t="str">
        <f>_xlfn.XLOOKUP($C555,Product!$E$3:$E$29,Product!$D$3:$D$29)</f>
        <v>PW</v>
      </c>
      <c r="E555" s="18" t="s">
        <v>486</v>
      </c>
      <c r="F555" s="18">
        <f t="shared" si="257"/>
        <v>10</v>
      </c>
      <c r="G555" s="18">
        <f t="shared" si="258"/>
        <v>20</v>
      </c>
      <c r="H555" s="18">
        <f t="shared" si="259"/>
        <v>31</v>
      </c>
      <c r="I555" s="18">
        <f t="shared" si="260"/>
        <v>10</v>
      </c>
      <c r="J555" s="16" t="str">
        <f t="shared" si="261"/>
        <v>Snow White</v>
      </c>
      <c r="K555" s="16" t="str">
        <f t="shared" si="262"/>
        <v>Snow White</v>
      </c>
      <c r="L555" s="25" t="str">
        <f t="shared" si="263"/>
        <v xml:space="preserve"> 2</v>
      </c>
      <c r="M555" s="19">
        <f t="shared" si="264"/>
        <v>2</v>
      </c>
      <c r="N555" s="18">
        <f t="shared" si="265"/>
        <v>44</v>
      </c>
      <c r="O555" s="18">
        <f t="shared" si="266"/>
        <v>56</v>
      </c>
      <c r="P555" s="18">
        <f t="shared" si="267"/>
        <v>67</v>
      </c>
      <c r="Q555" s="18">
        <f t="shared" si="268"/>
        <v>12</v>
      </c>
      <c r="R555" s="27" t="str">
        <f t="shared" si="269"/>
        <v xml:space="preserve">Carmine Red </v>
      </c>
      <c r="S555" s="19" t="str">
        <f t="shared" si="270"/>
        <v xml:space="preserve">Carmine Red </v>
      </c>
      <c r="T555" s="19" t="str">
        <f t="shared" si="271"/>
        <v xml:space="preserve"> 4</v>
      </c>
      <c r="U555" s="19">
        <f t="shared" si="272"/>
        <v>4</v>
      </c>
      <c r="V555" s="20" t="e">
        <f t="shared" si="273"/>
        <v>#VALUE!</v>
      </c>
      <c r="W555" s="18" t="e">
        <f t="shared" si="274"/>
        <v>#VALUE!</v>
      </c>
      <c r="X555" s="18" t="e">
        <f t="shared" si="275"/>
        <v>#VALUE!</v>
      </c>
      <c r="Y555" s="18" t="e">
        <f t="shared" si="276"/>
        <v>#VALUE!</v>
      </c>
      <c r="Z555" s="16" t="str">
        <f t="shared" si="277"/>
        <v xml:space="preserve"> </v>
      </c>
      <c r="AA555" s="16" t="str">
        <f t="shared" si="278"/>
        <v xml:space="preserve"> </v>
      </c>
      <c r="AB555" s="19" t="str">
        <f t="shared" si="279"/>
        <v>0</v>
      </c>
      <c r="AC555" s="19">
        <f t="shared" si="280"/>
        <v>0</v>
      </c>
      <c r="AD555" s="19">
        <f t="shared" si="281"/>
        <v>6</v>
      </c>
      <c r="AE555" s="31">
        <f>_xlfn.XLOOKUP(C555,Product!$E$3:$E$29,Product!$F$3:$F$29)</f>
        <v>155000</v>
      </c>
      <c r="AF555" s="31">
        <f>_xlfn.XLOOKUP(C555,Product!$E$3:$E$29,Product!$G$3:$G$29)</f>
        <v>46000</v>
      </c>
      <c r="AG555" s="21" t="s">
        <v>19</v>
      </c>
      <c r="AH555" s="22">
        <f>_xlfn.XLOOKUP(AG555,Diskon!$C$3:$C$9,Diskon!$D$3:$D$9)</f>
        <v>0.15</v>
      </c>
      <c r="AI555" s="17" t="s">
        <v>90</v>
      </c>
      <c r="AJ555" s="16" t="s">
        <v>11</v>
      </c>
      <c r="AK555" s="16" t="s">
        <v>49</v>
      </c>
      <c r="AL555" s="23">
        <f t="shared" si="282"/>
        <v>930000</v>
      </c>
      <c r="AM555" s="23">
        <f t="shared" si="283"/>
        <v>139500</v>
      </c>
      <c r="AN555" s="23">
        <f t="shared" si="284"/>
        <v>790500</v>
      </c>
      <c r="AO555" s="23">
        <f t="shared" si="285"/>
        <v>276000</v>
      </c>
      <c r="AP555" s="23">
        <f t="shared" si="286"/>
        <v>514500</v>
      </c>
      <c r="AQ555" s="24">
        <v>45017</v>
      </c>
      <c r="AR555" s="27" t="str">
        <f t="shared" si="287"/>
        <v>01/04/23</v>
      </c>
      <c r="AS555" s="16">
        <v>5</v>
      </c>
      <c r="AT555" s="66">
        <f>AP555/'pivot general'!$A$8</f>
        <v>7.7180246327244095E-4</v>
      </c>
    </row>
    <row r="556" spans="1:46" ht="14.4" x14ac:dyDescent="0.3">
      <c r="A556" s="16">
        <v>555</v>
      </c>
      <c r="B556" s="16" t="str">
        <f t="shared" si="256"/>
        <v>ORD-AK-555-04/04/23</v>
      </c>
      <c r="C556" s="17" t="s">
        <v>35</v>
      </c>
      <c r="D556" s="16" t="str">
        <f>_xlfn.XLOOKUP($C556,Product!$E$3:$E$29,Product!$D$3:$D$29)</f>
        <v>AK</v>
      </c>
      <c r="E556" s="18" t="s">
        <v>487</v>
      </c>
      <c r="F556" s="18">
        <f t="shared" si="257"/>
        <v>10</v>
      </c>
      <c r="G556" s="18">
        <f t="shared" si="258"/>
        <v>14</v>
      </c>
      <c r="H556" s="18">
        <f t="shared" si="259"/>
        <v>25</v>
      </c>
      <c r="I556" s="18">
        <f t="shared" si="260"/>
        <v>4</v>
      </c>
      <c r="J556" s="16" t="str">
        <f t="shared" si="261"/>
        <v>Gold</v>
      </c>
      <c r="K556" s="16" t="str">
        <f t="shared" si="262"/>
        <v>Gold</v>
      </c>
      <c r="L556" s="25" t="str">
        <f t="shared" si="263"/>
        <v xml:space="preserve"> 3</v>
      </c>
      <c r="M556" s="19">
        <f t="shared" si="264"/>
        <v>3</v>
      </c>
      <c r="N556" s="18">
        <f t="shared" si="265"/>
        <v>38</v>
      </c>
      <c r="O556" s="18">
        <f t="shared" si="266"/>
        <v>49</v>
      </c>
      <c r="P556" s="18">
        <f t="shared" si="267"/>
        <v>60</v>
      </c>
      <c r="Q556" s="18">
        <f t="shared" si="268"/>
        <v>11</v>
      </c>
      <c r="R556" s="27" t="str">
        <f t="shared" si="269"/>
        <v xml:space="preserve">Snow White </v>
      </c>
      <c r="S556" s="19" t="str">
        <f t="shared" si="270"/>
        <v xml:space="preserve">Snow White </v>
      </c>
      <c r="T556" s="19" t="str">
        <f t="shared" si="271"/>
        <v xml:space="preserve"> 1</v>
      </c>
      <c r="U556" s="19">
        <f t="shared" si="272"/>
        <v>1</v>
      </c>
      <c r="V556" s="20">
        <f t="shared" si="273"/>
        <v>73</v>
      </c>
      <c r="W556" s="18">
        <f t="shared" si="274"/>
        <v>78</v>
      </c>
      <c r="X556" s="18">
        <f t="shared" si="275"/>
        <v>89</v>
      </c>
      <c r="Y556" s="18">
        <f t="shared" si="276"/>
        <v>5</v>
      </c>
      <c r="Z556" s="16" t="str">
        <f t="shared" si="277"/>
        <v xml:space="preserve">Gold </v>
      </c>
      <c r="AA556" s="16" t="str">
        <f t="shared" si="278"/>
        <v xml:space="preserve">Gold </v>
      </c>
      <c r="AB556" s="19" t="str">
        <f t="shared" si="279"/>
        <v xml:space="preserve"> 2</v>
      </c>
      <c r="AC556" s="19">
        <f t="shared" si="280"/>
        <v>2</v>
      </c>
      <c r="AD556" s="19">
        <f t="shared" si="281"/>
        <v>6</v>
      </c>
      <c r="AE556" s="31">
        <f>_xlfn.XLOOKUP(C556,Product!$E$3:$E$29,Product!$F$3:$F$29)</f>
        <v>90000</v>
      </c>
      <c r="AF556" s="31">
        <f>_xlfn.XLOOKUP(C556,Product!$E$3:$E$29,Product!$G$3:$G$29)</f>
        <v>47000</v>
      </c>
      <c r="AG556" s="21" t="s">
        <v>10</v>
      </c>
      <c r="AH556" s="22">
        <f>_xlfn.XLOOKUP(AG556,Diskon!$C$3:$C$9,Diskon!$D$3:$D$9)</f>
        <v>0.1</v>
      </c>
      <c r="AI556" s="17" t="s">
        <v>90</v>
      </c>
      <c r="AJ556" s="16" t="s">
        <v>11</v>
      </c>
      <c r="AK556" s="16" t="s">
        <v>55</v>
      </c>
      <c r="AL556" s="23">
        <f t="shared" si="282"/>
        <v>540000</v>
      </c>
      <c r="AM556" s="23">
        <f t="shared" si="283"/>
        <v>54000</v>
      </c>
      <c r="AN556" s="23">
        <f t="shared" si="284"/>
        <v>486000</v>
      </c>
      <c r="AO556" s="23">
        <f t="shared" si="285"/>
        <v>282000</v>
      </c>
      <c r="AP556" s="23">
        <f t="shared" si="286"/>
        <v>204000</v>
      </c>
      <c r="AQ556" s="24">
        <v>45020</v>
      </c>
      <c r="AR556" s="27" t="str">
        <f t="shared" si="287"/>
        <v>04/04/23</v>
      </c>
      <c r="AS556" s="16">
        <v>3</v>
      </c>
      <c r="AT556" s="66">
        <f>AP556/'pivot general'!$A$8</f>
        <v>3.0602080176399992E-4</v>
      </c>
    </row>
    <row r="557" spans="1:46" ht="14.4" x14ac:dyDescent="0.3">
      <c r="A557" s="16">
        <v>556</v>
      </c>
      <c r="B557" s="16" t="str">
        <f t="shared" si="256"/>
        <v>ORD-AK-556-03/04/23</v>
      </c>
      <c r="C557" s="17" t="s">
        <v>35</v>
      </c>
      <c r="D557" s="16" t="str">
        <f>_xlfn.XLOOKUP($C557,Product!$E$3:$E$29,Product!$D$3:$D$29)</f>
        <v>AK</v>
      </c>
      <c r="E557" s="18" t="s">
        <v>488</v>
      </c>
      <c r="F557" s="18">
        <f t="shared" si="257"/>
        <v>10</v>
      </c>
      <c r="G557" s="18">
        <f t="shared" si="258"/>
        <v>14</v>
      </c>
      <c r="H557" s="18">
        <f t="shared" si="259"/>
        <v>25</v>
      </c>
      <c r="I557" s="18">
        <f t="shared" si="260"/>
        <v>4</v>
      </c>
      <c r="J557" s="16" t="str">
        <f t="shared" si="261"/>
        <v>Gold</v>
      </c>
      <c r="K557" s="16" t="str">
        <f t="shared" si="262"/>
        <v>Gold</v>
      </c>
      <c r="L557" s="25" t="str">
        <f t="shared" si="263"/>
        <v xml:space="preserve"> 5</v>
      </c>
      <c r="M557" s="19">
        <f t="shared" si="264"/>
        <v>5</v>
      </c>
      <c r="N557" s="18">
        <f t="shared" si="265"/>
        <v>38</v>
      </c>
      <c r="O557" s="18">
        <f t="shared" si="266"/>
        <v>49</v>
      </c>
      <c r="P557" s="18">
        <f t="shared" si="267"/>
        <v>60</v>
      </c>
      <c r="Q557" s="18">
        <f t="shared" si="268"/>
        <v>11</v>
      </c>
      <c r="R557" s="27" t="str">
        <f t="shared" si="269"/>
        <v xml:space="preserve">Ocean Blue </v>
      </c>
      <c r="S557" s="19" t="str">
        <f t="shared" si="270"/>
        <v xml:space="preserve">Ocean Blue </v>
      </c>
      <c r="T557" s="19" t="str">
        <f t="shared" si="271"/>
        <v xml:space="preserve"> 2</v>
      </c>
      <c r="U557" s="19">
        <f t="shared" si="272"/>
        <v>2</v>
      </c>
      <c r="V557" s="20" t="e">
        <f t="shared" si="273"/>
        <v>#VALUE!</v>
      </c>
      <c r="W557" s="18" t="e">
        <f t="shared" si="274"/>
        <v>#VALUE!</v>
      </c>
      <c r="X557" s="18" t="e">
        <f t="shared" si="275"/>
        <v>#VALUE!</v>
      </c>
      <c r="Y557" s="18" t="e">
        <f t="shared" si="276"/>
        <v>#VALUE!</v>
      </c>
      <c r="Z557" s="16" t="str">
        <f t="shared" si="277"/>
        <v xml:space="preserve"> </v>
      </c>
      <c r="AA557" s="16" t="str">
        <f t="shared" si="278"/>
        <v xml:space="preserve"> </v>
      </c>
      <c r="AB557" s="19" t="str">
        <f t="shared" si="279"/>
        <v>0</v>
      </c>
      <c r="AC557" s="19">
        <f t="shared" si="280"/>
        <v>0</v>
      </c>
      <c r="AD557" s="19">
        <f t="shared" si="281"/>
        <v>7</v>
      </c>
      <c r="AE557" s="31">
        <f>_xlfn.XLOOKUP(C557,Product!$E$3:$E$29,Product!$F$3:$F$29)</f>
        <v>90000</v>
      </c>
      <c r="AF557" s="31">
        <f>_xlfn.XLOOKUP(C557,Product!$E$3:$E$29,Product!$G$3:$G$29)</f>
        <v>47000</v>
      </c>
      <c r="AG557" s="21" t="s">
        <v>89</v>
      </c>
      <c r="AH557" s="22">
        <f>_xlfn.XLOOKUP(AG557,Diskon!$C$3:$C$9,Diskon!$D$3:$D$9)</f>
        <v>0.15</v>
      </c>
      <c r="AI557" s="17" t="s">
        <v>90</v>
      </c>
      <c r="AJ557" s="16" t="s">
        <v>23</v>
      </c>
      <c r="AK557" s="16" t="s">
        <v>32</v>
      </c>
      <c r="AL557" s="23">
        <f t="shared" si="282"/>
        <v>630000</v>
      </c>
      <c r="AM557" s="23">
        <f t="shared" si="283"/>
        <v>94500</v>
      </c>
      <c r="AN557" s="23">
        <f t="shared" si="284"/>
        <v>535500</v>
      </c>
      <c r="AO557" s="23">
        <f t="shared" si="285"/>
        <v>329000</v>
      </c>
      <c r="AP557" s="23">
        <f t="shared" si="286"/>
        <v>206500</v>
      </c>
      <c r="AQ557" s="24">
        <v>45019</v>
      </c>
      <c r="AR557" s="27" t="str">
        <f t="shared" si="287"/>
        <v>03/04/23</v>
      </c>
      <c r="AS557" s="16">
        <v>4</v>
      </c>
      <c r="AT557" s="66">
        <f>AP557/'pivot general'!$A$8</f>
        <v>3.0977105668757832E-4</v>
      </c>
    </row>
    <row r="558" spans="1:46" ht="14.4" x14ac:dyDescent="0.3">
      <c r="A558" s="16">
        <v>557</v>
      </c>
      <c r="B558" s="16" t="str">
        <f t="shared" si="256"/>
        <v>ORD-AK-557-01/04/23</v>
      </c>
      <c r="C558" s="17" t="s">
        <v>69</v>
      </c>
      <c r="D558" s="16" t="str">
        <f>_xlfn.XLOOKUP($C558,Product!$E$3:$E$29,Product!$D$3:$D$29)</f>
        <v>AK</v>
      </c>
      <c r="E558" s="18" t="s">
        <v>489</v>
      </c>
      <c r="F558" s="18">
        <f t="shared" si="257"/>
        <v>10</v>
      </c>
      <c r="G558" s="18">
        <f t="shared" si="258"/>
        <v>24</v>
      </c>
      <c r="H558" s="18">
        <f t="shared" si="259"/>
        <v>35</v>
      </c>
      <c r="I558" s="18">
        <f t="shared" si="260"/>
        <v>14</v>
      </c>
      <c r="J558" s="16" t="str">
        <f t="shared" si="261"/>
        <v>Midnight Black</v>
      </c>
      <c r="K558" s="16" t="str">
        <f t="shared" si="262"/>
        <v>Midnight Black</v>
      </c>
      <c r="L558" s="25" t="str">
        <f t="shared" si="263"/>
        <v xml:space="preserve"> 1</v>
      </c>
      <c r="M558" s="19">
        <f t="shared" si="264"/>
        <v>1</v>
      </c>
      <c r="N558" s="18">
        <f t="shared" si="265"/>
        <v>48</v>
      </c>
      <c r="O558" s="18">
        <f t="shared" si="266"/>
        <v>53</v>
      </c>
      <c r="P558" s="18">
        <f t="shared" si="267"/>
        <v>64</v>
      </c>
      <c r="Q558" s="18">
        <f t="shared" si="268"/>
        <v>5</v>
      </c>
      <c r="R558" s="27" t="str">
        <f t="shared" si="269"/>
        <v xml:space="preserve">Dusk </v>
      </c>
      <c r="S558" s="19" t="str">
        <f t="shared" si="270"/>
        <v xml:space="preserve">Dusk </v>
      </c>
      <c r="T558" s="19" t="str">
        <f t="shared" si="271"/>
        <v xml:space="preserve"> 1</v>
      </c>
      <c r="U558" s="19">
        <f t="shared" si="272"/>
        <v>1</v>
      </c>
      <c r="V558" s="20" t="e">
        <f t="shared" si="273"/>
        <v>#VALUE!</v>
      </c>
      <c r="W558" s="18" t="e">
        <f t="shared" si="274"/>
        <v>#VALUE!</v>
      </c>
      <c r="X558" s="18" t="e">
        <f t="shared" si="275"/>
        <v>#VALUE!</v>
      </c>
      <c r="Y558" s="18" t="e">
        <f t="shared" si="276"/>
        <v>#VALUE!</v>
      </c>
      <c r="Z558" s="16" t="str">
        <f t="shared" si="277"/>
        <v xml:space="preserve"> </v>
      </c>
      <c r="AA558" s="16" t="str">
        <f t="shared" si="278"/>
        <v xml:space="preserve"> </v>
      </c>
      <c r="AB558" s="19" t="str">
        <f t="shared" si="279"/>
        <v>0</v>
      </c>
      <c r="AC558" s="19">
        <f t="shared" si="280"/>
        <v>0</v>
      </c>
      <c r="AD558" s="19">
        <f t="shared" si="281"/>
        <v>2</v>
      </c>
      <c r="AE558" s="31">
        <f>_xlfn.XLOOKUP(C558,Product!$E$3:$E$29,Product!$F$3:$F$29)</f>
        <v>9000</v>
      </c>
      <c r="AF558" s="31">
        <f>_xlfn.XLOOKUP(C558,Product!$E$3:$E$29,Product!$G$3:$G$29)</f>
        <v>2000</v>
      </c>
      <c r="AG558" s="21" t="s">
        <v>19</v>
      </c>
      <c r="AH558" s="22">
        <f>_xlfn.XLOOKUP(AG558,Diskon!$C$3:$C$9,Diskon!$D$3:$D$9)</f>
        <v>0.15</v>
      </c>
      <c r="AI558" s="17" t="s">
        <v>90</v>
      </c>
      <c r="AJ558" s="16" t="s">
        <v>11</v>
      </c>
      <c r="AK558" s="16" t="s">
        <v>60</v>
      </c>
      <c r="AL558" s="23">
        <f t="shared" si="282"/>
        <v>18000</v>
      </c>
      <c r="AM558" s="23">
        <f t="shared" si="283"/>
        <v>2700</v>
      </c>
      <c r="AN558" s="23">
        <f t="shared" si="284"/>
        <v>15300</v>
      </c>
      <c r="AO558" s="23">
        <f t="shared" si="285"/>
        <v>4000</v>
      </c>
      <c r="AP558" s="23">
        <f t="shared" si="286"/>
        <v>11300</v>
      </c>
      <c r="AQ558" s="24">
        <v>45017</v>
      </c>
      <c r="AR558" s="27" t="str">
        <f t="shared" si="287"/>
        <v>01/04/23</v>
      </c>
      <c r="AS558" s="16">
        <v>3</v>
      </c>
      <c r="AT558" s="66">
        <f>AP558/'pivot general'!$A$8</f>
        <v>1.6951152254574505E-5</v>
      </c>
    </row>
    <row r="559" spans="1:46" ht="14.4" x14ac:dyDescent="0.3">
      <c r="A559" s="16">
        <v>558</v>
      </c>
      <c r="B559" s="16" t="str">
        <f t="shared" si="256"/>
        <v>ORD-PP-558-24/04/23</v>
      </c>
      <c r="C559" s="17" t="s">
        <v>52</v>
      </c>
      <c r="D559" s="16" t="str">
        <f>_xlfn.XLOOKUP($C559,Product!$E$3:$E$29,Product!$D$3:$D$29)</f>
        <v>PP</v>
      </c>
      <c r="E559" s="18" t="s">
        <v>490</v>
      </c>
      <c r="F559" s="18">
        <f t="shared" si="257"/>
        <v>10</v>
      </c>
      <c r="G559" s="18">
        <f t="shared" si="258"/>
        <v>20</v>
      </c>
      <c r="H559" s="18">
        <f t="shared" si="259"/>
        <v>31</v>
      </c>
      <c r="I559" s="18">
        <f t="shared" si="260"/>
        <v>10</v>
      </c>
      <c r="J559" s="16" t="str">
        <f t="shared" si="261"/>
        <v>Snow White</v>
      </c>
      <c r="K559" s="16" t="str">
        <f t="shared" si="262"/>
        <v>Snow White</v>
      </c>
      <c r="L559" s="25" t="str">
        <f t="shared" si="263"/>
        <v xml:space="preserve"> 5</v>
      </c>
      <c r="M559" s="19">
        <f t="shared" si="264"/>
        <v>5</v>
      </c>
      <c r="N559" s="18">
        <f t="shared" si="265"/>
        <v>44</v>
      </c>
      <c r="O559" s="18">
        <f t="shared" si="266"/>
        <v>54</v>
      </c>
      <c r="P559" s="18">
        <f t="shared" si="267"/>
        <v>65</v>
      </c>
      <c r="Q559" s="18">
        <f t="shared" si="268"/>
        <v>10</v>
      </c>
      <c r="R559" s="27" t="str">
        <f t="shared" si="269"/>
        <v xml:space="preserve">Rose Gold </v>
      </c>
      <c r="S559" s="19" t="str">
        <f t="shared" si="270"/>
        <v xml:space="preserve">Rose Gold </v>
      </c>
      <c r="T559" s="19" t="str">
        <f t="shared" si="271"/>
        <v xml:space="preserve"> 1</v>
      </c>
      <c r="U559" s="19">
        <f t="shared" si="272"/>
        <v>1</v>
      </c>
      <c r="V559" s="20" t="e">
        <f t="shared" si="273"/>
        <v>#VALUE!</v>
      </c>
      <c r="W559" s="18" t="e">
        <f t="shared" si="274"/>
        <v>#VALUE!</v>
      </c>
      <c r="X559" s="18" t="e">
        <f t="shared" si="275"/>
        <v>#VALUE!</v>
      </c>
      <c r="Y559" s="18" t="e">
        <f t="shared" si="276"/>
        <v>#VALUE!</v>
      </c>
      <c r="Z559" s="16" t="str">
        <f t="shared" si="277"/>
        <v xml:space="preserve"> </v>
      </c>
      <c r="AA559" s="16" t="str">
        <f t="shared" si="278"/>
        <v xml:space="preserve"> </v>
      </c>
      <c r="AB559" s="19" t="str">
        <f t="shared" si="279"/>
        <v>0</v>
      </c>
      <c r="AC559" s="19">
        <f t="shared" si="280"/>
        <v>0</v>
      </c>
      <c r="AD559" s="19">
        <f t="shared" si="281"/>
        <v>6</v>
      </c>
      <c r="AE559" s="31">
        <f>_xlfn.XLOOKUP(C559,Product!$E$3:$E$29,Product!$F$3:$F$29)</f>
        <v>100000</v>
      </c>
      <c r="AF559" s="31">
        <f>_xlfn.XLOOKUP(C559,Product!$E$3:$E$29,Product!$G$3:$G$29)</f>
        <v>31000</v>
      </c>
      <c r="AG559" s="21" t="s">
        <v>12</v>
      </c>
      <c r="AH559" s="22">
        <f>_xlfn.XLOOKUP(AG559,Diskon!$C$3:$C$9,Diskon!$D$3:$D$9)</f>
        <v>0.2</v>
      </c>
      <c r="AI559" s="17" t="s">
        <v>13</v>
      </c>
      <c r="AJ559" s="16" t="s">
        <v>11</v>
      </c>
      <c r="AK559" s="16" t="s">
        <v>58</v>
      </c>
      <c r="AL559" s="23">
        <f t="shared" si="282"/>
        <v>600000</v>
      </c>
      <c r="AM559" s="23">
        <f t="shared" si="283"/>
        <v>120000</v>
      </c>
      <c r="AN559" s="23">
        <f t="shared" si="284"/>
        <v>480000</v>
      </c>
      <c r="AO559" s="23">
        <f t="shared" si="285"/>
        <v>186000</v>
      </c>
      <c r="AP559" s="23">
        <f t="shared" si="286"/>
        <v>294000</v>
      </c>
      <c r="AQ559" s="24">
        <v>45040</v>
      </c>
      <c r="AR559" s="27" t="str">
        <f t="shared" si="287"/>
        <v>24/04/23</v>
      </c>
      <c r="AS559" s="16">
        <v>2</v>
      </c>
      <c r="AT559" s="66">
        <f>AP559/'pivot general'!$A$8</f>
        <v>4.410299790128234E-4</v>
      </c>
    </row>
    <row r="560" spans="1:46" ht="14.4" x14ac:dyDescent="0.3">
      <c r="A560" s="16">
        <v>559</v>
      </c>
      <c r="B560" s="16" t="str">
        <f t="shared" si="256"/>
        <v>ORD-AK-559-25/04/23</v>
      </c>
      <c r="C560" s="17" t="s">
        <v>35</v>
      </c>
      <c r="D560" s="16" t="str">
        <f>_xlfn.XLOOKUP($C560,Product!$E$3:$E$29,Product!$D$3:$D$29)</f>
        <v>AK</v>
      </c>
      <c r="E560" s="18" t="s">
        <v>491</v>
      </c>
      <c r="F560" s="18">
        <f t="shared" si="257"/>
        <v>10</v>
      </c>
      <c r="G560" s="18">
        <f t="shared" si="258"/>
        <v>19</v>
      </c>
      <c r="H560" s="18">
        <f t="shared" si="259"/>
        <v>30</v>
      </c>
      <c r="I560" s="18">
        <f t="shared" si="260"/>
        <v>9</v>
      </c>
      <c r="J560" s="16" t="str">
        <f t="shared" si="261"/>
        <v>Rose Gold</v>
      </c>
      <c r="K560" s="16" t="str">
        <f t="shared" si="262"/>
        <v>Rose Gold</v>
      </c>
      <c r="L560" s="25" t="str">
        <f t="shared" si="263"/>
        <v xml:space="preserve"> 1</v>
      </c>
      <c r="M560" s="19">
        <f t="shared" si="264"/>
        <v>1</v>
      </c>
      <c r="N560" s="18">
        <f t="shared" si="265"/>
        <v>43</v>
      </c>
      <c r="O560" s="18">
        <f t="shared" si="266"/>
        <v>57</v>
      </c>
      <c r="P560" s="18">
        <f t="shared" si="267"/>
        <v>68</v>
      </c>
      <c r="Q560" s="18">
        <f t="shared" si="268"/>
        <v>14</v>
      </c>
      <c r="R560" s="27" t="str">
        <f t="shared" si="269"/>
        <v xml:space="preserve">Summer Orange </v>
      </c>
      <c r="S560" s="19" t="str">
        <f t="shared" si="270"/>
        <v xml:space="preserve">Summer Orange </v>
      </c>
      <c r="T560" s="19" t="str">
        <f t="shared" si="271"/>
        <v xml:space="preserve"> 4</v>
      </c>
      <c r="U560" s="19">
        <f t="shared" si="272"/>
        <v>4</v>
      </c>
      <c r="V560" s="20">
        <f t="shared" si="273"/>
        <v>81</v>
      </c>
      <c r="W560" s="18">
        <f t="shared" si="274"/>
        <v>96</v>
      </c>
      <c r="X560" s="18">
        <f t="shared" si="275"/>
        <v>107</v>
      </c>
      <c r="Y560" s="18">
        <f t="shared" si="276"/>
        <v>15</v>
      </c>
      <c r="Z560" s="16" t="str">
        <f t="shared" si="277"/>
        <v xml:space="preserve">Midnight Black </v>
      </c>
      <c r="AA560" s="16" t="str">
        <f t="shared" si="278"/>
        <v xml:space="preserve">Midnight Black </v>
      </c>
      <c r="AB560" s="19" t="str">
        <f t="shared" si="279"/>
        <v xml:space="preserve"> 1</v>
      </c>
      <c r="AC560" s="19">
        <f t="shared" si="280"/>
        <v>1</v>
      </c>
      <c r="AD560" s="19">
        <f t="shared" si="281"/>
        <v>6</v>
      </c>
      <c r="AE560" s="31">
        <f>_xlfn.XLOOKUP(C560,Product!$E$3:$E$29,Product!$F$3:$F$29)</f>
        <v>90000</v>
      </c>
      <c r="AF560" s="31">
        <f>_xlfn.XLOOKUP(C560,Product!$E$3:$E$29,Product!$G$3:$G$29)</f>
        <v>47000</v>
      </c>
      <c r="AG560" s="21" t="s">
        <v>100</v>
      </c>
      <c r="AH560" s="22">
        <f>_xlfn.XLOOKUP(AG560,Diskon!$C$3:$C$9,Diskon!$D$3:$D$9)</f>
        <v>0.15</v>
      </c>
      <c r="AI560" s="17" t="s">
        <v>13</v>
      </c>
      <c r="AJ560" s="16" t="s">
        <v>17</v>
      </c>
      <c r="AK560" s="16" t="s">
        <v>55</v>
      </c>
      <c r="AL560" s="23">
        <f t="shared" si="282"/>
        <v>540000</v>
      </c>
      <c r="AM560" s="23">
        <f t="shared" si="283"/>
        <v>81000</v>
      </c>
      <c r="AN560" s="23">
        <f t="shared" si="284"/>
        <v>459000</v>
      </c>
      <c r="AO560" s="23">
        <f t="shared" si="285"/>
        <v>282000</v>
      </c>
      <c r="AP560" s="23">
        <f t="shared" si="286"/>
        <v>177000</v>
      </c>
      <c r="AQ560" s="24">
        <v>45041</v>
      </c>
      <c r="AR560" s="27" t="str">
        <f t="shared" si="287"/>
        <v>25/04/23</v>
      </c>
      <c r="AS560" s="16">
        <v>3</v>
      </c>
      <c r="AT560" s="66">
        <f>AP560/'pivot general'!$A$8</f>
        <v>2.6551804858935288E-4</v>
      </c>
    </row>
    <row r="561" spans="1:46" ht="14.4" x14ac:dyDescent="0.3">
      <c r="A561" s="16">
        <v>560</v>
      </c>
      <c r="B561" s="16" t="str">
        <f t="shared" si="256"/>
        <v>ORD-PU-560-05/04/23</v>
      </c>
      <c r="C561" s="17" t="s">
        <v>41</v>
      </c>
      <c r="D561" s="16" t="str">
        <f>_xlfn.XLOOKUP($C561,Product!$E$3:$E$29,Product!$D$3:$D$29)</f>
        <v>PU</v>
      </c>
      <c r="E561" s="18" t="s">
        <v>492</v>
      </c>
      <c r="F561" s="18">
        <f t="shared" si="257"/>
        <v>10</v>
      </c>
      <c r="G561" s="18">
        <f t="shared" si="258"/>
        <v>18</v>
      </c>
      <c r="H561" s="18">
        <f t="shared" si="259"/>
        <v>29</v>
      </c>
      <c r="I561" s="18">
        <f t="shared" si="260"/>
        <v>8</v>
      </c>
      <c r="J561" s="16" t="str">
        <f t="shared" si="261"/>
        <v>Ash Grey</v>
      </c>
      <c r="K561" s="16" t="str">
        <f t="shared" si="262"/>
        <v>Ash Grey</v>
      </c>
      <c r="L561" s="25" t="str">
        <f t="shared" si="263"/>
        <v xml:space="preserve"> 3</v>
      </c>
      <c r="M561" s="19">
        <f t="shared" si="264"/>
        <v>3</v>
      </c>
      <c r="N561" s="18">
        <f t="shared" si="265"/>
        <v>42</v>
      </c>
      <c r="O561" s="18">
        <f t="shared" si="266"/>
        <v>52</v>
      </c>
      <c r="P561" s="18">
        <f t="shared" si="267"/>
        <v>63</v>
      </c>
      <c r="Q561" s="18">
        <f t="shared" si="268"/>
        <v>10</v>
      </c>
      <c r="R561" s="27" t="str">
        <f t="shared" si="269"/>
        <v xml:space="preserve">Rose Gold </v>
      </c>
      <c r="S561" s="19" t="str">
        <f t="shared" si="270"/>
        <v xml:space="preserve">Rose Gold </v>
      </c>
      <c r="T561" s="19" t="str">
        <f t="shared" si="271"/>
        <v xml:space="preserve"> 1</v>
      </c>
      <c r="U561" s="19">
        <f t="shared" si="272"/>
        <v>1</v>
      </c>
      <c r="V561" s="20" t="e">
        <f t="shared" si="273"/>
        <v>#VALUE!</v>
      </c>
      <c r="W561" s="18" t="e">
        <f t="shared" si="274"/>
        <v>#VALUE!</v>
      </c>
      <c r="X561" s="18" t="e">
        <f t="shared" si="275"/>
        <v>#VALUE!</v>
      </c>
      <c r="Y561" s="18" t="e">
        <f t="shared" si="276"/>
        <v>#VALUE!</v>
      </c>
      <c r="Z561" s="16" t="str">
        <f t="shared" si="277"/>
        <v xml:space="preserve"> </v>
      </c>
      <c r="AA561" s="16" t="str">
        <f t="shared" si="278"/>
        <v xml:space="preserve"> </v>
      </c>
      <c r="AB561" s="19" t="str">
        <f t="shared" si="279"/>
        <v>0</v>
      </c>
      <c r="AC561" s="19">
        <f t="shared" si="280"/>
        <v>0</v>
      </c>
      <c r="AD561" s="19">
        <f t="shared" si="281"/>
        <v>4</v>
      </c>
      <c r="AE561" s="31">
        <f>_xlfn.XLOOKUP(C561,Product!$E$3:$E$29,Product!$F$3:$F$29)</f>
        <v>220000</v>
      </c>
      <c r="AF561" s="31">
        <f>_xlfn.XLOOKUP(C561,Product!$E$3:$E$29,Product!$G$3:$G$29)</f>
        <v>76000</v>
      </c>
      <c r="AG561" s="21" t="s">
        <v>19</v>
      </c>
      <c r="AH561" s="22">
        <f>_xlfn.XLOOKUP(AG561,Diskon!$C$3:$C$9,Diskon!$D$3:$D$9)</f>
        <v>0.15</v>
      </c>
      <c r="AI561" s="17" t="s">
        <v>90</v>
      </c>
      <c r="AJ561" s="16" t="s">
        <v>11</v>
      </c>
      <c r="AK561" s="16" t="s">
        <v>46</v>
      </c>
      <c r="AL561" s="23">
        <f t="shared" si="282"/>
        <v>880000</v>
      </c>
      <c r="AM561" s="23">
        <f t="shared" si="283"/>
        <v>132000</v>
      </c>
      <c r="AN561" s="23">
        <f t="shared" si="284"/>
        <v>748000</v>
      </c>
      <c r="AO561" s="23">
        <f t="shared" si="285"/>
        <v>304000</v>
      </c>
      <c r="AP561" s="23">
        <f t="shared" si="286"/>
        <v>444000</v>
      </c>
      <c r="AQ561" s="24">
        <v>45021</v>
      </c>
      <c r="AR561" s="27" t="str">
        <f t="shared" si="287"/>
        <v>05/04/23</v>
      </c>
      <c r="AS561" s="16">
        <v>5</v>
      </c>
      <c r="AT561" s="66">
        <f>AP561/'pivot general'!$A$8</f>
        <v>6.6604527442752919E-4</v>
      </c>
    </row>
    <row r="562" spans="1:46" ht="14.4" x14ac:dyDescent="0.3">
      <c r="A562" s="16">
        <v>561</v>
      </c>
      <c r="B562" s="16" t="str">
        <f t="shared" si="256"/>
        <v>ORD-AK-561-06/04/23</v>
      </c>
      <c r="C562" s="17" t="s">
        <v>45</v>
      </c>
      <c r="D562" s="16" t="str">
        <f>_xlfn.XLOOKUP($C562,Product!$E$3:$E$29,Product!$D$3:$D$29)</f>
        <v>AK</v>
      </c>
      <c r="E562" s="18" t="s">
        <v>493</v>
      </c>
      <c r="F562" s="18">
        <f t="shared" si="257"/>
        <v>10</v>
      </c>
      <c r="G562" s="18">
        <f t="shared" si="258"/>
        <v>23</v>
      </c>
      <c r="H562" s="18">
        <f t="shared" si="259"/>
        <v>34</v>
      </c>
      <c r="I562" s="18">
        <f t="shared" si="260"/>
        <v>13</v>
      </c>
      <c r="J562" s="16" t="str">
        <f t="shared" si="261"/>
        <v>Summer Orange</v>
      </c>
      <c r="K562" s="16" t="str">
        <f t="shared" si="262"/>
        <v>Summer Orange</v>
      </c>
      <c r="L562" s="25" t="str">
        <f t="shared" si="263"/>
        <v xml:space="preserve"> 3</v>
      </c>
      <c r="M562" s="19">
        <f t="shared" si="264"/>
        <v>3</v>
      </c>
      <c r="N562" s="18">
        <f t="shared" si="265"/>
        <v>47</v>
      </c>
      <c r="O562" s="18">
        <f t="shared" si="266"/>
        <v>62</v>
      </c>
      <c r="P562" s="18">
        <f t="shared" si="267"/>
        <v>73</v>
      </c>
      <c r="Q562" s="18">
        <f t="shared" si="268"/>
        <v>15</v>
      </c>
      <c r="R562" s="27" t="str">
        <f t="shared" si="269"/>
        <v xml:space="preserve">Midnight Black </v>
      </c>
      <c r="S562" s="19" t="str">
        <f t="shared" si="270"/>
        <v xml:space="preserve">Midnight Black </v>
      </c>
      <c r="T562" s="19" t="str">
        <f t="shared" si="271"/>
        <v xml:space="preserve"> 2</v>
      </c>
      <c r="U562" s="19">
        <f t="shared" si="272"/>
        <v>2</v>
      </c>
      <c r="V562" s="20" t="e">
        <f t="shared" si="273"/>
        <v>#VALUE!</v>
      </c>
      <c r="W562" s="18" t="e">
        <f t="shared" si="274"/>
        <v>#VALUE!</v>
      </c>
      <c r="X562" s="18" t="e">
        <f t="shared" si="275"/>
        <v>#VALUE!</v>
      </c>
      <c r="Y562" s="18" t="e">
        <f t="shared" si="276"/>
        <v>#VALUE!</v>
      </c>
      <c r="Z562" s="16" t="str">
        <f t="shared" si="277"/>
        <v xml:space="preserve"> </v>
      </c>
      <c r="AA562" s="16" t="str">
        <f t="shared" si="278"/>
        <v xml:space="preserve"> </v>
      </c>
      <c r="AB562" s="19" t="str">
        <f t="shared" si="279"/>
        <v>0</v>
      </c>
      <c r="AC562" s="19">
        <f t="shared" si="280"/>
        <v>0</v>
      </c>
      <c r="AD562" s="19">
        <f t="shared" si="281"/>
        <v>5</v>
      </c>
      <c r="AE562" s="31">
        <f>_xlfn.XLOOKUP(C562,Product!$E$3:$E$29,Product!$F$3:$F$29)</f>
        <v>400000</v>
      </c>
      <c r="AF562" s="31">
        <f>_xlfn.XLOOKUP(C562,Product!$E$3:$E$29,Product!$G$3:$G$29)</f>
        <v>250000</v>
      </c>
      <c r="AG562" s="21" t="s">
        <v>19</v>
      </c>
      <c r="AH562" s="22">
        <f>_xlfn.XLOOKUP(AG562,Diskon!$C$3:$C$9,Diskon!$D$3:$D$9)</f>
        <v>0.15</v>
      </c>
      <c r="AI562" s="17" t="s">
        <v>90</v>
      </c>
      <c r="AJ562" s="16" t="s">
        <v>11</v>
      </c>
      <c r="AK562" s="16" t="s">
        <v>36</v>
      </c>
      <c r="AL562" s="23">
        <f t="shared" si="282"/>
        <v>2000000</v>
      </c>
      <c r="AM562" s="23">
        <f t="shared" si="283"/>
        <v>300000</v>
      </c>
      <c r="AN562" s="23">
        <f t="shared" si="284"/>
        <v>1700000</v>
      </c>
      <c r="AO562" s="23">
        <f t="shared" si="285"/>
        <v>1250000</v>
      </c>
      <c r="AP562" s="23">
        <f t="shared" si="286"/>
        <v>450000</v>
      </c>
      <c r="AQ562" s="24">
        <v>45022</v>
      </c>
      <c r="AR562" s="27" t="str">
        <f t="shared" si="287"/>
        <v>06/04/23</v>
      </c>
      <c r="AS562" s="16">
        <v>1</v>
      </c>
      <c r="AT562" s="66">
        <f>AP562/'pivot general'!$A$8</f>
        <v>6.7504588624411747E-4</v>
      </c>
    </row>
    <row r="563" spans="1:46" ht="14.4" x14ac:dyDescent="0.3">
      <c r="A563" s="16">
        <v>562</v>
      </c>
      <c r="B563" s="16" t="str">
        <f t="shared" si="256"/>
        <v>ORD-PW-562-06/04/23</v>
      </c>
      <c r="C563" s="17" t="s">
        <v>47</v>
      </c>
      <c r="D563" s="16" t="str">
        <f>_xlfn.XLOOKUP($C563,Product!$E$3:$E$29,Product!$D$3:$D$29)</f>
        <v>PW</v>
      </c>
      <c r="E563" s="18" t="s">
        <v>494</v>
      </c>
      <c r="F563" s="18">
        <f t="shared" si="257"/>
        <v>10</v>
      </c>
      <c r="G563" s="18">
        <f t="shared" si="258"/>
        <v>20</v>
      </c>
      <c r="H563" s="18">
        <f t="shared" si="259"/>
        <v>31</v>
      </c>
      <c r="I563" s="18">
        <f t="shared" si="260"/>
        <v>10</v>
      </c>
      <c r="J563" s="16" t="str">
        <f t="shared" si="261"/>
        <v>Snow White</v>
      </c>
      <c r="K563" s="16" t="str">
        <f t="shared" si="262"/>
        <v>Snow White</v>
      </c>
      <c r="L563" s="25" t="str">
        <f t="shared" si="263"/>
        <v xml:space="preserve"> 1</v>
      </c>
      <c r="M563" s="19">
        <f t="shared" si="264"/>
        <v>1</v>
      </c>
      <c r="N563" s="18">
        <f t="shared" si="265"/>
        <v>44</v>
      </c>
      <c r="O563" s="18">
        <f t="shared" si="266"/>
        <v>55</v>
      </c>
      <c r="P563" s="18">
        <f t="shared" si="267"/>
        <v>66</v>
      </c>
      <c r="Q563" s="18">
        <f t="shared" si="268"/>
        <v>11</v>
      </c>
      <c r="R563" s="27" t="str">
        <f t="shared" si="269"/>
        <v xml:space="preserve">Ocean Blue </v>
      </c>
      <c r="S563" s="19" t="str">
        <f t="shared" si="270"/>
        <v xml:space="preserve">Ocean Blue </v>
      </c>
      <c r="T563" s="19" t="str">
        <f t="shared" si="271"/>
        <v xml:space="preserve"> 6</v>
      </c>
      <c r="U563" s="19">
        <f t="shared" si="272"/>
        <v>6</v>
      </c>
      <c r="V563" s="20" t="e">
        <f t="shared" si="273"/>
        <v>#VALUE!</v>
      </c>
      <c r="W563" s="18" t="e">
        <f t="shared" si="274"/>
        <v>#VALUE!</v>
      </c>
      <c r="X563" s="18" t="e">
        <f t="shared" si="275"/>
        <v>#VALUE!</v>
      </c>
      <c r="Y563" s="18" t="e">
        <f t="shared" si="276"/>
        <v>#VALUE!</v>
      </c>
      <c r="Z563" s="16" t="str">
        <f t="shared" si="277"/>
        <v xml:space="preserve"> </v>
      </c>
      <c r="AA563" s="16" t="str">
        <f t="shared" si="278"/>
        <v xml:space="preserve"> </v>
      </c>
      <c r="AB563" s="19" t="str">
        <f t="shared" si="279"/>
        <v>0</v>
      </c>
      <c r="AC563" s="19">
        <f t="shared" si="280"/>
        <v>0</v>
      </c>
      <c r="AD563" s="19">
        <f t="shared" si="281"/>
        <v>7</v>
      </c>
      <c r="AE563" s="31">
        <f>_xlfn.XLOOKUP(C563,Product!$E$3:$E$29,Product!$F$3:$F$29)</f>
        <v>200000</v>
      </c>
      <c r="AF563" s="31">
        <f>_xlfn.XLOOKUP(C563,Product!$E$3:$E$29,Product!$G$3:$G$29)</f>
        <v>55000</v>
      </c>
      <c r="AG563" s="21" t="s">
        <v>10</v>
      </c>
      <c r="AH563" s="22">
        <f>_xlfn.XLOOKUP(AG563,Diskon!$C$3:$C$9,Diskon!$D$3:$D$9)</f>
        <v>0.1</v>
      </c>
      <c r="AI563" s="17" t="s">
        <v>90</v>
      </c>
      <c r="AJ563" s="16" t="s">
        <v>11</v>
      </c>
      <c r="AK563" s="16" t="s">
        <v>18</v>
      </c>
      <c r="AL563" s="23">
        <f t="shared" si="282"/>
        <v>1400000</v>
      </c>
      <c r="AM563" s="23">
        <f t="shared" si="283"/>
        <v>140000</v>
      </c>
      <c r="AN563" s="23">
        <f t="shared" si="284"/>
        <v>1260000</v>
      </c>
      <c r="AO563" s="23">
        <f t="shared" si="285"/>
        <v>385000</v>
      </c>
      <c r="AP563" s="23">
        <f t="shared" si="286"/>
        <v>875000</v>
      </c>
      <c r="AQ563" s="24">
        <v>45022</v>
      </c>
      <c r="AR563" s="27" t="str">
        <f t="shared" si="287"/>
        <v>06/04/23</v>
      </c>
      <c r="AS563" s="16">
        <v>2</v>
      </c>
      <c r="AT563" s="66">
        <f>AP563/'pivot general'!$A$8</f>
        <v>1.3125892232524507E-3</v>
      </c>
    </row>
    <row r="564" spans="1:46" ht="14.4" x14ac:dyDescent="0.3">
      <c r="A564" s="16">
        <v>563</v>
      </c>
      <c r="B564" s="16" t="str">
        <f t="shared" si="256"/>
        <v>ORD-SP-563-03/04/23</v>
      </c>
      <c r="C564" s="17" t="s">
        <v>67</v>
      </c>
      <c r="D564" s="16" t="str">
        <f>_xlfn.XLOOKUP($C564,Product!$E$3:$E$29,Product!$D$3:$D$29)</f>
        <v>SP</v>
      </c>
      <c r="E564" s="18" t="s">
        <v>139</v>
      </c>
      <c r="F564" s="18">
        <f t="shared" si="257"/>
        <v>10</v>
      </c>
      <c r="G564" s="18">
        <f t="shared" si="258"/>
        <v>14</v>
      </c>
      <c r="H564" s="18">
        <f t="shared" si="259"/>
        <v>25</v>
      </c>
      <c r="I564" s="18">
        <f t="shared" si="260"/>
        <v>4</v>
      </c>
      <c r="J564" s="16" t="str">
        <f t="shared" si="261"/>
        <v>Dusk</v>
      </c>
      <c r="K564" s="16" t="str">
        <f t="shared" si="262"/>
        <v>Dusk</v>
      </c>
      <c r="L564" s="25" t="str">
        <f t="shared" si="263"/>
        <v xml:space="preserve"> 4</v>
      </c>
      <c r="M564" s="19">
        <f t="shared" si="264"/>
        <v>4</v>
      </c>
      <c r="N564" s="18" t="e">
        <f t="shared" si="265"/>
        <v>#VALUE!</v>
      </c>
      <c r="O564" s="18" t="e">
        <f t="shared" si="266"/>
        <v>#VALUE!</v>
      </c>
      <c r="P564" s="18" t="e">
        <f t="shared" si="267"/>
        <v>#VALUE!</v>
      </c>
      <c r="Q564" s="18" t="e">
        <f t="shared" si="268"/>
        <v>#VALUE!</v>
      </c>
      <c r="R564" s="27" t="str">
        <f t="shared" si="269"/>
        <v xml:space="preserve"> </v>
      </c>
      <c r="S564" s="19" t="str">
        <f t="shared" si="270"/>
        <v xml:space="preserve"> </v>
      </c>
      <c r="T564" s="19" t="str">
        <f t="shared" si="271"/>
        <v>0</v>
      </c>
      <c r="U564" s="19">
        <f t="shared" si="272"/>
        <v>0</v>
      </c>
      <c r="V564" s="20" t="e">
        <f t="shared" si="273"/>
        <v>#VALUE!</v>
      </c>
      <c r="W564" s="18" t="e">
        <f t="shared" si="274"/>
        <v>#VALUE!</v>
      </c>
      <c r="X564" s="18" t="e">
        <f t="shared" si="275"/>
        <v>#VALUE!</v>
      </c>
      <c r="Y564" s="18" t="e">
        <f t="shared" si="276"/>
        <v>#VALUE!</v>
      </c>
      <c r="Z564" s="16" t="str">
        <f t="shared" si="277"/>
        <v xml:space="preserve"> </v>
      </c>
      <c r="AA564" s="16" t="str">
        <f t="shared" si="278"/>
        <v xml:space="preserve"> </v>
      </c>
      <c r="AB564" s="19" t="str">
        <f t="shared" si="279"/>
        <v>0</v>
      </c>
      <c r="AC564" s="19">
        <f t="shared" si="280"/>
        <v>0</v>
      </c>
      <c r="AD564" s="19">
        <f t="shared" si="281"/>
        <v>4</v>
      </c>
      <c r="AE564" s="31">
        <f>_xlfn.XLOOKUP(C564,Product!$E$3:$E$29,Product!$F$3:$F$29)</f>
        <v>370000</v>
      </c>
      <c r="AF564" s="31">
        <f>_xlfn.XLOOKUP(C564,Product!$E$3:$E$29,Product!$G$3:$G$29)</f>
        <v>108000</v>
      </c>
      <c r="AG564" s="21" t="s">
        <v>92</v>
      </c>
      <c r="AH564" s="22">
        <f>_xlfn.XLOOKUP(AG564,Diskon!$C$3:$C$9,Diskon!$D$3:$D$9)</f>
        <v>0.1</v>
      </c>
      <c r="AI564" s="17" t="s">
        <v>90</v>
      </c>
      <c r="AJ564" s="16" t="s">
        <v>14</v>
      </c>
      <c r="AK564" s="16" t="s">
        <v>30</v>
      </c>
      <c r="AL564" s="23">
        <f t="shared" si="282"/>
        <v>1480000</v>
      </c>
      <c r="AM564" s="23">
        <f t="shared" si="283"/>
        <v>148000</v>
      </c>
      <c r="AN564" s="23">
        <f t="shared" si="284"/>
        <v>1332000</v>
      </c>
      <c r="AO564" s="23">
        <f t="shared" si="285"/>
        <v>432000</v>
      </c>
      <c r="AP564" s="23">
        <f t="shared" si="286"/>
        <v>900000</v>
      </c>
      <c r="AQ564" s="24">
        <v>45019</v>
      </c>
      <c r="AR564" s="27" t="str">
        <f t="shared" si="287"/>
        <v>03/04/23</v>
      </c>
      <c r="AS564" s="16">
        <v>3</v>
      </c>
      <c r="AT564" s="66">
        <f>AP564/'pivot general'!$A$8</f>
        <v>1.3500917724882349E-3</v>
      </c>
    </row>
    <row r="565" spans="1:46" ht="14.4" x14ac:dyDescent="0.3">
      <c r="A565" s="16">
        <v>564</v>
      </c>
      <c r="B565" s="16" t="str">
        <f t="shared" si="256"/>
        <v>ORD-SW-564-06/04/23</v>
      </c>
      <c r="C565" s="17" t="s">
        <v>29</v>
      </c>
      <c r="D565" s="16" t="str">
        <f>_xlfn.XLOOKUP($C565,Product!$E$3:$E$29,Product!$D$3:$D$29)</f>
        <v>SW</v>
      </c>
      <c r="E565" s="18" t="s">
        <v>237</v>
      </c>
      <c r="F565" s="18">
        <f t="shared" si="257"/>
        <v>10</v>
      </c>
      <c r="G565" s="18">
        <f t="shared" si="258"/>
        <v>20</v>
      </c>
      <c r="H565" s="18">
        <f t="shared" si="259"/>
        <v>31</v>
      </c>
      <c r="I565" s="18">
        <f t="shared" si="260"/>
        <v>10</v>
      </c>
      <c r="J565" s="16" t="str">
        <f t="shared" si="261"/>
        <v>Snow White</v>
      </c>
      <c r="K565" s="16" t="str">
        <f t="shared" si="262"/>
        <v>Snow White</v>
      </c>
      <c r="L565" s="25" t="str">
        <f t="shared" si="263"/>
        <v xml:space="preserve"> 2</v>
      </c>
      <c r="M565" s="19">
        <f t="shared" si="264"/>
        <v>2</v>
      </c>
      <c r="N565" s="18" t="e">
        <f t="shared" si="265"/>
        <v>#VALUE!</v>
      </c>
      <c r="O565" s="18" t="e">
        <f t="shared" si="266"/>
        <v>#VALUE!</v>
      </c>
      <c r="P565" s="18" t="e">
        <f t="shared" si="267"/>
        <v>#VALUE!</v>
      </c>
      <c r="Q565" s="18" t="e">
        <f t="shared" si="268"/>
        <v>#VALUE!</v>
      </c>
      <c r="R565" s="27" t="str">
        <f t="shared" si="269"/>
        <v xml:space="preserve"> </v>
      </c>
      <c r="S565" s="19" t="str">
        <f t="shared" si="270"/>
        <v xml:space="preserve"> </v>
      </c>
      <c r="T565" s="19" t="str">
        <f t="shared" si="271"/>
        <v>0</v>
      </c>
      <c r="U565" s="19">
        <f t="shared" si="272"/>
        <v>0</v>
      </c>
      <c r="V565" s="20" t="e">
        <f t="shared" si="273"/>
        <v>#VALUE!</v>
      </c>
      <c r="W565" s="18" t="e">
        <f t="shared" si="274"/>
        <v>#VALUE!</v>
      </c>
      <c r="X565" s="18" t="e">
        <f t="shared" si="275"/>
        <v>#VALUE!</v>
      </c>
      <c r="Y565" s="18" t="e">
        <f t="shared" si="276"/>
        <v>#VALUE!</v>
      </c>
      <c r="Z565" s="16" t="str">
        <f t="shared" si="277"/>
        <v xml:space="preserve"> </v>
      </c>
      <c r="AA565" s="16" t="str">
        <f t="shared" si="278"/>
        <v xml:space="preserve"> </v>
      </c>
      <c r="AB565" s="19" t="str">
        <f t="shared" si="279"/>
        <v>0</v>
      </c>
      <c r="AC565" s="19">
        <f t="shared" si="280"/>
        <v>0</v>
      </c>
      <c r="AD565" s="19">
        <f t="shared" si="281"/>
        <v>2</v>
      </c>
      <c r="AE565" s="31">
        <f>_xlfn.XLOOKUP(C565,Product!$E$3:$E$29,Product!$F$3:$F$29)</f>
        <v>165000</v>
      </c>
      <c r="AF565" s="31">
        <f>_xlfn.XLOOKUP(C565,Product!$E$3:$E$29,Product!$G$3:$G$29)</f>
        <v>69000</v>
      </c>
      <c r="AG565" s="21" t="s">
        <v>89</v>
      </c>
      <c r="AH565" s="22">
        <f>_xlfn.XLOOKUP(AG565,Diskon!$C$3:$C$9,Diskon!$D$3:$D$9)</f>
        <v>0.15</v>
      </c>
      <c r="AI565" s="17" t="s">
        <v>90</v>
      </c>
      <c r="AJ565" s="16" t="s">
        <v>23</v>
      </c>
      <c r="AK565" s="16" t="s">
        <v>72</v>
      </c>
      <c r="AL565" s="23">
        <f t="shared" si="282"/>
        <v>330000</v>
      </c>
      <c r="AM565" s="23">
        <f t="shared" si="283"/>
        <v>49500</v>
      </c>
      <c r="AN565" s="23">
        <f t="shared" si="284"/>
        <v>280500</v>
      </c>
      <c r="AO565" s="23">
        <f t="shared" si="285"/>
        <v>138000</v>
      </c>
      <c r="AP565" s="23">
        <f t="shared" si="286"/>
        <v>142500</v>
      </c>
      <c r="AQ565" s="24">
        <v>45022</v>
      </c>
      <c r="AR565" s="27" t="str">
        <f t="shared" si="287"/>
        <v>06/04/23</v>
      </c>
      <c r="AS565" s="16">
        <v>1</v>
      </c>
      <c r="AT565" s="66">
        <f>AP565/'pivot general'!$A$8</f>
        <v>2.1376453064397052E-4</v>
      </c>
    </row>
    <row r="566" spans="1:46" ht="14.4" x14ac:dyDescent="0.3">
      <c r="A566" s="16">
        <v>565</v>
      </c>
      <c r="B566" s="16" t="str">
        <f t="shared" si="256"/>
        <v>ORD-AK-565-05/04/23</v>
      </c>
      <c r="C566" s="17" t="s">
        <v>35</v>
      </c>
      <c r="D566" s="16" t="str">
        <f>_xlfn.XLOOKUP($C566,Product!$E$3:$E$29,Product!$D$3:$D$29)</f>
        <v>AK</v>
      </c>
      <c r="E566" s="18" t="s">
        <v>495</v>
      </c>
      <c r="F566" s="18">
        <f t="shared" si="257"/>
        <v>10</v>
      </c>
      <c r="G566" s="18">
        <f t="shared" si="258"/>
        <v>20</v>
      </c>
      <c r="H566" s="18">
        <f t="shared" si="259"/>
        <v>31</v>
      </c>
      <c r="I566" s="18">
        <f t="shared" si="260"/>
        <v>10</v>
      </c>
      <c r="J566" s="16" t="str">
        <f t="shared" si="261"/>
        <v>Snow White</v>
      </c>
      <c r="K566" s="16" t="str">
        <f t="shared" si="262"/>
        <v>Snow White</v>
      </c>
      <c r="L566" s="25" t="str">
        <f t="shared" si="263"/>
        <v xml:space="preserve"> 3</v>
      </c>
      <c r="M566" s="19">
        <f t="shared" si="264"/>
        <v>3</v>
      </c>
      <c r="N566" s="18">
        <f t="shared" si="265"/>
        <v>44</v>
      </c>
      <c r="O566" s="18">
        <f t="shared" si="266"/>
        <v>59</v>
      </c>
      <c r="P566" s="18">
        <f t="shared" si="267"/>
        <v>70</v>
      </c>
      <c r="Q566" s="18">
        <f t="shared" si="268"/>
        <v>15</v>
      </c>
      <c r="R566" s="27" t="str">
        <f t="shared" si="269"/>
        <v xml:space="preserve">Midnight Black </v>
      </c>
      <c r="S566" s="19" t="str">
        <f t="shared" si="270"/>
        <v xml:space="preserve">Midnight Black </v>
      </c>
      <c r="T566" s="19" t="str">
        <f t="shared" si="271"/>
        <v xml:space="preserve"> 2</v>
      </c>
      <c r="U566" s="19">
        <f t="shared" si="272"/>
        <v>2</v>
      </c>
      <c r="V566" s="20">
        <f t="shared" si="273"/>
        <v>83</v>
      </c>
      <c r="W566" s="18">
        <f t="shared" si="274"/>
        <v>97</v>
      </c>
      <c r="X566" s="18">
        <f t="shared" si="275"/>
        <v>108</v>
      </c>
      <c r="Y566" s="18">
        <f t="shared" si="276"/>
        <v>14</v>
      </c>
      <c r="Z566" s="16" t="str">
        <f t="shared" si="277"/>
        <v xml:space="preserve">Summer Orange </v>
      </c>
      <c r="AA566" s="16" t="str">
        <f t="shared" si="278"/>
        <v xml:space="preserve">Summer Orange </v>
      </c>
      <c r="AB566" s="19" t="str">
        <f t="shared" si="279"/>
        <v xml:space="preserve"> 1</v>
      </c>
      <c r="AC566" s="19">
        <f t="shared" si="280"/>
        <v>1</v>
      </c>
      <c r="AD566" s="19">
        <f t="shared" si="281"/>
        <v>6</v>
      </c>
      <c r="AE566" s="31">
        <f>_xlfn.XLOOKUP(C566,Product!$E$3:$E$29,Product!$F$3:$F$29)</f>
        <v>90000</v>
      </c>
      <c r="AF566" s="31">
        <f>_xlfn.XLOOKUP(C566,Product!$E$3:$E$29,Product!$G$3:$G$29)</f>
        <v>47000</v>
      </c>
      <c r="AG566" s="21" t="s">
        <v>92</v>
      </c>
      <c r="AH566" s="22">
        <f>_xlfn.XLOOKUP(AG566,Diskon!$C$3:$C$9,Diskon!$D$3:$D$9)</f>
        <v>0.1</v>
      </c>
      <c r="AI566" s="17" t="s">
        <v>90</v>
      </c>
      <c r="AJ566" s="16" t="s">
        <v>14</v>
      </c>
      <c r="AK566" s="16" t="s">
        <v>70</v>
      </c>
      <c r="AL566" s="23">
        <f t="shared" si="282"/>
        <v>540000</v>
      </c>
      <c r="AM566" s="23">
        <f t="shared" si="283"/>
        <v>54000</v>
      </c>
      <c r="AN566" s="23">
        <f t="shared" si="284"/>
        <v>486000</v>
      </c>
      <c r="AO566" s="23">
        <f t="shared" si="285"/>
        <v>282000</v>
      </c>
      <c r="AP566" s="23">
        <f t="shared" si="286"/>
        <v>204000</v>
      </c>
      <c r="AQ566" s="24">
        <v>45021</v>
      </c>
      <c r="AR566" s="27" t="str">
        <f t="shared" si="287"/>
        <v>05/04/23</v>
      </c>
      <c r="AS566" s="16">
        <v>1</v>
      </c>
      <c r="AT566" s="66">
        <f>AP566/'pivot general'!$A$8</f>
        <v>3.0602080176399992E-4</v>
      </c>
    </row>
    <row r="567" spans="1:46" ht="14.4" x14ac:dyDescent="0.3">
      <c r="A567" s="16">
        <v>566</v>
      </c>
      <c r="B567" s="16" t="str">
        <f t="shared" si="256"/>
        <v>ORD-PU-566-05/04/23</v>
      </c>
      <c r="C567" s="17" t="s">
        <v>71</v>
      </c>
      <c r="D567" s="16" t="str">
        <f>_xlfn.XLOOKUP($C567,Product!$E$3:$E$29,Product!$D$3:$D$29)</f>
        <v>PU</v>
      </c>
      <c r="E567" s="18" t="s">
        <v>108</v>
      </c>
      <c r="F567" s="18">
        <f t="shared" si="257"/>
        <v>10</v>
      </c>
      <c r="G567" s="18">
        <f t="shared" si="258"/>
        <v>14</v>
      </c>
      <c r="H567" s="18">
        <f t="shared" si="259"/>
        <v>25</v>
      </c>
      <c r="I567" s="18">
        <f t="shared" si="260"/>
        <v>4</v>
      </c>
      <c r="J567" s="16" t="str">
        <f t="shared" si="261"/>
        <v>Dusk</v>
      </c>
      <c r="K567" s="16" t="str">
        <f t="shared" si="262"/>
        <v>Dusk</v>
      </c>
      <c r="L567" s="25" t="str">
        <f t="shared" si="263"/>
        <v xml:space="preserve"> 1</v>
      </c>
      <c r="M567" s="19">
        <f t="shared" si="264"/>
        <v>1</v>
      </c>
      <c r="N567" s="18" t="e">
        <f t="shared" si="265"/>
        <v>#VALUE!</v>
      </c>
      <c r="O567" s="18" t="e">
        <f t="shared" si="266"/>
        <v>#VALUE!</v>
      </c>
      <c r="P567" s="18" t="e">
        <f t="shared" si="267"/>
        <v>#VALUE!</v>
      </c>
      <c r="Q567" s="18" t="e">
        <f t="shared" si="268"/>
        <v>#VALUE!</v>
      </c>
      <c r="R567" s="27" t="str">
        <f t="shared" si="269"/>
        <v xml:space="preserve"> </v>
      </c>
      <c r="S567" s="19" t="str">
        <f t="shared" si="270"/>
        <v xml:space="preserve"> </v>
      </c>
      <c r="T567" s="19" t="str">
        <f t="shared" si="271"/>
        <v>0</v>
      </c>
      <c r="U567" s="19">
        <f t="shared" si="272"/>
        <v>0</v>
      </c>
      <c r="V567" s="20" t="e">
        <f t="shared" si="273"/>
        <v>#VALUE!</v>
      </c>
      <c r="W567" s="18" t="e">
        <f t="shared" si="274"/>
        <v>#VALUE!</v>
      </c>
      <c r="X567" s="18" t="e">
        <f t="shared" si="275"/>
        <v>#VALUE!</v>
      </c>
      <c r="Y567" s="18" t="e">
        <f t="shared" si="276"/>
        <v>#VALUE!</v>
      </c>
      <c r="Z567" s="16" t="str">
        <f t="shared" si="277"/>
        <v xml:space="preserve"> </v>
      </c>
      <c r="AA567" s="16" t="str">
        <f t="shared" si="278"/>
        <v xml:space="preserve"> </v>
      </c>
      <c r="AB567" s="19" t="str">
        <f t="shared" si="279"/>
        <v>0</v>
      </c>
      <c r="AC567" s="19">
        <f t="shared" si="280"/>
        <v>0</v>
      </c>
      <c r="AD567" s="19">
        <f t="shared" si="281"/>
        <v>1</v>
      </c>
      <c r="AE567" s="31">
        <f>_xlfn.XLOOKUP(C567,Product!$E$3:$E$29,Product!$F$3:$F$29)</f>
        <v>200000</v>
      </c>
      <c r="AF567" s="31">
        <f>_xlfn.XLOOKUP(C567,Product!$E$3:$E$29,Product!$G$3:$G$29)</f>
        <v>64000</v>
      </c>
      <c r="AG567" s="21" t="s">
        <v>19</v>
      </c>
      <c r="AH567" s="22">
        <f>_xlfn.XLOOKUP(AG567,Diskon!$C$3:$C$9,Diskon!$D$3:$D$9)</f>
        <v>0.15</v>
      </c>
      <c r="AI567" s="17" t="s">
        <v>90</v>
      </c>
      <c r="AJ567" s="16" t="s">
        <v>11</v>
      </c>
      <c r="AK567" s="16" t="s">
        <v>15</v>
      </c>
      <c r="AL567" s="23">
        <f t="shared" si="282"/>
        <v>200000</v>
      </c>
      <c r="AM567" s="23">
        <f t="shared" si="283"/>
        <v>30000</v>
      </c>
      <c r="AN567" s="23">
        <f t="shared" si="284"/>
        <v>170000</v>
      </c>
      <c r="AO567" s="23">
        <f t="shared" si="285"/>
        <v>64000</v>
      </c>
      <c r="AP567" s="23">
        <f t="shared" si="286"/>
        <v>106000</v>
      </c>
      <c r="AQ567" s="24">
        <v>45021</v>
      </c>
      <c r="AR567" s="27" t="str">
        <f t="shared" si="287"/>
        <v>05/04/23</v>
      </c>
      <c r="AS567" s="16">
        <v>3</v>
      </c>
      <c r="AT567" s="66">
        <f>AP567/'pivot general'!$A$8</f>
        <v>1.5901080875972543E-4</v>
      </c>
    </row>
    <row r="568" spans="1:46" ht="14.4" x14ac:dyDescent="0.3">
      <c r="A568" s="16">
        <v>567</v>
      </c>
      <c r="B568" s="16" t="str">
        <f t="shared" si="256"/>
        <v>ORD-PW-567-05/04/23</v>
      </c>
      <c r="C568" s="17" t="s">
        <v>59</v>
      </c>
      <c r="D568" s="16" t="str">
        <f>_xlfn.XLOOKUP($C568,Product!$E$3:$E$29,Product!$D$3:$D$29)</f>
        <v>PW</v>
      </c>
      <c r="E568" s="18" t="s">
        <v>191</v>
      </c>
      <c r="F568" s="18">
        <f t="shared" si="257"/>
        <v>10</v>
      </c>
      <c r="G568" s="18">
        <f t="shared" si="258"/>
        <v>14</v>
      </c>
      <c r="H568" s="18">
        <f t="shared" si="259"/>
        <v>25</v>
      </c>
      <c r="I568" s="18">
        <f t="shared" si="260"/>
        <v>4</v>
      </c>
      <c r="J568" s="16" t="str">
        <f t="shared" si="261"/>
        <v>Gold</v>
      </c>
      <c r="K568" s="16" t="str">
        <f t="shared" si="262"/>
        <v>Gold</v>
      </c>
      <c r="L568" s="25" t="str">
        <f t="shared" si="263"/>
        <v xml:space="preserve"> 3</v>
      </c>
      <c r="M568" s="19">
        <f t="shared" si="264"/>
        <v>3</v>
      </c>
      <c r="N568" s="18" t="e">
        <f t="shared" si="265"/>
        <v>#VALUE!</v>
      </c>
      <c r="O568" s="18" t="e">
        <f t="shared" si="266"/>
        <v>#VALUE!</v>
      </c>
      <c r="P568" s="18" t="e">
        <f t="shared" si="267"/>
        <v>#VALUE!</v>
      </c>
      <c r="Q568" s="18" t="e">
        <f t="shared" si="268"/>
        <v>#VALUE!</v>
      </c>
      <c r="R568" s="27" t="str">
        <f t="shared" si="269"/>
        <v xml:space="preserve"> </v>
      </c>
      <c r="S568" s="19" t="str">
        <f t="shared" si="270"/>
        <v xml:space="preserve"> </v>
      </c>
      <c r="T568" s="19" t="str">
        <f t="shared" si="271"/>
        <v>0</v>
      </c>
      <c r="U568" s="19">
        <f t="shared" si="272"/>
        <v>0</v>
      </c>
      <c r="V568" s="20" t="e">
        <f t="shared" si="273"/>
        <v>#VALUE!</v>
      </c>
      <c r="W568" s="18" t="e">
        <f t="shared" si="274"/>
        <v>#VALUE!</v>
      </c>
      <c r="X568" s="18" t="e">
        <f t="shared" si="275"/>
        <v>#VALUE!</v>
      </c>
      <c r="Y568" s="18" t="e">
        <f t="shared" si="276"/>
        <v>#VALUE!</v>
      </c>
      <c r="Z568" s="16" t="str">
        <f t="shared" si="277"/>
        <v xml:space="preserve"> </v>
      </c>
      <c r="AA568" s="16" t="str">
        <f t="shared" si="278"/>
        <v xml:space="preserve"> </v>
      </c>
      <c r="AB568" s="19" t="str">
        <f t="shared" si="279"/>
        <v>0</v>
      </c>
      <c r="AC568" s="19">
        <f t="shared" si="280"/>
        <v>0</v>
      </c>
      <c r="AD568" s="19">
        <f t="shared" si="281"/>
        <v>3</v>
      </c>
      <c r="AE568" s="31">
        <f>_xlfn.XLOOKUP(C568,Product!$E$3:$E$29,Product!$F$3:$F$29)</f>
        <v>110000</v>
      </c>
      <c r="AF568" s="31">
        <f>_xlfn.XLOOKUP(C568,Product!$E$3:$E$29,Product!$G$3:$G$29)</f>
        <v>40000</v>
      </c>
      <c r="AG568" s="21" t="s">
        <v>89</v>
      </c>
      <c r="AH568" s="22">
        <f>_xlfn.XLOOKUP(AG568,Diskon!$C$3:$C$9,Diskon!$D$3:$D$9)</f>
        <v>0.15</v>
      </c>
      <c r="AI568" s="17" t="s">
        <v>90</v>
      </c>
      <c r="AJ568" s="16" t="s">
        <v>23</v>
      </c>
      <c r="AK568" s="16" t="s">
        <v>44</v>
      </c>
      <c r="AL568" s="23">
        <f t="shared" si="282"/>
        <v>330000</v>
      </c>
      <c r="AM568" s="23">
        <f t="shared" si="283"/>
        <v>49500</v>
      </c>
      <c r="AN568" s="23">
        <f t="shared" si="284"/>
        <v>280500</v>
      </c>
      <c r="AO568" s="23">
        <f t="shared" si="285"/>
        <v>120000</v>
      </c>
      <c r="AP568" s="23">
        <f t="shared" si="286"/>
        <v>160500</v>
      </c>
      <c r="AQ568" s="24">
        <v>45021</v>
      </c>
      <c r="AR568" s="27" t="str">
        <f t="shared" si="287"/>
        <v>05/04/23</v>
      </c>
      <c r="AS568" s="16">
        <v>5</v>
      </c>
      <c r="AT568" s="66">
        <f>AP568/'pivot general'!$A$8</f>
        <v>2.4076636609373522E-4</v>
      </c>
    </row>
    <row r="569" spans="1:46" ht="14.4" x14ac:dyDescent="0.3">
      <c r="A569" s="16">
        <v>568</v>
      </c>
      <c r="B569" s="16" t="str">
        <f t="shared" si="256"/>
        <v>ORD-AK-568-19/04/23</v>
      </c>
      <c r="C569" s="17" t="s">
        <v>50</v>
      </c>
      <c r="D569" s="16" t="str">
        <f>_xlfn.XLOOKUP($C569,Product!$E$3:$E$29,Product!$D$3:$D$29)</f>
        <v>AK</v>
      </c>
      <c r="E569" s="18" t="s">
        <v>496</v>
      </c>
      <c r="F569" s="18">
        <f t="shared" si="257"/>
        <v>10</v>
      </c>
      <c r="G569" s="18">
        <f t="shared" si="258"/>
        <v>20</v>
      </c>
      <c r="H569" s="18">
        <f t="shared" si="259"/>
        <v>31</v>
      </c>
      <c r="I569" s="18">
        <f t="shared" si="260"/>
        <v>10</v>
      </c>
      <c r="J569" s="16" t="str">
        <f t="shared" si="261"/>
        <v>Ocean Blue</v>
      </c>
      <c r="K569" s="16" t="str">
        <f t="shared" si="262"/>
        <v>Ocean Blue</v>
      </c>
      <c r="L569" s="25" t="str">
        <f t="shared" si="263"/>
        <v xml:space="preserve"> 5</v>
      </c>
      <c r="M569" s="19">
        <f t="shared" si="264"/>
        <v>5</v>
      </c>
      <c r="N569" s="18">
        <f t="shared" si="265"/>
        <v>44</v>
      </c>
      <c r="O569" s="18">
        <f t="shared" si="266"/>
        <v>53</v>
      </c>
      <c r="P569" s="18">
        <f t="shared" si="267"/>
        <v>64</v>
      </c>
      <c r="Q569" s="18">
        <f t="shared" si="268"/>
        <v>9</v>
      </c>
      <c r="R569" s="27" t="str">
        <f t="shared" si="269"/>
        <v xml:space="preserve">Ash Grey </v>
      </c>
      <c r="S569" s="19" t="str">
        <f t="shared" si="270"/>
        <v xml:space="preserve">Ash Grey </v>
      </c>
      <c r="T569" s="19" t="str">
        <f t="shared" si="271"/>
        <v xml:space="preserve"> 1</v>
      </c>
      <c r="U569" s="19">
        <f t="shared" si="272"/>
        <v>1</v>
      </c>
      <c r="V569" s="20" t="e">
        <f t="shared" si="273"/>
        <v>#VALUE!</v>
      </c>
      <c r="W569" s="18" t="e">
        <f t="shared" si="274"/>
        <v>#VALUE!</v>
      </c>
      <c r="X569" s="18" t="e">
        <f t="shared" si="275"/>
        <v>#VALUE!</v>
      </c>
      <c r="Y569" s="18" t="e">
        <f t="shared" si="276"/>
        <v>#VALUE!</v>
      </c>
      <c r="Z569" s="16" t="str">
        <f t="shared" si="277"/>
        <v xml:space="preserve"> </v>
      </c>
      <c r="AA569" s="16" t="str">
        <f t="shared" si="278"/>
        <v xml:space="preserve"> </v>
      </c>
      <c r="AB569" s="19" t="str">
        <f t="shared" si="279"/>
        <v>0</v>
      </c>
      <c r="AC569" s="19">
        <f t="shared" si="280"/>
        <v>0</v>
      </c>
      <c r="AD569" s="19">
        <f t="shared" si="281"/>
        <v>6</v>
      </c>
      <c r="AE569" s="31">
        <f>_xlfn.XLOOKUP(C569,Product!$E$3:$E$29,Product!$F$3:$F$29)</f>
        <v>290000</v>
      </c>
      <c r="AF569" s="31">
        <f>_xlfn.XLOOKUP(C569,Product!$E$3:$E$29,Product!$G$3:$G$29)</f>
        <v>115000</v>
      </c>
      <c r="AG569" s="21" t="s">
        <v>96</v>
      </c>
      <c r="AH569" s="22">
        <f>_xlfn.XLOOKUP(AG569,Diskon!$C$3:$C$9,Diskon!$D$3:$D$9)</f>
        <v>0.1</v>
      </c>
      <c r="AI569" s="17" t="s">
        <v>13</v>
      </c>
      <c r="AJ569" s="16" t="s">
        <v>14</v>
      </c>
      <c r="AK569" s="16" t="s">
        <v>58</v>
      </c>
      <c r="AL569" s="23">
        <f t="shared" si="282"/>
        <v>1740000</v>
      </c>
      <c r="AM569" s="23">
        <f t="shared" si="283"/>
        <v>174000</v>
      </c>
      <c r="AN569" s="23">
        <f t="shared" si="284"/>
        <v>1566000</v>
      </c>
      <c r="AO569" s="23">
        <f t="shared" si="285"/>
        <v>690000</v>
      </c>
      <c r="AP569" s="23">
        <f t="shared" si="286"/>
        <v>876000</v>
      </c>
      <c r="AQ569" s="24">
        <v>45035</v>
      </c>
      <c r="AR569" s="27" t="str">
        <f t="shared" si="287"/>
        <v>19/04/23</v>
      </c>
      <c r="AS569" s="16">
        <v>3</v>
      </c>
      <c r="AT569" s="66">
        <f>AP569/'pivot general'!$A$8</f>
        <v>1.314089325221882E-3</v>
      </c>
    </row>
    <row r="570" spans="1:46" ht="14.4" x14ac:dyDescent="0.3">
      <c r="A570" s="16">
        <v>569</v>
      </c>
      <c r="B570" s="16" t="str">
        <f t="shared" si="256"/>
        <v>ORD-PU-569-02/04/23</v>
      </c>
      <c r="C570" s="17" t="s">
        <v>41</v>
      </c>
      <c r="D570" s="16" t="str">
        <f>_xlfn.XLOOKUP($C570,Product!$E$3:$E$29,Product!$D$3:$D$29)</f>
        <v>PU</v>
      </c>
      <c r="E570" s="18" t="s">
        <v>237</v>
      </c>
      <c r="F570" s="18">
        <f t="shared" si="257"/>
        <v>10</v>
      </c>
      <c r="G570" s="18">
        <f t="shared" si="258"/>
        <v>20</v>
      </c>
      <c r="H570" s="18">
        <f t="shared" si="259"/>
        <v>31</v>
      </c>
      <c r="I570" s="18">
        <f t="shared" si="260"/>
        <v>10</v>
      </c>
      <c r="J570" s="16" t="str">
        <f t="shared" si="261"/>
        <v>Snow White</v>
      </c>
      <c r="K570" s="16" t="str">
        <f t="shared" si="262"/>
        <v>Snow White</v>
      </c>
      <c r="L570" s="25" t="str">
        <f t="shared" si="263"/>
        <v xml:space="preserve"> 2</v>
      </c>
      <c r="M570" s="19">
        <f t="shared" si="264"/>
        <v>2</v>
      </c>
      <c r="N570" s="18" t="e">
        <f t="shared" si="265"/>
        <v>#VALUE!</v>
      </c>
      <c r="O570" s="18" t="e">
        <f t="shared" si="266"/>
        <v>#VALUE!</v>
      </c>
      <c r="P570" s="18" t="e">
        <f t="shared" si="267"/>
        <v>#VALUE!</v>
      </c>
      <c r="Q570" s="18" t="e">
        <f t="shared" si="268"/>
        <v>#VALUE!</v>
      </c>
      <c r="R570" s="27" t="str">
        <f t="shared" si="269"/>
        <v xml:space="preserve"> </v>
      </c>
      <c r="S570" s="19" t="str">
        <f t="shared" si="270"/>
        <v xml:space="preserve"> </v>
      </c>
      <c r="T570" s="19" t="str">
        <f t="shared" si="271"/>
        <v>0</v>
      </c>
      <c r="U570" s="19">
        <f t="shared" si="272"/>
        <v>0</v>
      </c>
      <c r="V570" s="20" t="e">
        <f t="shared" si="273"/>
        <v>#VALUE!</v>
      </c>
      <c r="W570" s="18" t="e">
        <f t="shared" si="274"/>
        <v>#VALUE!</v>
      </c>
      <c r="X570" s="18" t="e">
        <f t="shared" si="275"/>
        <v>#VALUE!</v>
      </c>
      <c r="Y570" s="18" t="e">
        <f t="shared" si="276"/>
        <v>#VALUE!</v>
      </c>
      <c r="Z570" s="16" t="str">
        <f t="shared" si="277"/>
        <v xml:space="preserve"> </v>
      </c>
      <c r="AA570" s="16" t="str">
        <f t="shared" si="278"/>
        <v xml:space="preserve"> </v>
      </c>
      <c r="AB570" s="19" t="str">
        <f t="shared" si="279"/>
        <v>0</v>
      </c>
      <c r="AC570" s="19">
        <f t="shared" si="280"/>
        <v>0</v>
      </c>
      <c r="AD570" s="19">
        <f t="shared" si="281"/>
        <v>2</v>
      </c>
      <c r="AE570" s="31">
        <f>_xlfn.XLOOKUP(C570,Product!$E$3:$E$29,Product!$F$3:$F$29)</f>
        <v>220000</v>
      </c>
      <c r="AF570" s="31">
        <f>_xlfn.XLOOKUP(C570,Product!$E$3:$E$29,Product!$G$3:$G$29)</f>
        <v>76000</v>
      </c>
      <c r="AG570" s="21" t="s">
        <v>19</v>
      </c>
      <c r="AH570" s="22">
        <f>_xlfn.XLOOKUP(AG570,Diskon!$C$3:$C$9,Diskon!$D$3:$D$9)</f>
        <v>0.15</v>
      </c>
      <c r="AI570" s="17" t="s">
        <v>90</v>
      </c>
      <c r="AJ570" s="16" t="s">
        <v>11</v>
      </c>
      <c r="AK570" s="16" t="s">
        <v>18</v>
      </c>
      <c r="AL570" s="23">
        <f t="shared" si="282"/>
        <v>440000</v>
      </c>
      <c r="AM570" s="23">
        <f t="shared" si="283"/>
        <v>66000</v>
      </c>
      <c r="AN570" s="23">
        <f t="shared" si="284"/>
        <v>374000</v>
      </c>
      <c r="AO570" s="23">
        <f t="shared" si="285"/>
        <v>152000</v>
      </c>
      <c r="AP570" s="23">
        <f t="shared" si="286"/>
        <v>222000</v>
      </c>
      <c r="AQ570" s="24">
        <v>45018</v>
      </c>
      <c r="AR570" s="27" t="str">
        <f t="shared" si="287"/>
        <v>02/04/23</v>
      </c>
      <c r="AS570" s="16">
        <v>1</v>
      </c>
      <c r="AT570" s="66">
        <f>AP570/'pivot general'!$A$8</f>
        <v>3.3302263721376459E-4</v>
      </c>
    </row>
    <row r="571" spans="1:46" ht="14.4" x14ac:dyDescent="0.3">
      <c r="A571" s="16">
        <v>570</v>
      </c>
      <c r="B571" s="16" t="str">
        <f t="shared" si="256"/>
        <v>ORD-SP-570-05/04/23</v>
      </c>
      <c r="C571" s="17" t="s">
        <v>65</v>
      </c>
      <c r="D571" s="16" t="str">
        <f>_xlfn.XLOOKUP($C571,Product!$E$3:$E$29,Product!$D$3:$D$29)</f>
        <v>SP</v>
      </c>
      <c r="E571" s="18" t="s">
        <v>497</v>
      </c>
      <c r="F571" s="18">
        <f t="shared" si="257"/>
        <v>10</v>
      </c>
      <c r="G571" s="18">
        <f t="shared" si="258"/>
        <v>20</v>
      </c>
      <c r="H571" s="18">
        <f t="shared" si="259"/>
        <v>31</v>
      </c>
      <c r="I571" s="18">
        <f t="shared" si="260"/>
        <v>10</v>
      </c>
      <c r="J571" s="16" t="str">
        <f t="shared" si="261"/>
        <v>Ocean Blue</v>
      </c>
      <c r="K571" s="16" t="str">
        <f t="shared" si="262"/>
        <v>Ocean Blue</v>
      </c>
      <c r="L571" s="25" t="str">
        <f t="shared" si="263"/>
        <v xml:space="preserve"> 5</v>
      </c>
      <c r="M571" s="19">
        <f t="shared" si="264"/>
        <v>5</v>
      </c>
      <c r="N571" s="18">
        <f t="shared" si="265"/>
        <v>44</v>
      </c>
      <c r="O571" s="18">
        <f t="shared" si="266"/>
        <v>58</v>
      </c>
      <c r="P571" s="18">
        <f t="shared" si="267"/>
        <v>69</v>
      </c>
      <c r="Q571" s="18">
        <f t="shared" si="268"/>
        <v>14</v>
      </c>
      <c r="R571" s="27" t="str">
        <f t="shared" si="269"/>
        <v xml:space="preserve">Summer Orange </v>
      </c>
      <c r="S571" s="19" t="str">
        <f t="shared" si="270"/>
        <v xml:space="preserve">Summer Orange </v>
      </c>
      <c r="T571" s="19" t="str">
        <f t="shared" si="271"/>
        <v xml:space="preserve"> 1</v>
      </c>
      <c r="U571" s="19">
        <f t="shared" si="272"/>
        <v>1</v>
      </c>
      <c r="V571" s="20">
        <f t="shared" si="273"/>
        <v>82</v>
      </c>
      <c r="W571" s="18">
        <f t="shared" si="274"/>
        <v>87</v>
      </c>
      <c r="X571" s="18">
        <f t="shared" si="275"/>
        <v>98</v>
      </c>
      <c r="Y571" s="18">
        <f t="shared" si="276"/>
        <v>5</v>
      </c>
      <c r="Z571" s="16" t="str">
        <f t="shared" si="277"/>
        <v xml:space="preserve">Gold </v>
      </c>
      <c r="AA571" s="16" t="str">
        <f t="shared" si="278"/>
        <v xml:space="preserve">Gold </v>
      </c>
      <c r="AB571" s="19" t="str">
        <f t="shared" si="279"/>
        <v xml:space="preserve"> 1</v>
      </c>
      <c r="AC571" s="19">
        <f t="shared" si="280"/>
        <v>1</v>
      </c>
      <c r="AD571" s="19">
        <f t="shared" si="281"/>
        <v>7</v>
      </c>
      <c r="AE571" s="31">
        <f>_xlfn.XLOOKUP(C571,Product!$E$3:$E$29,Product!$F$3:$F$29)</f>
        <v>360000</v>
      </c>
      <c r="AF571" s="31">
        <f>_xlfn.XLOOKUP(C571,Product!$E$3:$E$29,Product!$G$3:$G$29)</f>
        <v>108000</v>
      </c>
      <c r="AG571" s="21" t="s">
        <v>89</v>
      </c>
      <c r="AH571" s="22">
        <f>_xlfn.XLOOKUP(AG571,Diskon!$C$3:$C$9,Diskon!$D$3:$D$9)</f>
        <v>0.15</v>
      </c>
      <c r="AI571" s="17" t="s">
        <v>90</v>
      </c>
      <c r="AJ571" s="16" t="s">
        <v>23</v>
      </c>
      <c r="AK571" s="16" t="s">
        <v>28</v>
      </c>
      <c r="AL571" s="23">
        <f t="shared" si="282"/>
        <v>2520000</v>
      </c>
      <c r="AM571" s="23">
        <f t="shared" si="283"/>
        <v>378000</v>
      </c>
      <c r="AN571" s="23">
        <f t="shared" si="284"/>
        <v>2142000</v>
      </c>
      <c r="AO571" s="23">
        <f t="shared" si="285"/>
        <v>756000</v>
      </c>
      <c r="AP571" s="23">
        <f t="shared" si="286"/>
        <v>1386000</v>
      </c>
      <c r="AQ571" s="24">
        <v>45021</v>
      </c>
      <c r="AR571" s="27" t="str">
        <f t="shared" si="287"/>
        <v>05/04/23</v>
      </c>
      <c r="AS571" s="16">
        <v>4</v>
      </c>
      <c r="AT571" s="66">
        <f>AP571/'pivot general'!$A$8</f>
        <v>2.0791413296318817E-3</v>
      </c>
    </row>
    <row r="572" spans="1:46" ht="14.4" x14ac:dyDescent="0.3">
      <c r="A572" s="16">
        <v>571</v>
      </c>
      <c r="B572" s="16" t="str">
        <f t="shared" si="256"/>
        <v>ORD-SW-571-02/04/23</v>
      </c>
      <c r="C572" s="17" t="s">
        <v>29</v>
      </c>
      <c r="D572" s="16" t="str">
        <f>_xlfn.XLOOKUP($C572,Product!$E$3:$E$29,Product!$D$3:$D$29)</f>
        <v>SW</v>
      </c>
      <c r="E572" s="18" t="s">
        <v>498</v>
      </c>
      <c r="F572" s="18">
        <f t="shared" si="257"/>
        <v>10</v>
      </c>
      <c r="G572" s="18">
        <f t="shared" si="258"/>
        <v>14</v>
      </c>
      <c r="H572" s="18">
        <f t="shared" si="259"/>
        <v>25</v>
      </c>
      <c r="I572" s="18">
        <f t="shared" si="260"/>
        <v>4</v>
      </c>
      <c r="J572" s="16" t="str">
        <f t="shared" si="261"/>
        <v>Dusk</v>
      </c>
      <c r="K572" s="16" t="str">
        <f t="shared" si="262"/>
        <v>Dusk</v>
      </c>
      <c r="L572" s="25" t="str">
        <f t="shared" si="263"/>
        <v xml:space="preserve"> 2</v>
      </c>
      <c r="M572" s="19">
        <f t="shared" si="264"/>
        <v>2</v>
      </c>
      <c r="N572" s="18">
        <f t="shared" si="265"/>
        <v>38</v>
      </c>
      <c r="O572" s="18">
        <f t="shared" si="266"/>
        <v>47</v>
      </c>
      <c r="P572" s="18">
        <f t="shared" si="267"/>
        <v>58</v>
      </c>
      <c r="Q572" s="18">
        <f t="shared" si="268"/>
        <v>9</v>
      </c>
      <c r="R572" s="27" t="str">
        <f t="shared" si="269"/>
        <v xml:space="preserve">Ash Grey </v>
      </c>
      <c r="S572" s="19" t="str">
        <f t="shared" si="270"/>
        <v xml:space="preserve">Ash Grey </v>
      </c>
      <c r="T572" s="19" t="str">
        <f t="shared" si="271"/>
        <v xml:space="preserve"> 2</v>
      </c>
      <c r="U572" s="19">
        <f t="shared" si="272"/>
        <v>2</v>
      </c>
      <c r="V572" s="20">
        <f t="shared" si="273"/>
        <v>71</v>
      </c>
      <c r="W572" s="18">
        <f t="shared" si="274"/>
        <v>76</v>
      </c>
      <c r="X572" s="18">
        <f t="shared" si="275"/>
        <v>87</v>
      </c>
      <c r="Y572" s="18">
        <f t="shared" si="276"/>
        <v>5</v>
      </c>
      <c r="Z572" s="16" t="str">
        <f t="shared" si="277"/>
        <v xml:space="preserve">Gold </v>
      </c>
      <c r="AA572" s="16" t="str">
        <f t="shared" si="278"/>
        <v xml:space="preserve">Gold </v>
      </c>
      <c r="AB572" s="19" t="str">
        <f t="shared" si="279"/>
        <v xml:space="preserve"> 3</v>
      </c>
      <c r="AC572" s="19">
        <f t="shared" si="280"/>
        <v>3</v>
      </c>
      <c r="AD572" s="19">
        <f t="shared" si="281"/>
        <v>7</v>
      </c>
      <c r="AE572" s="31">
        <f>_xlfn.XLOOKUP(C572,Product!$E$3:$E$29,Product!$F$3:$F$29)</f>
        <v>165000</v>
      </c>
      <c r="AF572" s="31">
        <f>_xlfn.XLOOKUP(C572,Product!$E$3:$E$29,Product!$G$3:$G$29)</f>
        <v>69000</v>
      </c>
      <c r="AG572" s="21" t="s">
        <v>89</v>
      </c>
      <c r="AH572" s="22">
        <f>_xlfn.XLOOKUP(AG572,Diskon!$C$3:$C$9,Diskon!$D$3:$D$9)</f>
        <v>0.15</v>
      </c>
      <c r="AI572" s="17" t="s">
        <v>90</v>
      </c>
      <c r="AJ572" s="16" t="s">
        <v>23</v>
      </c>
      <c r="AK572" s="16" t="s">
        <v>66</v>
      </c>
      <c r="AL572" s="23">
        <f t="shared" si="282"/>
        <v>1155000</v>
      </c>
      <c r="AM572" s="23">
        <f t="shared" si="283"/>
        <v>173250</v>
      </c>
      <c r="AN572" s="23">
        <f t="shared" si="284"/>
        <v>981750</v>
      </c>
      <c r="AO572" s="23">
        <f t="shared" si="285"/>
        <v>483000</v>
      </c>
      <c r="AP572" s="23">
        <f t="shared" si="286"/>
        <v>498750</v>
      </c>
      <c r="AQ572" s="24">
        <v>45018</v>
      </c>
      <c r="AR572" s="27" t="str">
        <f t="shared" si="287"/>
        <v>02/04/23</v>
      </c>
      <c r="AS572" s="16">
        <v>1</v>
      </c>
      <c r="AT572" s="66">
        <f>AP572/'pivot general'!$A$8</f>
        <v>7.4817585725389679E-4</v>
      </c>
    </row>
    <row r="573" spans="1:46" ht="14.4" x14ac:dyDescent="0.3">
      <c r="A573" s="16">
        <v>572</v>
      </c>
      <c r="B573" s="16" t="str">
        <f t="shared" si="256"/>
        <v>ORD-PP-572-04/04/23</v>
      </c>
      <c r="C573" s="17" t="s">
        <v>24</v>
      </c>
      <c r="D573" s="16" t="str">
        <f>_xlfn.XLOOKUP($C573,Product!$E$3:$E$29,Product!$D$3:$D$29)</f>
        <v>PP</v>
      </c>
      <c r="E573" s="18" t="s">
        <v>261</v>
      </c>
      <c r="F573" s="18">
        <f t="shared" si="257"/>
        <v>10</v>
      </c>
      <c r="G573" s="18">
        <f t="shared" si="258"/>
        <v>24</v>
      </c>
      <c r="H573" s="18">
        <f t="shared" si="259"/>
        <v>35</v>
      </c>
      <c r="I573" s="18">
        <f t="shared" si="260"/>
        <v>14</v>
      </c>
      <c r="J573" s="16" t="str">
        <f t="shared" si="261"/>
        <v>Midnight Black</v>
      </c>
      <c r="K573" s="16" t="str">
        <f t="shared" si="262"/>
        <v>Midnight Black</v>
      </c>
      <c r="L573" s="25" t="str">
        <f t="shared" si="263"/>
        <v xml:space="preserve"> 1</v>
      </c>
      <c r="M573" s="19">
        <f t="shared" si="264"/>
        <v>1</v>
      </c>
      <c r="N573" s="18" t="e">
        <f t="shared" si="265"/>
        <v>#VALUE!</v>
      </c>
      <c r="O573" s="18" t="e">
        <f t="shared" si="266"/>
        <v>#VALUE!</v>
      </c>
      <c r="P573" s="18" t="e">
        <f t="shared" si="267"/>
        <v>#VALUE!</v>
      </c>
      <c r="Q573" s="18" t="e">
        <f t="shared" si="268"/>
        <v>#VALUE!</v>
      </c>
      <c r="R573" s="27" t="str">
        <f t="shared" si="269"/>
        <v xml:space="preserve"> </v>
      </c>
      <c r="S573" s="19" t="str">
        <f t="shared" si="270"/>
        <v xml:space="preserve"> </v>
      </c>
      <c r="T573" s="19" t="str">
        <f t="shared" si="271"/>
        <v>0</v>
      </c>
      <c r="U573" s="19">
        <f t="shared" si="272"/>
        <v>0</v>
      </c>
      <c r="V573" s="20" t="e">
        <f t="shared" si="273"/>
        <v>#VALUE!</v>
      </c>
      <c r="W573" s="18" t="e">
        <f t="shared" si="274"/>
        <v>#VALUE!</v>
      </c>
      <c r="X573" s="18" t="e">
        <f t="shared" si="275"/>
        <v>#VALUE!</v>
      </c>
      <c r="Y573" s="18" t="e">
        <f t="shared" si="276"/>
        <v>#VALUE!</v>
      </c>
      <c r="Z573" s="16" t="str">
        <f t="shared" si="277"/>
        <v xml:space="preserve"> </v>
      </c>
      <c r="AA573" s="16" t="str">
        <f t="shared" si="278"/>
        <v xml:space="preserve"> </v>
      </c>
      <c r="AB573" s="19" t="str">
        <f t="shared" si="279"/>
        <v>0</v>
      </c>
      <c r="AC573" s="19">
        <f t="shared" si="280"/>
        <v>0</v>
      </c>
      <c r="AD573" s="19">
        <f t="shared" si="281"/>
        <v>1</v>
      </c>
      <c r="AE573" s="31">
        <f>_xlfn.XLOOKUP(C573,Product!$E$3:$E$29,Product!$F$3:$F$29)</f>
        <v>130000</v>
      </c>
      <c r="AF573" s="31">
        <f>_xlfn.XLOOKUP(C573,Product!$E$3:$E$29,Product!$G$3:$G$29)</f>
        <v>46000</v>
      </c>
      <c r="AG573" s="21" t="s">
        <v>92</v>
      </c>
      <c r="AH573" s="22">
        <f>_xlfn.XLOOKUP(AG573,Diskon!$C$3:$C$9,Diskon!$D$3:$D$9)</f>
        <v>0.1</v>
      </c>
      <c r="AI573" s="17" t="s">
        <v>90</v>
      </c>
      <c r="AJ573" s="16" t="s">
        <v>14</v>
      </c>
      <c r="AK573" s="16" t="s">
        <v>60</v>
      </c>
      <c r="AL573" s="23">
        <f t="shared" si="282"/>
        <v>130000</v>
      </c>
      <c r="AM573" s="23">
        <f t="shared" si="283"/>
        <v>13000</v>
      </c>
      <c r="AN573" s="23">
        <f t="shared" si="284"/>
        <v>117000</v>
      </c>
      <c r="AO573" s="23">
        <f t="shared" si="285"/>
        <v>46000</v>
      </c>
      <c r="AP573" s="23">
        <f t="shared" si="286"/>
        <v>71000</v>
      </c>
      <c r="AQ573" s="24">
        <v>45020</v>
      </c>
      <c r="AR573" s="27" t="str">
        <f t="shared" si="287"/>
        <v>04/04/23</v>
      </c>
      <c r="AS573" s="16">
        <v>2</v>
      </c>
      <c r="AT573" s="66">
        <f>AP573/'pivot general'!$A$8</f>
        <v>1.0650723982962742E-4</v>
      </c>
    </row>
    <row r="574" spans="1:46" ht="14.4" x14ac:dyDescent="0.3">
      <c r="A574" s="16">
        <v>573</v>
      </c>
      <c r="B574" s="16" t="str">
        <f t="shared" si="256"/>
        <v>ORD-PU-573-03/04/23</v>
      </c>
      <c r="C574" s="17" t="s">
        <v>41</v>
      </c>
      <c r="D574" s="16" t="str">
        <f>_xlfn.XLOOKUP($C574,Product!$E$3:$E$29,Product!$D$3:$D$29)</f>
        <v>PU</v>
      </c>
      <c r="E574" s="18" t="s">
        <v>499</v>
      </c>
      <c r="F574" s="18">
        <f t="shared" si="257"/>
        <v>10</v>
      </c>
      <c r="G574" s="18">
        <f t="shared" si="258"/>
        <v>24</v>
      </c>
      <c r="H574" s="18">
        <f t="shared" si="259"/>
        <v>35</v>
      </c>
      <c r="I574" s="18">
        <f t="shared" si="260"/>
        <v>14</v>
      </c>
      <c r="J574" s="16" t="str">
        <f t="shared" si="261"/>
        <v>Midnight Black</v>
      </c>
      <c r="K574" s="16" t="str">
        <f t="shared" si="262"/>
        <v>Midnight Black</v>
      </c>
      <c r="L574" s="25" t="str">
        <f t="shared" si="263"/>
        <v xml:space="preserve"> 2</v>
      </c>
      <c r="M574" s="19">
        <f t="shared" si="264"/>
        <v>2</v>
      </c>
      <c r="N574" s="18">
        <f t="shared" si="265"/>
        <v>48</v>
      </c>
      <c r="O574" s="18">
        <f t="shared" si="266"/>
        <v>56</v>
      </c>
      <c r="P574" s="18">
        <f t="shared" si="267"/>
        <v>67</v>
      </c>
      <c r="Q574" s="18">
        <f t="shared" si="268"/>
        <v>8</v>
      </c>
      <c r="R574" s="27" t="str">
        <f t="shared" si="269"/>
        <v xml:space="preserve">Magenta </v>
      </c>
      <c r="S574" s="19" t="str">
        <f t="shared" si="270"/>
        <v xml:space="preserve">Magenta </v>
      </c>
      <c r="T574" s="19" t="str">
        <f t="shared" si="271"/>
        <v xml:space="preserve"> 1</v>
      </c>
      <c r="U574" s="19">
        <f t="shared" si="272"/>
        <v>1</v>
      </c>
      <c r="V574" s="20">
        <f t="shared" si="273"/>
        <v>80</v>
      </c>
      <c r="W574" s="18">
        <f t="shared" si="274"/>
        <v>85</v>
      </c>
      <c r="X574" s="18">
        <f t="shared" si="275"/>
        <v>96</v>
      </c>
      <c r="Y574" s="18">
        <f t="shared" si="276"/>
        <v>5</v>
      </c>
      <c r="Z574" s="16" t="str">
        <f t="shared" si="277"/>
        <v xml:space="preserve">Gold </v>
      </c>
      <c r="AA574" s="16" t="str">
        <f t="shared" si="278"/>
        <v xml:space="preserve">Gold </v>
      </c>
      <c r="AB574" s="19" t="str">
        <f t="shared" si="279"/>
        <v xml:space="preserve"> 1</v>
      </c>
      <c r="AC574" s="19">
        <f t="shared" si="280"/>
        <v>1</v>
      </c>
      <c r="AD574" s="19">
        <f t="shared" si="281"/>
        <v>4</v>
      </c>
      <c r="AE574" s="31">
        <f>_xlfn.XLOOKUP(C574,Product!$E$3:$E$29,Product!$F$3:$F$29)</f>
        <v>220000</v>
      </c>
      <c r="AF574" s="31">
        <f>_xlfn.XLOOKUP(C574,Product!$E$3:$E$29,Product!$G$3:$G$29)</f>
        <v>76000</v>
      </c>
      <c r="AG574" s="21" t="s">
        <v>19</v>
      </c>
      <c r="AH574" s="22">
        <f>_xlfn.XLOOKUP(AG574,Diskon!$C$3:$C$9,Diskon!$D$3:$D$9)</f>
        <v>0.15</v>
      </c>
      <c r="AI574" s="17" t="s">
        <v>90</v>
      </c>
      <c r="AJ574" s="16" t="s">
        <v>11</v>
      </c>
      <c r="AK574" s="16" t="s">
        <v>34</v>
      </c>
      <c r="AL574" s="23">
        <f t="shared" si="282"/>
        <v>880000</v>
      </c>
      <c r="AM574" s="23">
        <f t="shared" si="283"/>
        <v>132000</v>
      </c>
      <c r="AN574" s="23">
        <f t="shared" si="284"/>
        <v>748000</v>
      </c>
      <c r="AO574" s="23">
        <f t="shared" si="285"/>
        <v>304000</v>
      </c>
      <c r="AP574" s="23">
        <f t="shared" si="286"/>
        <v>444000</v>
      </c>
      <c r="AQ574" s="24">
        <v>45019</v>
      </c>
      <c r="AR574" s="27" t="str">
        <f t="shared" si="287"/>
        <v>03/04/23</v>
      </c>
      <c r="AS574" s="16">
        <v>1</v>
      </c>
      <c r="AT574" s="66">
        <f>AP574/'pivot general'!$A$8</f>
        <v>6.6604527442752919E-4</v>
      </c>
    </row>
    <row r="575" spans="1:46" ht="14.4" x14ac:dyDescent="0.3">
      <c r="A575" s="16">
        <v>574</v>
      </c>
      <c r="B575" s="16" t="str">
        <f t="shared" si="256"/>
        <v>ORD-SP-574-03/04/23</v>
      </c>
      <c r="C575" s="17" t="s">
        <v>65</v>
      </c>
      <c r="D575" s="16" t="str">
        <f>_xlfn.XLOOKUP($C575,Product!$E$3:$E$29,Product!$D$3:$D$29)</f>
        <v>SP</v>
      </c>
      <c r="E575" s="18" t="s">
        <v>237</v>
      </c>
      <c r="F575" s="18">
        <f t="shared" si="257"/>
        <v>10</v>
      </c>
      <c r="G575" s="18">
        <f t="shared" si="258"/>
        <v>20</v>
      </c>
      <c r="H575" s="18">
        <f t="shared" si="259"/>
        <v>31</v>
      </c>
      <c r="I575" s="18">
        <f t="shared" si="260"/>
        <v>10</v>
      </c>
      <c r="J575" s="16" t="str">
        <f t="shared" si="261"/>
        <v>Snow White</v>
      </c>
      <c r="K575" s="16" t="str">
        <f t="shared" si="262"/>
        <v>Snow White</v>
      </c>
      <c r="L575" s="25" t="str">
        <f t="shared" si="263"/>
        <v xml:space="preserve"> 2</v>
      </c>
      <c r="M575" s="19">
        <f t="shared" si="264"/>
        <v>2</v>
      </c>
      <c r="N575" s="18" t="e">
        <f t="shared" si="265"/>
        <v>#VALUE!</v>
      </c>
      <c r="O575" s="18" t="e">
        <f t="shared" si="266"/>
        <v>#VALUE!</v>
      </c>
      <c r="P575" s="18" t="e">
        <f t="shared" si="267"/>
        <v>#VALUE!</v>
      </c>
      <c r="Q575" s="18" t="e">
        <f t="shared" si="268"/>
        <v>#VALUE!</v>
      </c>
      <c r="R575" s="27" t="str">
        <f t="shared" si="269"/>
        <v xml:space="preserve"> </v>
      </c>
      <c r="S575" s="19" t="str">
        <f t="shared" si="270"/>
        <v xml:space="preserve"> </v>
      </c>
      <c r="T575" s="19" t="str">
        <f t="shared" si="271"/>
        <v>0</v>
      </c>
      <c r="U575" s="19">
        <f t="shared" si="272"/>
        <v>0</v>
      </c>
      <c r="V575" s="20" t="e">
        <f t="shared" si="273"/>
        <v>#VALUE!</v>
      </c>
      <c r="W575" s="18" t="e">
        <f t="shared" si="274"/>
        <v>#VALUE!</v>
      </c>
      <c r="X575" s="18" t="e">
        <f t="shared" si="275"/>
        <v>#VALUE!</v>
      </c>
      <c r="Y575" s="18" t="e">
        <f t="shared" si="276"/>
        <v>#VALUE!</v>
      </c>
      <c r="Z575" s="16" t="str">
        <f t="shared" si="277"/>
        <v xml:space="preserve"> </v>
      </c>
      <c r="AA575" s="16" t="str">
        <f t="shared" si="278"/>
        <v xml:space="preserve"> </v>
      </c>
      <c r="AB575" s="19" t="str">
        <f t="shared" si="279"/>
        <v>0</v>
      </c>
      <c r="AC575" s="19">
        <f t="shared" si="280"/>
        <v>0</v>
      </c>
      <c r="AD575" s="19">
        <f t="shared" si="281"/>
        <v>2</v>
      </c>
      <c r="AE575" s="31">
        <f>_xlfn.XLOOKUP(C575,Product!$E$3:$E$29,Product!$F$3:$F$29)</f>
        <v>360000</v>
      </c>
      <c r="AF575" s="31">
        <f>_xlfn.XLOOKUP(C575,Product!$E$3:$E$29,Product!$G$3:$G$29)</f>
        <v>108000</v>
      </c>
      <c r="AG575" s="21" t="s">
        <v>89</v>
      </c>
      <c r="AH575" s="22">
        <f>_xlfn.XLOOKUP(AG575,Diskon!$C$3:$C$9,Diskon!$D$3:$D$9)</f>
        <v>0.15</v>
      </c>
      <c r="AI575" s="17" t="s">
        <v>90</v>
      </c>
      <c r="AJ575" s="16" t="s">
        <v>23</v>
      </c>
      <c r="AK575" s="16" t="s">
        <v>32</v>
      </c>
      <c r="AL575" s="23">
        <f t="shared" si="282"/>
        <v>720000</v>
      </c>
      <c r="AM575" s="23">
        <f t="shared" si="283"/>
        <v>108000</v>
      </c>
      <c r="AN575" s="23">
        <f t="shared" si="284"/>
        <v>612000</v>
      </c>
      <c r="AO575" s="23">
        <f t="shared" si="285"/>
        <v>216000</v>
      </c>
      <c r="AP575" s="23">
        <f t="shared" si="286"/>
        <v>396000</v>
      </c>
      <c r="AQ575" s="24">
        <v>45019</v>
      </c>
      <c r="AR575" s="27" t="str">
        <f t="shared" si="287"/>
        <v>03/04/23</v>
      </c>
      <c r="AS575" s="16">
        <v>3</v>
      </c>
      <c r="AT575" s="66">
        <f>AP575/'pivot general'!$A$8</f>
        <v>5.9404037989482339E-4</v>
      </c>
    </row>
    <row r="576" spans="1:46" ht="14.4" x14ac:dyDescent="0.3">
      <c r="A576" s="16">
        <v>575</v>
      </c>
      <c r="B576" s="16" t="str">
        <f t="shared" si="256"/>
        <v>ORD-PW-575-04/04/23</v>
      </c>
      <c r="C576" s="17" t="s">
        <v>59</v>
      </c>
      <c r="D576" s="16" t="str">
        <f>_xlfn.XLOOKUP($C576,Product!$E$3:$E$29,Product!$D$3:$D$29)</f>
        <v>PW</v>
      </c>
      <c r="E576" s="18" t="s">
        <v>104</v>
      </c>
      <c r="F576" s="18">
        <f t="shared" si="257"/>
        <v>10</v>
      </c>
      <c r="G576" s="18">
        <f t="shared" si="258"/>
        <v>23</v>
      </c>
      <c r="H576" s="18">
        <f t="shared" si="259"/>
        <v>34</v>
      </c>
      <c r="I576" s="18">
        <f t="shared" si="260"/>
        <v>13</v>
      </c>
      <c r="J576" s="16" t="str">
        <f t="shared" si="261"/>
        <v>Summer Orange</v>
      </c>
      <c r="K576" s="16" t="str">
        <f t="shared" si="262"/>
        <v>Summer Orange</v>
      </c>
      <c r="L576" s="25" t="str">
        <f t="shared" si="263"/>
        <v xml:space="preserve"> 1</v>
      </c>
      <c r="M576" s="19">
        <f t="shared" si="264"/>
        <v>1</v>
      </c>
      <c r="N576" s="18" t="e">
        <f t="shared" si="265"/>
        <v>#VALUE!</v>
      </c>
      <c r="O576" s="18" t="e">
        <f t="shared" si="266"/>
        <v>#VALUE!</v>
      </c>
      <c r="P576" s="18" t="e">
        <f t="shared" si="267"/>
        <v>#VALUE!</v>
      </c>
      <c r="Q576" s="18" t="e">
        <f t="shared" si="268"/>
        <v>#VALUE!</v>
      </c>
      <c r="R576" s="27" t="str">
        <f t="shared" si="269"/>
        <v xml:space="preserve"> </v>
      </c>
      <c r="S576" s="19" t="str">
        <f t="shared" si="270"/>
        <v xml:space="preserve"> </v>
      </c>
      <c r="T576" s="19" t="str">
        <f t="shared" si="271"/>
        <v>0</v>
      </c>
      <c r="U576" s="19">
        <f t="shared" si="272"/>
        <v>0</v>
      </c>
      <c r="V576" s="20" t="e">
        <f t="shared" si="273"/>
        <v>#VALUE!</v>
      </c>
      <c r="W576" s="18" t="e">
        <f t="shared" si="274"/>
        <v>#VALUE!</v>
      </c>
      <c r="X576" s="18" t="e">
        <f t="shared" si="275"/>
        <v>#VALUE!</v>
      </c>
      <c r="Y576" s="18" t="e">
        <f t="shared" si="276"/>
        <v>#VALUE!</v>
      </c>
      <c r="Z576" s="16" t="str">
        <f t="shared" si="277"/>
        <v xml:space="preserve"> </v>
      </c>
      <c r="AA576" s="16" t="str">
        <f t="shared" si="278"/>
        <v xml:space="preserve"> </v>
      </c>
      <c r="AB576" s="19" t="str">
        <f t="shared" si="279"/>
        <v>0</v>
      </c>
      <c r="AC576" s="19">
        <f t="shared" si="280"/>
        <v>0</v>
      </c>
      <c r="AD576" s="19">
        <f t="shared" si="281"/>
        <v>1</v>
      </c>
      <c r="AE576" s="31">
        <f>_xlfn.XLOOKUP(C576,Product!$E$3:$E$29,Product!$F$3:$F$29)</f>
        <v>110000</v>
      </c>
      <c r="AF576" s="31">
        <f>_xlfn.XLOOKUP(C576,Product!$E$3:$E$29,Product!$G$3:$G$29)</f>
        <v>40000</v>
      </c>
      <c r="AG576" s="21" t="s">
        <v>89</v>
      </c>
      <c r="AH576" s="22">
        <f>_xlfn.XLOOKUP(AG576,Diskon!$C$3:$C$9,Diskon!$D$3:$D$9)</f>
        <v>0.15</v>
      </c>
      <c r="AI576" s="17" t="s">
        <v>90</v>
      </c>
      <c r="AJ576" s="16" t="s">
        <v>23</v>
      </c>
      <c r="AK576" s="16" t="s">
        <v>36</v>
      </c>
      <c r="AL576" s="23">
        <f t="shared" si="282"/>
        <v>110000</v>
      </c>
      <c r="AM576" s="23">
        <f t="shared" si="283"/>
        <v>16500</v>
      </c>
      <c r="AN576" s="23">
        <f t="shared" si="284"/>
        <v>93500</v>
      </c>
      <c r="AO576" s="23">
        <f t="shared" si="285"/>
        <v>40000</v>
      </c>
      <c r="AP576" s="23">
        <f t="shared" si="286"/>
        <v>53500</v>
      </c>
      <c r="AQ576" s="24">
        <v>45020</v>
      </c>
      <c r="AR576" s="27" t="str">
        <f t="shared" si="287"/>
        <v>04/04/23</v>
      </c>
      <c r="AS576" s="16">
        <v>5</v>
      </c>
      <c r="AT576" s="66">
        <f>AP576/'pivot general'!$A$8</f>
        <v>8.0255455364578411E-5</v>
      </c>
    </row>
    <row r="577" spans="1:46" ht="14.4" x14ac:dyDescent="0.3">
      <c r="A577" s="16">
        <v>576</v>
      </c>
      <c r="B577" s="16" t="str">
        <f t="shared" si="256"/>
        <v>ORD-AK-576-16/04/23</v>
      </c>
      <c r="C577" s="17" t="s">
        <v>37</v>
      </c>
      <c r="D577" s="16" t="str">
        <f>_xlfn.XLOOKUP($C577,Product!$E$3:$E$29,Product!$D$3:$D$29)</f>
        <v>AK</v>
      </c>
      <c r="E577" s="18" t="s">
        <v>500</v>
      </c>
      <c r="F577" s="18">
        <f t="shared" si="257"/>
        <v>10</v>
      </c>
      <c r="G577" s="18">
        <f t="shared" si="258"/>
        <v>18</v>
      </c>
      <c r="H577" s="18">
        <f t="shared" si="259"/>
        <v>29</v>
      </c>
      <c r="I577" s="18">
        <f t="shared" si="260"/>
        <v>8</v>
      </c>
      <c r="J577" s="16" t="str">
        <f t="shared" si="261"/>
        <v>Ash Grey</v>
      </c>
      <c r="K577" s="16" t="str">
        <f t="shared" si="262"/>
        <v>Ash Grey</v>
      </c>
      <c r="L577" s="25" t="str">
        <f t="shared" si="263"/>
        <v xml:space="preserve"> 4</v>
      </c>
      <c r="M577" s="19">
        <f t="shared" si="264"/>
        <v>4</v>
      </c>
      <c r="N577" s="18">
        <f t="shared" si="265"/>
        <v>42</v>
      </c>
      <c r="O577" s="18">
        <f t="shared" si="266"/>
        <v>56</v>
      </c>
      <c r="P577" s="18">
        <f t="shared" si="267"/>
        <v>67</v>
      </c>
      <c r="Q577" s="18">
        <f t="shared" si="268"/>
        <v>14</v>
      </c>
      <c r="R577" s="27" t="str">
        <f t="shared" si="269"/>
        <v xml:space="preserve">Summer Orange </v>
      </c>
      <c r="S577" s="19" t="str">
        <f t="shared" si="270"/>
        <v xml:space="preserve">Summer Orange </v>
      </c>
      <c r="T577" s="19" t="str">
        <f t="shared" si="271"/>
        <v xml:space="preserve"> 2</v>
      </c>
      <c r="U577" s="19">
        <f t="shared" si="272"/>
        <v>2</v>
      </c>
      <c r="V577" s="20" t="e">
        <f t="shared" si="273"/>
        <v>#VALUE!</v>
      </c>
      <c r="W577" s="18" t="e">
        <f t="shared" si="274"/>
        <v>#VALUE!</v>
      </c>
      <c r="X577" s="18" t="e">
        <f t="shared" si="275"/>
        <v>#VALUE!</v>
      </c>
      <c r="Y577" s="18" t="e">
        <f t="shared" si="276"/>
        <v>#VALUE!</v>
      </c>
      <c r="Z577" s="16" t="str">
        <f t="shared" si="277"/>
        <v xml:space="preserve"> </v>
      </c>
      <c r="AA577" s="16" t="str">
        <f t="shared" si="278"/>
        <v xml:space="preserve"> </v>
      </c>
      <c r="AB577" s="19" t="str">
        <f t="shared" si="279"/>
        <v>0</v>
      </c>
      <c r="AC577" s="19">
        <f t="shared" si="280"/>
        <v>0</v>
      </c>
      <c r="AD577" s="19">
        <f t="shared" si="281"/>
        <v>6</v>
      </c>
      <c r="AE577" s="31">
        <f>_xlfn.XLOOKUP(C577,Product!$E$3:$E$29,Product!$F$3:$F$29)</f>
        <v>48000</v>
      </c>
      <c r="AF577" s="31">
        <f>_xlfn.XLOOKUP(C577,Product!$E$3:$E$29,Product!$G$3:$G$29)</f>
        <v>20000</v>
      </c>
      <c r="AG577" s="21" t="s">
        <v>100</v>
      </c>
      <c r="AH577" s="22">
        <f>_xlfn.XLOOKUP(AG577,Diskon!$C$3:$C$9,Diskon!$D$3:$D$9)</f>
        <v>0.15</v>
      </c>
      <c r="AI577" s="17" t="s">
        <v>13</v>
      </c>
      <c r="AJ577" s="16" t="s">
        <v>17</v>
      </c>
      <c r="AK577" s="16" t="s">
        <v>40</v>
      </c>
      <c r="AL577" s="23">
        <f t="shared" si="282"/>
        <v>288000</v>
      </c>
      <c r="AM577" s="23">
        <f t="shared" si="283"/>
        <v>43200</v>
      </c>
      <c r="AN577" s="23">
        <f t="shared" si="284"/>
        <v>244800</v>
      </c>
      <c r="AO577" s="23">
        <f t="shared" si="285"/>
        <v>120000</v>
      </c>
      <c r="AP577" s="23">
        <f t="shared" si="286"/>
        <v>124800</v>
      </c>
      <c r="AQ577" s="24">
        <v>45032</v>
      </c>
      <c r="AR577" s="27" t="str">
        <f t="shared" si="287"/>
        <v>16/04/23</v>
      </c>
      <c r="AS577" s="16">
        <v>1</v>
      </c>
      <c r="AT577" s="66">
        <f>AP577/'pivot general'!$A$8</f>
        <v>1.8721272578503523E-4</v>
      </c>
    </row>
    <row r="578" spans="1:46" ht="14.4" x14ac:dyDescent="0.3">
      <c r="A578" s="16">
        <v>577</v>
      </c>
      <c r="B578" s="16" t="str">
        <f t="shared" si="256"/>
        <v>ORD-AK-577-06/04/23</v>
      </c>
      <c r="C578" s="17" t="s">
        <v>45</v>
      </c>
      <c r="D578" s="16" t="str">
        <f>_xlfn.XLOOKUP($C578,Product!$E$3:$E$29,Product!$D$3:$D$29)</f>
        <v>AK</v>
      </c>
      <c r="E578" s="18" t="s">
        <v>501</v>
      </c>
      <c r="F578" s="18">
        <f t="shared" si="257"/>
        <v>10</v>
      </c>
      <c r="G578" s="18">
        <f t="shared" si="258"/>
        <v>23</v>
      </c>
      <c r="H578" s="18">
        <f t="shared" si="259"/>
        <v>34</v>
      </c>
      <c r="I578" s="18">
        <f t="shared" si="260"/>
        <v>13</v>
      </c>
      <c r="J578" s="16" t="str">
        <f t="shared" si="261"/>
        <v>Summer Orange</v>
      </c>
      <c r="K578" s="16" t="str">
        <f t="shared" si="262"/>
        <v>Summer Orange</v>
      </c>
      <c r="L578" s="25" t="str">
        <f t="shared" si="263"/>
        <v xml:space="preserve"> 1</v>
      </c>
      <c r="M578" s="19">
        <f t="shared" si="264"/>
        <v>1</v>
      </c>
      <c r="N578" s="18">
        <f t="shared" si="265"/>
        <v>47</v>
      </c>
      <c r="O578" s="18">
        <f t="shared" si="266"/>
        <v>59</v>
      </c>
      <c r="P578" s="18">
        <f t="shared" si="267"/>
        <v>70</v>
      </c>
      <c r="Q578" s="18">
        <f t="shared" si="268"/>
        <v>12</v>
      </c>
      <c r="R578" s="27" t="str">
        <f t="shared" si="269"/>
        <v xml:space="preserve">Carmine Red </v>
      </c>
      <c r="S578" s="19" t="str">
        <f t="shared" si="270"/>
        <v xml:space="preserve">Carmine Red </v>
      </c>
      <c r="T578" s="19" t="str">
        <f t="shared" si="271"/>
        <v xml:space="preserve"> 3</v>
      </c>
      <c r="U578" s="19">
        <f t="shared" si="272"/>
        <v>3</v>
      </c>
      <c r="V578" s="20">
        <f t="shared" si="273"/>
        <v>83</v>
      </c>
      <c r="W578" s="18">
        <f t="shared" si="274"/>
        <v>97</v>
      </c>
      <c r="X578" s="18">
        <f t="shared" si="275"/>
        <v>108</v>
      </c>
      <c r="Y578" s="18">
        <f t="shared" si="276"/>
        <v>14</v>
      </c>
      <c r="Z578" s="16" t="str">
        <f t="shared" si="277"/>
        <v xml:space="preserve">Summer Orange </v>
      </c>
      <c r="AA578" s="16" t="str">
        <f t="shared" si="278"/>
        <v xml:space="preserve">Summer Orange </v>
      </c>
      <c r="AB578" s="19" t="str">
        <f t="shared" si="279"/>
        <v xml:space="preserve"> 1</v>
      </c>
      <c r="AC578" s="19">
        <f t="shared" si="280"/>
        <v>1</v>
      </c>
      <c r="AD578" s="19">
        <f t="shared" si="281"/>
        <v>5</v>
      </c>
      <c r="AE578" s="31">
        <f>_xlfn.XLOOKUP(C578,Product!$E$3:$E$29,Product!$F$3:$F$29)</f>
        <v>400000</v>
      </c>
      <c r="AF578" s="31">
        <f>_xlfn.XLOOKUP(C578,Product!$E$3:$E$29,Product!$G$3:$G$29)</f>
        <v>250000</v>
      </c>
      <c r="AG578" s="21" t="s">
        <v>19</v>
      </c>
      <c r="AH578" s="22">
        <f>_xlfn.XLOOKUP(AG578,Diskon!$C$3:$C$9,Diskon!$D$3:$D$9)</f>
        <v>0.15</v>
      </c>
      <c r="AI578" s="17" t="s">
        <v>90</v>
      </c>
      <c r="AJ578" s="16" t="s">
        <v>11</v>
      </c>
      <c r="AK578" s="16" t="s">
        <v>20</v>
      </c>
      <c r="AL578" s="23">
        <f t="shared" si="282"/>
        <v>2000000</v>
      </c>
      <c r="AM578" s="23">
        <f t="shared" si="283"/>
        <v>300000</v>
      </c>
      <c r="AN578" s="23">
        <f t="shared" si="284"/>
        <v>1700000</v>
      </c>
      <c r="AO578" s="23">
        <f t="shared" si="285"/>
        <v>1250000</v>
      </c>
      <c r="AP578" s="23">
        <f t="shared" si="286"/>
        <v>450000</v>
      </c>
      <c r="AQ578" s="24">
        <v>45022</v>
      </c>
      <c r="AR578" s="27" t="str">
        <f t="shared" si="287"/>
        <v>06/04/23</v>
      </c>
      <c r="AS578" s="16">
        <v>1</v>
      </c>
      <c r="AT578" s="66">
        <f>AP578/'pivot general'!$A$8</f>
        <v>6.7504588624411747E-4</v>
      </c>
    </row>
    <row r="579" spans="1:46" ht="14.4" x14ac:dyDescent="0.3">
      <c r="A579" s="16">
        <v>578</v>
      </c>
      <c r="B579" s="16" t="str">
        <f t="shared" ref="B579:B642" si="288">_xlfn.CONCAT("ORD","-",D579,"-",A579,"-",AR579)</f>
        <v>ORD-PU-578-13/04/23</v>
      </c>
      <c r="C579" s="17" t="s">
        <v>41</v>
      </c>
      <c r="D579" s="16" t="str">
        <f>_xlfn.XLOOKUP($C579,Product!$E$3:$E$29,Product!$D$3:$D$29)</f>
        <v>PU</v>
      </c>
      <c r="E579" s="18" t="s">
        <v>502</v>
      </c>
      <c r="F579" s="18">
        <f t="shared" ref="F579:F642" si="289">FIND(": ",E579,2)+2</f>
        <v>10</v>
      </c>
      <c r="G579" s="18">
        <f t="shared" ref="G579:G642" si="290">FIND(",",E579)</f>
        <v>20</v>
      </c>
      <c r="H579" s="18">
        <f t="shared" ref="H579:H642" si="291">FIND("}",E579,1)-2</f>
        <v>31</v>
      </c>
      <c r="I579" s="18">
        <f t="shared" ref="I579:I642" si="292">(G579-F579)</f>
        <v>10</v>
      </c>
      <c r="J579" s="16" t="str">
        <f t="shared" ref="J579:J642" si="293">MID(E579,F579,I579)</f>
        <v>Snow White</v>
      </c>
      <c r="K579" s="16" t="str">
        <f t="shared" ref="K579:K642" si="294">TEXT(J579," ")</f>
        <v>Snow White</v>
      </c>
      <c r="L579" s="25" t="str">
        <f t="shared" ref="L579:L642" si="295">MID(E579,H579,2)</f>
        <v xml:space="preserve"> 2</v>
      </c>
      <c r="M579" s="19">
        <f t="shared" ref="M579:M642" si="296">VALUE(L579)</f>
        <v>2</v>
      </c>
      <c r="N579" s="18">
        <f t="shared" ref="N579:N642" si="297">FIND(":",E579,H579)+2</f>
        <v>44</v>
      </c>
      <c r="O579" s="18">
        <f t="shared" ref="O579:O642" si="298">FIND(",",E579,N579)</f>
        <v>58</v>
      </c>
      <c r="P579" s="18">
        <f t="shared" ref="P579:P642" si="299">FIND("}",E579,N579)-2</f>
        <v>69</v>
      </c>
      <c r="Q579" s="18">
        <f t="shared" ref="Q579:Q642" si="300">(O579-N579)</f>
        <v>14</v>
      </c>
      <c r="R579" s="27" t="str">
        <f t="shared" ref="R579:R642" si="301">IFERROR(MID(E579,N579,Q579)," ")</f>
        <v xml:space="preserve">Summer Orange </v>
      </c>
      <c r="S579" s="19" t="str">
        <f t="shared" ref="S579:S642" si="302">TEXT(R579," ")</f>
        <v xml:space="preserve">Summer Orange </v>
      </c>
      <c r="T579" s="19" t="str">
        <f t="shared" ref="T579:T642" si="303">IFERROR(MID(E579,P579,2),"0")</f>
        <v xml:space="preserve"> 2</v>
      </c>
      <c r="U579" s="19">
        <f t="shared" ref="U579:U642" si="304">VALUE(T579)</f>
        <v>2</v>
      </c>
      <c r="V579" s="20" t="e">
        <f t="shared" ref="V579:V642" si="305">FIND(":",E579,P579)+2</f>
        <v>#VALUE!</v>
      </c>
      <c r="W579" s="18" t="e">
        <f t="shared" ref="W579:W642" si="306">FIND(",",E579,V579)</f>
        <v>#VALUE!</v>
      </c>
      <c r="X579" s="18" t="e">
        <f t="shared" ref="X579:X642" si="307">FIND("}",E579,V579)-2</f>
        <v>#VALUE!</v>
      </c>
      <c r="Y579" s="18" t="e">
        <f t="shared" ref="Y579:Y642" si="308">W579-V579</f>
        <v>#VALUE!</v>
      </c>
      <c r="Z579" s="16" t="str">
        <f t="shared" ref="Z579:Z642" si="309">IFERROR(MID(E579,V579,Y579)," ")</f>
        <v xml:space="preserve"> </v>
      </c>
      <c r="AA579" s="16" t="str">
        <f t="shared" ref="AA579:AA642" si="310">TEXT(Z579," ")</f>
        <v xml:space="preserve"> </v>
      </c>
      <c r="AB579" s="19" t="str">
        <f t="shared" ref="AB579:AB642" si="311">IFERROR(MID(E579,X579,2),"0")</f>
        <v>0</v>
      </c>
      <c r="AC579" s="19">
        <f t="shared" ref="AC579:AC642" si="312">VALUE(AB579)</f>
        <v>0</v>
      </c>
      <c r="AD579" s="19">
        <f t="shared" ref="AD579:AD642" si="313">AC579+U579+M579</f>
        <v>4</v>
      </c>
      <c r="AE579" s="31">
        <f>_xlfn.XLOOKUP(C579,Product!$E$3:$E$29,Product!$F$3:$F$29)</f>
        <v>220000</v>
      </c>
      <c r="AF579" s="31">
        <f>_xlfn.XLOOKUP(C579,Product!$E$3:$E$29,Product!$G$3:$G$29)</f>
        <v>76000</v>
      </c>
      <c r="AG579" s="21" t="s">
        <v>16</v>
      </c>
      <c r="AH579" s="22" t="e">
        <f>_xlfn.XLOOKUP(AG579,Diskon!$C$3:$C$9,Diskon!$D$3:$D$9)</f>
        <v>#N/A</v>
      </c>
      <c r="AI579" s="17" t="s">
        <v>16</v>
      </c>
      <c r="AJ579" s="16" t="s">
        <v>23</v>
      </c>
      <c r="AK579" s="16" t="s">
        <v>62</v>
      </c>
      <c r="AL579" s="23">
        <f t="shared" ref="AL579:AL642" si="314">IFERROR(AE579*AD579,"0")</f>
        <v>880000</v>
      </c>
      <c r="AM579" s="23" t="str">
        <f t="shared" ref="AM579:AM642" si="315">IFERROR(AL579*AH579,"0")</f>
        <v>0</v>
      </c>
      <c r="AN579" s="23">
        <f t="shared" ref="AN579:AN642" si="316">IFERROR(AL579-AM579,"0")</f>
        <v>880000</v>
      </c>
      <c r="AO579" s="23">
        <f t="shared" ref="AO579:AO642" si="317">IFERROR(AF579*AD579,"0")</f>
        <v>304000</v>
      </c>
      <c r="AP579" s="23">
        <f t="shared" ref="AP579:AP642" si="318">IFERROR(AN579-AO579,"0")</f>
        <v>576000</v>
      </c>
      <c r="AQ579" s="24">
        <v>45029</v>
      </c>
      <c r="AR579" s="27" t="str">
        <f t="shared" ref="AR579:AR642" si="319">TEXT(AQ579,"DD/MM/YY")</f>
        <v>13/04/23</v>
      </c>
      <c r="AS579" s="16">
        <v>3</v>
      </c>
      <c r="AT579" s="66">
        <f>AP579/'pivot general'!$A$8</f>
        <v>8.6405873439247035E-4</v>
      </c>
    </row>
    <row r="580" spans="1:46" ht="14.4" x14ac:dyDescent="0.3">
      <c r="A580" s="16">
        <v>579</v>
      </c>
      <c r="B580" s="16" t="str">
        <f t="shared" si="288"/>
        <v>ORD-AK-579-23/04/23</v>
      </c>
      <c r="C580" s="17" t="s">
        <v>37</v>
      </c>
      <c r="D580" s="16" t="str">
        <f>_xlfn.XLOOKUP($C580,Product!$E$3:$E$29,Product!$D$3:$D$29)</f>
        <v>AK</v>
      </c>
      <c r="E580" s="18" t="s">
        <v>111</v>
      </c>
      <c r="F580" s="18">
        <f t="shared" si="289"/>
        <v>10</v>
      </c>
      <c r="G580" s="18">
        <f t="shared" si="290"/>
        <v>18</v>
      </c>
      <c r="H580" s="18">
        <f t="shared" si="291"/>
        <v>29</v>
      </c>
      <c r="I580" s="18">
        <f t="shared" si="292"/>
        <v>8</v>
      </c>
      <c r="J580" s="16" t="str">
        <f t="shared" si="293"/>
        <v>Ash Grey</v>
      </c>
      <c r="K580" s="16" t="str">
        <f t="shared" si="294"/>
        <v>Ash Grey</v>
      </c>
      <c r="L580" s="25" t="str">
        <f t="shared" si="295"/>
        <v xml:space="preserve"> 1</v>
      </c>
      <c r="M580" s="19">
        <f t="shared" si="296"/>
        <v>1</v>
      </c>
      <c r="N580" s="18" t="e">
        <f t="shared" si="297"/>
        <v>#VALUE!</v>
      </c>
      <c r="O580" s="18" t="e">
        <f t="shared" si="298"/>
        <v>#VALUE!</v>
      </c>
      <c r="P580" s="18" t="e">
        <f t="shared" si="299"/>
        <v>#VALUE!</v>
      </c>
      <c r="Q580" s="18" t="e">
        <f t="shared" si="300"/>
        <v>#VALUE!</v>
      </c>
      <c r="R580" s="27" t="str">
        <f t="shared" si="301"/>
        <v xml:space="preserve"> </v>
      </c>
      <c r="S580" s="19" t="str">
        <f t="shared" si="302"/>
        <v xml:space="preserve"> </v>
      </c>
      <c r="T580" s="19" t="str">
        <f t="shared" si="303"/>
        <v>0</v>
      </c>
      <c r="U580" s="19">
        <f t="shared" si="304"/>
        <v>0</v>
      </c>
      <c r="V580" s="20" t="e">
        <f t="shared" si="305"/>
        <v>#VALUE!</v>
      </c>
      <c r="W580" s="18" t="e">
        <f t="shared" si="306"/>
        <v>#VALUE!</v>
      </c>
      <c r="X580" s="18" t="e">
        <f t="shared" si="307"/>
        <v>#VALUE!</v>
      </c>
      <c r="Y580" s="18" t="e">
        <f t="shared" si="308"/>
        <v>#VALUE!</v>
      </c>
      <c r="Z580" s="16" t="str">
        <f t="shared" si="309"/>
        <v xml:space="preserve"> </v>
      </c>
      <c r="AA580" s="16" t="str">
        <f t="shared" si="310"/>
        <v xml:space="preserve"> </v>
      </c>
      <c r="AB580" s="19" t="str">
        <f t="shared" si="311"/>
        <v>0</v>
      </c>
      <c r="AC580" s="19">
        <f t="shared" si="312"/>
        <v>0</v>
      </c>
      <c r="AD580" s="19">
        <f t="shared" si="313"/>
        <v>1</v>
      </c>
      <c r="AE580" s="31">
        <f>_xlfn.XLOOKUP(C580,Product!$E$3:$E$29,Product!$F$3:$F$29)</f>
        <v>48000</v>
      </c>
      <c r="AF580" s="31">
        <f>_xlfn.XLOOKUP(C580,Product!$E$3:$E$29,Product!$G$3:$G$29)</f>
        <v>20000</v>
      </c>
      <c r="AG580" s="21" t="s">
        <v>100</v>
      </c>
      <c r="AH580" s="22">
        <f>_xlfn.XLOOKUP(AG580,Diskon!$C$3:$C$9,Diskon!$D$3:$D$9)</f>
        <v>0.15</v>
      </c>
      <c r="AI580" s="17" t="s">
        <v>13</v>
      </c>
      <c r="AJ580" s="16" t="s">
        <v>17</v>
      </c>
      <c r="AK580" s="16" t="s">
        <v>60</v>
      </c>
      <c r="AL580" s="23">
        <f t="shared" si="314"/>
        <v>48000</v>
      </c>
      <c r="AM580" s="23">
        <f t="shared" si="315"/>
        <v>7200</v>
      </c>
      <c r="AN580" s="23">
        <f t="shared" si="316"/>
        <v>40800</v>
      </c>
      <c r="AO580" s="23">
        <f t="shared" si="317"/>
        <v>20000</v>
      </c>
      <c r="AP580" s="23">
        <f t="shared" si="318"/>
        <v>20800</v>
      </c>
      <c r="AQ580" s="24">
        <v>45039</v>
      </c>
      <c r="AR580" s="27" t="str">
        <f t="shared" si="319"/>
        <v>23/04/23</v>
      </c>
      <c r="AS580" s="16">
        <v>1</v>
      </c>
      <c r="AT580" s="66">
        <f>AP580/'pivot general'!$A$8</f>
        <v>3.1202120964172541E-5</v>
      </c>
    </row>
    <row r="581" spans="1:46" ht="14.4" x14ac:dyDescent="0.3">
      <c r="A581" s="16">
        <v>580</v>
      </c>
      <c r="B581" s="16" t="str">
        <f t="shared" si="288"/>
        <v>ORD-PP-580-04/04/23</v>
      </c>
      <c r="C581" s="17" t="s">
        <v>24</v>
      </c>
      <c r="D581" s="16" t="str">
        <f>_xlfn.XLOOKUP($C581,Product!$E$3:$E$29,Product!$D$3:$D$29)</f>
        <v>PP</v>
      </c>
      <c r="E581" s="18" t="s">
        <v>503</v>
      </c>
      <c r="F581" s="18">
        <f t="shared" si="289"/>
        <v>10</v>
      </c>
      <c r="G581" s="18">
        <f t="shared" si="290"/>
        <v>17</v>
      </c>
      <c r="H581" s="18">
        <f t="shared" si="291"/>
        <v>28</v>
      </c>
      <c r="I581" s="18">
        <f t="shared" si="292"/>
        <v>7</v>
      </c>
      <c r="J581" s="16" t="str">
        <f t="shared" si="293"/>
        <v>Magenta</v>
      </c>
      <c r="K581" s="16" t="str">
        <f t="shared" si="294"/>
        <v>Magenta</v>
      </c>
      <c r="L581" s="25" t="str">
        <f t="shared" si="295"/>
        <v xml:space="preserve"> 1</v>
      </c>
      <c r="M581" s="19">
        <f t="shared" si="296"/>
        <v>1</v>
      </c>
      <c r="N581" s="18">
        <f t="shared" si="297"/>
        <v>41</v>
      </c>
      <c r="O581" s="18">
        <f t="shared" si="298"/>
        <v>46</v>
      </c>
      <c r="P581" s="18">
        <f t="shared" si="299"/>
        <v>57</v>
      </c>
      <c r="Q581" s="18">
        <f t="shared" si="300"/>
        <v>5</v>
      </c>
      <c r="R581" s="27" t="str">
        <f t="shared" si="301"/>
        <v xml:space="preserve">Gold </v>
      </c>
      <c r="S581" s="19" t="str">
        <f t="shared" si="302"/>
        <v xml:space="preserve">Gold </v>
      </c>
      <c r="T581" s="19" t="str">
        <f t="shared" si="303"/>
        <v xml:space="preserve"> 1</v>
      </c>
      <c r="U581" s="19">
        <f t="shared" si="304"/>
        <v>1</v>
      </c>
      <c r="V581" s="20">
        <f t="shared" si="305"/>
        <v>70</v>
      </c>
      <c r="W581" s="18">
        <f t="shared" si="306"/>
        <v>84</v>
      </c>
      <c r="X581" s="18">
        <f t="shared" si="307"/>
        <v>95</v>
      </c>
      <c r="Y581" s="18">
        <f t="shared" si="308"/>
        <v>14</v>
      </c>
      <c r="Z581" s="16" t="str">
        <f t="shared" si="309"/>
        <v xml:space="preserve">Summer Orange </v>
      </c>
      <c r="AA581" s="16" t="str">
        <f t="shared" si="310"/>
        <v xml:space="preserve">Summer Orange </v>
      </c>
      <c r="AB581" s="19" t="str">
        <f t="shared" si="311"/>
        <v xml:space="preserve"> 1</v>
      </c>
      <c r="AC581" s="19">
        <f t="shared" si="312"/>
        <v>1</v>
      </c>
      <c r="AD581" s="19">
        <f t="shared" si="313"/>
        <v>3</v>
      </c>
      <c r="AE581" s="31">
        <f>_xlfn.XLOOKUP(C581,Product!$E$3:$E$29,Product!$F$3:$F$29)</f>
        <v>130000</v>
      </c>
      <c r="AF581" s="31">
        <f>_xlfn.XLOOKUP(C581,Product!$E$3:$E$29,Product!$G$3:$G$29)</f>
        <v>46000</v>
      </c>
      <c r="AG581" s="21" t="s">
        <v>89</v>
      </c>
      <c r="AH581" s="22">
        <f>_xlfn.XLOOKUP(AG581,Diskon!$C$3:$C$9,Diskon!$D$3:$D$9)</f>
        <v>0.15</v>
      </c>
      <c r="AI581" s="17" t="s">
        <v>90</v>
      </c>
      <c r="AJ581" s="16" t="s">
        <v>23</v>
      </c>
      <c r="AK581" s="16" t="s">
        <v>58</v>
      </c>
      <c r="AL581" s="23">
        <f t="shared" si="314"/>
        <v>390000</v>
      </c>
      <c r="AM581" s="23">
        <f t="shared" si="315"/>
        <v>58500</v>
      </c>
      <c r="AN581" s="23">
        <f t="shared" si="316"/>
        <v>331500</v>
      </c>
      <c r="AO581" s="23">
        <f t="shared" si="317"/>
        <v>138000</v>
      </c>
      <c r="AP581" s="23">
        <f t="shared" si="318"/>
        <v>193500</v>
      </c>
      <c r="AQ581" s="24">
        <v>45020</v>
      </c>
      <c r="AR581" s="27" t="str">
        <f t="shared" si="319"/>
        <v>04/04/23</v>
      </c>
      <c r="AS581" s="16">
        <v>4</v>
      </c>
      <c r="AT581" s="66">
        <f>AP581/'pivot general'!$A$8</f>
        <v>2.9026973108497051E-4</v>
      </c>
    </row>
    <row r="582" spans="1:46" ht="14.4" x14ac:dyDescent="0.3">
      <c r="A582" s="16">
        <v>581</v>
      </c>
      <c r="B582" s="16" t="str">
        <f t="shared" si="288"/>
        <v>ORD-AK-581-01/04/23</v>
      </c>
      <c r="C582" s="17" t="s">
        <v>45</v>
      </c>
      <c r="D582" s="16" t="str">
        <f>_xlfn.XLOOKUP($C582,Product!$E$3:$E$29,Product!$D$3:$D$29)</f>
        <v>AK</v>
      </c>
      <c r="E582" s="18" t="s">
        <v>409</v>
      </c>
      <c r="F582" s="18">
        <f t="shared" si="289"/>
        <v>10</v>
      </c>
      <c r="G582" s="18">
        <f t="shared" si="290"/>
        <v>20</v>
      </c>
      <c r="H582" s="18">
        <f t="shared" si="291"/>
        <v>31</v>
      </c>
      <c r="I582" s="18">
        <f t="shared" si="292"/>
        <v>10</v>
      </c>
      <c r="J582" s="16" t="str">
        <f t="shared" si="293"/>
        <v>Ocean Blue</v>
      </c>
      <c r="K582" s="16" t="str">
        <f t="shared" si="294"/>
        <v>Ocean Blue</v>
      </c>
      <c r="L582" s="25" t="str">
        <f t="shared" si="295"/>
        <v xml:space="preserve"> 7</v>
      </c>
      <c r="M582" s="19">
        <f t="shared" si="296"/>
        <v>7</v>
      </c>
      <c r="N582" s="18" t="e">
        <f t="shared" si="297"/>
        <v>#VALUE!</v>
      </c>
      <c r="O582" s="18" t="e">
        <f t="shared" si="298"/>
        <v>#VALUE!</v>
      </c>
      <c r="P582" s="18" t="e">
        <f t="shared" si="299"/>
        <v>#VALUE!</v>
      </c>
      <c r="Q582" s="18" t="e">
        <f t="shared" si="300"/>
        <v>#VALUE!</v>
      </c>
      <c r="R582" s="27" t="str">
        <f t="shared" si="301"/>
        <v xml:space="preserve"> </v>
      </c>
      <c r="S582" s="19" t="str">
        <f t="shared" si="302"/>
        <v xml:space="preserve"> </v>
      </c>
      <c r="T582" s="19" t="str">
        <f t="shared" si="303"/>
        <v>0</v>
      </c>
      <c r="U582" s="19">
        <f t="shared" si="304"/>
        <v>0</v>
      </c>
      <c r="V582" s="20" t="e">
        <f t="shared" si="305"/>
        <v>#VALUE!</v>
      </c>
      <c r="W582" s="18" t="e">
        <f t="shared" si="306"/>
        <v>#VALUE!</v>
      </c>
      <c r="X582" s="18" t="e">
        <f t="shared" si="307"/>
        <v>#VALUE!</v>
      </c>
      <c r="Y582" s="18" t="e">
        <f t="shared" si="308"/>
        <v>#VALUE!</v>
      </c>
      <c r="Z582" s="16" t="str">
        <f t="shared" si="309"/>
        <v xml:space="preserve"> </v>
      </c>
      <c r="AA582" s="16" t="str">
        <f t="shared" si="310"/>
        <v xml:space="preserve"> </v>
      </c>
      <c r="AB582" s="19" t="str">
        <f t="shared" si="311"/>
        <v>0</v>
      </c>
      <c r="AC582" s="19">
        <f t="shared" si="312"/>
        <v>0</v>
      </c>
      <c r="AD582" s="19">
        <f t="shared" si="313"/>
        <v>7</v>
      </c>
      <c r="AE582" s="31">
        <f>_xlfn.XLOOKUP(C582,Product!$E$3:$E$29,Product!$F$3:$F$29)</f>
        <v>400000</v>
      </c>
      <c r="AF582" s="31">
        <f>_xlfn.XLOOKUP(C582,Product!$E$3:$E$29,Product!$G$3:$G$29)</f>
        <v>250000</v>
      </c>
      <c r="AG582" s="21" t="s">
        <v>19</v>
      </c>
      <c r="AH582" s="22">
        <f>_xlfn.XLOOKUP(AG582,Diskon!$C$3:$C$9,Diskon!$D$3:$D$9)</f>
        <v>0.15</v>
      </c>
      <c r="AI582" s="17" t="s">
        <v>90</v>
      </c>
      <c r="AJ582" s="16" t="s">
        <v>11</v>
      </c>
      <c r="AK582" s="16" t="s">
        <v>34</v>
      </c>
      <c r="AL582" s="23">
        <f t="shared" si="314"/>
        <v>2800000</v>
      </c>
      <c r="AM582" s="23">
        <f t="shared" si="315"/>
        <v>420000</v>
      </c>
      <c r="AN582" s="23">
        <f t="shared" si="316"/>
        <v>2380000</v>
      </c>
      <c r="AO582" s="23">
        <f t="shared" si="317"/>
        <v>1750000</v>
      </c>
      <c r="AP582" s="23">
        <f t="shared" si="318"/>
        <v>630000</v>
      </c>
      <c r="AQ582" s="24">
        <v>45017</v>
      </c>
      <c r="AR582" s="27" t="str">
        <f t="shared" si="319"/>
        <v>01/04/23</v>
      </c>
      <c r="AS582" s="16">
        <v>2</v>
      </c>
      <c r="AT582" s="66">
        <f>AP582/'pivot general'!$A$8</f>
        <v>9.4506424074176443E-4</v>
      </c>
    </row>
    <row r="583" spans="1:46" ht="14.4" x14ac:dyDescent="0.3">
      <c r="A583" s="16">
        <v>582</v>
      </c>
      <c r="B583" s="16" t="str">
        <f t="shared" si="288"/>
        <v>ORD-PP-582-01/04/23</v>
      </c>
      <c r="C583" s="17" t="s">
        <v>52</v>
      </c>
      <c r="D583" s="16" t="str">
        <f>_xlfn.XLOOKUP($C583,Product!$E$3:$E$29,Product!$D$3:$D$29)</f>
        <v>PP</v>
      </c>
      <c r="E583" s="18" t="s">
        <v>504</v>
      </c>
      <c r="F583" s="18">
        <f t="shared" si="289"/>
        <v>10</v>
      </c>
      <c r="G583" s="18">
        <f t="shared" si="290"/>
        <v>21</v>
      </c>
      <c r="H583" s="18">
        <f t="shared" si="291"/>
        <v>32</v>
      </c>
      <c r="I583" s="18">
        <f t="shared" si="292"/>
        <v>11</v>
      </c>
      <c r="J583" s="16" t="str">
        <f t="shared" si="293"/>
        <v>Carmine Red</v>
      </c>
      <c r="K583" s="16" t="str">
        <f t="shared" si="294"/>
        <v>Carmine Red</v>
      </c>
      <c r="L583" s="25" t="str">
        <f t="shared" si="295"/>
        <v xml:space="preserve"> 4</v>
      </c>
      <c r="M583" s="19">
        <f t="shared" si="296"/>
        <v>4</v>
      </c>
      <c r="N583" s="18">
        <f t="shared" si="297"/>
        <v>45</v>
      </c>
      <c r="O583" s="18">
        <f t="shared" si="298"/>
        <v>55</v>
      </c>
      <c r="P583" s="18">
        <f t="shared" si="299"/>
        <v>66</v>
      </c>
      <c r="Q583" s="18">
        <f t="shared" si="300"/>
        <v>10</v>
      </c>
      <c r="R583" s="27" t="str">
        <f t="shared" si="301"/>
        <v xml:space="preserve">Rose Gold </v>
      </c>
      <c r="S583" s="19" t="str">
        <f t="shared" si="302"/>
        <v xml:space="preserve">Rose Gold </v>
      </c>
      <c r="T583" s="19" t="str">
        <f t="shared" si="303"/>
        <v xml:space="preserve"> 1</v>
      </c>
      <c r="U583" s="19">
        <f t="shared" si="304"/>
        <v>1</v>
      </c>
      <c r="V583" s="20" t="e">
        <f t="shared" si="305"/>
        <v>#VALUE!</v>
      </c>
      <c r="W583" s="18" t="e">
        <f t="shared" si="306"/>
        <v>#VALUE!</v>
      </c>
      <c r="X583" s="18" t="e">
        <f t="shared" si="307"/>
        <v>#VALUE!</v>
      </c>
      <c r="Y583" s="18" t="e">
        <f t="shared" si="308"/>
        <v>#VALUE!</v>
      </c>
      <c r="Z583" s="16" t="str">
        <f t="shared" si="309"/>
        <v xml:space="preserve"> </v>
      </c>
      <c r="AA583" s="16" t="str">
        <f t="shared" si="310"/>
        <v xml:space="preserve"> </v>
      </c>
      <c r="AB583" s="19" t="str">
        <f t="shared" si="311"/>
        <v>0</v>
      </c>
      <c r="AC583" s="19">
        <f t="shared" si="312"/>
        <v>0</v>
      </c>
      <c r="AD583" s="19">
        <f t="shared" si="313"/>
        <v>5</v>
      </c>
      <c r="AE583" s="31">
        <f>_xlfn.XLOOKUP(C583,Product!$E$3:$E$29,Product!$F$3:$F$29)</f>
        <v>100000</v>
      </c>
      <c r="AF583" s="31">
        <f>_xlfn.XLOOKUP(C583,Product!$E$3:$E$29,Product!$G$3:$G$29)</f>
        <v>31000</v>
      </c>
      <c r="AG583" s="21" t="s">
        <v>89</v>
      </c>
      <c r="AH583" s="22">
        <f>_xlfn.XLOOKUP(AG583,Diskon!$C$3:$C$9,Diskon!$D$3:$D$9)</f>
        <v>0.15</v>
      </c>
      <c r="AI583" s="17" t="s">
        <v>90</v>
      </c>
      <c r="AJ583" s="16" t="s">
        <v>23</v>
      </c>
      <c r="AK583" s="16" t="s">
        <v>34</v>
      </c>
      <c r="AL583" s="23">
        <f t="shared" si="314"/>
        <v>500000</v>
      </c>
      <c r="AM583" s="23">
        <f t="shared" si="315"/>
        <v>75000</v>
      </c>
      <c r="AN583" s="23">
        <f t="shared" si="316"/>
        <v>425000</v>
      </c>
      <c r="AO583" s="23">
        <f t="shared" si="317"/>
        <v>155000</v>
      </c>
      <c r="AP583" s="23">
        <f t="shared" si="318"/>
        <v>270000</v>
      </c>
      <c r="AQ583" s="24">
        <v>45017</v>
      </c>
      <c r="AR583" s="27" t="str">
        <f t="shared" si="319"/>
        <v>01/04/23</v>
      </c>
      <c r="AS583" s="16">
        <v>2</v>
      </c>
      <c r="AT583" s="66">
        <f>AP583/'pivot general'!$A$8</f>
        <v>4.0502753174647045E-4</v>
      </c>
    </row>
    <row r="584" spans="1:46" ht="14.4" x14ac:dyDescent="0.3">
      <c r="A584" s="16">
        <v>583</v>
      </c>
      <c r="B584" s="16" t="str">
        <f t="shared" si="288"/>
        <v>ORD-AK-583-17/04/23</v>
      </c>
      <c r="C584" s="17" t="s">
        <v>35</v>
      </c>
      <c r="D584" s="16" t="str">
        <f>_xlfn.XLOOKUP($C584,Product!$E$3:$E$29,Product!$D$3:$D$29)</f>
        <v>AK</v>
      </c>
      <c r="E584" s="18" t="s">
        <v>149</v>
      </c>
      <c r="F584" s="18">
        <f t="shared" si="289"/>
        <v>10</v>
      </c>
      <c r="G584" s="18">
        <f t="shared" si="290"/>
        <v>23</v>
      </c>
      <c r="H584" s="18">
        <f t="shared" si="291"/>
        <v>34</v>
      </c>
      <c r="I584" s="18">
        <f t="shared" si="292"/>
        <v>13</v>
      </c>
      <c r="J584" s="16" t="str">
        <f t="shared" si="293"/>
        <v>Summer Orange</v>
      </c>
      <c r="K584" s="16" t="str">
        <f t="shared" si="294"/>
        <v>Summer Orange</v>
      </c>
      <c r="L584" s="25" t="str">
        <f t="shared" si="295"/>
        <v xml:space="preserve"> 2</v>
      </c>
      <c r="M584" s="19">
        <f t="shared" si="296"/>
        <v>2</v>
      </c>
      <c r="N584" s="18" t="e">
        <f t="shared" si="297"/>
        <v>#VALUE!</v>
      </c>
      <c r="O584" s="18" t="e">
        <f t="shared" si="298"/>
        <v>#VALUE!</v>
      </c>
      <c r="P584" s="18" t="e">
        <f t="shared" si="299"/>
        <v>#VALUE!</v>
      </c>
      <c r="Q584" s="18" t="e">
        <f t="shared" si="300"/>
        <v>#VALUE!</v>
      </c>
      <c r="R584" s="27" t="str">
        <f t="shared" si="301"/>
        <v xml:space="preserve"> </v>
      </c>
      <c r="S584" s="19" t="str">
        <f t="shared" si="302"/>
        <v xml:space="preserve"> </v>
      </c>
      <c r="T584" s="19" t="str">
        <f t="shared" si="303"/>
        <v>0</v>
      </c>
      <c r="U584" s="19">
        <f t="shared" si="304"/>
        <v>0</v>
      </c>
      <c r="V584" s="20" t="e">
        <f t="shared" si="305"/>
        <v>#VALUE!</v>
      </c>
      <c r="W584" s="18" t="e">
        <f t="shared" si="306"/>
        <v>#VALUE!</v>
      </c>
      <c r="X584" s="18" t="e">
        <f t="shared" si="307"/>
        <v>#VALUE!</v>
      </c>
      <c r="Y584" s="18" t="e">
        <f t="shared" si="308"/>
        <v>#VALUE!</v>
      </c>
      <c r="Z584" s="16" t="str">
        <f t="shared" si="309"/>
        <v xml:space="preserve"> </v>
      </c>
      <c r="AA584" s="16" t="str">
        <f t="shared" si="310"/>
        <v xml:space="preserve"> </v>
      </c>
      <c r="AB584" s="19" t="str">
        <f t="shared" si="311"/>
        <v>0</v>
      </c>
      <c r="AC584" s="19">
        <f t="shared" si="312"/>
        <v>0</v>
      </c>
      <c r="AD584" s="19">
        <f t="shared" si="313"/>
        <v>2</v>
      </c>
      <c r="AE584" s="31">
        <f>_xlfn.XLOOKUP(C584,Product!$E$3:$E$29,Product!$F$3:$F$29)</f>
        <v>90000</v>
      </c>
      <c r="AF584" s="31">
        <f>_xlfn.XLOOKUP(C584,Product!$E$3:$E$29,Product!$G$3:$G$29)</f>
        <v>47000</v>
      </c>
      <c r="AG584" s="21" t="s">
        <v>100</v>
      </c>
      <c r="AH584" s="22">
        <f>_xlfn.XLOOKUP(AG584,Diskon!$C$3:$C$9,Diskon!$D$3:$D$9)</f>
        <v>0.15</v>
      </c>
      <c r="AI584" s="17" t="s">
        <v>13</v>
      </c>
      <c r="AJ584" s="16" t="s">
        <v>17</v>
      </c>
      <c r="AK584" s="16" t="s">
        <v>25</v>
      </c>
      <c r="AL584" s="23">
        <f t="shared" si="314"/>
        <v>180000</v>
      </c>
      <c r="AM584" s="23">
        <f t="shared" si="315"/>
        <v>27000</v>
      </c>
      <c r="AN584" s="23">
        <f t="shared" si="316"/>
        <v>153000</v>
      </c>
      <c r="AO584" s="23">
        <f t="shared" si="317"/>
        <v>94000</v>
      </c>
      <c r="AP584" s="23">
        <f t="shared" si="318"/>
        <v>59000</v>
      </c>
      <c r="AQ584" s="24">
        <v>45033</v>
      </c>
      <c r="AR584" s="27" t="str">
        <f t="shared" si="319"/>
        <v>17/04/23</v>
      </c>
      <c r="AS584" s="16">
        <v>4</v>
      </c>
      <c r="AT584" s="66">
        <f>AP584/'pivot general'!$A$8</f>
        <v>8.8506016196450955E-5</v>
      </c>
    </row>
    <row r="585" spans="1:46" ht="14.4" x14ac:dyDescent="0.3">
      <c r="A585" s="16">
        <v>584</v>
      </c>
      <c r="B585" s="16" t="str">
        <f t="shared" si="288"/>
        <v>ORD-AK-584-02/04/23</v>
      </c>
      <c r="C585" s="17" t="s">
        <v>45</v>
      </c>
      <c r="D585" s="16" t="str">
        <f>_xlfn.XLOOKUP($C585,Product!$E$3:$E$29,Product!$D$3:$D$29)</f>
        <v>AK</v>
      </c>
      <c r="E585" s="18" t="s">
        <v>505</v>
      </c>
      <c r="F585" s="18">
        <f t="shared" si="289"/>
        <v>10</v>
      </c>
      <c r="G585" s="18">
        <f t="shared" si="290"/>
        <v>21</v>
      </c>
      <c r="H585" s="18">
        <f t="shared" si="291"/>
        <v>32</v>
      </c>
      <c r="I585" s="18">
        <f t="shared" si="292"/>
        <v>11</v>
      </c>
      <c r="J585" s="16" t="str">
        <f t="shared" si="293"/>
        <v>Carmine Red</v>
      </c>
      <c r="K585" s="16" t="str">
        <f t="shared" si="294"/>
        <v>Carmine Red</v>
      </c>
      <c r="L585" s="25" t="str">
        <f t="shared" si="295"/>
        <v xml:space="preserve"> 4</v>
      </c>
      <c r="M585" s="19">
        <f t="shared" si="296"/>
        <v>4</v>
      </c>
      <c r="N585" s="18">
        <f t="shared" si="297"/>
        <v>45</v>
      </c>
      <c r="O585" s="18">
        <f t="shared" si="298"/>
        <v>56</v>
      </c>
      <c r="P585" s="18">
        <f t="shared" si="299"/>
        <v>67</v>
      </c>
      <c r="Q585" s="18">
        <f t="shared" si="300"/>
        <v>11</v>
      </c>
      <c r="R585" s="27" t="str">
        <f t="shared" si="301"/>
        <v xml:space="preserve">Ocean Blue </v>
      </c>
      <c r="S585" s="19" t="str">
        <f t="shared" si="302"/>
        <v xml:space="preserve">Ocean Blue </v>
      </c>
      <c r="T585" s="19" t="str">
        <f t="shared" si="303"/>
        <v xml:space="preserve"> 1</v>
      </c>
      <c r="U585" s="19">
        <f t="shared" si="304"/>
        <v>1</v>
      </c>
      <c r="V585" s="20">
        <f t="shared" si="305"/>
        <v>80</v>
      </c>
      <c r="W585" s="18">
        <f t="shared" si="306"/>
        <v>91</v>
      </c>
      <c r="X585" s="18">
        <f t="shared" si="307"/>
        <v>102</v>
      </c>
      <c r="Y585" s="18">
        <f t="shared" si="308"/>
        <v>11</v>
      </c>
      <c r="Z585" s="16" t="str">
        <f t="shared" si="309"/>
        <v xml:space="preserve">Snow White </v>
      </c>
      <c r="AA585" s="16" t="str">
        <f t="shared" si="310"/>
        <v xml:space="preserve">Snow White </v>
      </c>
      <c r="AB585" s="19" t="str">
        <f t="shared" si="311"/>
        <v xml:space="preserve"> 1</v>
      </c>
      <c r="AC585" s="19">
        <f t="shared" si="312"/>
        <v>1</v>
      </c>
      <c r="AD585" s="19">
        <f t="shared" si="313"/>
        <v>6</v>
      </c>
      <c r="AE585" s="31">
        <f>_xlfn.XLOOKUP(C585,Product!$E$3:$E$29,Product!$F$3:$F$29)</f>
        <v>400000</v>
      </c>
      <c r="AF585" s="31">
        <f>_xlfn.XLOOKUP(C585,Product!$E$3:$E$29,Product!$G$3:$G$29)</f>
        <v>250000</v>
      </c>
      <c r="AG585" s="21" t="s">
        <v>10</v>
      </c>
      <c r="AH585" s="22">
        <f>_xlfn.XLOOKUP(AG585,Diskon!$C$3:$C$9,Diskon!$D$3:$D$9)</f>
        <v>0.1</v>
      </c>
      <c r="AI585" s="17" t="s">
        <v>90</v>
      </c>
      <c r="AJ585" s="16" t="s">
        <v>11</v>
      </c>
      <c r="AK585" s="16" t="s">
        <v>68</v>
      </c>
      <c r="AL585" s="23">
        <f t="shared" si="314"/>
        <v>2400000</v>
      </c>
      <c r="AM585" s="23">
        <f t="shared" si="315"/>
        <v>240000</v>
      </c>
      <c r="AN585" s="23">
        <f t="shared" si="316"/>
        <v>2160000</v>
      </c>
      <c r="AO585" s="23">
        <f t="shared" si="317"/>
        <v>1500000</v>
      </c>
      <c r="AP585" s="23">
        <f t="shared" si="318"/>
        <v>660000</v>
      </c>
      <c r="AQ585" s="24">
        <v>45018</v>
      </c>
      <c r="AR585" s="27" t="str">
        <f t="shared" si="319"/>
        <v>02/04/23</v>
      </c>
      <c r="AS585" s="16">
        <v>5</v>
      </c>
      <c r="AT585" s="66">
        <f>AP585/'pivot general'!$A$8</f>
        <v>9.900672998247055E-4</v>
      </c>
    </row>
    <row r="586" spans="1:46" ht="14.4" x14ac:dyDescent="0.3">
      <c r="A586" s="16">
        <v>585</v>
      </c>
      <c r="B586" s="16" t="str">
        <f t="shared" si="288"/>
        <v>ORD-SP-585-24/04/23</v>
      </c>
      <c r="C586" s="17" t="s">
        <v>61</v>
      </c>
      <c r="D586" s="16" t="str">
        <f>_xlfn.XLOOKUP($C586,Product!$E$3:$E$29,Product!$D$3:$D$29)</f>
        <v>SP</v>
      </c>
      <c r="E586" s="18" t="s">
        <v>133</v>
      </c>
      <c r="F586" s="18">
        <f t="shared" si="289"/>
        <v>10</v>
      </c>
      <c r="G586" s="18">
        <f t="shared" si="290"/>
        <v>20</v>
      </c>
      <c r="H586" s="18">
        <f t="shared" si="291"/>
        <v>31</v>
      </c>
      <c r="I586" s="18">
        <f t="shared" si="292"/>
        <v>10</v>
      </c>
      <c r="J586" s="16" t="str">
        <f t="shared" si="293"/>
        <v>Snow White</v>
      </c>
      <c r="K586" s="16" t="str">
        <f t="shared" si="294"/>
        <v>Snow White</v>
      </c>
      <c r="L586" s="25" t="str">
        <f t="shared" si="295"/>
        <v xml:space="preserve"> 1</v>
      </c>
      <c r="M586" s="19">
        <f t="shared" si="296"/>
        <v>1</v>
      </c>
      <c r="N586" s="18" t="e">
        <f t="shared" si="297"/>
        <v>#VALUE!</v>
      </c>
      <c r="O586" s="18" t="e">
        <f t="shared" si="298"/>
        <v>#VALUE!</v>
      </c>
      <c r="P586" s="18" t="e">
        <f t="shared" si="299"/>
        <v>#VALUE!</v>
      </c>
      <c r="Q586" s="18" t="e">
        <f t="shared" si="300"/>
        <v>#VALUE!</v>
      </c>
      <c r="R586" s="27" t="str">
        <f t="shared" si="301"/>
        <v xml:space="preserve"> </v>
      </c>
      <c r="S586" s="19" t="str">
        <f t="shared" si="302"/>
        <v xml:space="preserve"> </v>
      </c>
      <c r="T586" s="19" t="str">
        <f t="shared" si="303"/>
        <v>0</v>
      </c>
      <c r="U586" s="19">
        <f t="shared" si="304"/>
        <v>0</v>
      </c>
      <c r="V586" s="20" t="e">
        <f t="shared" si="305"/>
        <v>#VALUE!</v>
      </c>
      <c r="W586" s="18" t="e">
        <f t="shared" si="306"/>
        <v>#VALUE!</v>
      </c>
      <c r="X586" s="18" t="e">
        <f t="shared" si="307"/>
        <v>#VALUE!</v>
      </c>
      <c r="Y586" s="18" t="e">
        <f t="shared" si="308"/>
        <v>#VALUE!</v>
      </c>
      <c r="Z586" s="16" t="str">
        <f t="shared" si="309"/>
        <v xml:space="preserve"> </v>
      </c>
      <c r="AA586" s="16" t="str">
        <f t="shared" si="310"/>
        <v xml:space="preserve"> </v>
      </c>
      <c r="AB586" s="19" t="str">
        <f t="shared" si="311"/>
        <v>0</v>
      </c>
      <c r="AC586" s="19">
        <f t="shared" si="312"/>
        <v>0</v>
      </c>
      <c r="AD586" s="19">
        <f t="shared" si="313"/>
        <v>1</v>
      </c>
      <c r="AE586" s="31">
        <f>_xlfn.XLOOKUP(C586,Product!$E$3:$E$29,Product!$F$3:$F$29)</f>
        <v>278000</v>
      </c>
      <c r="AF586" s="31">
        <f>_xlfn.XLOOKUP(C586,Product!$E$3:$E$29,Product!$G$3:$G$29)</f>
        <v>122000</v>
      </c>
      <c r="AG586" s="21" t="s">
        <v>96</v>
      </c>
      <c r="AH586" s="22">
        <f>_xlfn.XLOOKUP(AG586,Diskon!$C$3:$C$9,Diskon!$D$3:$D$9)</f>
        <v>0.1</v>
      </c>
      <c r="AI586" s="17" t="s">
        <v>13</v>
      </c>
      <c r="AJ586" s="16" t="s">
        <v>14</v>
      </c>
      <c r="AK586" s="16" t="s">
        <v>60</v>
      </c>
      <c r="AL586" s="23">
        <f t="shared" si="314"/>
        <v>278000</v>
      </c>
      <c r="AM586" s="23">
        <f t="shared" si="315"/>
        <v>27800</v>
      </c>
      <c r="AN586" s="23">
        <f t="shared" si="316"/>
        <v>250200</v>
      </c>
      <c r="AO586" s="23">
        <f t="shared" si="317"/>
        <v>122000</v>
      </c>
      <c r="AP586" s="23">
        <f t="shared" si="318"/>
        <v>128200</v>
      </c>
      <c r="AQ586" s="24">
        <v>45040</v>
      </c>
      <c r="AR586" s="27" t="str">
        <f t="shared" si="319"/>
        <v>24/04/23</v>
      </c>
      <c r="AS586" s="16">
        <v>2</v>
      </c>
      <c r="AT586" s="66">
        <f>AP586/'pivot general'!$A$8</f>
        <v>1.923130724811019E-4</v>
      </c>
    </row>
    <row r="587" spans="1:46" ht="14.4" x14ac:dyDescent="0.3">
      <c r="A587" s="16">
        <v>586</v>
      </c>
      <c r="B587" s="16" t="str">
        <f t="shared" si="288"/>
        <v>ORD-AK-586-04/04/23</v>
      </c>
      <c r="C587" s="17" t="s">
        <v>35</v>
      </c>
      <c r="D587" s="16" t="str">
        <f>_xlfn.XLOOKUP($C587,Product!$E$3:$E$29,Product!$D$3:$D$29)</f>
        <v>AK</v>
      </c>
      <c r="E587" s="18" t="s">
        <v>506</v>
      </c>
      <c r="F587" s="18">
        <f t="shared" si="289"/>
        <v>10</v>
      </c>
      <c r="G587" s="18">
        <f t="shared" si="290"/>
        <v>19</v>
      </c>
      <c r="H587" s="18">
        <f t="shared" si="291"/>
        <v>30</v>
      </c>
      <c r="I587" s="18">
        <f t="shared" si="292"/>
        <v>9</v>
      </c>
      <c r="J587" s="16" t="str">
        <f t="shared" si="293"/>
        <v>Rose Gold</v>
      </c>
      <c r="K587" s="16" t="str">
        <f t="shared" si="294"/>
        <v>Rose Gold</v>
      </c>
      <c r="L587" s="25" t="str">
        <f t="shared" si="295"/>
        <v xml:space="preserve"> 3</v>
      </c>
      <c r="M587" s="19">
        <f t="shared" si="296"/>
        <v>3</v>
      </c>
      <c r="N587" s="18">
        <f t="shared" si="297"/>
        <v>43</v>
      </c>
      <c r="O587" s="18">
        <f t="shared" si="298"/>
        <v>58</v>
      </c>
      <c r="P587" s="18">
        <f t="shared" si="299"/>
        <v>69</v>
      </c>
      <c r="Q587" s="18">
        <f t="shared" si="300"/>
        <v>15</v>
      </c>
      <c r="R587" s="27" t="str">
        <f t="shared" si="301"/>
        <v xml:space="preserve">Midnight Black </v>
      </c>
      <c r="S587" s="19" t="str">
        <f t="shared" si="302"/>
        <v xml:space="preserve">Midnight Black </v>
      </c>
      <c r="T587" s="19" t="str">
        <f t="shared" si="303"/>
        <v xml:space="preserve"> 4</v>
      </c>
      <c r="U587" s="19">
        <f t="shared" si="304"/>
        <v>4</v>
      </c>
      <c r="V587" s="20" t="e">
        <f t="shared" si="305"/>
        <v>#VALUE!</v>
      </c>
      <c r="W587" s="18" t="e">
        <f t="shared" si="306"/>
        <v>#VALUE!</v>
      </c>
      <c r="X587" s="18" t="e">
        <f t="shared" si="307"/>
        <v>#VALUE!</v>
      </c>
      <c r="Y587" s="18" t="e">
        <f t="shared" si="308"/>
        <v>#VALUE!</v>
      </c>
      <c r="Z587" s="16" t="str">
        <f t="shared" si="309"/>
        <v xml:space="preserve"> </v>
      </c>
      <c r="AA587" s="16" t="str">
        <f t="shared" si="310"/>
        <v xml:space="preserve"> </v>
      </c>
      <c r="AB587" s="19" t="str">
        <f t="shared" si="311"/>
        <v>0</v>
      </c>
      <c r="AC587" s="19">
        <f t="shared" si="312"/>
        <v>0</v>
      </c>
      <c r="AD587" s="19">
        <f t="shared" si="313"/>
        <v>7</v>
      </c>
      <c r="AE587" s="31">
        <f>_xlfn.XLOOKUP(C587,Product!$E$3:$E$29,Product!$F$3:$F$29)</f>
        <v>90000</v>
      </c>
      <c r="AF587" s="31">
        <f>_xlfn.XLOOKUP(C587,Product!$E$3:$E$29,Product!$G$3:$G$29)</f>
        <v>47000</v>
      </c>
      <c r="AG587" s="21" t="s">
        <v>10</v>
      </c>
      <c r="AH587" s="22">
        <f>_xlfn.XLOOKUP(AG587,Diskon!$C$3:$C$9,Diskon!$D$3:$D$9)</f>
        <v>0.1</v>
      </c>
      <c r="AI587" s="17" t="s">
        <v>90</v>
      </c>
      <c r="AJ587" s="16" t="s">
        <v>11</v>
      </c>
      <c r="AK587" s="16" t="s">
        <v>36</v>
      </c>
      <c r="AL587" s="23">
        <f t="shared" si="314"/>
        <v>630000</v>
      </c>
      <c r="AM587" s="23">
        <f t="shared" si="315"/>
        <v>63000</v>
      </c>
      <c r="AN587" s="23">
        <f t="shared" si="316"/>
        <v>567000</v>
      </c>
      <c r="AO587" s="23">
        <f t="shared" si="317"/>
        <v>329000</v>
      </c>
      <c r="AP587" s="23">
        <f t="shared" si="318"/>
        <v>238000</v>
      </c>
      <c r="AQ587" s="24">
        <v>45020</v>
      </c>
      <c r="AR587" s="27" t="str">
        <f t="shared" si="319"/>
        <v>04/04/23</v>
      </c>
      <c r="AS587" s="16">
        <v>2</v>
      </c>
      <c r="AT587" s="66">
        <f>AP587/'pivot general'!$A$8</f>
        <v>3.5702426872466654E-4</v>
      </c>
    </row>
    <row r="588" spans="1:46" ht="14.4" x14ac:dyDescent="0.3">
      <c r="A588" s="16">
        <v>587</v>
      </c>
      <c r="B588" s="16" t="str">
        <f t="shared" si="288"/>
        <v>ORD-PW-587-05/04/23</v>
      </c>
      <c r="C588" s="17" t="s">
        <v>21</v>
      </c>
      <c r="D588" s="16" t="str">
        <f>_xlfn.XLOOKUP($C588,Product!$E$3:$E$29,Product!$D$3:$D$29)</f>
        <v>PW</v>
      </c>
      <c r="E588" s="18" t="s">
        <v>120</v>
      </c>
      <c r="F588" s="18">
        <f t="shared" si="289"/>
        <v>10</v>
      </c>
      <c r="G588" s="18">
        <f t="shared" si="290"/>
        <v>19</v>
      </c>
      <c r="H588" s="18">
        <f t="shared" si="291"/>
        <v>30</v>
      </c>
      <c r="I588" s="18">
        <f t="shared" si="292"/>
        <v>9</v>
      </c>
      <c r="J588" s="16" t="str">
        <f t="shared" si="293"/>
        <v>Rose Gold</v>
      </c>
      <c r="K588" s="16" t="str">
        <f t="shared" si="294"/>
        <v>Rose Gold</v>
      </c>
      <c r="L588" s="25" t="str">
        <f t="shared" si="295"/>
        <v xml:space="preserve"> 1</v>
      </c>
      <c r="M588" s="19">
        <f t="shared" si="296"/>
        <v>1</v>
      </c>
      <c r="N588" s="18" t="e">
        <f t="shared" si="297"/>
        <v>#VALUE!</v>
      </c>
      <c r="O588" s="18" t="e">
        <f t="shared" si="298"/>
        <v>#VALUE!</v>
      </c>
      <c r="P588" s="18" t="e">
        <f t="shared" si="299"/>
        <v>#VALUE!</v>
      </c>
      <c r="Q588" s="18" t="e">
        <f t="shared" si="300"/>
        <v>#VALUE!</v>
      </c>
      <c r="R588" s="27" t="str">
        <f t="shared" si="301"/>
        <v xml:space="preserve"> </v>
      </c>
      <c r="S588" s="19" t="str">
        <f t="shared" si="302"/>
        <v xml:space="preserve"> </v>
      </c>
      <c r="T588" s="19" t="str">
        <f t="shared" si="303"/>
        <v>0</v>
      </c>
      <c r="U588" s="19">
        <f t="shared" si="304"/>
        <v>0</v>
      </c>
      <c r="V588" s="20" t="e">
        <f t="shared" si="305"/>
        <v>#VALUE!</v>
      </c>
      <c r="W588" s="18" t="e">
        <f t="shared" si="306"/>
        <v>#VALUE!</v>
      </c>
      <c r="X588" s="18" t="e">
        <f t="shared" si="307"/>
        <v>#VALUE!</v>
      </c>
      <c r="Y588" s="18" t="e">
        <f t="shared" si="308"/>
        <v>#VALUE!</v>
      </c>
      <c r="Z588" s="16" t="str">
        <f t="shared" si="309"/>
        <v xml:space="preserve"> </v>
      </c>
      <c r="AA588" s="16" t="str">
        <f t="shared" si="310"/>
        <v xml:space="preserve"> </v>
      </c>
      <c r="AB588" s="19" t="str">
        <f t="shared" si="311"/>
        <v>0</v>
      </c>
      <c r="AC588" s="19">
        <f t="shared" si="312"/>
        <v>0</v>
      </c>
      <c r="AD588" s="19">
        <f t="shared" si="313"/>
        <v>1</v>
      </c>
      <c r="AE588" s="31">
        <f>_xlfn.XLOOKUP(C588,Product!$E$3:$E$29,Product!$F$3:$F$29)</f>
        <v>90000</v>
      </c>
      <c r="AF588" s="31">
        <f>_xlfn.XLOOKUP(C588,Product!$E$3:$E$29,Product!$G$3:$G$29)</f>
        <v>36000</v>
      </c>
      <c r="AG588" s="21" t="s">
        <v>10</v>
      </c>
      <c r="AH588" s="22">
        <f>_xlfn.XLOOKUP(AG588,Diskon!$C$3:$C$9,Diskon!$D$3:$D$9)</f>
        <v>0.1</v>
      </c>
      <c r="AI588" s="17" t="s">
        <v>90</v>
      </c>
      <c r="AJ588" s="16" t="s">
        <v>11</v>
      </c>
      <c r="AK588" s="16" t="s">
        <v>58</v>
      </c>
      <c r="AL588" s="23">
        <f t="shared" si="314"/>
        <v>90000</v>
      </c>
      <c r="AM588" s="23">
        <f t="shared" si="315"/>
        <v>9000</v>
      </c>
      <c r="AN588" s="23">
        <f t="shared" si="316"/>
        <v>81000</v>
      </c>
      <c r="AO588" s="23">
        <f t="shared" si="317"/>
        <v>36000</v>
      </c>
      <c r="AP588" s="23">
        <f t="shared" si="318"/>
        <v>45000</v>
      </c>
      <c r="AQ588" s="24">
        <v>45021</v>
      </c>
      <c r="AR588" s="27" t="str">
        <f t="shared" si="319"/>
        <v>05/04/23</v>
      </c>
      <c r="AS588" s="16">
        <v>2</v>
      </c>
      <c r="AT588" s="66">
        <f>AP588/'pivot general'!$A$8</f>
        <v>6.7504588624411741E-5</v>
      </c>
    </row>
    <row r="589" spans="1:46" ht="14.4" x14ac:dyDescent="0.3">
      <c r="A589" s="16">
        <v>588</v>
      </c>
      <c r="B589" s="16" t="str">
        <f t="shared" si="288"/>
        <v>ORD-SP-588-06/04/23</v>
      </c>
      <c r="C589" s="17" t="s">
        <v>67</v>
      </c>
      <c r="D589" s="16" t="str">
        <f>_xlfn.XLOOKUP($C589,Product!$E$3:$E$29,Product!$D$3:$D$29)</f>
        <v>SP</v>
      </c>
      <c r="E589" s="18" t="s">
        <v>199</v>
      </c>
      <c r="F589" s="18">
        <f t="shared" si="289"/>
        <v>10</v>
      </c>
      <c r="G589" s="18">
        <f t="shared" si="290"/>
        <v>17</v>
      </c>
      <c r="H589" s="18">
        <f t="shared" si="291"/>
        <v>28</v>
      </c>
      <c r="I589" s="18">
        <f t="shared" si="292"/>
        <v>7</v>
      </c>
      <c r="J589" s="16" t="str">
        <f t="shared" si="293"/>
        <v>Magenta</v>
      </c>
      <c r="K589" s="16" t="str">
        <f t="shared" si="294"/>
        <v>Magenta</v>
      </c>
      <c r="L589" s="25" t="str">
        <f t="shared" si="295"/>
        <v xml:space="preserve"> 4</v>
      </c>
      <c r="M589" s="19">
        <f t="shared" si="296"/>
        <v>4</v>
      </c>
      <c r="N589" s="18" t="e">
        <f t="shared" si="297"/>
        <v>#VALUE!</v>
      </c>
      <c r="O589" s="18" t="e">
        <f t="shared" si="298"/>
        <v>#VALUE!</v>
      </c>
      <c r="P589" s="18" t="e">
        <f t="shared" si="299"/>
        <v>#VALUE!</v>
      </c>
      <c r="Q589" s="18" t="e">
        <f t="shared" si="300"/>
        <v>#VALUE!</v>
      </c>
      <c r="R589" s="27" t="str">
        <f t="shared" si="301"/>
        <v xml:space="preserve"> </v>
      </c>
      <c r="S589" s="19" t="str">
        <f t="shared" si="302"/>
        <v xml:space="preserve"> </v>
      </c>
      <c r="T589" s="19" t="str">
        <f t="shared" si="303"/>
        <v>0</v>
      </c>
      <c r="U589" s="19">
        <f t="shared" si="304"/>
        <v>0</v>
      </c>
      <c r="V589" s="20" t="e">
        <f t="shared" si="305"/>
        <v>#VALUE!</v>
      </c>
      <c r="W589" s="18" t="e">
        <f t="shared" si="306"/>
        <v>#VALUE!</v>
      </c>
      <c r="X589" s="18" t="e">
        <f t="shared" si="307"/>
        <v>#VALUE!</v>
      </c>
      <c r="Y589" s="18" t="e">
        <f t="shared" si="308"/>
        <v>#VALUE!</v>
      </c>
      <c r="Z589" s="16" t="str">
        <f t="shared" si="309"/>
        <v xml:space="preserve"> </v>
      </c>
      <c r="AA589" s="16" t="str">
        <f t="shared" si="310"/>
        <v xml:space="preserve"> </v>
      </c>
      <c r="AB589" s="19" t="str">
        <f t="shared" si="311"/>
        <v>0</v>
      </c>
      <c r="AC589" s="19">
        <f t="shared" si="312"/>
        <v>0</v>
      </c>
      <c r="AD589" s="19">
        <f t="shared" si="313"/>
        <v>4</v>
      </c>
      <c r="AE589" s="31">
        <f>_xlfn.XLOOKUP(C589,Product!$E$3:$E$29,Product!$F$3:$F$29)</f>
        <v>370000</v>
      </c>
      <c r="AF589" s="31">
        <f>_xlfn.XLOOKUP(C589,Product!$E$3:$E$29,Product!$G$3:$G$29)</f>
        <v>108000</v>
      </c>
      <c r="AG589" s="21" t="s">
        <v>89</v>
      </c>
      <c r="AH589" s="22">
        <f>_xlfn.XLOOKUP(AG589,Diskon!$C$3:$C$9,Diskon!$D$3:$D$9)</f>
        <v>0.15</v>
      </c>
      <c r="AI589" s="17" t="s">
        <v>90</v>
      </c>
      <c r="AJ589" s="16" t="s">
        <v>23</v>
      </c>
      <c r="AK589" s="16" t="s">
        <v>34</v>
      </c>
      <c r="AL589" s="23">
        <f t="shared" si="314"/>
        <v>1480000</v>
      </c>
      <c r="AM589" s="23">
        <f t="shared" si="315"/>
        <v>222000</v>
      </c>
      <c r="AN589" s="23">
        <f t="shared" si="316"/>
        <v>1258000</v>
      </c>
      <c r="AO589" s="23">
        <f t="shared" si="317"/>
        <v>432000</v>
      </c>
      <c r="AP589" s="23">
        <f t="shared" si="318"/>
        <v>826000</v>
      </c>
      <c r="AQ589" s="24">
        <v>45022</v>
      </c>
      <c r="AR589" s="27" t="str">
        <f t="shared" si="319"/>
        <v>06/04/23</v>
      </c>
      <c r="AS589" s="16">
        <v>2</v>
      </c>
      <c r="AT589" s="66">
        <f>AP589/'pivot general'!$A$8</f>
        <v>1.2390842267503133E-3</v>
      </c>
    </row>
    <row r="590" spans="1:46" ht="14.4" x14ac:dyDescent="0.3">
      <c r="A590" s="16">
        <v>589</v>
      </c>
      <c r="B590" s="16" t="str">
        <f t="shared" si="288"/>
        <v>ORD-PW-589-03/04/23</v>
      </c>
      <c r="C590" s="17" t="s">
        <v>27</v>
      </c>
      <c r="D590" s="16" t="str">
        <f>_xlfn.XLOOKUP($C590,Product!$E$3:$E$29,Product!$D$3:$D$29)</f>
        <v>PW</v>
      </c>
      <c r="E590" s="18" t="s">
        <v>462</v>
      </c>
      <c r="F590" s="18">
        <f t="shared" si="289"/>
        <v>10</v>
      </c>
      <c r="G590" s="18">
        <f t="shared" si="290"/>
        <v>20</v>
      </c>
      <c r="H590" s="18">
        <f t="shared" si="291"/>
        <v>31</v>
      </c>
      <c r="I590" s="18">
        <f t="shared" si="292"/>
        <v>10</v>
      </c>
      <c r="J590" s="16" t="str">
        <f t="shared" si="293"/>
        <v>Snow White</v>
      </c>
      <c r="K590" s="16" t="str">
        <f t="shared" si="294"/>
        <v>Snow White</v>
      </c>
      <c r="L590" s="25" t="str">
        <f t="shared" si="295"/>
        <v xml:space="preserve"> 2</v>
      </c>
      <c r="M590" s="19">
        <f t="shared" si="296"/>
        <v>2</v>
      </c>
      <c r="N590" s="18">
        <f t="shared" si="297"/>
        <v>44</v>
      </c>
      <c r="O590" s="18">
        <f t="shared" si="298"/>
        <v>59</v>
      </c>
      <c r="P590" s="18">
        <f t="shared" si="299"/>
        <v>70</v>
      </c>
      <c r="Q590" s="18">
        <f t="shared" si="300"/>
        <v>15</v>
      </c>
      <c r="R590" s="27" t="str">
        <f t="shared" si="301"/>
        <v xml:space="preserve">Midnight Black </v>
      </c>
      <c r="S590" s="19" t="str">
        <f t="shared" si="302"/>
        <v xml:space="preserve">Midnight Black </v>
      </c>
      <c r="T590" s="19" t="str">
        <f t="shared" si="303"/>
        <v xml:space="preserve"> 3</v>
      </c>
      <c r="U590" s="19">
        <f t="shared" si="304"/>
        <v>3</v>
      </c>
      <c r="V590" s="20" t="e">
        <f t="shared" si="305"/>
        <v>#VALUE!</v>
      </c>
      <c r="W590" s="18" t="e">
        <f t="shared" si="306"/>
        <v>#VALUE!</v>
      </c>
      <c r="X590" s="18" t="e">
        <f t="shared" si="307"/>
        <v>#VALUE!</v>
      </c>
      <c r="Y590" s="18" t="e">
        <f t="shared" si="308"/>
        <v>#VALUE!</v>
      </c>
      <c r="Z590" s="16" t="str">
        <f t="shared" si="309"/>
        <v xml:space="preserve"> </v>
      </c>
      <c r="AA590" s="16" t="str">
        <f t="shared" si="310"/>
        <v xml:space="preserve"> </v>
      </c>
      <c r="AB590" s="19" t="str">
        <f t="shared" si="311"/>
        <v>0</v>
      </c>
      <c r="AC590" s="19">
        <f t="shared" si="312"/>
        <v>0</v>
      </c>
      <c r="AD590" s="19">
        <f t="shared" si="313"/>
        <v>5</v>
      </c>
      <c r="AE590" s="31">
        <f>_xlfn.XLOOKUP(C590,Product!$E$3:$E$29,Product!$F$3:$F$29)</f>
        <v>155000</v>
      </c>
      <c r="AF590" s="31">
        <f>_xlfn.XLOOKUP(C590,Product!$E$3:$E$29,Product!$G$3:$G$29)</f>
        <v>46000</v>
      </c>
      <c r="AG590" s="21" t="s">
        <v>10</v>
      </c>
      <c r="AH590" s="22">
        <f>_xlfn.XLOOKUP(AG590,Diskon!$C$3:$C$9,Diskon!$D$3:$D$9)</f>
        <v>0.1</v>
      </c>
      <c r="AI590" s="17" t="s">
        <v>90</v>
      </c>
      <c r="AJ590" s="16" t="s">
        <v>11</v>
      </c>
      <c r="AK590" s="16" t="s">
        <v>76</v>
      </c>
      <c r="AL590" s="23">
        <f t="shared" si="314"/>
        <v>775000</v>
      </c>
      <c r="AM590" s="23">
        <f t="shared" si="315"/>
        <v>77500</v>
      </c>
      <c r="AN590" s="23">
        <f t="shared" si="316"/>
        <v>697500</v>
      </c>
      <c r="AO590" s="23">
        <f t="shared" si="317"/>
        <v>230000</v>
      </c>
      <c r="AP590" s="23">
        <f t="shared" si="318"/>
        <v>467500</v>
      </c>
      <c r="AQ590" s="24">
        <v>45019</v>
      </c>
      <c r="AR590" s="27" t="str">
        <f t="shared" si="319"/>
        <v>03/04/23</v>
      </c>
      <c r="AS590" s="16">
        <v>1</v>
      </c>
      <c r="AT590" s="66">
        <f>AP590/'pivot general'!$A$8</f>
        <v>7.0129767070916641E-4</v>
      </c>
    </row>
    <row r="591" spans="1:46" ht="14.4" x14ac:dyDescent="0.3">
      <c r="A591" s="16">
        <v>590</v>
      </c>
      <c r="B591" s="16" t="str">
        <f t="shared" si="288"/>
        <v>ORD-AK-590-25/04/23</v>
      </c>
      <c r="C591" s="17" t="s">
        <v>50</v>
      </c>
      <c r="D591" s="16" t="str">
        <f>_xlfn.XLOOKUP($C591,Product!$E$3:$E$29,Product!$D$3:$D$29)</f>
        <v>AK</v>
      </c>
      <c r="E591" s="18" t="s">
        <v>507</v>
      </c>
      <c r="F591" s="18">
        <f t="shared" si="289"/>
        <v>10</v>
      </c>
      <c r="G591" s="18">
        <f t="shared" si="290"/>
        <v>18</v>
      </c>
      <c r="H591" s="18">
        <f t="shared" si="291"/>
        <v>29</v>
      </c>
      <c r="I591" s="18">
        <f t="shared" si="292"/>
        <v>8</v>
      </c>
      <c r="J591" s="16" t="str">
        <f t="shared" si="293"/>
        <v>Ash Grey</v>
      </c>
      <c r="K591" s="16" t="str">
        <f t="shared" si="294"/>
        <v>Ash Grey</v>
      </c>
      <c r="L591" s="25" t="str">
        <f t="shared" si="295"/>
        <v xml:space="preserve"> 1</v>
      </c>
      <c r="M591" s="19">
        <f t="shared" si="296"/>
        <v>1</v>
      </c>
      <c r="N591" s="18">
        <f t="shared" si="297"/>
        <v>42</v>
      </c>
      <c r="O591" s="18">
        <f t="shared" si="298"/>
        <v>47</v>
      </c>
      <c r="P591" s="18">
        <f t="shared" si="299"/>
        <v>58</v>
      </c>
      <c r="Q591" s="18">
        <f t="shared" si="300"/>
        <v>5</v>
      </c>
      <c r="R591" s="27" t="str">
        <f t="shared" si="301"/>
        <v xml:space="preserve">Gold </v>
      </c>
      <c r="S591" s="19" t="str">
        <f t="shared" si="302"/>
        <v xml:space="preserve">Gold </v>
      </c>
      <c r="T591" s="19" t="str">
        <f t="shared" si="303"/>
        <v xml:space="preserve"> 2</v>
      </c>
      <c r="U591" s="19">
        <f t="shared" si="304"/>
        <v>2</v>
      </c>
      <c r="V591" s="20">
        <f t="shared" si="305"/>
        <v>71</v>
      </c>
      <c r="W591" s="18">
        <f t="shared" si="306"/>
        <v>82</v>
      </c>
      <c r="X591" s="18">
        <f t="shared" si="307"/>
        <v>93</v>
      </c>
      <c r="Y591" s="18">
        <f t="shared" si="308"/>
        <v>11</v>
      </c>
      <c r="Z591" s="16" t="str">
        <f t="shared" si="309"/>
        <v xml:space="preserve">Ocean Blue </v>
      </c>
      <c r="AA591" s="16" t="str">
        <f t="shared" si="310"/>
        <v xml:space="preserve">Ocean Blue </v>
      </c>
      <c r="AB591" s="19" t="str">
        <f t="shared" si="311"/>
        <v xml:space="preserve"> 3</v>
      </c>
      <c r="AC591" s="19">
        <f t="shared" si="312"/>
        <v>3</v>
      </c>
      <c r="AD591" s="19">
        <f t="shared" si="313"/>
        <v>6</v>
      </c>
      <c r="AE591" s="31">
        <f>_xlfn.XLOOKUP(C591,Product!$E$3:$E$29,Product!$F$3:$F$29)</f>
        <v>290000</v>
      </c>
      <c r="AF591" s="31">
        <f>_xlfn.XLOOKUP(C591,Product!$E$3:$E$29,Product!$G$3:$G$29)</f>
        <v>115000</v>
      </c>
      <c r="AG591" s="21" t="s">
        <v>12</v>
      </c>
      <c r="AH591" s="22">
        <f>_xlfn.XLOOKUP(AG591,Diskon!$C$3:$C$9,Diskon!$D$3:$D$9)</f>
        <v>0.2</v>
      </c>
      <c r="AI591" s="17" t="s">
        <v>13</v>
      </c>
      <c r="AJ591" s="16" t="s">
        <v>11</v>
      </c>
      <c r="AK591" s="16" t="s">
        <v>20</v>
      </c>
      <c r="AL591" s="23">
        <f t="shared" si="314"/>
        <v>1740000</v>
      </c>
      <c r="AM591" s="23">
        <f t="shared" si="315"/>
        <v>348000</v>
      </c>
      <c r="AN591" s="23">
        <f t="shared" si="316"/>
        <v>1392000</v>
      </c>
      <c r="AO591" s="23">
        <f t="shared" si="317"/>
        <v>690000</v>
      </c>
      <c r="AP591" s="23">
        <f t="shared" si="318"/>
        <v>702000</v>
      </c>
      <c r="AQ591" s="24">
        <v>45041</v>
      </c>
      <c r="AR591" s="27" t="str">
        <f t="shared" si="319"/>
        <v>25/04/23</v>
      </c>
      <c r="AS591" s="16">
        <v>1</v>
      </c>
      <c r="AT591" s="66">
        <f>AP591/'pivot general'!$A$8</f>
        <v>1.0530715825408231E-3</v>
      </c>
    </row>
    <row r="592" spans="1:46" ht="14.4" x14ac:dyDescent="0.3">
      <c r="A592" s="16">
        <v>591</v>
      </c>
      <c r="B592" s="16" t="str">
        <f t="shared" si="288"/>
        <v>ORD-AK-591-11/04/23</v>
      </c>
      <c r="C592" s="17" t="s">
        <v>35</v>
      </c>
      <c r="D592" s="16" t="str">
        <f>_xlfn.XLOOKUP($C592,Product!$E$3:$E$29,Product!$D$3:$D$29)</f>
        <v>AK</v>
      </c>
      <c r="E592" s="18" t="s">
        <v>193</v>
      </c>
      <c r="F592" s="18">
        <f t="shared" si="289"/>
        <v>10</v>
      </c>
      <c r="G592" s="18">
        <f t="shared" si="290"/>
        <v>17</v>
      </c>
      <c r="H592" s="18">
        <f t="shared" si="291"/>
        <v>28</v>
      </c>
      <c r="I592" s="18">
        <f t="shared" si="292"/>
        <v>7</v>
      </c>
      <c r="J592" s="16" t="str">
        <f t="shared" si="293"/>
        <v>Magenta</v>
      </c>
      <c r="K592" s="16" t="str">
        <f t="shared" si="294"/>
        <v>Magenta</v>
      </c>
      <c r="L592" s="25" t="str">
        <f t="shared" si="295"/>
        <v xml:space="preserve"> 1</v>
      </c>
      <c r="M592" s="19">
        <f t="shared" si="296"/>
        <v>1</v>
      </c>
      <c r="N592" s="18">
        <f t="shared" si="297"/>
        <v>41</v>
      </c>
      <c r="O592" s="18">
        <f t="shared" si="298"/>
        <v>50</v>
      </c>
      <c r="P592" s="18">
        <f t="shared" si="299"/>
        <v>61</v>
      </c>
      <c r="Q592" s="18">
        <f t="shared" si="300"/>
        <v>9</v>
      </c>
      <c r="R592" s="27" t="str">
        <f t="shared" si="301"/>
        <v xml:space="preserve">Ash Grey </v>
      </c>
      <c r="S592" s="19" t="str">
        <f t="shared" si="302"/>
        <v xml:space="preserve">Ash Grey </v>
      </c>
      <c r="T592" s="19" t="str">
        <f t="shared" si="303"/>
        <v xml:space="preserve"> 1</v>
      </c>
      <c r="U592" s="19">
        <f t="shared" si="304"/>
        <v>1</v>
      </c>
      <c r="V592" s="20" t="e">
        <f t="shared" si="305"/>
        <v>#VALUE!</v>
      </c>
      <c r="W592" s="18" t="e">
        <f t="shared" si="306"/>
        <v>#VALUE!</v>
      </c>
      <c r="X592" s="18" t="e">
        <f t="shared" si="307"/>
        <v>#VALUE!</v>
      </c>
      <c r="Y592" s="18" t="e">
        <f t="shared" si="308"/>
        <v>#VALUE!</v>
      </c>
      <c r="Z592" s="16" t="str">
        <f t="shared" si="309"/>
        <v xml:space="preserve"> </v>
      </c>
      <c r="AA592" s="16" t="str">
        <f t="shared" si="310"/>
        <v xml:space="preserve"> </v>
      </c>
      <c r="AB592" s="19" t="str">
        <f t="shared" si="311"/>
        <v>0</v>
      </c>
      <c r="AC592" s="19">
        <f t="shared" si="312"/>
        <v>0</v>
      </c>
      <c r="AD592" s="19">
        <f t="shared" si="313"/>
        <v>2</v>
      </c>
      <c r="AE592" s="31">
        <f>_xlfn.XLOOKUP(C592,Product!$E$3:$E$29,Product!$F$3:$F$29)</f>
        <v>90000</v>
      </c>
      <c r="AF592" s="31">
        <f>_xlfn.XLOOKUP(C592,Product!$E$3:$E$29,Product!$G$3:$G$29)</f>
        <v>47000</v>
      </c>
      <c r="AG592" s="21" t="s">
        <v>16</v>
      </c>
      <c r="AH592" s="22" t="e">
        <f>_xlfn.XLOOKUP(AG592,Diskon!$C$3:$C$9,Diskon!$D$3:$D$9)</f>
        <v>#N/A</v>
      </c>
      <c r="AI592" s="17" t="s">
        <v>16</v>
      </c>
      <c r="AJ592" s="16" t="s">
        <v>17</v>
      </c>
      <c r="AK592" s="16" t="s">
        <v>34</v>
      </c>
      <c r="AL592" s="23">
        <f t="shared" si="314"/>
        <v>180000</v>
      </c>
      <c r="AM592" s="23" t="str">
        <f t="shared" si="315"/>
        <v>0</v>
      </c>
      <c r="AN592" s="23">
        <f t="shared" si="316"/>
        <v>180000</v>
      </c>
      <c r="AO592" s="23">
        <f t="shared" si="317"/>
        <v>94000</v>
      </c>
      <c r="AP592" s="23">
        <f t="shared" si="318"/>
        <v>86000</v>
      </c>
      <c r="AQ592" s="24">
        <v>45027</v>
      </c>
      <c r="AR592" s="27" t="str">
        <f t="shared" si="319"/>
        <v>11/04/23</v>
      </c>
      <c r="AS592" s="16">
        <v>4</v>
      </c>
      <c r="AT592" s="66">
        <f>AP592/'pivot general'!$A$8</f>
        <v>1.2900876937109801E-4</v>
      </c>
    </row>
    <row r="593" spans="1:46" ht="14.4" x14ac:dyDescent="0.3">
      <c r="A593" s="16">
        <v>592</v>
      </c>
      <c r="B593" s="16" t="str">
        <f t="shared" si="288"/>
        <v>ORD-AK-592-30/04/23</v>
      </c>
      <c r="C593" s="17" t="s">
        <v>69</v>
      </c>
      <c r="D593" s="16" t="str">
        <f>_xlfn.XLOOKUP($C593,Product!$E$3:$E$29,Product!$D$3:$D$29)</f>
        <v>AK</v>
      </c>
      <c r="E593" s="18" t="s">
        <v>108</v>
      </c>
      <c r="F593" s="18">
        <f t="shared" si="289"/>
        <v>10</v>
      </c>
      <c r="G593" s="18">
        <f t="shared" si="290"/>
        <v>14</v>
      </c>
      <c r="H593" s="18">
        <f t="shared" si="291"/>
        <v>25</v>
      </c>
      <c r="I593" s="18">
        <f t="shared" si="292"/>
        <v>4</v>
      </c>
      <c r="J593" s="16" t="str">
        <f t="shared" si="293"/>
        <v>Dusk</v>
      </c>
      <c r="K593" s="16" t="str">
        <f t="shared" si="294"/>
        <v>Dusk</v>
      </c>
      <c r="L593" s="25" t="str">
        <f t="shared" si="295"/>
        <v xml:space="preserve"> 1</v>
      </c>
      <c r="M593" s="19">
        <f t="shared" si="296"/>
        <v>1</v>
      </c>
      <c r="N593" s="18" t="e">
        <f t="shared" si="297"/>
        <v>#VALUE!</v>
      </c>
      <c r="O593" s="18" t="e">
        <f t="shared" si="298"/>
        <v>#VALUE!</v>
      </c>
      <c r="P593" s="18" t="e">
        <f t="shared" si="299"/>
        <v>#VALUE!</v>
      </c>
      <c r="Q593" s="18" t="e">
        <f t="shared" si="300"/>
        <v>#VALUE!</v>
      </c>
      <c r="R593" s="27" t="str">
        <f t="shared" si="301"/>
        <v xml:space="preserve"> </v>
      </c>
      <c r="S593" s="19" t="str">
        <f t="shared" si="302"/>
        <v xml:space="preserve"> </v>
      </c>
      <c r="T593" s="19" t="str">
        <f t="shared" si="303"/>
        <v>0</v>
      </c>
      <c r="U593" s="19">
        <f t="shared" si="304"/>
        <v>0</v>
      </c>
      <c r="V593" s="20" t="e">
        <f t="shared" si="305"/>
        <v>#VALUE!</v>
      </c>
      <c r="W593" s="18" t="e">
        <f t="shared" si="306"/>
        <v>#VALUE!</v>
      </c>
      <c r="X593" s="18" t="e">
        <f t="shared" si="307"/>
        <v>#VALUE!</v>
      </c>
      <c r="Y593" s="18" t="e">
        <f t="shared" si="308"/>
        <v>#VALUE!</v>
      </c>
      <c r="Z593" s="16" t="str">
        <f t="shared" si="309"/>
        <v xml:space="preserve"> </v>
      </c>
      <c r="AA593" s="16" t="str">
        <f t="shared" si="310"/>
        <v xml:space="preserve"> </v>
      </c>
      <c r="AB593" s="19" t="str">
        <f t="shared" si="311"/>
        <v>0</v>
      </c>
      <c r="AC593" s="19">
        <f t="shared" si="312"/>
        <v>0</v>
      </c>
      <c r="AD593" s="19">
        <f t="shared" si="313"/>
        <v>1</v>
      </c>
      <c r="AE593" s="31">
        <f>_xlfn.XLOOKUP(C593,Product!$E$3:$E$29,Product!$F$3:$F$29)</f>
        <v>9000</v>
      </c>
      <c r="AF593" s="31">
        <f>_xlfn.XLOOKUP(C593,Product!$E$3:$E$29,Product!$G$3:$G$29)</f>
        <v>2000</v>
      </c>
      <c r="AG593" s="21" t="s">
        <v>100</v>
      </c>
      <c r="AH593" s="22">
        <f>_xlfn.XLOOKUP(AG593,Diskon!$C$3:$C$9,Diskon!$D$3:$D$9)</f>
        <v>0.15</v>
      </c>
      <c r="AI593" s="17" t="s">
        <v>13</v>
      </c>
      <c r="AJ593" s="16" t="s">
        <v>17</v>
      </c>
      <c r="AK593" s="16" t="s">
        <v>25</v>
      </c>
      <c r="AL593" s="23">
        <f t="shared" si="314"/>
        <v>9000</v>
      </c>
      <c r="AM593" s="23">
        <f t="shared" si="315"/>
        <v>1350</v>
      </c>
      <c r="AN593" s="23">
        <f t="shared" si="316"/>
        <v>7650</v>
      </c>
      <c r="AO593" s="23">
        <f t="shared" si="317"/>
        <v>2000</v>
      </c>
      <c r="AP593" s="23">
        <f t="shared" si="318"/>
        <v>5650</v>
      </c>
      <c r="AQ593" s="24">
        <v>45046</v>
      </c>
      <c r="AR593" s="27" t="str">
        <f t="shared" si="319"/>
        <v>30/04/23</v>
      </c>
      <c r="AS593" s="16">
        <v>4</v>
      </c>
      <c r="AT593" s="66">
        <f>AP593/'pivot general'!$A$8</f>
        <v>8.4755761272872527E-6</v>
      </c>
    </row>
    <row r="594" spans="1:46" ht="14.4" x14ac:dyDescent="0.3">
      <c r="A594" s="16">
        <v>593</v>
      </c>
      <c r="B594" s="16" t="str">
        <f t="shared" si="288"/>
        <v>ORD-PP-593-30/04/23</v>
      </c>
      <c r="C594" s="17" t="s">
        <v>56</v>
      </c>
      <c r="D594" s="16" t="str">
        <f>_xlfn.XLOOKUP($C594,Product!$E$3:$E$29,Product!$D$3:$D$29)</f>
        <v>PP</v>
      </c>
      <c r="E594" s="18" t="s">
        <v>508</v>
      </c>
      <c r="F594" s="18">
        <f t="shared" si="289"/>
        <v>10</v>
      </c>
      <c r="G594" s="18">
        <f t="shared" si="290"/>
        <v>14</v>
      </c>
      <c r="H594" s="18">
        <f t="shared" si="291"/>
        <v>25</v>
      </c>
      <c r="I594" s="18">
        <f t="shared" si="292"/>
        <v>4</v>
      </c>
      <c r="J594" s="16" t="str">
        <f t="shared" si="293"/>
        <v>Gold</v>
      </c>
      <c r="K594" s="16" t="str">
        <f t="shared" si="294"/>
        <v>Gold</v>
      </c>
      <c r="L594" s="25" t="str">
        <f t="shared" si="295"/>
        <v xml:space="preserve"> 1</v>
      </c>
      <c r="M594" s="19">
        <f t="shared" si="296"/>
        <v>1</v>
      </c>
      <c r="N594" s="18">
        <f t="shared" si="297"/>
        <v>38</v>
      </c>
      <c r="O594" s="18">
        <f t="shared" si="298"/>
        <v>49</v>
      </c>
      <c r="P594" s="18">
        <f t="shared" si="299"/>
        <v>60</v>
      </c>
      <c r="Q594" s="18">
        <f t="shared" si="300"/>
        <v>11</v>
      </c>
      <c r="R594" s="27" t="str">
        <f t="shared" si="301"/>
        <v xml:space="preserve">Ocean Blue </v>
      </c>
      <c r="S594" s="19" t="str">
        <f t="shared" si="302"/>
        <v xml:space="preserve">Ocean Blue </v>
      </c>
      <c r="T594" s="19" t="str">
        <f t="shared" si="303"/>
        <v xml:space="preserve"> 1</v>
      </c>
      <c r="U594" s="19">
        <f t="shared" si="304"/>
        <v>1</v>
      </c>
      <c r="V594" s="20" t="e">
        <f t="shared" si="305"/>
        <v>#VALUE!</v>
      </c>
      <c r="W594" s="18" t="e">
        <f t="shared" si="306"/>
        <v>#VALUE!</v>
      </c>
      <c r="X594" s="18" t="e">
        <f t="shared" si="307"/>
        <v>#VALUE!</v>
      </c>
      <c r="Y594" s="18" t="e">
        <f t="shared" si="308"/>
        <v>#VALUE!</v>
      </c>
      <c r="Z594" s="16" t="str">
        <f t="shared" si="309"/>
        <v xml:space="preserve"> </v>
      </c>
      <c r="AA594" s="16" t="str">
        <f t="shared" si="310"/>
        <v xml:space="preserve"> </v>
      </c>
      <c r="AB594" s="19" t="str">
        <f t="shared" si="311"/>
        <v>0</v>
      </c>
      <c r="AC594" s="19">
        <f t="shared" si="312"/>
        <v>0</v>
      </c>
      <c r="AD594" s="19">
        <f t="shared" si="313"/>
        <v>2</v>
      </c>
      <c r="AE594" s="31">
        <f>_xlfn.XLOOKUP(C594,Product!$E$3:$E$29,Product!$F$3:$F$29)</f>
        <v>175000</v>
      </c>
      <c r="AF594" s="31">
        <f>_xlfn.XLOOKUP(C594,Product!$E$3:$E$29,Product!$G$3:$G$29)</f>
        <v>63000</v>
      </c>
      <c r="AG594" s="21" t="s">
        <v>100</v>
      </c>
      <c r="AH594" s="22">
        <f>_xlfn.XLOOKUP(AG594,Diskon!$C$3:$C$9,Diskon!$D$3:$D$9)</f>
        <v>0.15</v>
      </c>
      <c r="AI594" s="17" t="s">
        <v>13</v>
      </c>
      <c r="AJ594" s="16" t="s">
        <v>17</v>
      </c>
      <c r="AK594" s="16" t="s">
        <v>72</v>
      </c>
      <c r="AL594" s="23">
        <f t="shared" si="314"/>
        <v>350000</v>
      </c>
      <c r="AM594" s="23">
        <f t="shared" si="315"/>
        <v>52500</v>
      </c>
      <c r="AN594" s="23">
        <f t="shared" si="316"/>
        <v>297500</v>
      </c>
      <c r="AO594" s="23">
        <f t="shared" si="317"/>
        <v>126000</v>
      </c>
      <c r="AP594" s="23">
        <f t="shared" si="318"/>
        <v>171500</v>
      </c>
      <c r="AQ594" s="24">
        <v>45046</v>
      </c>
      <c r="AR594" s="27" t="str">
        <f t="shared" si="319"/>
        <v>30/04/23</v>
      </c>
      <c r="AS594" s="16">
        <v>3</v>
      </c>
      <c r="AT594" s="66">
        <f>AP594/'pivot general'!$A$8</f>
        <v>2.5726748775748034E-4</v>
      </c>
    </row>
    <row r="595" spans="1:46" ht="14.4" x14ac:dyDescent="0.3">
      <c r="A595" s="16">
        <v>594</v>
      </c>
      <c r="B595" s="16" t="str">
        <f t="shared" si="288"/>
        <v>ORD-PW-594-04/04/23</v>
      </c>
      <c r="C595" s="17" t="s">
        <v>47</v>
      </c>
      <c r="D595" s="16" t="str">
        <f>_xlfn.XLOOKUP($C595,Product!$E$3:$E$29,Product!$D$3:$D$29)</f>
        <v>PW</v>
      </c>
      <c r="E595" s="18" t="s">
        <v>509</v>
      </c>
      <c r="F595" s="18">
        <f t="shared" si="289"/>
        <v>10</v>
      </c>
      <c r="G595" s="18">
        <f t="shared" si="290"/>
        <v>14</v>
      </c>
      <c r="H595" s="18">
        <f t="shared" si="291"/>
        <v>25</v>
      </c>
      <c r="I595" s="18">
        <f t="shared" si="292"/>
        <v>4</v>
      </c>
      <c r="J595" s="16" t="str">
        <f t="shared" si="293"/>
        <v>Gold</v>
      </c>
      <c r="K595" s="16" t="str">
        <f t="shared" si="294"/>
        <v>Gold</v>
      </c>
      <c r="L595" s="25" t="str">
        <f t="shared" si="295"/>
        <v xml:space="preserve"> 3</v>
      </c>
      <c r="M595" s="19">
        <f t="shared" si="296"/>
        <v>3</v>
      </c>
      <c r="N595" s="18">
        <f t="shared" si="297"/>
        <v>38</v>
      </c>
      <c r="O595" s="18">
        <f t="shared" si="298"/>
        <v>50</v>
      </c>
      <c r="P595" s="18">
        <f t="shared" si="299"/>
        <v>61</v>
      </c>
      <c r="Q595" s="18">
        <f t="shared" si="300"/>
        <v>12</v>
      </c>
      <c r="R595" s="27" t="str">
        <f t="shared" si="301"/>
        <v xml:space="preserve">Carmine Red </v>
      </c>
      <c r="S595" s="19" t="str">
        <f t="shared" si="302"/>
        <v xml:space="preserve">Carmine Red </v>
      </c>
      <c r="T595" s="19" t="str">
        <f t="shared" si="303"/>
        <v xml:space="preserve"> 3</v>
      </c>
      <c r="U595" s="19">
        <f t="shared" si="304"/>
        <v>3</v>
      </c>
      <c r="V595" s="20" t="e">
        <f t="shared" si="305"/>
        <v>#VALUE!</v>
      </c>
      <c r="W595" s="18" t="e">
        <f t="shared" si="306"/>
        <v>#VALUE!</v>
      </c>
      <c r="X595" s="18" t="e">
        <f t="shared" si="307"/>
        <v>#VALUE!</v>
      </c>
      <c r="Y595" s="18" t="e">
        <f t="shared" si="308"/>
        <v>#VALUE!</v>
      </c>
      <c r="Z595" s="16" t="str">
        <f t="shared" si="309"/>
        <v xml:space="preserve"> </v>
      </c>
      <c r="AA595" s="16" t="str">
        <f t="shared" si="310"/>
        <v xml:space="preserve"> </v>
      </c>
      <c r="AB595" s="19" t="str">
        <f t="shared" si="311"/>
        <v>0</v>
      </c>
      <c r="AC595" s="19">
        <f t="shared" si="312"/>
        <v>0</v>
      </c>
      <c r="AD595" s="19">
        <f t="shared" si="313"/>
        <v>6</v>
      </c>
      <c r="AE595" s="31">
        <f>_xlfn.XLOOKUP(C595,Product!$E$3:$E$29,Product!$F$3:$F$29)</f>
        <v>200000</v>
      </c>
      <c r="AF595" s="31">
        <f>_xlfn.XLOOKUP(C595,Product!$E$3:$E$29,Product!$G$3:$G$29)</f>
        <v>55000</v>
      </c>
      <c r="AG595" s="21" t="s">
        <v>89</v>
      </c>
      <c r="AH595" s="22">
        <f>_xlfn.XLOOKUP(AG595,Diskon!$C$3:$C$9,Diskon!$D$3:$D$9)</f>
        <v>0.15</v>
      </c>
      <c r="AI595" s="17" t="s">
        <v>90</v>
      </c>
      <c r="AJ595" s="16" t="s">
        <v>23</v>
      </c>
      <c r="AK595" s="16" t="s">
        <v>68</v>
      </c>
      <c r="AL595" s="23">
        <f t="shared" si="314"/>
        <v>1200000</v>
      </c>
      <c r="AM595" s="23">
        <f t="shared" si="315"/>
        <v>180000</v>
      </c>
      <c r="AN595" s="23">
        <f t="shared" si="316"/>
        <v>1020000</v>
      </c>
      <c r="AO595" s="23">
        <f t="shared" si="317"/>
        <v>330000</v>
      </c>
      <c r="AP595" s="23">
        <f t="shared" si="318"/>
        <v>690000</v>
      </c>
      <c r="AQ595" s="24">
        <v>45020</v>
      </c>
      <c r="AR595" s="27" t="str">
        <f t="shared" si="319"/>
        <v>04/04/23</v>
      </c>
      <c r="AS595" s="16">
        <v>5</v>
      </c>
      <c r="AT595" s="66">
        <f>AP595/'pivot general'!$A$8</f>
        <v>1.0350703589076468E-3</v>
      </c>
    </row>
    <row r="596" spans="1:46" ht="14.4" x14ac:dyDescent="0.3">
      <c r="A596" s="16">
        <v>595</v>
      </c>
      <c r="B596" s="16" t="str">
        <f t="shared" si="288"/>
        <v>ORD-PP-595-16/04/23</v>
      </c>
      <c r="C596" s="17" t="s">
        <v>52</v>
      </c>
      <c r="D596" s="16" t="str">
        <f>_xlfn.XLOOKUP($C596,Product!$E$3:$E$29,Product!$D$3:$D$29)</f>
        <v>PP</v>
      </c>
      <c r="E596" s="18" t="s">
        <v>510</v>
      </c>
      <c r="F596" s="18">
        <f t="shared" si="289"/>
        <v>10</v>
      </c>
      <c r="G596" s="18">
        <f t="shared" si="290"/>
        <v>24</v>
      </c>
      <c r="H596" s="18">
        <f t="shared" si="291"/>
        <v>35</v>
      </c>
      <c r="I596" s="18">
        <f t="shared" si="292"/>
        <v>14</v>
      </c>
      <c r="J596" s="16" t="str">
        <f t="shared" si="293"/>
        <v>Midnight Black</v>
      </c>
      <c r="K596" s="16" t="str">
        <f t="shared" si="294"/>
        <v>Midnight Black</v>
      </c>
      <c r="L596" s="25" t="str">
        <f t="shared" si="295"/>
        <v xml:space="preserve"> 2</v>
      </c>
      <c r="M596" s="19">
        <f t="shared" si="296"/>
        <v>2</v>
      </c>
      <c r="N596" s="18">
        <f t="shared" si="297"/>
        <v>48</v>
      </c>
      <c r="O596" s="18">
        <f t="shared" si="298"/>
        <v>62</v>
      </c>
      <c r="P596" s="18">
        <f t="shared" si="299"/>
        <v>73</v>
      </c>
      <c r="Q596" s="18">
        <f t="shared" si="300"/>
        <v>14</v>
      </c>
      <c r="R596" s="27" t="str">
        <f t="shared" si="301"/>
        <v xml:space="preserve">Summer Orange </v>
      </c>
      <c r="S596" s="19" t="str">
        <f t="shared" si="302"/>
        <v xml:space="preserve">Summer Orange </v>
      </c>
      <c r="T596" s="19" t="str">
        <f t="shared" si="303"/>
        <v xml:space="preserve"> 2</v>
      </c>
      <c r="U596" s="19">
        <f t="shared" si="304"/>
        <v>2</v>
      </c>
      <c r="V596" s="20">
        <f t="shared" si="305"/>
        <v>86</v>
      </c>
      <c r="W596" s="18">
        <f t="shared" si="306"/>
        <v>91</v>
      </c>
      <c r="X596" s="18">
        <f t="shared" si="307"/>
        <v>102</v>
      </c>
      <c r="Y596" s="18">
        <f t="shared" si="308"/>
        <v>5</v>
      </c>
      <c r="Z596" s="16" t="str">
        <f t="shared" si="309"/>
        <v xml:space="preserve">Gold </v>
      </c>
      <c r="AA596" s="16" t="str">
        <f t="shared" si="310"/>
        <v xml:space="preserve">Gold </v>
      </c>
      <c r="AB596" s="19" t="str">
        <f t="shared" si="311"/>
        <v xml:space="preserve"> 2</v>
      </c>
      <c r="AC596" s="19">
        <f t="shared" si="312"/>
        <v>2</v>
      </c>
      <c r="AD596" s="19">
        <f t="shared" si="313"/>
        <v>6</v>
      </c>
      <c r="AE596" s="31">
        <f>_xlfn.XLOOKUP(C596,Product!$E$3:$E$29,Product!$F$3:$F$29)</f>
        <v>100000</v>
      </c>
      <c r="AF596" s="31">
        <f>_xlfn.XLOOKUP(C596,Product!$E$3:$E$29,Product!$G$3:$G$29)</f>
        <v>31000</v>
      </c>
      <c r="AG596" s="21" t="s">
        <v>100</v>
      </c>
      <c r="AH596" s="22">
        <f>_xlfn.XLOOKUP(AG596,Diskon!$C$3:$C$9,Diskon!$D$3:$D$9)</f>
        <v>0.15</v>
      </c>
      <c r="AI596" s="17" t="s">
        <v>13</v>
      </c>
      <c r="AJ596" s="16" t="s">
        <v>17</v>
      </c>
      <c r="AK596" s="16" t="s">
        <v>25</v>
      </c>
      <c r="AL596" s="23">
        <f t="shared" si="314"/>
        <v>600000</v>
      </c>
      <c r="AM596" s="23">
        <f t="shared" si="315"/>
        <v>90000</v>
      </c>
      <c r="AN596" s="23">
        <f t="shared" si="316"/>
        <v>510000</v>
      </c>
      <c r="AO596" s="23">
        <f t="shared" si="317"/>
        <v>186000</v>
      </c>
      <c r="AP596" s="23">
        <f t="shared" si="318"/>
        <v>324000</v>
      </c>
      <c r="AQ596" s="24">
        <v>45032</v>
      </c>
      <c r="AR596" s="27" t="str">
        <f t="shared" si="319"/>
        <v>16/04/23</v>
      </c>
      <c r="AS596" s="16">
        <v>2</v>
      </c>
      <c r="AT596" s="66">
        <f>AP596/'pivot general'!$A$8</f>
        <v>4.8603303809576458E-4</v>
      </c>
    </row>
    <row r="597" spans="1:46" ht="14.4" x14ac:dyDescent="0.3">
      <c r="A597" s="16">
        <v>596</v>
      </c>
      <c r="B597" s="16" t="str">
        <f t="shared" si="288"/>
        <v>ORD-SP-596-04/04/23</v>
      </c>
      <c r="C597" s="17" t="s">
        <v>65</v>
      </c>
      <c r="D597" s="16" t="str">
        <f>_xlfn.XLOOKUP($C597,Product!$E$3:$E$29,Product!$D$3:$D$29)</f>
        <v>SP</v>
      </c>
      <c r="E597" s="18" t="s">
        <v>511</v>
      </c>
      <c r="F597" s="18">
        <f t="shared" si="289"/>
        <v>10</v>
      </c>
      <c r="G597" s="18">
        <f t="shared" si="290"/>
        <v>19</v>
      </c>
      <c r="H597" s="18">
        <f t="shared" si="291"/>
        <v>30</v>
      </c>
      <c r="I597" s="18">
        <f t="shared" si="292"/>
        <v>9</v>
      </c>
      <c r="J597" s="16" t="str">
        <f t="shared" si="293"/>
        <v>Rose Gold</v>
      </c>
      <c r="K597" s="16" t="str">
        <f t="shared" si="294"/>
        <v>Rose Gold</v>
      </c>
      <c r="L597" s="25" t="str">
        <f t="shared" si="295"/>
        <v xml:space="preserve"> 1</v>
      </c>
      <c r="M597" s="19">
        <f t="shared" si="296"/>
        <v>1</v>
      </c>
      <c r="N597" s="18">
        <f t="shared" si="297"/>
        <v>43</v>
      </c>
      <c r="O597" s="18">
        <f t="shared" si="298"/>
        <v>52</v>
      </c>
      <c r="P597" s="18">
        <f t="shared" si="299"/>
        <v>63</v>
      </c>
      <c r="Q597" s="18">
        <f t="shared" si="300"/>
        <v>9</v>
      </c>
      <c r="R597" s="27" t="str">
        <f t="shared" si="301"/>
        <v xml:space="preserve">Ash Grey </v>
      </c>
      <c r="S597" s="19" t="str">
        <f t="shared" si="302"/>
        <v xml:space="preserve">Ash Grey </v>
      </c>
      <c r="T597" s="19" t="str">
        <f t="shared" si="303"/>
        <v xml:space="preserve"> 5</v>
      </c>
      <c r="U597" s="19">
        <f t="shared" si="304"/>
        <v>5</v>
      </c>
      <c r="V597" s="20" t="e">
        <f t="shared" si="305"/>
        <v>#VALUE!</v>
      </c>
      <c r="W597" s="18" t="e">
        <f t="shared" si="306"/>
        <v>#VALUE!</v>
      </c>
      <c r="X597" s="18" t="e">
        <f t="shared" si="307"/>
        <v>#VALUE!</v>
      </c>
      <c r="Y597" s="18" t="e">
        <f t="shared" si="308"/>
        <v>#VALUE!</v>
      </c>
      <c r="Z597" s="16" t="str">
        <f t="shared" si="309"/>
        <v xml:space="preserve"> </v>
      </c>
      <c r="AA597" s="16" t="str">
        <f t="shared" si="310"/>
        <v xml:space="preserve"> </v>
      </c>
      <c r="AB597" s="19" t="str">
        <f t="shared" si="311"/>
        <v>0</v>
      </c>
      <c r="AC597" s="19">
        <f t="shared" si="312"/>
        <v>0</v>
      </c>
      <c r="AD597" s="19">
        <f t="shared" si="313"/>
        <v>6</v>
      </c>
      <c r="AE597" s="31">
        <f>_xlfn.XLOOKUP(C597,Product!$E$3:$E$29,Product!$F$3:$F$29)</f>
        <v>360000</v>
      </c>
      <c r="AF597" s="31">
        <f>_xlfn.XLOOKUP(C597,Product!$E$3:$E$29,Product!$G$3:$G$29)</f>
        <v>108000</v>
      </c>
      <c r="AG597" s="21" t="s">
        <v>19</v>
      </c>
      <c r="AH597" s="22">
        <f>_xlfn.XLOOKUP(AG597,Diskon!$C$3:$C$9,Diskon!$D$3:$D$9)</f>
        <v>0.15</v>
      </c>
      <c r="AI597" s="17" t="s">
        <v>90</v>
      </c>
      <c r="AJ597" s="16" t="s">
        <v>11</v>
      </c>
      <c r="AK597" s="16" t="s">
        <v>66</v>
      </c>
      <c r="AL597" s="23">
        <f t="shared" si="314"/>
        <v>2160000</v>
      </c>
      <c r="AM597" s="23">
        <f t="shared" si="315"/>
        <v>324000</v>
      </c>
      <c r="AN597" s="23">
        <f t="shared" si="316"/>
        <v>1836000</v>
      </c>
      <c r="AO597" s="23">
        <f t="shared" si="317"/>
        <v>648000</v>
      </c>
      <c r="AP597" s="23">
        <f t="shared" si="318"/>
        <v>1188000</v>
      </c>
      <c r="AQ597" s="24">
        <v>45020</v>
      </c>
      <c r="AR597" s="27" t="str">
        <f t="shared" si="319"/>
        <v>04/04/23</v>
      </c>
      <c r="AS597" s="16">
        <v>5</v>
      </c>
      <c r="AT597" s="66">
        <f>AP597/'pivot general'!$A$8</f>
        <v>1.7821211396844699E-3</v>
      </c>
    </row>
    <row r="598" spans="1:46" ht="14.4" x14ac:dyDescent="0.3">
      <c r="A598" s="16">
        <v>597</v>
      </c>
      <c r="B598" s="16" t="str">
        <f t="shared" si="288"/>
        <v>ORD-AK-597-17/04/23</v>
      </c>
      <c r="C598" s="17" t="s">
        <v>37</v>
      </c>
      <c r="D598" s="16" t="str">
        <f>_xlfn.XLOOKUP($C598,Product!$E$3:$E$29,Product!$D$3:$D$29)</f>
        <v>AK</v>
      </c>
      <c r="E598" s="18" t="s">
        <v>261</v>
      </c>
      <c r="F598" s="18">
        <f t="shared" si="289"/>
        <v>10</v>
      </c>
      <c r="G598" s="18">
        <f t="shared" si="290"/>
        <v>24</v>
      </c>
      <c r="H598" s="18">
        <f t="shared" si="291"/>
        <v>35</v>
      </c>
      <c r="I598" s="18">
        <f t="shared" si="292"/>
        <v>14</v>
      </c>
      <c r="J598" s="16" t="str">
        <f t="shared" si="293"/>
        <v>Midnight Black</v>
      </c>
      <c r="K598" s="16" t="str">
        <f t="shared" si="294"/>
        <v>Midnight Black</v>
      </c>
      <c r="L598" s="25" t="str">
        <f t="shared" si="295"/>
        <v xml:space="preserve"> 1</v>
      </c>
      <c r="M598" s="19">
        <f t="shared" si="296"/>
        <v>1</v>
      </c>
      <c r="N598" s="18" t="e">
        <f t="shared" si="297"/>
        <v>#VALUE!</v>
      </c>
      <c r="O598" s="18" t="e">
        <f t="shared" si="298"/>
        <v>#VALUE!</v>
      </c>
      <c r="P598" s="18" t="e">
        <f t="shared" si="299"/>
        <v>#VALUE!</v>
      </c>
      <c r="Q598" s="18" t="e">
        <f t="shared" si="300"/>
        <v>#VALUE!</v>
      </c>
      <c r="R598" s="27" t="str">
        <f t="shared" si="301"/>
        <v xml:space="preserve"> </v>
      </c>
      <c r="S598" s="19" t="str">
        <f t="shared" si="302"/>
        <v xml:space="preserve"> </v>
      </c>
      <c r="T598" s="19" t="str">
        <f t="shared" si="303"/>
        <v>0</v>
      </c>
      <c r="U598" s="19">
        <f t="shared" si="304"/>
        <v>0</v>
      </c>
      <c r="V598" s="20" t="e">
        <f t="shared" si="305"/>
        <v>#VALUE!</v>
      </c>
      <c r="W598" s="18" t="e">
        <f t="shared" si="306"/>
        <v>#VALUE!</v>
      </c>
      <c r="X598" s="18" t="e">
        <f t="shared" si="307"/>
        <v>#VALUE!</v>
      </c>
      <c r="Y598" s="18" t="e">
        <f t="shared" si="308"/>
        <v>#VALUE!</v>
      </c>
      <c r="Z598" s="16" t="str">
        <f t="shared" si="309"/>
        <v xml:space="preserve"> </v>
      </c>
      <c r="AA598" s="16" t="str">
        <f t="shared" si="310"/>
        <v xml:space="preserve"> </v>
      </c>
      <c r="AB598" s="19" t="str">
        <f t="shared" si="311"/>
        <v>0</v>
      </c>
      <c r="AC598" s="19">
        <f t="shared" si="312"/>
        <v>0</v>
      </c>
      <c r="AD598" s="19">
        <f t="shared" si="313"/>
        <v>1</v>
      </c>
      <c r="AE598" s="31">
        <f>_xlfn.XLOOKUP(C598,Product!$E$3:$E$29,Product!$F$3:$F$29)</f>
        <v>48000</v>
      </c>
      <c r="AF598" s="31">
        <f>_xlfn.XLOOKUP(C598,Product!$E$3:$E$29,Product!$G$3:$G$29)</f>
        <v>20000</v>
      </c>
      <c r="AG598" s="21" t="s">
        <v>100</v>
      </c>
      <c r="AH598" s="22">
        <f>_xlfn.XLOOKUP(AG598,Diskon!$C$3:$C$9,Diskon!$D$3:$D$9)</f>
        <v>0.15</v>
      </c>
      <c r="AI598" s="17" t="s">
        <v>13</v>
      </c>
      <c r="AJ598" s="16" t="s">
        <v>17</v>
      </c>
      <c r="AK598" s="16" t="s">
        <v>20</v>
      </c>
      <c r="AL598" s="23">
        <f t="shared" si="314"/>
        <v>48000</v>
      </c>
      <c r="AM598" s="23">
        <f t="shared" si="315"/>
        <v>7200</v>
      </c>
      <c r="AN598" s="23">
        <f t="shared" si="316"/>
        <v>40800</v>
      </c>
      <c r="AO598" s="23">
        <f t="shared" si="317"/>
        <v>20000</v>
      </c>
      <c r="AP598" s="23">
        <f t="shared" si="318"/>
        <v>20800</v>
      </c>
      <c r="AQ598" s="24">
        <v>45033</v>
      </c>
      <c r="AR598" s="27" t="str">
        <f t="shared" si="319"/>
        <v>17/04/23</v>
      </c>
      <c r="AS598" s="16">
        <v>2</v>
      </c>
      <c r="AT598" s="66">
        <f>AP598/'pivot general'!$A$8</f>
        <v>3.1202120964172541E-5</v>
      </c>
    </row>
    <row r="599" spans="1:46" ht="14.4" x14ac:dyDescent="0.3">
      <c r="A599" s="16">
        <v>598</v>
      </c>
      <c r="B599" s="16" t="str">
        <f t="shared" si="288"/>
        <v>ORD-PP-598-01/04/23</v>
      </c>
      <c r="C599" s="17" t="s">
        <v>24</v>
      </c>
      <c r="D599" s="16" t="str">
        <f>_xlfn.XLOOKUP($C599,Product!$E$3:$E$29,Product!$D$3:$D$29)</f>
        <v>PP</v>
      </c>
      <c r="E599" s="18" t="s">
        <v>382</v>
      </c>
      <c r="F599" s="18">
        <f t="shared" si="289"/>
        <v>10</v>
      </c>
      <c r="G599" s="18">
        <f t="shared" si="290"/>
        <v>20</v>
      </c>
      <c r="H599" s="18">
        <f t="shared" si="291"/>
        <v>31</v>
      </c>
      <c r="I599" s="18">
        <f t="shared" si="292"/>
        <v>10</v>
      </c>
      <c r="J599" s="16" t="str">
        <f t="shared" si="293"/>
        <v>Snow White</v>
      </c>
      <c r="K599" s="16" t="str">
        <f t="shared" si="294"/>
        <v>Snow White</v>
      </c>
      <c r="L599" s="25" t="str">
        <f t="shared" si="295"/>
        <v xml:space="preserve"> 4</v>
      </c>
      <c r="M599" s="19">
        <f t="shared" si="296"/>
        <v>4</v>
      </c>
      <c r="N599" s="18" t="e">
        <f t="shared" si="297"/>
        <v>#VALUE!</v>
      </c>
      <c r="O599" s="18" t="e">
        <f t="shared" si="298"/>
        <v>#VALUE!</v>
      </c>
      <c r="P599" s="18" t="e">
        <f t="shared" si="299"/>
        <v>#VALUE!</v>
      </c>
      <c r="Q599" s="18" t="e">
        <f t="shared" si="300"/>
        <v>#VALUE!</v>
      </c>
      <c r="R599" s="27" t="str">
        <f t="shared" si="301"/>
        <v xml:space="preserve"> </v>
      </c>
      <c r="S599" s="19" t="str">
        <f t="shared" si="302"/>
        <v xml:space="preserve"> </v>
      </c>
      <c r="T599" s="19" t="str">
        <f t="shared" si="303"/>
        <v>0</v>
      </c>
      <c r="U599" s="19">
        <f t="shared" si="304"/>
        <v>0</v>
      </c>
      <c r="V599" s="20" t="e">
        <f t="shared" si="305"/>
        <v>#VALUE!</v>
      </c>
      <c r="W599" s="18" t="e">
        <f t="shared" si="306"/>
        <v>#VALUE!</v>
      </c>
      <c r="X599" s="18" t="e">
        <f t="shared" si="307"/>
        <v>#VALUE!</v>
      </c>
      <c r="Y599" s="18" t="e">
        <f t="shared" si="308"/>
        <v>#VALUE!</v>
      </c>
      <c r="Z599" s="16" t="str">
        <f t="shared" si="309"/>
        <v xml:space="preserve"> </v>
      </c>
      <c r="AA599" s="16" t="str">
        <f t="shared" si="310"/>
        <v xml:space="preserve"> </v>
      </c>
      <c r="AB599" s="19" t="str">
        <f t="shared" si="311"/>
        <v>0</v>
      </c>
      <c r="AC599" s="19">
        <f t="shared" si="312"/>
        <v>0</v>
      </c>
      <c r="AD599" s="19">
        <f t="shared" si="313"/>
        <v>4</v>
      </c>
      <c r="AE599" s="31">
        <f>_xlfn.XLOOKUP(C599,Product!$E$3:$E$29,Product!$F$3:$F$29)</f>
        <v>130000</v>
      </c>
      <c r="AF599" s="31">
        <f>_xlfn.XLOOKUP(C599,Product!$E$3:$E$29,Product!$G$3:$G$29)</f>
        <v>46000</v>
      </c>
      <c r="AG599" s="21" t="s">
        <v>89</v>
      </c>
      <c r="AH599" s="22">
        <f>_xlfn.XLOOKUP(AG599,Diskon!$C$3:$C$9,Diskon!$D$3:$D$9)</f>
        <v>0.15</v>
      </c>
      <c r="AI599" s="17" t="s">
        <v>90</v>
      </c>
      <c r="AJ599" s="16" t="s">
        <v>23</v>
      </c>
      <c r="AK599" s="16" t="s">
        <v>42</v>
      </c>
      <c r="AL599" s="23">
        <f t="shared" si="314"/>
        <v>520000</v>
      </c>
      <c r="AM599" s="23">
        <f t="shared" si="315"/>
        <v>78000</v>
      </c>
      <c r="AN599" s="23">
        <f t="shared" si="316"/>
        <v>442000</v>
      </c>
      <c r="AO599" s="23">
        <f t="shared" si="317"/>
        <v>184000</v>
      </c>
      <c r="AP599" s="23">
        <f t="shared" si="318"/>
        <v>258000</v>
      </c>
      <c r="AQ599" s="24">
        <v>45017</v>
      </c>
      <c r="AR599" s="27" t="str">
        <f t="shared" si="319"/>
        <v>01/04/23</v>
      </c>
      <c r="AS599" s="16">
        <v>3</v>
      </c>
      <c r="AT599" s="66">
        <f>AP599/'pivot general'!$A$8</f>
        <v>3.87026308113294E-4</v>
      </c>
    </row>
    <row r="600" spans="1:46" ht="14.4" x14ac:dyDescent="0.3">
      <c r="A600" s="16">
        <v>599</v>
      </c>
      <c r="B600" s="16" t="str">
        <f t="shared" si="288"/>
        <v>ORD-PU-599-14/04/23</v>
      </c>
      <c r="C600" s="17" t="s">
        <v>41</v>
      </c>
      <c r="D600" s="16" t="str">
        <f>_xlfn.XLOOKUP($C600,Product!$E$3:$E$29,Product!$D$3:$D$29)</f>
        <v>PU</v>
      </c>
      <c r="E600" s="18" t="s">
        <v>512</v>
      </c>
      <c r="F600" s="18">
        <f t="shared" si="289"/>
        <v>10</v>
      </c>
      <c r="G600" s="18">
        <f t="shared" si="290"/>
        <v>18</v>
      </c>
      <c r="H600" s="18">
        <f t="shared" si="291"/>
        <v>29</v>
      </c>
      <c r="I600" s="18">
        <f t="shared" si="292"/>
        <v>8</v>
      </c>
      <c r="J600" s="16" t="str">
        <f t="shared" si="293"/>
        <v>Ash Grey</v>
      </c>
      <c r="K600" s="16" t="str">
        <f t="shared" si="294"/>
        <v>Ash Grey</v>
      </c>
      <c r="L600" s="25" t="str">
        <f t="shared" si="295"/>
        <v xml:space="preserve"> 3</v>
      </c>
      <c r="M600" s="19">
        <f t="shared" si="296"/>
        <v>3</v>
      </c>
      <c r="N600" s="18">
        <f t="shared" si="297"/>
        <v>42</v>
      </c>
      <c r="O600" s="18">
        <f t="shared" si="298"/>
        <v>53</v>
      </c>
      <c r="P600" s="18">
        <f t="shared" si="299"/>
        <v>64</v>
      </c>
      <c r="Q600" s="18">
        <f t="shared" si="300"/>
        <v>11</v>
      </c>
      <c r="R600" s="27" t="str">
        <f t="shared" si="301"/>
        <v xml:space="preserve">Ocean Blue </v>
      </c>
      <c r="S600" s="19" t="str">
        <f t="shared" si="302"/>
        <v xml:space="preserve">Ocean Blue </v>
      </c>
      <c r="T600" s="19" t="str">
        <f t="shared" si="303"/>
        <v xml:space="preserve"> 4</v>
      </c>
      <c r="U600" s="19">
        <f t="shared" si="304"/>
        <v>4</v>
      </c>
      <c r="V600" s="20" t="e">
        <f t="shared" si="305"/>
        <v>#VALUE!</v>
      </c>
      <c r="W600" s="18" t="e">
        <f t="shared" si="306"/>
        <v>#VALUE!</v>
      </c>
      <c r="X600" s="18" t="e">
        <f t="shared" si="307"/>
        <v>#VALUE!</v>
      </c>
      <c r="Y600" s="18" t="e">
        <f t="shared" si="308"/>
        <v>#VALUE!</v>
      </c>
      <c r="Z600" s="16" t="str">
        <f t="shared" si="309"/>
        <v xml:space="preserve"> </v>
      </c>
      <c r="AA600" s="16" t="str">
        <f t="shared" si="310"/>
        <v xml:space="preserve"> </v>
      </c>
      <c r="AB600" s="19" t="str">
        <f t="shared" si="311"/>
        <v>0</v>
      </c>
      <c r="AC600" s="19">
        <f t="shared" si="312"/>
        <v>0</v>
      </c>
      <c r="AD600" s="19">
        <f t="shared" si="313"/>
        <v>7</v>
      </c>
      <c r="AE600" s="31">
        <f>_xlfn.XLOOKUP(C600,Product!$E$3:$E$29,Product!$F$3:$F$29)</f>
        <v>220000</v>
      </c>
      <c r="AF600" s="31">
        <f>_xlfn.XLOOKUP(C600,Product!$E$3:$E$29,Product!$G$3:$G$29)</f>
        <v>76000</v>
      </c>
      <c r="AG600" s="21" t="s">
        <v>16</v>
      </c>
      <c r="AH600" s="22" t="e">
        <f>_xlfn.XLOOKUP(AG600,Diskon!$C$3:$C$9,Diskon!$D$3:$D$9)</f>
        <v>#N/A</v>
      </c>
      <c r="AI600" s="17" t="s">
        <v>16</v>
      </c>
      <c r="AJ600" s="16" t="s">
        <v>11</v>
      </c>
      <c r="AK600" s="16" t="s">
        <v>68</v>
      </c>
      <c r="AL600" s="23">
        <f t="shared" si="314"/>
        <v>1540000</v>
      </c>
      <c r="AM600" s="23" t="str">
        <f t="shared" si="315"/>
        <v>0</v>
      </c>
      <c r="AN600" s="23">
        <f t="shared" si="316"/>
        <v>1540000</v>
      </c>
      <c r="AO600" s="23">
        <f t="shared" si="317"/>
        <v>532000</v>
      </c>
      <c r="AP600" s="23">
        <f t="shared" si="318"/>
        <v>1008000</v>
      </c>
      <c r="AQ600" s="24">
        <v>45030</v>
      </c>
      <c r="AR600" s="27" t="str">
        <f t="shared" si="319"/>
        <v>14/04/23</v>
      </c>
      <c r="AS600" s="16">
        <v>2</v>
      </c>
      <c r="AT600" s="66">
        <f>AP600/'pivot general'!$A$8</f>
        <v>1.5121027851868231E-3</v>
      </c>
    </row>
    <row r="601" spans="1:46" ht="14.4" x14ac:dyDescent="0.3">
      <c r="A601" s="16">
        <v>600</v>
      </c>
      <c r="B601" s="16" t="str">
        <f t="shared" si="288"/>
        <v>ORD-SP-600-05/04/23</v>
      </c>
      <c r="C601" s="17" t="s">
        <v>63</v>
      </c>
      <c r="D601" s="16" t="str">
        <f>_xlfn.XLOOKUP($C601,Product!$E$3:$E$29,Product!$D$3:$D$29)</f>
        <v>SP</v>
      </c>
      <c r="E601" s="18" t="s">
        <v>111</v>
      </c>
      <c r="F601" s="18">
        <f t="shared" si="289"/>
        <v>10</v>
      </c>
      <c r="G601" s="18">
        <f t="shared" si="290"/>
        <v>18</v>
      </c>
      <c r="H601" s="18">
        <f t="shared" si="291"/>
        <v>29</v>
      </c>
      <c r="I601" s="18">
        <f t="shared" si="292"/>
        <v>8</v>
      </c>
      <c r="J601" s="16" t="str">
        <f t="shared" si="293"/>
        <v>Ash Grey</v>
      </c>
      <c r="K601" s="16" t="str">
        <f t="shared" si="294"/>
        <v>Ash Grey</v>
      </c>
      <c r="L601" s="25" t="str">
        <f t="shared" si="295"/>
        <v xml:space="preserve"> 1</v>
      </c>
      <c r="M601" s="19">
        <f t="shared" si="296"/>
        <v>1</v>
      </c>
      <c r="N601" s="18" t="e">
        <f t="shared" si="297"/>
        <v>#VALUE!</v>
      </c>
      <c r="O601" s="18" t="e">
        <f t="shared" si="298"/>
        <v>#VALUE!</v>
      </c>
      <c r="P601" s="18" t="e">
        <f t="shared" si="299"/>
        <v>#VALUE!</v>
      </c>
      <c r="Q601" s="18" t="e">
        <f t="shared" si="300"/>
        <v>#VALUE!</v>
      </c>
      <c r="R601" s="27" t="str">
        <f t="shared" si="301"/>
        <v xml:space="preserve"> </v>
      </c>
      <c r="S601" s="19" t="str">
        <f t="shared" si="302"/>
        <v xml:space="preserve"> </v>
      </c>
      <c r="T601" s="19" t="str">
        <f t="shared" si="303"/>
        <v>0</v>
      </c>
      <c r="U601" s="19">
        <f t="shared" si="304"/>
        <v>0</v>
      </c>
      <c r="V601" s="20" t="e">
        <f t="shared" si="305"/>
        <v>#VALUE!</v>
      </c>
      <c r="W601" s="18" t="e">
        <f t="shared" si="306"/>
        <v>#VALUE!</v>
      </c>
      <c r="X601" s="18" t="e">
        <f t="shared" si="307"/>
        <v>#VALUE!</v>
      </c>
      <c r="Y601" s="18" t="e">
        <f t="shared" si="308"/>
        <v>#VALUE!</v>
      </c>
      <c r="Z601" s="16" t="str">
        <f t="shared" si="309"/>
        <v xml:space="preserve"> </v>
      </c>
      <c r="AA601" s="16" t="str">
        <f t="shared" si="310"/>
        <v xml:space="preserve"> </v>
      </c>
      <c r="AB601" s="19" t="str">
        <f t="shared" si="311"/>
        <v>0</v>
      </c>
      <c r="AC601" s="19">
        <f t="shared" si="312"/>
        <v>0</v>
      </c>
      <c r="AD601" s="19">
        <f t="shared" si="313"/>
        <v>1</v>
      </c>
      <c r="AE601" s="31">
        <f>_xlfn.XLOOKUP(C601,Product!$E$3:$E$29,Product!$F$3:$F$29)</f>
        <v>125000</v>
      </c>
      <c r="AF601" s="31">
        <f>_xlfn.XLOOKUP(C601,Product!$E$3:$E$29,Product!$G$3:$G$29)</f>
        <v>23000</v>
      </c>
      <c r="AG601" s="21" t="s">
        <v>92</v>
      </c>
      <c r="AH601" s="22">
        <f>_xlfn.XLOOKUP(AG601,Diskon!$C$3:$C$9,Diskon!$D$3:$D$9)</f>
        <v>0.1</v>
      </c>
      <c r="AI601" s="17" t="s">
        <v>90</v>
      </c>
      <c r="AJ601" s="16" t="s">
        <v>14</v>
      </c>
      <c r="AK601" s="16" t="s">
        <v>49</v>
      </c>
      <c r="AL601" s="23">
        <f t="shared" si="314"/>
        <v>125000</v>
      </c>
      <c r="AM601" s="23">
        <f t="shared" si="315"/>
        <v>12500</v>
      </c>
      <c r="AN601" s="23">
        <f t="shared" si="316"/>
        <v>112500</v>
      </c>
      <c r="AO601" s="23">
        <f t="shared" si="317"/>
        <v>23000</v>
      </c>
      <c r="AP601" s="23">
        <f t="shared" si="318"/>
        <v>89500</v>
      </c>
      <c r="AQ601" s="24">
        <v>45021</v>
      </c>
      <c r="AR601" s="27" t="str">
        <f t="shared" si="319"/>
        <v>05/04/23</v>
      </c>
      <c r="AS601" s="16">
        <v>5</v>
      </c>
      <c r="AT601" s="66">
        <f>AP601/'pivot general'!$A$8</f>
        <v>1.342591262641078E-4</v>
      </c>
    </row>
    <row r="602" spans="1:46" ht="14.4" x14ac:dyDescent="0.3">
      <c r="A602" s="16">
        <v>601</v>
      </c>
      <c r="B602" s="16" t="str">
        <f t="shared" si="288"/>
        <v>ORD-AK-601-27/04/23</v>
      </c>
      <c r="C602" s="17" t="s">
        <v>37</v>
      </c>
      <c r="D602" s="16" t="str">
        <f>_xlfn.XLOOKUP($C602,Product!$E$3:$E$29,Product!$D$3:$D$29)</f>
        <v>AK</v>
      </c>
      <c r="E602" s="18" t="s">
        <v>513</v>
      </c>
      <c r="F602" s="18">
        <f t="shared" si="289"/>
        <v>10</v>
      </c>
      <c r="G602" s="18">
        <f t="shared" si="290"/>
        <v>19</v>
      </c>
      <c r="H602" s="18">
        <f t="shared" si="291"/>
        <v>30</v>
      </c>
      <c r="I602" s="18">
        <f t="shared" si="292"/>
        <v>9</v>
      </c>
      <c r="J602" s="16" t="str">
        <f t="shared" si="293"/>
        <v>Rose Gold</v>
      </c>
      <c r="K602" s="16" t="str">
        <f t="shared" si="294"/>
        <v>Rose Gold</v>
      </c>
      <c r="L602" s="25" t="str">
        <f t="shared" si="295"/>
        <v xml:space="preserve"> 1</v>
      </c>
      <c r="M602" s="19">
        <f t="shared" si="296"/>
        <v>1</v>
      </c>
      <c r="N602" s="18">
        <f t="shared" si="297"/>
        <v>43</v>
      </c>
      <c r="O602" s="18">
        <f t="shared" si="298"/>
        <v>57</v>
      </c>
      <c r="P602" s="18">
        <f t="shared" si="299"/>
        <v>68</v>
      </c>
      <c r="Q602" s="18">
        <f t="shared" si="300"/>
        <v>14</v>
      </c>
      <c r="R602" s="27" t="str">
        <f t="shared" si="301"/>
        <v xml:space="preserve">Summer Orange </v>
      </c>
      <c r="S602" s="19" t="str">
        <f t="shared" si="302"/>
        <v xml:space="preserve">Summer Orange </v>
      </c>
      <c r="T602" s="19" t="str">
        <f t="shared" si="303"/>
        <v xml:space="preserve"> 2</v>
      </c>
      <c r="U602" s="19">
        <f t="shared" si="304"/>
        <v>2</v>
      </c>
      <c r="V602" s="20">
        <f t="shared" si="305"/>
        <v>81</v>
      </c>
      <c r="W602" s="18">
        <f t="shared" si="306"/>
        <v>86</v>
      </c>
      <c r="X602" s="18">
        <f t="shared" si="307"/>
        <v>97</v>
      </c>
      <c r="Y602" s="18">
        <f t="shared" si="308"/>
        <v>5</v>
      </c>
      <c r="Z602" s="16" t="str">
        <f t="shared" si="309"/>
        <v xml:space="preserve">Dusk </v>
      </c>
      <c r="AA602" s="16" t="str">
        <f t="shared" si="310"/>
        <v xml:space="preserve">Dusk </v>
      </c>
      <c r="AB602" s="19" t="str">
        <f t="shared" si="311"/>
        <v xml:space="preserve"> 3</v>
      </c>
      <c r="AC602" s="19">
        <f t="shared" si="312"/>
        <v>3</v>
      </c>
      <c r="AD602" s="19">
        <f t="shared" si="313"/>
        <v>6</v>
      </c>
      <c r="AE602" s="31">
        <f>_xlfn.XLOOKUP(C602,Product!$E$3:$E$29,Product!$F$3:$F$29)</f>
        <v>48000</v>
      </c>
      <c r="AF602" s="31">
        <f>_xlfn.XLOOKUP(C602,Product!$E$3:$E$29,Product!$G$3:$G$29)</f>
        <v>20000</v>
      </c>
      <c r="AG602" s="21" t="s">
        <v>12</v>
      </c>
      <c r="AH602" s="22">
        <f>_xlfn.XLOOKUP(AG602,Diskon!$C$3:$C$9,Diskon!$D$3:$D$9)</f>
        <v>0.2</v>
      </c>
      <c r="AI602" s="17" t="s">
        <v>13</v>
      </c>
      <c r="AJ602" s="16" t="s">
        <v>11</v>
      </c>
      <c r="AK602" s="16" t="s">
        <v>30</v>
      </c>
      <c r="AL602" s="23">
        <f t="shared" si="314"/>
        <v>288000</v>
      </c>
      <c r="AM602" s="23">
        <f t="shared" si="315"/>
        <v>57600</v>
      </c>
      <c r="AN602" s="23">
        <f t="shared" si="316"/>
        <v>230400</v>
      </c>
      <c r="AO602" s="23">
        <f t="shared" si="317"/>
        <v>120000</v>
      </c>
      <c r="AP602" s="23">
        <f t="shared" si="318"/>
        <v>110400</v>
      </c>
      <c r="AQ602" s="24">
        <v>45043</v>
      </c>
      <c r="AR602" s="27" t="str">
        <f t="shared" si="319"/>
        <v>27/04/23</v>
      </c>
      <c r="AS602" s="16">
        <v>4</v>
      </c>
      <c r="AT602" s="66">
        <f>AP602/'pivot general'!$A$8</f>
        <v>1.6561125742522347E-4</v>
      </c>
    </row>
    <row r="603" spans="1:46" ht="14.4" x14ac:dyDescent="0.3">
      <c r="A603" s="16">
        <v>602</v>
      </c>
      <c r="B603" s="16" t="str">
        <f t="shared" si="288"/>
        <v>ORD-SP-602-13/04/23</v>
      </c>
      <c r="C603" s="17" t="s">
        <v>61</v>
      </c>
      <c r="D603" s="16" t="str">
        <f>_xlfn.XLOOKUP($C603,Product!$E$3:$E$29,Product!$D$3:$D$29)</f>
        <v>SP</v>
      </c>
      <c r="E603" s="18" t="s">
        <v>514</v>
      </c>
      <c r="F603" s="18">
        <f t="shared" si="289"/>
        <v>10</v>
      </c>
      <c r="G603" s="18">
        <f t="shared" si="290"/>
        <v>20</v>
      </c>
      <c r="H603" s="18">
        <f t="shared" si="291"/>
        <v>31</v>
      </c>
      <c r="I603" s="18">
        <f t="shared" si="292"/>
        <v>10</v>
      </c>
      <c r="J603" s="16" t="str">
        <f t="shared" si="293"/>
        <v>Snow White</v>
      </c>
      <c r="K603" s="16" t="str">
        <f t="shared" si="294"/>
        <v>Snow White</v>
      </c>
      <c r="L603" s="25" t="str">
        <f t="shared" si="295"/>
        <v xml:space="preserve"> 5</v>
      </c>
      <c r="M603" s="19">
        <f t="shared" si="296"/>
        <v>5</v>
      </c>
      <c r="N603" s="18">
        <f t="shared" si="297"/>
        <v>44</v>
      </c>
      <c r="O603" s="18">
        <f t="shared" si="298"/>
        <v>52</v>
      </c>
      <c r="P603" s="18">
        <f t="shared" si="299"/>
        <v>63</v>
      </c>
      <c r="Q603" s="18">
        <f t="shared" si="300"/>
        <v>8</v>
      </c>
      <c r="R603" s="27" t="str">
        <f t="shared" si="301"/>
        <v xml:space="preserve">Magenta </v>
      </c>
      <c r="S603" s="19" t="str">
        <f t="shared" si="302"/>
        <v xml:space="preserve">Magenta </v>
      </c>
      <c r="T603" s="19" t="str">
        <f t="shared" si="303"/>
        <v xml:space="preserve"> 1</v>
      </c>
      <c r="U603" s="19">
        <f t="shared" si="304"/>
        <v>1</v>
      </c>
      <c r="V603" s="20" t="e">
        <f t="shared" si="305"/>
        <v>#VALUE!</v>
      </c>
      <c r="W603" s="18" t="e">
        <f t="shared" si="306"/>
        <v>#VALUE!</v>
      </c>
      <c r="X603" s="18" t="e">
        <f t="shared" si="307"/>
        <v>#VALUE!</v>
      </c>
      <c r="Y603" s="18" t="e">
        <f t="shared" si="308"/>
        <v>#VALUE!</v>
      </c>
      <c r="Z603" s="16" t="str">
        <f t="shared" si="309"/>
        <v xml:space="preserve"> </v>
      </c>
      <c r="AA603" s="16" t="str">
        <f t="shared" si="310"/>
        <v xml:space="preserve"> </v>
      </c>
      <c r="AB603" s="19" t="str">
        <f t="shared" si="311"/>
        <v>0</v>
      </c>
      <c r="AC603" s="19">
        <f t="shared" si="312"/>
        <v>0</v>
      </c>
      <c r="AD603" s="19">
        <f t="shared" si="313"/>
        <v>6</v>
      </c>
      <c r="AE603" s="31">
        <f>_xlfn.XLOOKUP(C603,Product!$E$3:$E$29,Product!$F$3:$F$29)</f>
        <v>278000</v>
      </c>
      <c r="AF603" s="31">
        <f>_xlfn.XLOOKUP(C603,Product!$E$3:$E$29,Product!$G$3:$G$29)</f>
        <v>122000</v>
      </c>
      <c r="AG603" s="21" t="s">
        <v>16</v>
      </c>
      <c r="AH603" s="22" t="e">
        <f>_xlfn.XLOOKUP(AG603,Diskon!$C$3:$C$9,Diskon!$D$3:$D$9)</f>
        <v>#N/A</v>
      </c>
      <c r="AI603" s="17" t="s">
        <v>16</v>
      </c>
      <c r="AJ603" s="16" t="s">
        <v>11</v>
      </c>
      <c r="AK603" s="16" t="s">
        <v>66</v>
      </c>
      <c r="AL603" s="23">
        <f t="shared" si="314"/>
        <v>1668000</v>
      </c>
      <c r="AM603" s="23" t="str">
        <f t="shared" si="315"/>
        <v>0</v>
      </c>
      <c r="AN603" s="23">
        <f t="shared" si="316"/>
        <v>1668000</v>
      </c>
      <c r="AO603" s="23">
        <f t="shared" si="317"/>
        <v>732000</v>
      </c>
      <c r="AP603" s="23">
        <f t="shared" si="318"/>
        <v>936000</v>
      </c>
      <c r="AQ603" s="24">
        <v>45029</v>
      </c>
      <c r="AR603" s="27" t="str">
        <f t="shared" si="319"/>
        <v>13/04/23</v>
      </c>
      <c r="AS603" s="16">
        <v>4</v>
      </c>
      <c r="AT603" s="66">
        <f>AP603/'pivot general'!$A$8</f>
        <v>1.4040954433877644E-3</v>
      </c>
    </row>
    <row r="604" spans="1:46" ht="14.4" x14ac:dyDescent="0.3">
      <c r="A604" s="16">
        <v>603</v>
      </c>
      <c r="B604" s="16" t="str">
        <f t="shared" si="288"/>
        <v>ORD-PP-603-02/04/23</v>
      </c>
      <c r="C604" s="17" t="s">
        <v>56</v>
      </c>
      <c r="D604" s="16" t="str">
        <f>_xlfn.XLOOKUP($C604,Product!$E$3:$E$29,Product!$D$3:$D$29)</f>
        <v>PP</v>
      </c>
      <c r="E604" s="18" t="s">
        <v>515</v>
      </c>
      <c r="F604" s="18">
        <f t="shared" si="289"/>
        <v>10</v>
      </c>
      <c r="G604" s="18">
        <f t="shared" si="290"/>
        <v>14</v>
      </c>
      <c r="H604" s="18">
        <f t="shared" si="291"/>
        <v>25</v>
      </c>
      <c r="I604" s="18">
        <f t="shared" si="292"/>
        <v>4</v>
      </c>
      <c r="J604" s="16" t="str">
        <f t="shared" si="293"/>
        <v>Dusk</v>
      </c>
      <c r="K604" s="16" t="str">
        <f t="shared" si="294"/>
        <v>Dusk</v>
      </c>
      <c r="L604" s="25" t="str">
        <f t="shared" si="295"/>
        <v xml:space="preserve"> 4</v>
      </c>
      <c r="M604" s="19">
        <f t="shared" si="296"/>
        <v>4</v>
      </c>
      <c r="N604" s="18">
        <f t="shared" si="297"/>
        <v>38</v>
      </c>
      <c r="O604" s="18">
        <f t="shared" si="298"/>
        <v>49</v>
      </c>
      <c r="P604" s="18">
        <f t="shared" si="299"/>
        <v>60</v>
      </c>
      <c r="Q604" s="18">
        <f t="shared" si="300"/>
        <v>11</v>
      </c>
      <c r="R604" s="27" t="str">
        <f t="shared" si="301"/>
        <v xml:space="preserve">Ocean Blue </v>
      </c>
      <c r="S604" s="19" t="str">
        <f t="shared" si="302"/>
        <v xml:space="preserve">Ocean Blue </v>
      </c>
      <c r="T604" s="19" t="str">
        <f t="shared" si="303"/>
        <v xml:space="preserve"> 1</v>
      </c>
      <c r="U604" s="19">
        <f t="shared" si="304"/>
        <v>1</v>
      </c>
      <c r="V604" s="20">
        <f t="shared" si="305"/>
        <v>73</v>
      </c>
      <c r="W604" s="18">
        <f t="shared" si="306"/>
        <v>81</v>
      </c>
      <c r="X604" s="18">
        <f t="shared" si="307"/>
        <v>92</v>
      </c>
      <c r="Y604" s="18">
        <f t="shared" si="308"/>
        <v>8</v>
      </c>
      <c r="Z604" s="16" t="str">
        <f t="shared" si="309"/>
        <v xml:space="preserve">Magenta </v>
      </c>
      <c r="AA604" s="16" t="str">
        <f t="shared" si="310"/>
        <v xml:space="preserve">Magenta </v>
      </c>
      <c r="AB604" s="19" t="str">
        <f t="shared" si="311"/>
        <v xml:space="preserve"> 2</v>
      </c>
      <c r="AC604" s="19">
        <f t="shared" si="312"/>
        <v>2</v>
      </c>
      <c r="AD604" s="19">
        <f t="shared" si="313"/>
        <v>7</v>
      </c>
      <c r="AE604" s="31">
        <f>_xlfn.XLOOKUP(C604,Product!$E$3:$E$29,Product!$F$3:$F$29)</f>
        <v>175000</v>
      </c>
      <c r="AF604" s="31">
        <f>_xlfn.XLOOKUP(C604,Product!$E$3:$E$29,Product!$G$3:$G$29)</f>
        <v>63000</v>
      </c>
      <c r="AG604" s="21" t="s">
        <v>89</v>
      </c>
      <c r="AH604" s="22">
        <f>_xlfn.XLOOKUP(AG604,Diskon!$C$3:$C$9,Diskon!$D$3:$D$9)</f>
        <v>0.15</v>
      </c>
      <c r="AI604" s="17" t="s">
        <v>90</v>
      </c>
      <c r="AJ604" s="16" t="s">
        <v>23</v>
      </c>
      <c r="AK604" s="16" t="s">
        <v>70</v>
      </c>
      <c r="AL604" s="23">
        <f t="shared" si="314"/>
        <v>1225000</v>
      </c>
      <c r="AM604" s="23">
        <f t="shared" si="315"/>
        <v>183750</v>
      </c>
      <c r="AN604" s="23">
        <f t="shared" si="316"/>
        <v>1041250</v>
      </c>
      <c r="AO604" s="23">
        <f t="shared" si="317"/>
        <v>441000</v>
      </c>
      <c r="AP604" s="23">
        <f t="shared" si="318"/>
        <v>600250</v>
      </c>
      <c r="AQ604" s="24">
        <v>45018</v>
      </c>
      <c r="AR604" s="27" t="str">
        <f t="shared" si="319"/>
        <v>02/04/23</v>
      </c>
      <c r="AS604" s="16">
        <v>2</v>
      </c>
      <c r="AT604" s="66">
        <f>AP604/'pivot general'!$A$8</f>
        <v>9.0043620715118109E-4</v>
      </c>
    </row>
    <row r="605" spans="1:46" ht="14.4" x14ac:dyDescent="0.3">
      <c r="A605" s="16">
        <v>604</v>
      </c>
      <c r="B605" s="16" t="str">
        <f t="shared" si="288"/>
        <v>ORD-AK-604-08/04/23</v>
      </c>
      <c r="C605" s="17" t="s">
        <v>37</v>
      </c>
      <c r="D605" s="16" t="str">
        <f>_xlfn.XLOOKUP($C605,Product!$E$3:$E$29,Product!$D$3:$D$29)</f>
        <v>AK</v>
      </c>
      <c r="E605" s="18" t="s">
        <v>516</v>
      </c>
      <c r="F605" s="18">
        <f t="shared" si="289"/>
        <v>10</v>
      </c>
      <c r="G605" s="18">
        <f t="shared" si="290"/>
        <v>23</v>
      </c>
      <c r="H605" s="18">
        <f t="shared" si="291"/>
        <v>34</v>
      </c>
      <c r="I605" s="18">
        <f t="shared" si="292"/>
        <v>13</v>
      </c>
      <c r="J605" s="16" t="str">
        <f t="shared" si="293"/>
        <v>Summer Orange</v>
      </c>
      <c r="K605" s="16" t="str">
        <f t="shared" si="294"/>
        <v>Summer Orange</v>
      </c>
      <c r="L605" s="25" t="str">
        <f t="shared" si="295"/>
        <v xml:space="preserve"> 3</v>
      </c>
      <c r="M605" s="19">
        <f t="shared" si="296"/>
        <v>3</v>
      </c>
      <c r="N605" s="18">
        <f t="shared" si="297"/>
        <v>47</v>
      </c>
      <c r="O605" s="18">
        <f t="shared" si="298"/>
        <v>57</v>
      </c>
      <c r="P605" s="18">
        <f t="shared" si="299"/>
        <v>68</v>
      </c>
      <c r="Q605" s="18">
        <f t="shared" si="300"/>
        <v>10</v>
      </c>
      <c r="R605" s="27" t="str">
        <f t="shared" si="301"/>
        <v xml:space="preserve">Rose Gold </v>
      </c>
      <c r="S605" s="19" t="str">
        <f t="shared" si="302"/>
        <v xml:space="preserve">Rose Gold </v>
      </c>
      <c r="T605" s="19" t="str">
        <f t="shared" si="303"/>
        <v xml:space="preserve"> 1</v>
      </c>
      <c r="U605" s="19">
        <f t="shared" si="304"/>
        <v>1</v>
      </c>
      <c r="V605" s="20" t="e">
        <f t="shared" si="305"/>
        <v>#VALUE!</v>
      </c>
      <c r="W605" s="18" t="e">
        <f t="shared" si="306"/>
        <v>#VALUE!</v>
      </c>
      <c r="X605" s="18" t="e">
        <f t="shared" si="307"/>
        <v>#VALUE!</v>
      </c>
      <c r="Y605" s="18" t="e">
        <f t="shared" si="308"/>
        <v>#VALUE!</v>
      </c>
      <c r="Z605" s="16" t="str">
        <f t="shared" si="309"/>
        <v xml:space="preserve"> </v>
      </c>
      <c r="AA605" s="16" t="str">
        <f t="shared" si="310"/>
        <v xml:space="preserve"> </v>
      </c>
      <c r="AB605" s="19" t="str">
        <f t="shared" si="311"/>
        <v>0</v>
      </c>
      <c r="AC605" s="19">
        <f t="shared" si="312"/>
        <v>0</v>
      </c>
      <c r="AD605" s="19">
        <f t="shared" si="313"/>
        <v>4</v>
      </c>
      <c r="AE605" s="31">
        <f>_xlfn.XLOOKUP(C605,Product!$E$3:$E$29,Product!$F$3:$F$29)</f>
        <v>48000</v>
      </c>
      <c r="AF605" s="31">
        <f>_xlfn.XLOOKUP(C605,Product!$E$3:$E$29,Product!$G$3:$G$29)</f>
        <v>20000</v>
      </c>
      <c r="AG605" s="21" t="s">
        <v>16</v>
      </c>
      <c r="AH605" s="22" t="e">
        <f>_xlfn.XLOOKUP(AG605,Diskon!$C$3:$C$9,Diskon!$D$3:$D$9)</f>
        <v>#N/A</v>
      </c>
      <c r="AI605" s="17" t="s">
        <v>16</v>
      </c>
      <c r="AJ605" s="16" t="s">
        <v>14</v>
      </c>
      <c r="AK605" s="16" t="s">
        <v>60</v>
      </c>
      <c r="AL605" s="23">
        <f t="shared" si="314"/>
        <v>192000</v>
      </c>
      <c r="AM605" s="23" t="str">
        <f t="shared" si="315"/>
        <v>0</v>
      </c>
      <c r="AN605" s="23">
        <f t="shared" si="316"/>
        <v>192000</v>
      </c>
      <c r="AO605" s="23">
        <f t="shared" si="317"/>
        <v>80000</v>
      </c>
      <c r="AP605" s="23">
        <f t="shared" si="318"/>
        <v>112000</v>
      </c>
      <c r="AQ605" s="24">
        <v>45024</v>
      </c>
      <c r="AR605" s="27" t="str">
        <f t="shared" si="319"/>
        <v>08/04/23</v>
      </c>
      <c r="AS605" s="16">
        <v>2</v>
      </c>
      <c r="AT605" s="66">
        <f>AP605/'pivot general'!$A$8</f>
        <v>1.6801142057631369E-4</v>
      </c>
    </row>
    <row r="606" spans="1:46" ht="14.4" x14ac:dyDescent="0.3">
      <c r="A606" s="16">
        <v>605</v>
      </c>
      <c r="B606" s="16" t="str">
        <f t="shared" si="288"/>
        <v>ORD-PP-605-17/04/23</v>
      </c>
      <c r="C606" s="17" t="s">
        <v>24</v>
      </c>
      <c r="D606" s="16" t="str">
        <f>_xlfn.XLOOKUP($C606,Product!$E$3:$E$29,Product!$D$3:$D$29)</f>
        <v>PP</v>
      </c>
      <c r="E606" s="18" t="s">
        <v>252</v>
      </c>
      <c r="F606" s="18">
        <f t="shared" si="289"/>
        <v>10</v>
      </c>
      <c r="G606" s="18">
        <f t="shared" si="290"/>
        <v>24</v>
      </c>
      <c r="H606" s="18">
        <f t="shared" si="291"/>
        <v>35</v>
      </c>
      <c r="I606" s="18">
        <f t="shared" si="292"/>
        <v>14</v>
      </c>
      <c r="J606" s="16" t="str">
        <f t="shared" si="293"/>
        <v>Midnight Black</v>
      </c>
      <c r="K606" s="16" t="str">
        <f t="shared" si="294"/>
        <v>Midnight Black</v>
      </c>
      <c r="L606" s="25" t="str">
        <f t="shared" si="295"/>
        <v xml:space="preserve"> 7</v>
      </c>
      <c r="M606" s="19">
        <f t="shared" si="296"/>
        <v>7</v>
      </c>
      <c r="N606" s="18" t="e">
        <f t="shared" si="297"/>
        <v>#VALUE!</v>
      </c>
      <c r="O606" s="18" t="e">
        <f t="shared" si="298"/>
        <v>#VALUE!</v>
      </c>
      <c r="P606" s="18" t="e">
        <f t="shared" si="299"/>
        <v>#VALUE!</v>
      </c>
      <c r="Q606" s="18" t="e">
        <f t="shared" si="300"/>
        <v>#VALUE!</v>
      </c>
      <c r="R606" s="27" t="str">
        <f t="shared" si="301"/>
        <v xml:space="preserve"> </v>
      </c>
      <c r="S606" s="19" t="str">
        <f t="shared" si="302"/>
        <v xml:space="preserve"> </v>
      </c>
      <c r="T606" s="19" t="str">
        <f t="shared" si="303"/>
        <v>0</v>
      </c>
      <c r="U606" s="19">
        <f t="shared" si="304"/>
        <v>0</v>
      </c>
      <c r="V606" s="20" t="e">
        <f t="shared" si="305"/>
        <v>#VALUE!</v>
      </c>
      <c r="W606" s="18" t="e">
        <f t="shared" si="306"/>
        <v>#VALUE!</v>
      </c>
      <c r="X606" s="18" t="e">
        <f t="shared" si="307"/>
        <v>#VALUE!</v>
      </c>
      <c r="Y606" s="18" t="e">
        <f t="shared" si="308"/>
        <v>#VALUE!</v>
      </c>
      <c r="Z606" s="16" t="str">
        <f t="shared" si="309"/>
        <v xml:space="preserve"> </v>
      </c>
      <c r="AA606" s="16" t="str">
        <f t="shared" si="310"/>
        <v xml:space="preserve"> </v>
      </c>
      <c r="AB606" s="19" t="str">
        <f t="shared" si="311"/>
        <v>0</v>
      </c>
      <c r="AC606" s="19">
        <f t="shared" si="312"/>
        <v>0</v>
      </c>
      <c r="AD606" s="19">
        <f t="shared" si="313"/>
        <v>7</v>
      </c>
      <c r="AE606" s="31">
        <f>_xlfn.XLOOKUP(C606,Product!$E$3:$E$29,Product!$F$3:$F$29)</f>
        <v>130000</v>
      </c>
      <c r="AF606" s="31">
        <f>_xlfn.XLOOKUP(C606,Product!$E$3:$E$29,Product!$G$3:$G$29)</f>
        <v>46000</v>
      </c>
      <c r="AG606" s="21" t="s">
        <v>100</v>
      </c>
      <c r="AH606" s="22">
        <f>_xlfn.XLOOKUP(AG606,Diskon!$C$3:$C$9,Diskon!$D$3:$D$9)</f>
        <v>0.15</v>
      </c>
      <c r="AI606" s="17" t="s">
        <v>13</v>
      </c>
      <c r="AJ606" s="16" t="s">
        <v>17</v>
      </c>
      <c r="AK606" s="16" t="s">
        <v>15</v>
      </c>
      <c r="AL606" s="23">
        <f t="shared" si="314"/>
        <v>910000</v>
      </c>
      <c r="AM606" s="23">
        <f t="shared" si="315"/>
        <v>136500</v>
      </c>
      <c r="AN606" s="23">
        <f t="shared" si="316"/>
        <v>773500</v>
      </c>
      <c r="AO606" s="23">
        <f t="shared" si="317"/>
        <v>322000</v>
      </c>
      <c r="AP606" s="23">
        <f t="shared" si="318"/>
        <v>451500</v>
      </c>
      <c r="AQ606" s="24">
        <v>45033</v>
      </c>
      <c r="AR606" s="27" t="str">
        <f t="shared" si="319"/>
        <v>17/04/23</v>
      </c>
      <c r="AS606" s="16">
        <v>2</v>
      </c>
      <c r="AT606" s="66">
        <f>AP606/'pivot general'!$A$8</f>
        <v>6.7729603919826451E-4</v>
      </c>
    </row>
    <row r="607" spans="1:46" ht="14.4" x14ac:dyDescent="0.3">
      <c r="A607" s="16">
        <v>606</v>
      </c>
      <c r="B607" s="16" t="str">
        <f t="shared" si="288"/>
        <v>ORD-AK-606-11/04/23</v>
      </c>
      <c r="C607" s="17" t="s">
        <v>69</v>
      </c>
      <c r="D607" s="16" t="str">
        <f>_xlfn.XLOOKUP($C607,Product!$E$3:$E$29,Product!$D$3:$D$29)</f>
        <v>AK</v>
      </c>
      <c r="E607" s="18" t="s">
        <v>517</v>
      </c>
      <c r="F607" s="18">
        <f t="shared" si="289"/>
        <v>10</v>
      </c>
      <c r="G607" s="18">
        <f t="shared" si="290"/>
        <v>20</v>
      </c>
      <c r="H607" s="18">
        <f t="shared" si="291"/>
        <v>31</v>
      </c>
      <c r="I607" s="18">
        <f t="shared" si="292"/>
        <v>10</v>
      </c>
      <c r="J607" s="16" t="str">
        <f t="shared" si="293"/>
        <v>Ocean Blue</v>
      </c>
      <c r="K607" s="16" t="str">
        <f t="shared" si="294"/>
        <v>Ocean Blue</v>
      </c>
      <c r="L607" s="25" t="str">
        <f t="shared" si="295"/>
        <v xml:space="preserve"> 4</v>
      </c>
      <c r="M607" s="19">
        <f t="shared" si="296"/>
        <v>4</v>
      </c>
      <c r="N607" s="18">
        <f t="shared" si="297"/>
        <v>44</v>
      </c>
      <c r="O607" s="18">
        <f t="shared" si="298"/>
        <v>53</v>
      </c>
      <c r="P607" s="18">
        <f t="shared" si="299"/>
        <v>64</v>
      </c>
      <c r="Q607" s="18">
        <f t="shared" si="300"/>
        <v>9</v>
      </c>
      <c r="R607" s="27" t="str">
        <f t="shared" si="301"/>
        <v xml:space="preserve">Ash Grey </v>
      </c>
      <c r="S607" s="19" t="str">
        <f t="shared" si="302"/>
        <v xml:space="preserve">Ash Grey </v>
      </c>
      <c r="T607" s="19" t="str">
        <f t="shared" si="303"/>
        <v xml:space="preserve"> 3</v>
      </c>
      <c r="U607" s="19">
        <f t="shared" si="304"/>
        <v>3</v>
      </c>
      <c r="V607" s="20" t="e">
        <f t="shared" si="305"/>
        <v>#VALUE!</v>
      </c>
      <c r="W607" s="18" t="e">
        <f t="shared" si="306"/>
        <v>#VALUE!</v>
      </c>
      <c r="X607" s="18" t="e">
        <f t="shared" si="307"/>
        <v>#VALUE!</v>
      </c>
      <c r="Y607" s="18" t="e">
        <f t="shared" si="308"/>
        <v>#VALUE!</v>
      </c>
      <c r="Z607" s="16" t="str">
        <f t="shared" si="309"/>
        <v xml:space="preserve"> </v>
      </c>
      <c r="AA607" s="16" t="str">
        <f t="shared" si="310"/>
        <v xml:space="preserve"> </v>
      </c>
      <c r="AB607" s="19" t="str">
        <f t="shared" si="311"/>
        <v>0</v>
      </c>
      <c r="AC607" s="19">
        <f t="shared" si="312"/>
        <v>0</v>
      </c>
      <c r="AD607" s="19">
        <f t="shared" si="313"/>
        <v>7</v>
      </c>
      <c r="AE607" s="31">
        <f>_xlfn.XLOOKUP(C607,Product!$E$3:$E$29,Product!$F$3:$F$29)</f>
        <v>9000</v>
      </c>
      <c r="AF607" s="31">
        <f>_xlfn.XLOOKUP(C607,Product!$E$3:$E$29,Product!$G$3:$G$29)</f>
        <v>2000</v>
      </c>
      <c r="AG607" s="21" t="s">
        <v>16</v>
      </c>
      <c r="AH607" s="22" t="e">
        <f>_xlfn.XLOOKUP(AG607,Diskon!$C$3:$C$9,Diskon!$D$3:$D$9)</f>
        <v>#N/A</v>
      </c>
      <c r="AI607" s="17" t="s">
        <v>16</v>
      </c>
      <c r="AJ607" s="16" t="s">
        <v>17</v>
      </c>
      <c r="AK607" s="16" t="s">
        <v>32</v>
      </c>
      <c r="AL607" s="23">
        <f t="shared" si="314"/>
        <v>63000</v>
      </c>
      <c r="AM607" s="23" t="str">
        <f t="shared" si="315"/>
        <v>0</v>
      </c>
      <c r="AN607" s="23">
        <f t="shared" si="316"/>
        <v>63000</v>
      </c>
      <c r="AO607" s="23">
        <f t="shared" si="317"/>
        <v>14000</v>
      </c>
      <c r="AP607" s="23">
        <f t="shared" si="318"/>
        <v>49000</v>
      </c>
      <c r="AQ607" s="24">
        <v>45027</v>
      </c>
      <c r="AR607" s="27" t="str">
        <f t="shared" si="319"/>
        <v>11/04/23</v>
      </c>
      <c r="AS607" s="16">
        <v>4</v>
      </c>
      <c r="AT607" s="66">
        <f>AP607/'pivot general'!$A$8</f>
        <v>7.3504996502137229E-5</v>
      </c>
    </row>
    <row r="608" spans="1:46" ht="14.4" x14ac:dyDescent="0.3">
      <c r="A608" s="16">
        <v>607</v>
      </c>
      <c r="B608" s="16" t="str">
        <f t="shared" si="288"/>
        <v>ORD-SW-607-02/04/23</v>
      </c>
      <c r="C608" s="17" t="s">
        <v>29</v>
      </c>
      <c r="D608" s="16" t="str">
        <f>_xlfn.XLOOKUP($C608,Product!$E$3:$E$29,Product!$D$3:$D$29)</f>
        <v>SW</v>
      </c>
      <c r="E608" s="18" t="s">
        <v>518</v>
      </c>
      <c r="F608" s="18">
        <f t="shared" si="289"/>
        <v>10</v>
      </c>
      <c r="G608" s="18">
        <f t="shared" si="290"/>
        <v>17</v>
      </c>
      <c r="H608" s="18">
        <f t="shared" si="291"/>
        <v>28</v>
      </c>
      <c r="I608" s="18">
        <f t="shared" si="292"/>
        <v>7</v>
      </c>
      <c r="J608" s="16" t="str">
        <f t="shared" si="293"/>
        <v>Magenta</v>
      </c>
      <c r="K608" s="16" t="str">
        <f t="shared" si="294"/>
        <v>Magenta</v>
      </c>
      <c r="L608" s="25" t="str">
        <f t="shared" si="295"/>
        <v xml:space="preserve"> 3</v>
      </c>
      <c r="M608" s="19">
        <f t="shared" si="296"/>
        <v>3</v>
      </c>
      <c r="N608" s="18">
        <f t="shared" si="297"/>
        <v>41</v>
      </c>
      <c r="O608" s="18">
        <f t="shared" si="298"/>
        <v>52</v>
      </c>
      <c r="P608" s="18">
        <f t="shared" si="299"/>
        <v>63</v>
      </c>
      <c r="Q608" s="18">
        <f t="shared" si="300"/>
        <v>11</v>
      </c>
      <c r="R608" s="27" t="str">
        <f t="shared" si="301"/>
        <v xml:space="preserve">Ocean Blue </v>
      </c>
      <c r="S608" s="19" t="str">
        <f t="shared" si="302"/>
        <v xml:space="preserve">Ocean Blue </v>
      </c>
      <c r="T608" s="19" t="str">
        <f t="shared" si="303"/>
        <v xml:space="preserve"> 1</v>
      </c>
      <c r="U608" s="19">
        <f t="shared" si="304"/>
        <v>1</v>
      </c>
      <c r="V608" s="20" t="e">
        <f t="shared" si="305"/>
        <v>#VALUE!</v>
      </c>
      <c r="W608" s="18" t="e">
        <f t="shared" si="306"/>
        <v>#VALUE!</v>
      </c>
      <c r="X608" s="18" t="e">
        <f t="shared" si="307"/>
        <v>#VALUE!</v>
      </c>
      <c r="Y608" s="18" t="e">
        <f t="shared" si="308"/>
        <v>#VALUE!</v>
      </c>
      <c r="Z608" s="16" t="str">
        <f t="shared" si="309"/>
        <v xml:space="preserve"> </v>
      </c>
      <c r="AA608" s="16" t="str">
        <f t="shared" si="310"/>
        <v xml:space="preserve"> </v>
      </c>
      <c r="AB608" s="19" t="str">
        <f t="shared" si="311"/>
        <v>0</v>
      </c>
      <c r="AC608" s="19">
        <f t="shared" si="312"/>
        <v>0</v>
      </c>
      <c r="AD608" s="19">
        <f t="shared" si="313"/>
        <v>4</v>
      </c>
      <c r="AE608" s="31">
        <f>_xlfn.XLOOKUP(C608,Product!$E$3:$E$29,Product!$F$3:$F$29)</f>
        <v>165000</v>
      </c>
      <c r="AF608" s="31">
        <f>_xlfn.XLOOKUP(C608,Product!$E$3:$E$29,Product!$G$3:$G$29)</f>
        <v>69000</v>
      </c>
      <c r="AG608" s="21" t="s">
        <v>10</v>
      </c>
      <c r="AH608" s="22">
        <f>_xlfn.XLOOKUP(AG608,Diskon!$C$3:$C$9,Diskon!$D$3:$D$9)</f>
        <v>0.1</v>
      </c>
      <c r="AI608" s="17" t="s">
        <v>90</v>
      </c>
      <c r="AJ608" s="16" t="s">
        <v>11</v>
      </c>
      <c r="AK608" s="16" t="s">
        <v>36</v>
      </c>
      <c r="AL608" s="23">
        <f t="shared" si="314"/>
        <v>660000</v>
      </c>
      <c r="AM608" s="23">
        <f t="shared" si="315"/>
        <v>66000</v>
      </c>
      <c r="AN608" s="23">
        <f t="shared" si="316"/>
        <v>594000</v>
      </c>
      <c r="AO608" s="23">
        <f t="shared" si="317"/>
        <v>276000</v>
      </c>
      <c r="AP608" s="23">
        <f t="shared" si="318"/>
        <v>318000</v>
      </c>
      <c r="AQ608" s="24">
        <v>45018</v>
      </c>
      <c r="AR608" s="27" t="str">
        <f t="shared" si="319"/>
        <v>02/04/23</v>
      </c>
      <c r="AS608" s="16">
        <v>3</v>
      </c>
      <c r="AT608" s="66">
        <f>AP608/'pivot general'!$A$8</f>
        <v>4.770324262791763E-4</v>
      </c>
    </row>
    <row r="609" spans="1:46" ht="14.4" x14ac:dyDescent="0.3">
      <c r="A609" s="16">
        <v>608</v>
      </c>
      <c r="B609" s="16" t="str">
        <f t="shared" si="288"/>
        <v>ORD-PW-608-29/04/23</v>
      </c>
      <c r="C609" s="17" t="s">
        <v>59</v>
      </c>
      <c r="D609" s="16" t="str">
        <f>_xlfn.XLOOKUP($C609,Product!$E$3:$E$29,Product!$D$3:$D$29)</f>
        <v>PW</v>
      </c>
      <c r="E609" s="18" t="s">
        <v>519</v>
      </c>
      <c r="F609" s="18">
        <f t="shared" si="289"/>
        <v>10</v>
      </c>
      <c r="G609" s="18">
        <f t="shared" si="290"/>
        <v>18</v>
      </c>
      <c r="H609" s="18">
        <f t="shared" si="291"/>
        <v>29</v>
      </c>
      <c r="I609" s="18">
        <f t="shared" si="292"/>
        <v>8</v>
      </c>
      <c r="J609" s="16" t="str">
        <f t="shared" si="293"/>
        <v>Ash Grey</v>
      </c>
      <c r="K609" s="16" t="str">
        <f t="shared" si="294"/>
        <v>Ash Grey</v>
      </c>
      <c r="L609" s="25" t="str">
        <f t="shared" si="295"/>
        <v xml:space="preserve"> 1</v>
      </c>
      <c r="M609" s="19">
        <f t="shared" si="296"/>
        <v>1</v>
      </c>
      <c r="N609" s="18">
        <f t="shared" si="297"/>
        <v>42</v>
      </c>
      <c r="O609" s="18">
        <f t="shared" si="298"/>
        <v>47</v>
      </c>
      <c r="P609" s="18">
        <f t="shared" si="299"/>
        <v>58</v>
      </c>
      <c r="Q609" s="18">
        <f t="shared" si="300"/>
        <v>5</v>
      </c>
      <c r="R609" s="27" t="str">
        <f t="shared" si="301"/>
        <v xml:space="preserve">Dusk </v>
      </c>
      <c r="S609" s="19" t="str">
        <f t="shared" si="302"/>
        <v xml:space="preserve">Dusk </v>
      </c>
      <c r="T609" s="19" t="str">
        <f t="shared" si="303"/>
        <v xml:space="preserve"> 1</v>
      </c>
      <c r="U609" s="19">
        <f t="shared" si="304"/>
        <v>1</v>
      </c>
      <c r="V609" s="20">
        <f t="shared" si="305"/>
        <v>71</v>
      </c>
      <c r="W609" s="18">
        <f t="shared" si="306"/>
        <v>80</v>
      </c>
      <c r="X609" s="18">
        <f t="shared" si="307"/>
        <v>91</v>
      </c>
      <c r="Y609" s="18">
        <f t="shared" si="308"/>
        <v>9</v>
      </c>
      <c r="Z609" s="16" t="str">
        <f t="shared" si="309"/>
        <v xml:space="preserve">Ash Grey </v>
      </c>
      <c r="AA609" s="16" t="str">
        <f t="shared" si="310"/>
        <v xml:space="preserve">Ash Grey </v>
      </c>
      <c r="AB609" s="19" t="str">
        <f t="shared" si="311"/>
        <v xml:space="preserve"> 1</v>
      </c>
      <c r="AC609" s="19">
        <f t="shared" si="312"/>
        <v>1</v>
      </c>
      <c r="AD609" s="19">
        <f t="shared" si="313"/>
        <v>3</v>
      </c>
      <c r="AE609" s="31">
        <f>_xlfn.XLOOKUP(C609,Product!$E$3:$E$29,Product!$F$3:$F$29)</f>
        <v>110000</v>
      </c>
      <c r="AF609" s="31">
        <f>_xlfn.XLOOKUP(C609,Product!$E$3:$E$29,Product!$G$3:$G$29)</f>
        <v>40000</v>
      </c>
      <c r="AG609" s="21" t="s">
        <v>100</v>
      </c>
      <c r="AH609" s="22">
        <f>_xlfn.XLOOKUP(AG609,Diskon!$C$3:$C$9,Diskon!$D$3:$D$9)</f>
        <v>0.15</v>
      </c>
      <c r="AI609" s="17" t="s">
        <v>13</v>
      </c>
      <c r="AJ609" s="16" t="s">
        <v>17</v>
      </c>
      <c r="AK609" s="16" t="s">
        <v>38</v>
      </c>
      <c r="AL609" s="23">
        <f t="shared" si="314"/>
        <v>330000</v>
      </c>
      <c r="AM609" s="23">
        <f t="shared" si="315"/>
        <v>49500</v>
      </c>
      <c r="AN609" s="23">
        <f t="shared" si="316"/>
        <v>280500</v>
      </c>
      <c r="AO609" s="23">
        <f t="shared" si="317"/>
        <v>120000</v>
      </c>
      <c r="AP609" s="23">
        <f t="shared" si="318"/>
        <v>160500</v>
      </c>
      <c r="AQ609" s="24">
        <v>45045</v>
      </c>
      <c r="AR609" s="27" t="str">
        <f t="shared" si="319"/>
        <v>29/04/23</v>
      </c>
      <c r="AS609" s="16">
        <v>4</v>
      </c>
      <c r="AT609" s="66">
        <f>AP609/'pivot general'!$A$8</f>
        <v>2.4076636609373522E-4</v>
      </c>
    </row>
    <row r="610" spans="1:46" ht="14.4" x14ac:dyDescent="0.3">
      <c r="A610" s="16">
        <v>609</v>
      </c>
      <c r="B610" s="16" t="str">
        <f t="shared" si="288"/>
        <v>ORD-PP-609-01/04/23</v>
      </c>
      <c r="C610" s="17" t="s">
        <v>54</v>
      </c>
      <c r="D610" s="16" t="str">
        <f>_xlfn.XLOOKUP($C610,Product!$E$3:$E$29,Product!$D$3:$D$29)</f>
        <v>PP</v>
      </c>
      <c r="E610" s="18" t="s">
        <v>520</v>
      </c>
      <c r="F610" s="18">
        <f t="shared" si="289"/>
        <v>10</v>
      </c>
      <c r="G610" s="18">
        <f t="shared" si="290"/>
        <v>21</v>
      </c>
      <c r="H610" s="18">
        <f t="shared" si="291"/>
        <v>32</v>
      </c>
      <c r="I610" s="18">
        <f t="shared" si="292"/>
        <v>11</v>
      </c>
      <c r="J610" s="16" t="str">
        <f t="shared" si="293"/>
        <v>Carmine Red</v>
      </c>
      <c r="K610" s="16" t="str">
        <f t="shared" si="294"/>
        <v>Carmine Red</v>
      </c>
      <c r="L610" s="25" t="str">
        <f t="shared" si="295"/>
        <v xml:space="preserve"> 3</v>
      </c>
      <c r="M610" s="19">
        <f t="shared" si="296"/>
        <v>3</v>
      </c>
      <c r="N610" s="18">
        <f t="shared" si="297"/>
        <v>45</v>
      </c>
      <c r="O610" s="18">
        <f t="shared" si="298"/>
        <v>56</v>
      </c>
      <c r="P610" s="18">
        <f t="shared" si="299"/>
        <v>67</v>
      </c>
      <c r="Q610" s="18">
        <f t="shared" si="300"/>
        <v>11</v>
      </c>
      <c r="R610" s="27" t="str">
        <f t="shared" si="301"/>
        <v xml:space="preserve">Snow White </v>
      </c>
      <c r="S610" s="19" t="str">
        <f t="shared" si="302"/>
        <v xml:space="preserve">Snow White </v>
      </c>
      <c r="T610" s="19" t="str">
        <f t="shared" si="303"/>
        <v xml:space="preserve"> 1</v>
      </c>
      <c r="U610" s="19">
        <f t="shared" si="304"/>
        <v>1</v>
      </c>
      <c r="V610" s="20" t="e">
        <f t="shared" si="305"/>
        <v>#VALUE!</v>
      </c>
      <c r="W610" s="18" t="e">
        <f t="shared" si="306"/>
        <v>#VALUE!</v>
      </c>
      <c r="X610" s="18" t="e">
        <f t="shared" si="307"/>
        <v>#VALUE!</v>
      </c>
      <c r="Y610" s="18" t="e">
        <f t="shared" si="308"/>
        <v>#VALUE!</v>
      </c>
      <c r="Z610" s="16" t="str">
        <f t="shared" si="309"/>
        <v xml:space="preserve"> </v>
      </c>
      <c r="AA610" s="16" t="str">
        <f t="shared" si="310"/>
        <v xml:space="preserve"> </v>
      </c>
      <c r="AB610" s="19" t="str">
        <f t="shared" si="311"/>
        <v>0</v>
      </c>
      <c r="AC610" s="19">
        <f t="shared" si="312"/>
        <v>0</v>
      </c>
      <c r="AD610" s="19">
        <f t="shared" si="313"/>
        <v>4</v>
      </c>
      <c r="AE610" s="31">
        <f>_xlfn.XLOOKUP(C610,Product!$E$3:$E$29,Product!$F$3:$F$29)</f>
        <v>85000</v>
      </c>
      <c r="AF610" s="31">
        <f>_xlfn.XLOOKUP(C610,Product!$E$3:$E$29,Product!$G$3:$G$29)</f>
        <v>28000</v>
      </c>
      <c r="AG610" s="21" t="s">
        <v>92</v>
      </c>
      <c r="AH610" s="22">
        <f>_xlfn.XLOOKUP(AG610,Diskon!$C$3:$C$9,Diskon!$D$3:$D$9)</f>
        <v>0.1</v>
      </c>
      <c r="AI610" s="17" t="s">
        <v>90</v>
      </c>
      <c r="AJ610" s="16" t="s">
        <v>14</v>
      </c>
      <c r="AK610" s="16" t="s">
        <v>30</v>
      </c>
      <c r="AL610" s="23">
        <f t="shared" si="314"/>
        <v>340000</v>
      </c>
      <c r="AM610" s="23">
        <f t="shared" si="315"/>
        <v>34000</v>
      </c>
      <c r="AN610" s="23">
        <f t="shared" si="316"/>
        <v>306000</v>
      </c>
      <c r="AO610" s="23">
        <f t="shared" si="317"/>
        <v>112000</v>
      </c>
      <c r="AP610" s="23">
        <f t="shared" si="318"/>
        <v>194000</v>
      </c>
      <c r="AQ610" s="24">
        <v>45017</v>
      </c>
      <c r="AR610" s="27" t="str">
        <f t="shared" si="319"/>
        <v>01/04/23</v>
      </c>
      <c r="AS610" s="16">
        <v>1</v>
      </c>
      <c r="AT610" s="66">
        <f>AP610/'pivot general'!$A$8</f>
        <v>2.9101978206968619E-4</v>
      </c>
    </row>
    <row r="611" spans="1:46" ht="14.4" x14ac:dyDescent="0.3">
      <c r="A611" s="16">
        <v>610</v>
      </c>
      <c r="B611" s="16" t="str">
        <f t="shared" si="288"/>
        <v>ORD-PP-610-12/04/23</v>
      </c>
      <c r="C611" s="17" t="s">
        <v>54</v>
      </c>
      <c r="D611" s="16" t="str">
        <f>_xlfn.XLOOKUP($C611,Product!$E$3:$E$29,Product!$D$3:$D$29)</f>
        <v>PP</v>
      </c>
      <c r="E611" s="18" t="s">
        <v>521</v>
      </c>
      <c r="F611" s="18">
        <f t="shared" si="289"/>
        <v>10</v>
      </c>
      <c r="G611" s="18">
        <f t="shared" si="290"/>
        <v>14</v>
      </c>
      <c r="H611" s="18">
        <f t="shared" si="291"/>
        <v>25</v>
      </c>
      <c r="I611" s="18">
        <f t="shared" si="292"/>
        <v>4</v>
      </c>
      <c r="J611" s="16" t="str">
        <f t="shared" si="293"/>
        <v>Dusk</v>
      </c>
      <c r="K611" s="16" t="str">
        <f t="shared" si="294"/>
        <v>Dusk</v>
      </c>
      <c r="L611" s="25" t="str">
        <f t="shared" si="295"/>
        <v xml:space="preserve"> 6</v>
      </c>
      <c r="M611" s="19">
        <f t="shared" si="296"/>
        <v>6</v>
      </c>
      <c r="N611" s="18">
        <f t="shared" si="297"/>
        <v>38</v>
      </c>
      <c r="O611" s="18">
        <f t="shared" si="298"/>
        <v>48</v>
      </c>
      <c r="P611" s="18">
        <f t="shared" si="299"/>
        <v>59</v>
      </c>
      <c r="Q611" s="18">
        <f t="shared" si="300"/>
        <v>10</v>
      </c>
      <c r="R611" s="27" t="str">
        <f t="shared" si="301"/>
        <v xml:space="preserve">Rose Gold </v>
      </c>
      <c r="S611" s="19" t="str">
        <f t="shared" si="302"/>
        <v xml:space="preserve">Rose Gold </v>
      </c>
      <c r="T611" s="19" t="str">
        <f t="shared" si="303"/>
        <v xml:space="preserve"> 1</v>
      </c>
      <c r="U611" s="19">
        <f t="shared" si="304"/>
        <v>1</v>
      </c>
      <c r="V611" s="20" t="e">
        <f t="shared" si="305"/>
        <v>#VALUE!</v>
      </c>
      <c r="W611" s="18" t="e">
        <f t="shared" si="306"/>
        <v>#VALUE!</v>
      </c>
      <c r="X611" s="18" t="e">
        <f t="shared" si="307"/>
        <v>#VALUE!</v>
      </c>
      <c r="Y611" s="18" t="e">
        <f t="shared" si="308"/>
        <v>#VALUE!</v>
      </c>
      <c r="Z611" s="16" t="str">
        <f t="shared" si="309"/>
        <v xml:space="preserve"> </v>
      </c>
      <c r="AA611" s="16" t="str">
        <f t="shared" si="310"/>
        <v xml:space="preserve"> </v>
      </c>
      <c r="AB611" s="19" t="str">
        <f t="shared" si="311"/>
        <v>0</v>
      </c>
      <c r="AC611" s="19">
        <f t="shared" si="312"/>
        <v>0</v>
      </c>
      <c r="AD611" s="19">
        <f t="shared" si="313"/>
        <v>7</v>
      </c>
      <c r="AE611" s="31">
        <f>_xlfn.XLOOKUP(C611,Product!$E$3:$E$29,Product!$F$3:$F$29)</f>
        <v>85000</v>
      </c>
      <c r="AF611" s="31">
        <f>_xlfn.XLOOKUP(C611,Product!$E$3:$E$29,Product!$G$3:$G$29)</f>
        <v>28000</v>
      </c>
      <c r="AG611" s="21" t="s">
        <v>16</v>
      </c>
      <c r="AH611" s="22" t="e">
        <f>_xlfn.XLOOKUP(AG611,Diskon!$C$3:$C$9,Diskon!$D$3:$D$9)</f>
        <v>#N/A</v>
      </c>
      <c r="AI611" s="17" t="s">
        <v>16</v>
      </c>
      <c r="AJ611" s="16" t="s">
        <v>14</v>
      </c>
      <c r="AK611" s="16" t="s">
        <v>15</v>
      </c>
      <c r="AL611" s="23">
        <f t="shared" si="314"/>
        <v>595000</v>
      </c>
      <c r="AM611" s="23" t="str">
        <f t="shared" si="315"/>
        <v>0</v>
      </c>
      <c r="AN611" s="23">
        <f t="shared" si="316"/>
        <v>595000</v>
      </c>
      <c r="AO611" s="23">
        <f t="shared" si="317"/>
        <v>196000</v>
      </c>
      <c r="AP611" s="23">
        <f t="shared" si="318"/>
        <v>399000</v>
      </c>
      <c r="AQ611" s="24">
        <v>45028</v>
      </c>
      <c r="AR611" s="27" t="str">
        <f t="shared" si="319"/>
        <v>12/04/23</v>
      </c>
      <c r="AS611" s="16">
        <v>2</v>
      </c>
      <c r="AT611" s="66">
        <f>AP611/'pivot general'!$A$8</f>
        <v>5.9854068580311747E-4</v>
      </c>
    </row>
    <row r="612" spans="1:46" ht="14.4" x14ac:dyDescent="0.3">
      <c r="A612" s="16">
        <v>611</v>
      </c>
      <c r="B612" s="16" t="str">
        <f t="shared" si="288"/>
        <v>ORD-SP-611-01/04/23</v>
      </c>
      <c r="C612" s="17" t="s">
        <v>63</v>
      </c>
      <c r="D612" s="16" t="str">
        <f>_xlfn.XLOOKUP($C612,Product!$E$3:$E$29,Product!$D$3:$D$29)</f>
        <v>SP</v>
      </c>
      <c r="E612" s="18" t="s">
        <v>522</v>
      </c>
      <c r="F612" s="18">
        <f t="shared" si="289"/>
        <v>10</v>
      </c>
      <c r="G612" s="18">
        <f t="shared" si="290"/>
        <v>21</v>
      </c>
      <c r="H612" s="18">
        <f t="shared" si="291"/>
        <v>32</v>
      </c>
      <c r="I612" s="18">
        <f t="shared" si="292"/>
        <v>11</v>
      </c>
      <c r="J612" s="16" t="str">
        <f t="shared" si="293"/>
        <v>Carmine Red</v>
      </c>
      <c r="K612" s="16" t="str">
        <f t="shared" si="294"/>
        <v>Carmine Red</v>
      </c>
      <c r="L612" s="25" t="str">
        <f t="shared" si="295"/>
        <v xml:space="preserve"> 2</v>
      </c>
      <c r="M612" s="19">
        <f t="shared" si="296"/>
        <v>2</v>
      </c>
      <c r="N612" s="18">
        <f t="shared" si="297"/>
        <v>45</v>
      </c>
      <c r="O612" s="18">
        <f t="shared" si="298"/>
        <v>60</v>
      </c>
      <c r="P612" s="18">
        <f t="shared" si="299"/>
        <v>71</v>
      </c>
      <c r="Q612" s="18">
        <f t="shared" si="300"/>
        <v>15</v>
      </c>
      <c r="R612" s="27" t="str">
        <f t="shared" si="301"/>
        <v xml:space="preserve">Midnight Black </v>
      </c>
      <c r="S612" s="19" t="str">
        <f t="shared" si="302"/>
        <v xml:space="preserve">Midnight Black </v>
      </c>
      <c r="T612" s="19" t="str">
        <f t="shared" si="303"/>
        <v xml:space="preserve"> 3</v>
      </c>
      <c r="U612" s="19">
        <f t="shared" si="304"/>
        <v>3</v>
      </c>
      <c r="V612" s="20" t="e">
        <f t="shared" si="305"/>
        <v>#VALUE!</v>
      </c>
      <c r="W612" s="18" t="e">
        <f t="shared" si="306"/>
        <v>#VALUE!</v>
      </c>
      <c r="X612" s="18" t="e">
        <f t="shared" si="307"/>
        <v>#VALUE!</v>
      </c>
      <c r="Y612" s="18" t="e">
        <f t="shared" si="308"/>
        <v>#VALUE!</v>
      </c>
      <c r="Z612" s="16" t="str">
        <f t="shared" si="309"/>
        <v xml:space="preserve"> </v>
      </c>
      <c r="AA612" s="16" t="str">
        <f t="shared" si="310"/>
        <v xml:space="preserve"> </v>
      </c>
      <c r="AB612" s="19" t="str">
        <f t="shared" si="311"/>
        <v>0</v>
      </c>
      <c r="AC612" s="19">
        <f t="shared" si="312"/>
        <v>0</v>
      </c>
      <c r="AD612" s="19">
        <f t="shared" si="313"/>
        <v>5</v>
      </c>
      <c r="AE612" s="31">
        <f>_xlfn.XLOOKUP(C612,Product!$E$3:$E$29,Product!$F$3:$F$29)</f>
        <v>125000</v>
      </c>
      <c r="AF612" s="31">
        <f>_xlfn.XLOOKUP(C612,Product!$E$3:$E$29,Product!$G$3:$G$29)</f>
        <v>23000</v>
      </c>
      <c r="AG612" s="21" t="s">
        <v>92</v>
      </c>
      <c r="AH612" s="22">
        <f>_xlfn.XLOOKUP(AG612,Diskon!$C$3:$C$9,Diskon!$D$3:$D$9)</f>
        <v>0.1</v>
      </c>
      <c r="AI612" s="17" t="s">
        <v>90</v>
      </c>
      <c r="AJ612" s="16" t="s">
        <v>14</v>
      </c>
      <c r="AK612" s="16" t="s">
        <v>25</v>
      </c>
      <c r="AL612" s="23">
        <f t="shared" si="314"/>
        <v>625000</v>
      </c>
      <c r="AM612" s="23">
        <f t="shared" si="315"/>
        <v>62500</v>
      </c>
      <c r="AN612" s="23">
        <f t="shared" si="316"/>
        <v>562500</v>
      </c>
      <c r="AO612" s="23">
        <f t="shared" si="317"/>
        <v>115000</v>
      </c>
      <c r="AP612" s="23">
        <f t="shared" si="318"/>
        <v>447500</v>
      </c>
      <c r="AQ612" s="24">
        <v>45017</v>
      </c>
      <c r="AR612" s="27" t="str">
        <f t="shared" si="319"/>
        <v>01/04/23</v>
      </c>
      <c r="AS612" s="16">
        <v>4</v>
      </c>
      <c r="AT612" s="66">
        <f>AP612/'pivot general'!$A$8</f>
        <v>6.7129563132053906E-4</v>
      </c>
    </row>
    <row r="613" spans="1:46" ht="14.4" x14ac:dyDescent="0.3">
      <c r="A613" s="16">
        <v>612</v>
      </c>
      <c r="B613" s="16" t="str">
        <f t="shared" si="288"/>
        <v>ORD-PW-612-17/04/23</v>
      </c>
      <c r="C613" s="17" t="s">
        <v>73</v>
      </c>
      <c r="D613" s="16" t="str">
        <f>_xlfn.XLOOKUP($C613,Product!$E$3:$E$29,Product!$D$3:$D$29)</f>
        <v>PW</v>
      </c>
      <c r="E613" s="18" t="s">
        <v>139</v>
      </c>
      <c r="F613" s="18">
        <f t="shared" si="289"/>
        <v>10</v>
      </c>
      <c r="G613" s="18">
        <f t="shared" si="290"/>
        <v>14</v>
      </c>
      <c r="H613" s="18">
        <f t="shared" si="291"/>
        <v>25</v>
      </c>
      <c r="I613" s="18">
        <f t="shared" si="292"/>
        <v>4</v>
      </c>
      <c r="J613" s="16" t="str">
        <f t="shared" si="293"/>
        <v>Dusk</v>
      </c>
      <c r="K613" s="16" t="str">
        <f t="shared" si="294"/>
        <v>Dusk</v>
      </c>
      <c r="L613" s="25" t="str">
        <f t="shared" si="295"/>
        <v xml:space="preserve"> 4</v>
      </c>
      <c r="M613" s="19">
        <f t="shared" si="296"/>
        <v>4</v>
      </c>
      <c r="N613" s="18" t="e">
        <f t="shared" si="297"/>
        <v>#VALUE!</v>
      </c>
      <c r="O613" s="18" t="e">
        <f t="shared" si="298"/>
        <v>#VALUE!</v>
      </c>
      <c r="P613" s="18" t="e">
        <f t="shared" si="299"/>
        <v>#VALUE!</v>
      </c>
      <c r="Q613" s="18" t="e">
        <f t="shared" si="300"/>
        <v>#VALUE!</v>
      </c>
      <c r="R613" s="27" t="str">
        <f t="shared" si="301"/>
        <v xml:space="preserve"> </v>
      </c>
      <c r="S613" s="19" t="str">
        <f t="shared" si="302"/>
        <v xml:space="preserve"> </v>
      </c>
      <c r="T613" s="19" t="str">
        <f t="shared" si="303"/>
        <v>0</v>
      </c>
      <c r="U613" s="19">
        <f t="shared" si="304"/>
        <v>0</v>
      </c>
      <c r="V613" s="20" t="e">
        <f t="shared" si="305"/>
        <v>#VALUE!</v>
      </c>
      <c r="W613" s="18" t="e">
        <f t="shared" si="306"/>
        <v>#VALUE!</v>
      </c>
      <c r="X613" s="18" t="e">
        <f t="shared" si="307"/>
        <v>#VALUE!</v>
      </c>
      <c r="Y613" s="18" t="e">
        <f t="shared" si="308"/>
        <v>#VALUE!</v>
      </c>
      <c r="Z613" s="16" t="str">
        <f t="shared" si="309"/>
        <v xml:space="preserve"> </v>
      </c>
      <c r="AA613" s="16" t="str">
        <f t="shared" si="310"/>
        <v xml:space="preserve"> </v>
      </c>
      <c r="AB613" s="19" t="str">
        <f t="shared" si="311"/>
        <v>0</v>
      </c>
      <c r="AC613" s="19">
        <f t="shared" si="312"/>
        <v>0</v>
      </c>
      <c r="AD613" s="19">
        <f t="shared" si="313"/>
        <v>4</v>
      </c>
      <c r="AE613" s="31">
        <f>_xlfn.XLOOKUP(C613,Product!$E$3:$E$29,Product!$F$3:$F$29)</f>
        <v>185000</v>
      </c>
      <c r="AF613" s="31">
        <f>_xlfn.XLOOKUP(C613,Product!$E$3:$E$29,Product!$G$3:$G$29)</f>
        <v>60000</v>
      </c>
      <c r="AG613" s="21" t="s">
        <v>100</v>
      </c>
      <c r="AH613" s="22">
        <f>_xlfn.XLOOKUP(AG613,Diskon!$C$3:$C$9,Diskon!$D$3:$D$9)</f>
        <v>0.15</v>
      </c>
      <c r="AI613" s="17" t="s">
        <v>13</v>
      </c>
      <c r="AJ613" s="16" t="s">
        <v>17</v>
      </c>
      <c r="AK613" s="16" t="s">
        <v>40</v>
      </c>
      <c r="AL613" s="23">
        <f t="shared" si="314"/>
        <v>740000</v>
      </c>
      <c r="AM613" s="23">
        <f t="shared" si="315"/>
        <v>111000</v>
      </c>
      <c r="AN613" s="23">
        <f t="shared" si="316"/>
        <v>629000</v>
      </c>
      <c r="AO613" s="23">
        <f t="shared" si="317"/>
        <v>240000</v>
      </c>
      <c r="AP613" s="23">
        <f t="shared" si="318"/>
        <v>389000</v>
      </c>
      <c r="AQ613" s="24">
        <v>45033</v>
      </c>
      <c r="AR613" s="27" t="str">
        <f t="shared" si="319"/>
        <v>17/04/23</v>
      </c>
      <c r="AS613" s="16">
        <v>4</v>
      </c>
      <c r="AT613" s="66">
        <f>AP613/'pivot general'!$A$8</f>
        <v>5.8353966610880375E-4</v>
      </c>
    </row>
    <row r="614" spans="1:46" ht="14.4" x14ac:dyDescent="0.3">
      <c r="A614" s="16">
        <v>613</v>
      </c>
      <c r="B614" s="16" t="str">
        <f t="shared" si="288"/>
        <v>ORD-PU-613-20/04/23</v>
      </c>
      <c r="C614" s="17" t="s">
        <v>39</v>
      </c>
      <c r="D614" s="16" t="str">
        <f>_xlfn.XLOOKUP($C614,Product!$E$3:$E$29,Product!$D$3:$D$29)</f>
        <v>PU</v>
      </c>
      <c r="E614" s="18" t="s">
        <v>208</v>
      </c>
      <c r="F614" s="18">
        <f t="shared" si="289"/>
        <v>10</v>
      </c>
      <c r="G614" s="18">
        <f t="shared" si="290"/>
        <v>14</v>
      </c>
      <c r="H614" s="18">
        <f t="shared" si="291"/>
        <v>25</v>
      </c>
      <c r="I614" s="18">
        <f t="shared" si="292"/>
        <v>4</v>
      </c>
      <c r="J614" s="16" t="str">
        <f t="shared" si="293"/>
        <v>Dusk</v>
      </c>
      <c r="K614" s="16" t="str">
        <f t="shared" si="294"/>
        <v>Dusk</v>
      </c>
      <c r="L614" s="25" t="str">
        <f t="shared" si="295"/>
        <v xml:space="preserve"> 3</v>
      </c>
      <c r="M614" s="19">
        <f t="shared" si="296"/>
        <v>3</v>
      </c>
      <c r="N614" s="18" t="e">
        <f t="shared" si="297"/>
        <v>#VALUE!</v>
      </c>
      <c r="O614" s="18" t="e">
        <f t="shared" si="298"/>
        <v>#VALUE!</v>
      </c>
      <c r="P614" s="18" t="e">
        <f t="shared" si="299"/>
        <v>#VALUE!</v>
      </c>
      <c r="Q614" s="18" t="e">
        <f t="shared" si="300"/>
        <v>#VALUE!</v>
      </c>
      <c r="R614" s="27" t="str">
        <f t="shared" si="301"/>
        <v xml:space="preserve"> </v>
      </c>
      <c r="S614" s="19" t="str">
        <f t="shared" si="302"/>
        <v xml:space="preserve"> </v>
      </c>
      <c r="T614" s="19" t="str">
        <f t="shared" si="303"/>
        <v>0</v>
      </c>
      <c r="U614" s="19">
        <f t="shared" si="304"/>
        <v>0</v>
      </c>
      <c r="V614" s="20" t="e">
        <f t="shared" si="305"/>
        <v>#VALUE!</v>
      </c>
      <c r="W614" s="18" t="e">
        <f t="shared" si="306"/>
        <v>#VALUE!</v>
      </c>
      <c r="X614" s="18" t="e">
        <f t="shared" si="307"/>
        <v>#VALUE!</v>
      </c>
      <c r="Y614" s="18" t="e">
        <f t="shared" si="308"/>
        <v>#VALUE!</v>
      </c>
      <c r="Z614" s="16" t="str">
        <f t="shared" si="309"/>
        <v xml:space="preserve"> </v>
      </c>
      <c r="AA614" s="16" t="str">
        <f t="shared" si="310"/>
        <v xml:space="preserve"> </v>
      </c>
      <c r="AB614" s="19" t="str">
        <f t="shared" si="311"/>
        <v>0</v>
      </c>
      <c r="AC614" s="19">
        <f t="shared" si="312"/>
        <v>0</v>
      </c>
      <c r="AD614" s="19">
        <f t="shared" si="313"/>
        <v>3</v>
      </c>
      <c r="AE614" s="31">
        <f>_xlfn.XLOOKUP(C614,Product!$E$3:$E$29,Product!$F$3:$F$29)</f>
        <v>235000</v>
      </c>
      <c r="AF614" s="31">
        <f>_xlfn.XLOOKUP(C614,Product!$E$3:$E$29,Product!$G$3:$G$29)</f>
        <v>89000</v>
      </c>
      <c r="AG614" s="21" t="s">
        <v>100</v>
      </c>
      <c r="AH614" s="22">
        <f>_xlfn.XLOOKUP(AG614,Diskon!$C$3:$C$9,Diskon!$D$3:$D$9)</f>
        <v>0.15</v>
      </c>
      <c r="AI614" s="17" t="s">
        <v>13</v>
      </c>
      <c r="AJ614" s="16" t="s">
        <v>17</v>
      </c>
      <c r="AK614" s="16" t="s">
        <v>75</v>
      </c>
      <c r="AL614" s="23">
        <f t="shared" si="314"/>
        <v>705000</v>
      </c>
      <c r="AM614" s="23">
        <f t="shared" si="315"/>
        <v>105750</v>
      </c>
      <c r="AN614" s="23">
        <f t="shared" si="316"/>
        <v>599250</v>
      </c>
      <c r="AO614" s="23">
        <f t="shared" si="317"/>
        <v>267000</v>
      </c>
      <c r="AP614" s="23">
        <f t="shared" si="318"/>
        <v>332250</v>
      </c>
      <c r="AQ614" s="24">
        <v>45036</v>
      </c>
      <c r="AR614" s="27" t="str">
        <f t="shared" si="319"/>
        <v>20/04/23</v>
      </c>
      <c r="AS614" s="16">
        <v>4</v>
      </c>
      <c r="AT614" s="66">
        <f>AP614/'pivot general'!$A$8</f>
        <v>4.9840887934357342E-4</v>
      </c>
    </row>
    <row r="615" spans="1:46" ht="14.4" x14ac:dyDescent="0.3">
      <c r="A615" s="16">
        <v>614</v>
      </c>
      <c r="B615" s="16" t="str">
        <f t="shared" si="288"/>
        <v>ORD-PW-614-30/04/23</v>
      </c>
      <c r="C615" s="17" t="s">
        <v>9</v>
      </c>
      <c r="D615" s="16" t="str">
        <f>_xlfn.XLOOKUP($C615,Product!$E$3:$E$29,Product!$D$3:$D$29)</f>
        <v>PW</v>
      </c>
      <c r="E615" s="18" t="s">
        <v>523</v>
      </c>
      <c r="F615" s="18">
        <f t="shared" si="289"/>
        <v>10</v>
      </c>
      <c r="G615" s="18">
        <f t="shared" si="290"/>
        <v>18</v>
      </c>
      <c r="H615" s="18">
        <f t="shared" si="291"/>
        <v>29</v>
      </c>
      <c r="I615" s="18">
        <f t="shared" si="292"/>
        <v>8</v>
      </c>
      <c r="J615" s="16" t="str">
        <f t="shared" si="293"/>
        <v>Ash Grey</v>
      </c>
      <c r="K615" s="16" t="str">
        <f t="shared" si="294"/>
        <v>Ash Grey</v>
      </c>
      <c r="L615" s="25" t="str">
        <f t="shared" si="295"/>
        <v xml:space="preserve"> 1</v>
      </c>
      <c r="M615" s="19">
        <f t="shared" si="296"/>
        <v>1</v>
      </c>
      <c r="N615" s="18">
        <f t="shared" si="297"/>
        <v>42</v>
      </c>
      <c r="O615" s="18">
        <f t="shared" si="298"/>
        <v>53</v>
      </c>
      <c r="P615" s="18">
        <f t="shared" si="299"/>
        <v>64</v>
      </c>
      <c r="Q615" s="18">
        <f t="shared" si="300"/>
        <v>11</v>
      </c>
      <c r="R615" s="27" t="str">
        <f t="shared" si="301"/>
        <v xml:space="preserve">Ocean Blue </v>
      </c>
      <c r="S615" s="19" t="str">
        <f t="shared" si="302"/>
        <v xml:space="preserve">Ocean Blue </v>
      </c>
      <c r="T615" s="19" t="str">
        <f t="shared" si="303"/>
        <v xml:space="preserve"> 1</v>
      </c>
      <c r="U615" s="19">
        <f t="shared" si="304"/>
        <v>1</v>
      </c>
      <c r="V615" s="20" t="e">
        <f t="shared" si="305"/>
        <v>#VALUE!</v>
      </c>
      <c r="W615" s="18" t="e">
        <f t="shared" si="306"/>
        <v>#VALUE!</v>
      </c>
      <c r="X615" s="18" t="e">
        <f t="shared" si="307"/>
        <v>#VALUE!</v>
      </c>
      <c r="Y615" s="18" t="e">
        <f t="shared" si="308"/>
        <v>#VALUE!</v>
      </c>
      <c r="Z615" s="16" t="str">
        <f t="shared" si="309"/>
        <v xml:space="preserve"> </v>
      </c>
      <c r="AA615" s="16" t="str">
        <f t="shared" si="310"/>
        <v xml:space="preserve"> </v>
      </c>
      <c r="AB615" s="19" t="str">
        <f t="shared" si="311"/>
        <v>0</v>
      </c>
      <c r="AC615" s="19">
        <f t="shared" si="312"/>
        <v>0</v>
      </c>
      <c r="AD615" s="19">
        <f t="shared" si="313"/>
        <v>2</v>
      </c>
      <c r="AE615" s="31">
        <f>_xlfn.XLOOKUP(C615,Product!$E$3:$E$29,Product!$F$3:$F$29)</f>
        <v>120000</v>
      </c>
      <c r="AF615" s="31">
        <f>_xlfn.XLOOKUP(C615,Product!$E$3:$E$29,Product!$G$3:$G$29)</f>
        <v>39000</v>
      </c>
      <c r="AG615" s="21" t="s">
        <v>12</v>
      </c>
      <c r="AH615" s="22">
        <f>_xlfn.XLOOKUP(AG615,Diskon!$C$3:$C$9,Diskon!$D$3:$D$9)</f>
        <v>0.2</v>
      </c>
      <c r="AI615" s="17" t="s">
        <v>13</v>
      </c>
      <c r="AJ615" s="16" t="s">
        <v>11</v>
      </c>
      <c r="AK615" s="16" t="s">
        <v>46</v>
      </c>
      <c r="AL615" s="23">
        <f t="shared" si="314"/>
        <v>240000</v>
      </c>
      <c r="AM615" s="23">
        <f t="shared" si="315"/>
        <v>48000</v>
      </c>
      <c r="AN615" s="23">
        <f t="shared" si="316"/>
        <v>192000</v>
      </c>
      <c r="AO615" s="23">
        <f t="shared" si="317"/>
        <v>78000</v>
      </c>
      <c r="AP615" s="23">
        <f t="shared" si="318"/>
        <v>114000</v>
      </c>
      <c r="AQ615" s="24">
        <v>45046</v>
      </c>
      <c r="AR615" s="27" t="str">
        <f t="shared" si="319"/>
        <v>30/04/23</v>
      </c>
      <c r="AS615" s="16">
        <v>1</v>
      </c>
      <c r="AT615" s="66">
        <f>AP615/'pivot general'!$A$8</f>
        <v>1.7101162451517641E-4</v>
      </c>
    </row>
    <row r="616" spans="1:46" ht="14.4" x14ac:dyDescent="0.3">
      <c r="A616" s="16">
        <v>615</v>
      </c>
      <c r="B616" s="16" t="str">
        <f t="shared" si="288"/>
        <v>ORD-SP-615-25/04/23</v>
      </c>
      <c r="C616" s="17" t="s">
        <v>63</v>
      </c>
      <c r="D616" s="16" t="str">
        <f>_xlfn.XLOOKUP($C616,Product!$E$3:$E$29,Product!$D$3:$D$29)</f>
        <v>SP</v>
      </c>
      <c r="E616" s="18" t="s">
        <v>524</v>
      </c>
      <c r="F616" s="18">
        <f t="shared" si="289"/>
        <v>10</v>
      </c>
      <c r="G616" s="18">
        <f t="shared" si="290"/>
        <v>21</v>
      </c>
      <c r="H616" s="18">
        <f t="shared" si="291"/>
        <v>32</v>
      </c>
      <c r="I616" s="18">
        <f t="shared" si="292"/>
        <v>11</v>
      </c>
      <c r="J616" s="16" t="str">
        <f t="shared" si="293"/>
        <v>Carmine Red</v>
      </c>
      <c r="K616" s="16" t="str">
        <f t="shared" si="294"/>
        <v>Carmine Red</v>
      </c>
      <c r="L616" s="25" t="str">
        <f t="shared" si="295"/>
        <v xml:space="preserve"> 4</v>
      </c>
      <c r="M616" s="19">
        <f t="shared" si="296"/>
        <v>4</v>
      </c>
      <c r="N616" s="18">
        <f t="shared" si="297"/>
        <v>45</v>
      </c>
      <c r="O616" s="18">
        <f t="shared" si="298"/>
        <v>56</v>
      </c>
      <c r="P616" s="18">
        <f t="shared" si="299"/>
        <v>67</v>
      </c>
      <c r="Q616" s="18">
        <f t="shared" si="300"/>
        <v>11</v>
      </c>
      <c r="R616" s="27" t="str">
        <f t="shared" si="301"/>
        <v xml:space="preserve">Ocean Blue </v>
      </c>
      <c r="S616" s="19" t="str">
        <f t="shared" si="302"/>
        <v xml:space="preserve">Ocean Blue </v>
      </c>
      <c r="T616" s="19" t="str">
        <f t="shared" si="303"/>
        <v xml:space="preserve"> 2</v>
      </c>
      <c r="U616" s="19">
        <f t="shared" si="304"/>
        <v>2</v>
      </c>
      <c r="V616" s="20">
        <f t="shared" si="305"/>
        <v>80</v>
      </c>
      <c r="W616" s="18">
        <f t="shared" si="306"/>
        <v>91</v>
      </c>
      <c r="X616" s="18">
        <f t="shared" si="307"/>
        <v>102</v>
      </c>
      <c r="Y616" s="18">
        <f t="shared" si="308"/>
        <v>11</v>
      </c>
      <c r="Z616" s="16" t="str">
        <f t="shared" si="309"/>
        <v xml:space="preserve">Snow White </v>
      </c>
      <c r="AA616" s="16" t="str">
        <f t="shared" si="310"/>
        <v xml:space="preserve">Snow White </v>
      </c>
      <c r="AB616" s="19" t="str">
        <f t="shared" si="311"/>
        <v xml:space="preserve"> 1</v>
      </c>
      <c r="AC616" s="19">
        <f t="shared" si="312"/>
        <v>1</v>
      </c>
      <c r="AD616" s="19">
        <f t="shared" si="313"/>
        <v>7</v>
      </c>
      <c r="AE616" s="31">
        <f>_xlfn.XLOOKUP(C616,Product!$E$3:$E$29,Product!$F$3:$F$29)</f>
        <v>125000</v>
      </c>
      <c r="AF616" s="31">
        <f>_xlfn.XLOOKUP(C616,Product!$E$3:$E$29,Product!$G$3:$G$29)</f>
        <v>23000</v>
      </c>
      <c r="AG616" s="21" t="s">
        <v>100</v>
      </c>
      <c r="AH616" s="22">
        <f>_xlfn.XLOOKUP(AG616,Diskon!$C$3:$C$9,Diskon!$D$3:$D$9)</f>
        <v>0.15</v>
      </c>
      <c r="AI616" s="17" t="s">
        <v>13</v>
      </c>
      <c r="AJ616" s="16" t="s">
        <v>17</v>
      </c>
      <c r="AK616" s="16" t="s">
        <v>76</v>
      </c>
      <c r="AL616" s="23">
        <f t="shared" si="314"/>
        <v>875000</v>
      </c>
      <c r="AM616" s="23">
        <f t="shared" si="315"/>
        <v>131250</v>
      </c>
      <c r="AN616" s="23">
        <f t="shared" si="316"/>
        <v>743750</v>
      </c>
      <c r="AO616" s="23">
        <f t="shared" si="317"/>
        <v>161000</v>
      </c>
      <c r="AP616" s="23">
        <f t="shared" si="318"/>
        <v>582750</v>
      </c>
      <c r="AQ616" s="24">
        <v>45041</v>
      </c>
      <c r="AR616" s="27" t="str">
        <f t="shared" si="319"/>
        <v>25/04/23</v>
      </c>
      <c r="AS616" s="16">
        <v>2</v>
      </c>
      <c r="AT616" s="66">
        <f>AP616/'pivot general'!$A$8</f>
        <v>8.7418442268613204E-4</v>
      </c>
    </row>
    <row r="617" spans="1:46" ht="14.4" x14ac:dyDescent="0.3">
      <c r="A617" s="16">
        <v>616</v>
      </c>
      <c r="B617" s="16" t="str">
        <f t="shared" si="288"/>
        <v>ORD-PP-616-04/04/23</v>
      </c>
      <c r="C617" s="17" t="s">
        <v>56</v>
      </c>
      <c r="D617" s="16" t="str">
        <f>_xlfn.XLOOKUP($C617,Product!$E$3:$E$29,Product!$D$3:$D$29)</f>
        <v>PP</v>
      </c>
      <c r="E617" s="18" t="s">
        <v>104</v>
      </c>
      <c r="F617" s="18">
        <f t="shared" si="289"/>
        <v>10</v>
      </c>
      <c r="G617" s="18">
        <f t="shared" si="290"/>
        <v>23</v>
      </c>
      <c r="H617" s="18">
        <f t="shared" si="291"/>
        <v>34</v>
      </c>
      <c r="I617" s="18">
        <f t="shared" si="292"/>
        <v>13</v>
      </c>
      <c r="J617" s="16" t="str">
        <f t="shared" si="293"/>
        <v>Summer Orange</v>
      </c>
      <c r="K617" s="16" t="str">
        <f t="shared" si="294"/>
        <v>Summer Orange</v>
      </c>
      <c r="L617" s="25" t="str">
        <f t="shared" si="295"/>
        <v xml:space="preserve"> 1</v>
      </c>
      <c r="M617" s="19">
        <f t="shared" si="296"/>
        <v>1</v>
      </c>
      <c r="N617" s="18" t="e">
        <f t="shared" si="297"/>
        <v>#VALUE!</v>
      </c>
      <c r="O617" s="18" t="e">
        <f t="shared" si="298"/>
        <v>#VALUE!</v>
      </c>
      <c r="P617" s="18" t="e">
        <f t="shared" si="299"/>
        <v>#VALUE!</v>
      </c>
      <c r="Q617" s="18" t="e">
        <f t="shared" si="300"/>
        <v>#VALUE!</v>
      </c>
      <c r="R617" s="27" t="str">
        <f t="shared" si="301"/>
        <v xml:space="preserve"> </v>
      </c>
      <c r="S617" s="19" t="str">
        <f t="shared" si="302"/>
        <v xml:space="preserve"> </v>
      </c>
      <c r="T617" s="19" t="str">
        <f t="shared" si="303"/>
        <v>0</v>
      </c>
      <c r="U617" s="19">
        <f t="shared" si="304"/>
        <v>0</v>
      </c>
      <c r="V617" s="20" t="e">
        <f t="shared" si="305"/>
        <v>#VALUE!</v>
      </c>
      <c r="W617" s="18" t="e">
        <f t="shared" si="306"/>
        <v>#VALUE!</v>
      </c>
      <c r="X617" s="18" t="e">
        <f t="shared" si="307"/>
        <v>#VALUE!</v>
      </c>
      <c r="Y617" s="18" t="e">
        <f t="shared" si="308"/>
        <v>#VALUE!</v>
      </c>
      <c r="Z617" s="16" t="str">
        <f t="shared" si="309"/>
        <v xml:space="preserve"> </v>
      </c>
      <c r="AA617" s="16" t="str">
        <f t="shared" si="310"/>
        <v xml:space="preserve"> </v>
      </c>
      <c r="AB617" s="19" t="str">
        <f t="shared" si="311"/>
        <v>0</v>
      </c>
      <c r="AC617" s="19">
        <f t="shared" si="312"/>
        <v>0</v>
      </c>
      <c r="AD617" s="19">
        <f t="shared" si="313"/>
        <v>1</v>
      </c>
      <c r="AE617" s="31">
        <f>_xlfn.XLOOKUP(C617,Product!$E$3:$E$29,Product!$F$3:$F$29)</f>
        <v>175000</v>
      </c>
      <c r="AF617" s="31">
        <f>_xlfn.XLOOKUP(C617,Product!$E$3:$E$29,Product!$G$3:$G$29)</f>
        <v>63000</v>
      </c>
      <c r="AG617" s="21" t="s">
        <v>19</v>
      </c>
      <c r="AH617" s="22">
        <f>_xlfn.XLOOKUP(AG617,Diskon!$C$3:$C$9,Diskon!$D$3:$D$9)</f>
        <v>0.15</v>
      </c>
      <c r="AI617" s="17" t="s">
        <v>90</v>
      </c>
      <c r="AJ617" s="16" t="s">
        <v>11</v>
      </c>
      <c r="AK617" s="16" t="s">
        <v>76</v>
      </c>
      <c r="AL617" s="23">
        <f t="shared" si="314"/>
        <v>175000</v>
      </c>
      <c r="AM617" s="23">
        <f t="shared" si="315"/>
        <v>26250</v>
      </c>
      <c r="AN617" s="23">
        <f t="shared" si="316"/>
        <v>148750</v>
      </c>
      <c r="AO617" s="23">
        <f t="shared" si="317"/>
        <v>63000</v>
      </c>
      <c r="AP617" s="23">
        <f t="shared" si="318"/>
        <v>85750</v>
      </c>
      <c r="AQ617" s="24">
        <v>45020</v>
      </c>
      <c r="AR617" s="27" t="str">
        <f t="shared" si="319"/>
        <v>04/04/23</v>
      </c>
      <c r="AS617" s="16">
        <v>3</v>
      </c>
      <c r="AT617" s="66">
        <f>AP617/'pivot general'!$A$8</f>
        <v>1.2863374387874017E-4</v>
      </c>
    </row>
    <row r="618" spans="1:46" ht="14.4" x14ac:dyDescent="0.3">
      <c r="A618" s="16">
        <v>617</v>
      </c>
      <c r="B618" s="16" t="str">
        <f t="shared" si="288"/>
        <v>ORD-PP-617-12/04/23</v>
      </c>
      <c r="C618" s="17" t="s">
        <v>24</v>
      </c>
      <c r="D618" s="16" t="str">
        <f>_xlfn.XLOOKUP($C618,Product!$E$3:$E$29,Product!$D$3:$D$29)</f>
        <v>PP</v>
      </c>
      <c r="E618" s="18" t="s">
        <v>224</v>
      </c>
      <c r="F618" s="18">
        <f t="shared" si="289"/>
        <v>10</v>
      </c>
      <c r="G618" s="18">
        <f t="shared" si="290"/>
        <v>19</v>
      </c>
      <c r="H618" s="18">
        <f t="shared" si="291"/>
        <v>30</v>
      </c>
      <c r="I618" s="18">
        <f t="shared" si="292"/>
        <v>9</v>
      </c>
      <c r="J618" s="16" t="str">
        <f t="shared" si="293"/>
        <v>Rose Gold</v>
      </c>
      <c r="K618" s="16" t="str">
        <f t="shared" si="294"/>
        <v>Rose Gold</v>
      </c>
      <c r="L618" s="25" t="str">
        <f t="shared" si="295"/>
        <v xml:space="preserve"> 2</v>
      </c>
      <c r="M618" s="19">
        <f t="shared" si="296"/>
        <v>2</v>
      </c>
      <c r="N618" s="18" t="e">
        <f t="shared" si="297"/>
        <v>#VALUE!</v>
      </c>
      <c r="O618" s="18" t="e">
        <f t="shared" si="298"/>
        <v>#VALUE!</v>
      </c>
      <c r="P618" s="18" t="e">
        <f t="shared" si="299"/>
        <v>#VALUE!</v>
      </c>
      <c r="Q618" s="18" t="e">
        <f t="shared" si="300"/>
        <v>#VALUE!</v>
      </c>
      <c r="R618" s="27" t="str">
        <f t="shared" si="301"/>
        <v xml:space="preserve"> </v>
      </c>
      <c r="S618" s="19" t="str">
        <f t="shared" si="302"/>
        <v xml:space="preserve"> </v>
      </c>
      <c r="T618" s="19" t="str">
        <f t="shared" si="303"/>
        <v>0</v>
      </c>
      <c r="U618" s="19">
        <f t="shared" si="304"/>
        <v>0</v>
      </c>
      <c r="V618" s="20" t="e">
        <f t="shared" si="305"/>
        <v>#VALUE!</v>
      </c>
      <c r="W618" s="18" t="e">
        <f t="shared" si="306"/>
        <v>#VALUE!</v>
      </c>
      <c r="X618" s="18" t="e">
        <f t="shared" si="307"/>
        <v>#VALUE!</v>
      </c>
      <c r="Y618" s="18" t="e">
        <f t="shared" si="308"/>
        <v>#VALUE!</v>
      </c>
      <c r="Z618" s="16" t="str">
        <f t="shared" si="309"/>
        <v xml:space="preserve"> </v>
      </c>
      <c r="AA618" s="16" t="str">
        <f t="shared" si="310"/>
        <v xml:space="preserve"> </v>
      </c>
      <c r="AB618" s="19" t="str">
        <f t="shared" si="311"/>
        <v>0</v>
      </c>
      <c r="AC618" s="19">
        <f t="shared" si="312"/>
        <v>0</v>
      </c>
      <c r="AD618" s="19">
        <f t="shared" si="313"/>
        <v>2</v>
      </c>
      <c r="AE618" s="31">
        <f>_xlfn.XLOOKUP(C618,Product!$E$3:$E$29,Product!$F$3:$F$29)</f>
        <v>130000</v>
      </c>
      <c r="AF618" s="31">
        <f>_xlfn.XLOOKUP(C618,Product!$E$3:$E$29,Product!$G$3:$G$29)</f>
        <v>46000</v>
      </c>
      <c r="AG618" s="21" t="s">
        <v>16</v>
      </c>
      <c r="AH618" s="22" t="e">
        <f>_xlfn.XLOOKUP(AG618,Diskon!$C$3:$C$9,Diskon!$D$3:$D$9)</f>
        <v>#N/A</v>
      </c>
      <c r="AI618" s="17" t="s">
        <v>16</v>
      </c>
      <c r="AJ618" s="16" t="s">
        <v>14</v>
      </c>
      <c r="AK618" s="16" t="s">
        <v>60</v>
      </c>
      <c r="AL618" s="23">
        <f t="shared" si="314"/>
        <v>260000</v>
      </c>
      <c r="AM618" s="23" t="str">
        <f t="shared" si="315"/>
        <v>0</v>
      </c>
      <c r="AN618" s="23">
        <f t="shared" si="316"/>
        <v>260000</v>
      </c>
      <c r="AO618" s="23">
        <f t="shared" si="317"/>
        <v>92000</v>
      </c>
      <c r="AP618" s="23">
        <f t="shared" si="318"/>
        <v>168000</v>
      </c>
      <c r="AQ618" s="24">
        <v>45028</v>
      </c>
      <c r="AR618" s="27" t="str">
        <f t="shared" si="319"/>
        <v>12/04/23</v>
      </c>
      <c r="AS618" s="16">
        <v>2</v>
      </c>
      <c r="AT618" s="66">
        <f>AP618/'pivot general'!$A$8</f>
        <v>2.5201713086447051E-4</v>
      </c>
    </row>
    <row r="619" spans="1:46" ht="14.4" x14ac:dyDescent="0.3">
      <c r="A619" s="16">
        <v>618</v>
      </c>
      <c r="B619" s="16" t="str">
        <f t="shared" si="288"/>
        <v>ORD-PW-618-12/04/23</v>
      </c>
      <c r="C619" s="17" t="s">
        <v>59</v>
      </c>
      <c r="D619" s="16" t="str">
        <f>_xlfn.XLOOKUP($C619,Product!$E$3:$E$29,Product!$D$3:$D$29)</f>
        <v>PW</v>
      </c>
      <c r="E619" s="18" t="s">
        <v>525</v>
      </c>
      <c r="F619" s="18">
        <f t="shared" si="289"/>
        <v>10</v>
      </c>
      <c r="G619" s="18">
        <f t="shared" si="290"/>
        <v>20</v>
      </c>
      <c r="H619" s="18">
        <f t="shared" si="291"/>
        <v>31</v>
      </c>
      <c r="I619" s="18">
        <f t="shared" si="292"/>
        <v>10</v>
      </c>
      <c r="J619" s="16" t="str">
        <f t="shared" si="293"/>
        <v>Ocean Blue</v>
      </c>
      <c r="K619" s="16" t="str">
        <f t="shared" si="294"/>
        <v>Ocean Blue</v>
      </c>
      <c r="L619" s="25" t="str">
        <f t="shared" si="295"/>
        <v xml:space="preserve"> 1</v>
      </c>
      <c r="M619" s="19">
        <f t="shared" si="296"/>
        <v>1</v>
      </c>
      <c r="N619" s="18">
        <f t="shared" si="297"/>
        <v>44</v>
      </c>
      <c r="O619" s="18">
        <f t="shared" si="298"/>
        <v>55</v>
      </c>
      <c r="P619" s="18">
        <f t="shared" si="299"/>
        <v>66</v>
      </c>
      <c r="Q619" s="18">
        <f t="shared" si="300"/>
        <v>11</v>
      </c>
      <c r="R619" s="27" t="str">
        <f t="shared" si="301"/>
        <v xml:space="preserve">Snow White </v>
      </c>
      <c r="S619" s="19" t="str">
        <f t="shared" si="302"/>
        <v xml:space="preserve">Snow White </v>
      </c>
      <c r="T619" s="19" t="str">
        <f t="shared" si="303"/>
        <v xml:space="preserve"> 1</v>
      </c>
      <c r="U619" s="19">
        <f t="shared" si="304"/>
        <v>1</v>
      </c>
      <c r="V619" s="20">
        <f t="shared" si="305"/>
        <v>79</v>
      </c>
      <c r="W619" s="18">
        <f t="shared" si="306"/>
        <v>93</v>
      </c>
      <c r="X619" s="18">
        <f t="shared" si="307"/>
        <v>104</v>
      </c>
      <c r="Y619" s="18">
        <f t="shared" si="308"/>
        <v>14</v>
      </c>
      <c r="Z619" s="16" t="str">
        <f t="shared" si="309"/>
        <v xml:space="preserve">Summer Orange </v>
      </c>
      <c r="AA619" s="16" t="str">
        <f t="shared" si="310"/>
        <v xml:space="preserve">Summer Orange </v>
      </c>
      <c r="AB619" s="19" t="str">
        <f t="shared" si="311"/>
        <v xml:space="preserve"> 4</v>
      </c>
      <c r="AC619" s="19">
        <f t="shared" si="312"/>
        <v>4</v>
      </c>
      <c r="AD619" s="19">
        <f t="shared" si="313"/>
        <v>6</v>
      </c>
      <c r="AE619" s="31">
        <f>_xlfn.XLOOKUP(C619,Product!$E$3:$E$29,Product!$F$3:$F$29)</f>
        <v>110000</v>
      </c>
      <c r="AF619" s="31">
        <f>_xlfn.XLOOKUP(C619,Product!$E$3:$E$29,Product!$G$3:$G$29)</f>
        <v>40000</v>
      </c>
      <c r="AG619" s="21" t="s">
        <v>16</v>
      </c>
      <c r="AH619" s="22" t="e">
        <f>_xlfn.XLOOKUP(AG619,Diskon!$C$3:$C$9,Diskon!$D$3:$D$9)</f>
        <v>#N/A</v>
      </c>
      <c r="AI619" s="17" t="s">
        <v>16</v>
      </c>
      <c r="AJ619" s="16" t="s">
        <v>17</v>
      </c>
      <c r="AK619" s="16" t="s">
        <v>30</v>
      </c>
      <c r="AL619" s="23">
        <f t="shared" si="314"/>
        <v>660000</v>
      </c>
      <c r="AM619" s="23" t="str">
        <f t="shared" si="315"/>
        <v>0</v>
      </c>
      <c r="AN619" s="23">
        <f t="shared" si="316"/>
        <v>660000</v>
      </c>
      <c r="AO619" s="23">
        <f t="shared" si="317"/>
        <v>240000</v>
      </c>
      <c r="AP619" s="23">
        <f t="shared" si="318"/>
        <v>420000</v>
      </c>
      <c r="AQ619" s="24">
        <v>45028</v>
      </c>
      <c r="AR619" s="27" t="str">
        <f t="shared" si="319"/>
        <v>12/04/23</v>
      </c>
      <c r="AS619" s="16">
        <v>4</v>
      </c>
      <c r="AT619" s="66">
        <f>AP619/'pivot general'!$A$8</f>
        <v>6.3004282716117629E-4</v>
      </c>
    </row>
    <row r="620" spans="1:46" ht="14.4" x14ac:dyDescent="0.3">
      <c r="A620" s="16">
        <v>619</v>
      </c>
      <c r="B620" s="16" t="str">
        <f t="shared" si="288"/>
        <v>ORD-SW-619-12/04/23</v>
      </c>
      <c r="C620" s="17" t="s">
        <v>33</v>
      </c>
      <c r="D620" s="16" t="str">
        <f>_xlfn.XLOOKUP($C620,Product!$E$3:$E$29,Product!$D$3:$D$29)</f>
        <v>SW</v>
      </c>
      <c r="E620" s="18" t="s">
        <v>526</v>
      </c>
      <c r="F620" s="18">
        <f t="shared" si="289"/>
        <v>10</v>
      </c>
      <c r="G620" s="18">
        <f t="shared" si="290"/>
        <v>24</v>
      </c>
      <c r="H620" s="18">
        <f t="shared" si="291"/>
        <v>35</v>
      </c>
      <c r="I620" s="18">
        <f t="shared" si="292"/>
        <v>14</v>
      </c>
      <c r="J620" s="16" t="str">
        <f t="shared" si="293"/>
        <v>Midnight Black</v>
      </c>
      <c r="K620" s="16" t="str">
        <f t="shared" si="294"/>
        <v>Midnight Black</v>
      </c>
      <c r="L620" s="25" t="str">
        <f t="shared" si="295"/>
        <v xml:space="preserve"> 5</v>
      </c>
      <c r="M620" s="19">
        <f t="shared" si="296"/>
        <v>5</v>
      </c>
      <c r="N620" s="18">
        <f t="shared" si="297"/>
        <v>48</v>
      </c>
      <c r="O620" s="18">
        <f t="shared" si="298"/>
        <v>59</v>
      </c>
      <c r="P620" s="18">
        <f t="shared" si="299"/>
        <v>70</v>
      </c>
      <c r="Q620" s="18">
        <f t="shared" si="300"/>
        <v>11</v>
      </c>
      <c r="R620" s="27" t="str">
        <f t="shared" si="301"/>
        <v xml:space="preserve">Snow White </v>
      </c>
      <c r="S620" s="19" t="str">
        <f t="shared" si="302"/>
        <v xml:space="preserve">Snow White </v>
      </c>
      <c r="T620" s="19" t="str">
        <f t="shared" si="303"/>
        <v xml:space="preserve"> 1</v>
      </c>
      <c r="U620" s="19">
        <f t="shared" si="304"/>
        <v>1</v>
      </c>
      <c r="V620" s="20" t="e">
        <f t="shared" si="305"/>
        <v>#VALUE!</v>
      </c>
      <c r="W620" s="18" t="e">
        <f t="shared" si="306"/>
        <v>#VALUE!</v>
      </c>
      <c r="X620" s="18" t="e">
        <f t="shared" si="307"/>
        <v>#VALUE!</v>
      </c>
      <c r="Y620" s="18" t="e">
        <f t="shared" si="308"/>
        <v>#VALUE!</v>
      </c>
      <c r="Z620" s="16" t="str">
        <f t="shared" si="309"/>
        <v xml:space="preserve"> </v>
      </c>
      <c r="AA620" s="16" t="str">
        <f t="shared" si="310"/>
        <v xml:space="preserve"> </v>
      </c>
      <c r="AB620" s="19" t="str">
        <f t="shared" si="311"/>
        <v>0</v>
      </c>
      <c r="AC620" s="19">
        <f t="shared" si="312"/>
        <v>0</v>
      </c>
      <c r="AD620" s="19">
        <f t="shared" si="313"/>
        <v>6</v>
      </c>
      <c r="AE620" s="31">
        <f>_xlfn.XLOOKUP(C620,Product!$E$3:$E$29,Product!$F$3:$F$29)</f>
        <v>189000</v>
      </c>
      <c r="AF620" s="31">
        <f>_xlfn.XLOOKUP(C620,Product!$E$3:$E$29,Product!$G$3:$G$29)</f>
        <v>93000</v>
      </c>
      <c r="AG620" s="21" t="s">
        <v>16</v>
      </c>
      <c r="AH620" s="22" t="e">
        <f>_xlfn.XLOOKUP(AG620,Diskon!$C$3:$C$9,Diskon!$D$3:$D$9)</f>
        <v>#N/A</v>
      </c>
      <c r="AI620" s="17" t="s">
        <v>16</v>
      </c>
      <c r="AJ620" s="16" t="s">
        <v>14</v>
      </c>
      <c r="AK620" s="16" t="s">
        <v>28</v>
      </c>
      <c r="AL620" s="23">
        <f t="shared" si="314"/>
        <v>1134000</v>
      </c>
      <c r="AM620" s="23" t="str">
        <f t="shared" si="315"/>
        <v>0</v>
      </c>
      <c r="AN620" s="23">
        <f t="shared" si="316"/>
        <v>1134000</v>
      </c>
      <c r="AO620" s="23">
        <f t="shared" si="317"/>
        <v>558000</v>
      </c>
      <c r="AP620" s="23">
        <f t="shared" si="318"/>
        <v>576000</v>
      </c>
      <c r="AQ620" s="24">
        <v>45028</v>
      </c>
      <c r="AR620" s="27" t="str">
        <f t="shared" si="319"/>
        <v>12/04/23</v>
      </c>
      <c r="AS620" s="16">
        <v>3</v>
      </c>
      <c r="AT620" s="66">
        <f>AP620/'pivot general'!$A$8</f>
        <v>8.6405873439247035E-4</v>
      </c>
    </row>
    <row r="621" spans="1:46" ht="14.4" x14ac:dyDescent="0.3">
      <c r="A621" s="16">
        <v>620</v>
      </c>
      <c r="B621" s="16" t="str">
        <f t="shared" si="288"/>
        <v>ORD-SP-620-16/04/23</v>
      </c>
      <c r="C621" s="17" t="s">
        <v>67</v>
      </c>
      <c r="D621" s="16" t="str">
        <f>_xlfn.XLOOKUP($C621,Product!$E$3:$E$29,Product!$D$3:$D$29)</f>
        <v>SP</v>
      </c>
      <c r="E621" s="18" t="s">
        <v>527</v>
      </c>
      <c r="F621" s="18">
        <f t="shared" si="289"/>
        <v>10</v>
      </c>
      <c r="G621" s="18">
        <f t="shared" si="290"/>
        <v>14</v>
      </c>
      <c r="H621" s="18">
        <f t="shared" si="291"/>
        <v>25</v>
      </c>
      <c r="I621" s="18">
        <f t="shared" si="292"/>
        <v>4</v>
      </c>
      <c r="J621" s="16" t="str">
        <f t="shared" si="293"/>
        <v>Dusk</v>
      </c>
      <c r="K621" s="16" t="str">
        <f t="shared" si="294"/>
        <v>Dusk</v>
      </c>
      <c r="L621" s="25" t="str">
        <f t="shared" si="295"/>
        <v xml:space="preserve"> 5</v>
      </c>
      <c r="M621" s="19">
        <f t="shared" si="296"/>
        <v>5</v>
      </c>
      <c r="N621" s="18" t="e">
        <f t="shared" si="297"/>
        <v>#VALUE!</v>
      </c>
      <c r="O621" s="18" t="e">
        <f t="shared" si="298"/>
        <v>#VALUE!</v>
      </c>
      <c r="P621" s="18" t="e">
        <f t="shared" si="299"/>
        <v>#VALUE!</v>
      </c>
      <c r="Q621" s="18" t="e">
        <f t="shared" si="300"/>
        <v>#VALUE!</v>
      </c>
      <c r="R621" s="27" t="str">
        <f t="shared" si="301"/>
        <v xml:space="preserve"> </v>
      </c>
      <c r="S621" s="19" t="str">
        <f t="shared" si="302"/>
        <v xml:space="preserve"> </v>
      </c>
      <c r="T621" s="19" t="str">
        <f t="shared" si="303"/>
        <v>0</v>
      </c>
      <c r="U621" s="19">
        <f t="shared" si="304"/>
        <v>0</v>
      </c>
      <c r="V621" s="20" t="e">
        <f t="shared" si="305"/>
        <v>#VALUE!</v>
      </c>
      <c r="W621" s="18" t="e">
        <f t="shared" si="306"/>
        <v>#VALUE!</v>
      </c>
      <c r="X621" s="18" t="e">
        <f t="shared" si="307"/>
        <v>#VALUE!</v>
      </c>
      <c r="Y621" s="18" t="e">
        <f t="shared" si="308"/>
        <v>#VALUE!</v>
      </c>
      <c r="Z621" s="16" t="str">
        <f t="shared" si="309"/>
        <v xml:space="preserve"> </v>
      </c>
      <c r="AA621" s="16" t="str">
        <f t="shared" si="310"/>
        <v xml:space="preserve"> </v>
      </c>
      <c r="AB621" s="19" t="str">
        <f t="shared" si="311"/>
        <v>0</v>
      </c>
      <c r="AC621" s="19">
        <f t="shared" si="312"/>
        <v>0</v>
      </c>
      <c r="AD621" s="19">
        <f t="shared" si="313"/>
        <v>5</v>
      </c>
      <c r="AE621" s="31">
        <f>_xlfn.XLOOKUP(C621,Product!$E$3:$E$29,Product!$F$3:$F$29)</f>
        <v>370000</v>
      </c>
      <c r="AF621" s="31">
        <f>_xlfn.XLOOKUP(C621,Product!$E$3:$E$29,Product!$G$3:$G$29)</f>
        <v>108000</v>
      </c>
      <c r="AG621" s="21" t="s">
        <v>96</v>
      </c>
      <c r="AH621" s="22">
        <f>_xlfn.XLOOKUP(AG621,Diskon!$C$3:$C$9,Diskon!$D$3:$D$9)</f>
        <v>0.1</v>
      </c>
      <c r="AI621" s="17" t="s">
        <v>13</v>
      </c>
      <c r="AJ621" s="16" t="s">
        <v>14</v>
      </c>
      <c r="AK621" s="16" t="s">
        <v>53</v>
      </c>
      <c r="AL621" s="23">
        <f t="shared" si="314"/>
        <v>1850000</v>
      </c>
      <c r="AM621" s="23">
        <f t="shared" si="315"/>
        <v>185000</v>
      </c>
      <c r="AN621" s="23">
        <f t="shared" si="316"/>
        <v>1665000</v>
      </c>
      <c r="AO621" s="23">
        <f t="shared" si="317"/>
        <v>540000</v>
      </c>
      <c r="AP621" s="23">
        <f t="shared" si="318"/>
        <v>1125000</v>
      </c>
      <c r="AQ621" s="24">
        <v>45032</v>
      </c>
      <c r="AR621" s="27" t="str">
        <f t="shared" si="319"/>
        <v>16/04/23</v>
      </c>
      <c r="AS621" s="16">
        <v>5</v>
      </c>
      <c r="AT621" s="66">
        <f>AP621/'pivot general'!$A$8</f>
        <v>1.6876147156102935E-3</v>
      </c>
    </row>
    <row r="622" spans="1:46" ht="14.4" x14ac:dyDescent="0.3">
      <c r="A622" s="16">
        <v>621</v>
      </c>
      <c r="B622" s="16" t="str">
        <f t="shared" si="288"/>
        <v>ORD-PW-621-05/04/23</v>
      </c>
      <c r="C622" s="17" t="s">
        <v>21</v>
      </c>
      <c r="D622" s="16" t="str">
        <f>_xlfn.XLOOKUP($C622,Product!$E$3:$E$29,Product!$D$3:$D$29)</f>
        <v>PW</v>
      </c>
      <c r="E622" s="18" t="s">
        <v>528</v>
      </c>
      <c r="F622" s="18">
        <f t="shared" si="289"/>
        <v>10</v>
      </c>
      <c r="G622" s="18">
        <f t="shared" si="290"/>
        <v>17</v>
      </c>
      <c r="H622" s="18">
        <f t="shared" si="291"/>
        <v>28</v>
      </c>
      <c r="I622" s="18">
        <f t="shared" si="292"/>
        <v>7</v>
      </c>
      <c r="J622" s="16" t="str">
        <f t="shared" si="293"/>
        <v>Magenta</v>
      </c>
      <c r="K622" s="16" t="str">
        <f t="shared" si="294"/>
        <v>Magenta</v>
      </c>
      <c r="L622" s="25" t="str">
        <f t="shared" si="295"/>
        <v xml:space="preserve"> 7</v>
      </c>
      <c r="M622" s="19">
        <f t="shared" si="296"/>
        <v>7</v>
      </c>
      <c r="N622" s="18" t="e">
        <f t="shared" si="297"/>
        <v>#VALUE!</v>
      </c>
      <c r="O622" s="18" t="e">
        <f t="shared" si="298"/>
        <v>#VALUE!</v>
      </c>
      <c r="P622" s="18" t="e">
        <f t="shared" si="299"/>
        <v>#VALUE!</v>
      </c>
      <c r="Q622" s="18" t="e">
        <f t="shared" si="300"/>
        <v>#VALUE!</v>
      </c>
      <c r="R622" s="27" t="str">
        <f t="shared" si="301"/>
        <v xml:space="preserve"> </v>
      </c>
      <c r="S622" s="19" t="str">
        <f t="shared" si="302"/>
        <v xml:space="preserve"> </v>
      </c>
      <c r="T622" s="19" t="str">
        <f t="shared" si="303"/>
        <v>0</v>
      </c>
      <c r="U622" s="19">
        <f t="shared" si="304"/>
        <v>0</v>
      </c>
      <c r="V622" s="20" t="e">
        <f t="shared" si="305"/>
        <v>#VALUE!</v>
      </c>
      <c r="W622" s="18" t="e">
        <f t="shared" si="306"/>
        <v>#VALUE!</v>
      </c>
      <c r="X622" s="18" t="e">
        <f t="shared" si="307"/>
        <v>#VALUE!</v>
      </c>
      <c r="Y622" s="18" t="e">
        <f t="shared" si="308"/>
        <v>#VALUE!</v>
      </c>
      <c r="Z622" s="16" t="str">
        <f t="shared" si="309"/>
        <v xml:space="preserve"> </v>
      </c>
      <c r="AA622" s="16" t="str">
        <f t="shared" si="310"/>
        <v xml:space="preserve"> </v>
      </c>
      <c r="AB622" s="19" t="str">
        <f t="shared" si="311"/>
        <v>0</v>
      </c>
      <c r="AC622" s="19">
        <f t="shared" si="312"/>
        <v>0</v>
      </c>
      <c r="AD622" s="19">
        <f t="shared" si="313"/>
        <v>7</v>
      </c>
      <c r="AE622" s="31">
        <f>_xlfn.XLOOKUP(C622,Product!$E$3:$E$29,Product!$F$3:$F$29)</f>
        <v>90000</v>
      </c>
      <c r="AF622" s="31">
        <f>_xlfn.XLOOKUP(C622,Product!$E$3:$E$29,Product!$G$3:$G$29)</f>
        <v>36000</v>
      </c>
      <c r="AG622" s="21" t="s">
        <v>19</v>
      </c>
      <c r="AH622" s="22">
        <f>_xlfn.XLOOKUP(AG622,Diskon!$C$3:$C$9,Diskon!$D$3:$D$9)</f>
        <v>0.15</v>
      </c>
      <c r="AI622" s="17" t="s">
        <v>90</v>
      </c>
      <c r="AJ622" s="16" t="s">
        <v>11</v>
      </c>
      <c r="AK622" s="16" t="s">
        <v>20</v>
      </c>
      <c r="AL622" s="23">
        <f t="shared" si="314"/>
        <v>630000</v>
      </c>
      <c r="AM622" s="23">
        <f t="shared" si="315"/>
        <v>94500</v>
      </c>
      <c r="AN622" s="23">
        <f t="shared" si="316"/>
        <v>535500</v>
      </c>
      <c r="AO622" s="23">
        <f t="shared" si="317"/>
        <v>252000</v>
      </c>
      <c r="AP622" s="23">
        <f t="shared" si="318"/>
        <v>283500</v>
      </c>
      <c r="AQ622" s="24">
        <v>45021</v>
      </c>
      <c r="AR622" s="27" t="str">
        <f t="shared" si="319"/>
        <v>05/04/23</v>
      </c>
      <c r="AS622" s="16">
        <v>2</v>
      </c>
      <c r="AT622" s="66">
        <f>AP622/'pivot general'!$A$8</f>
        <v>4.2527890833379399E-4</v>
      </c>
    </row>
    <row r="623" spans="1:46" ht="14.4" x14ac:dyDescent="0.3">
      <c r="A623" s="16">
        <v>622</v>
      </c>
      <c r="B623" s="16" t="str">
        <f t="shared" si="288"/>
        <v>ORD-PW-622-25/04/23</v>
      </c>
      <c r="C623" s="17" t="s">
        <v>21</v>
      </c>
      <c r="D623" s="16" t="str">
        <f>_xlfn.XLOOKUP($C623,Product!$E$3:$E$29,Product!$D$3:$D$29)</f>
        <v>PW</v>
      </c>
      <c r="E623" s="18" t="s">
        <v>529</v>
      </c>
      <c r="F623" s="18">
        <f t="shared" si="289"/>
        <v>10</v>
      </c>
      <c r="G623" s="18">
        <f t="shared" si="290"/>
        <v>17</v>
      </c>
      <c r="H623" s="18">
        <f t="shared" si="291"/>
        <v>28</v>
      </c>
      <c r="I623" s="18">
        <f t="shared" si="292"/>
        <v>7</v>
      </c>
      <c r="J623" s="16" t="str">
        <f t="shared" si="293"/>
        <v>Magenta</v>
      </c>
      <c r="K623" s="16" t="str">
        <f t="shared" si="294"/>
        <v>Magenta</v>
      </c>
      <c r="L623" s="25" t="str">
        <f t="shared" si="295"/>
        <v xml:space="preserve"> 3</v>
      </c>
      <c r="M623" s="19">
        <f t="shared" si="296"/>
        <v>3</v>
      </c>
      <c r="N623" s="18">
        <f t="shared" si="297"/>
        <v>41</v>
      </c>
      <c r="O623" s="18">
        <f t="shared" si="298"/>
        <v>53</v>
      </c>
      <c r="P623" s="18">
        <f t="shared" si="299"/>
        <v>64</v>
      </c>
      <c r="Q623" s="18">
        <f t="shared" si="300"/>
        <v>12</v>
      </c>
      <c r="R623" s="27" t="str">
        <f t="shared" si="301"/>
        <v xml:space="preserve">Carmine Red </v>
      </c>
      <c r="S623" s="19" t="str">
        <f t="shared" si="302"/>
        <v xml:space="preserve">Carmine Red </v>
      </c>
      <c r="T623" s="19" t="str">
        <f t="shared" si="303"/>
        <v xml:space="preserve"> 1</v>
      </c>
      <c r="U623" s="19">
        <f t="shared" si="304"/>
        <v>1</v>
      </c>
      <c r="V623" s="20" t="e">
        <f t="shared" si="305"/>
        <v>#VALUE!</v>
      </c>
      <c r="W623" s="18" t="e">
        <f t="shared" si="306"/>
        <v>#VALUE!</v>
      </c>
      <c r="X623" s="18" t="e">
        <f t="shared" si="307"/>
        <v>#VALUE!</v>
      </c>
      <c r="Y623" s="18" t="e">
        <f t="shared" si="308"/>
        <v>#VALUE!</v>
      </c>
      <c r="Z623" s="16" t="str">
        <f t="shared" si="309"/>
        <v xml:space="preserve"> </v>
      </c>
      <c r="AA623" s="16" t="str">
        <f t="shared" si="310"/>
        <v xml:space="preserve"> </v>
      </c>
      <c r="AB623" s="19" t="str">
        <f t="shared" si="311"/>
        <v>0</v>
      </c>
      <c r="AC623" s="19">
        <f t="shared" si="312"/>
        <v>0</v>
      </c>
      <c r="AD623" s="19">
        <f t="shared" si="313"/>
        <v>4</v>
      </c>
      <c r="AE623" s="31">
        <f>_xlfn.XLOOKUP(C623,Product!$E$3:$E$29,Product!$F$3:$F$29)</f>
        <v>90000</v>
      </c>
      <c r="AF623" s="31">
        <f>_xlfn.XLOOKUP(C623,Product!$E$3:$E$29,Product!$G$3:$G$29)</f>
        <v>36000</v>
      </c>
      <c r="AG623" s="21" t="s">
        <v>100</v>
      </c>
      <c r="AH623" s="22">
        <f>_xlfn.XLOOKUP(AG623,Diskon!$C$3:$C$9,Diskon!$D$3:$D$9)</f>
        <v>0.15</v>
      </c>
      <c r="AI623" s="17" t="s">
        <v>13</v>
      </c>
      <c r="AJ623" s="16" t="s">
        <v>17</v>
      </c>
      <c r="AK623" s="16" t="s">
        <v>58</v>
      </c>
      <c r="AL623" s="23">
        <f t="shared" si="314"/>
        <v>360000</v>
      </c>
      <c r="AM623" s="23">
        <f t="shared" si="315"/>
        <v>54000</v>
      </c>
      <c r="AN623" s="23">
        <f t="shared" si="316"/>
        <v>306000</v>
      </c>
      <c r="AO623" s="23">
        <f t="shared" si="317"/>
        <v>144000</v>
      </c>
      <c r="AP623" s="23">
        <f t="shared" si="318"/>
        <v>162000</v>
      </c>
      <c r="AQ623" s="24">
        <v>45041</v>
      </c>
      <c r="AR623" s="27" t="str">
        <f t="shared" si="319"/>
        <v>25/04/23</v>
      </c>
      <c r="AS623" s="16">
        <v>3</v>
      </c>
      <c r="AT623" s="66">
        <f>AP623/'pivot general'!$A$8</f>
        <v>2.4301651904788229E-4</v>
      </c>
    </row>
    <row r="624" spans="1:46" ht="14.4" x14ac:dyDescent="0.3">
      <c r="A624" s="16">
        <v>623</v>
      </c>
      <c r="B624" s="16" t="str">
        <f t="shared" si="288"/>
        <v>ORD-AK-623-03/04/23</v>
      </c>
      <c r="C624" s="17" t="s">
        <v>37</v>
      </c>
      <c r="D624" s="16" t="str">
        <f>_xlfn.XLOOKUP($C624,Product!$E$3:$E$29,Product!$D$3:$D$29)</f>
        <v>AK</v>
      </c>
      <c r="E624" s="18" t="s">
        <v>530</v>
      </c>
      <c r="F624" s="18">
        <f t="shared" si="289"/>
        <v>10</v>
      </c>
      <c r="G624" s="18">
        <f t="shared" si="290"/>
        <v>19</v>
      </c>
      <c r="H624" s="18">
        <f t="shared" si="291"/>
        <v>30</v>
      </c>
      <c r="I624" s="18">
        <f t="shared" si="292"/>
        <v>9</v>
      </c>
      <c r="J624" s="16" t="str">
        <f t="shared" si="293"/>
        <v>Rose Gold</v>
      </c>
      <c r="K624" s="16" t="str">
        <f t="shared" si="294"/>
        <v>Rose Gold</v>
      </c>
      <c r="L624" s="25" t="str">
        <f t="shared" si="295"/>
        <v xml:space="preserve"> 6</v>
      </c>
      <c r="M624" s="19">
        <f t="shared" si="296"/>
        <v>6</v>
      </c>
      <c r="N624" s="18">
        <f t="shared" si="297"/>
        <v>43</v>
      </c>
      <c r="O624" s="18">
        <f t="shared" si="298"/>
        <v>48</v>
      </c>
      <c r="P624" s="18">
        <f t="shared" si="299"/>
        <v>59</v>
      </c>
      <c r="Q624" s="18">
        <f t="shared" si="300"/>
        <v>5</v>
      </c>
      <c r="R624" s="27" t="str">
        <f t="shared" si="301"/>
        <v xml:space="preserve">Gold </v>
      </c>
      <c r="S624" s="19" t="str">
        <f t="shared" si="302"/>
        <v xml:space="preserve">Gold </v>
      </c>
      <c r="T624" s="19" t="str">
        <f t="shared" si="303"/>
        <v xml:space="preserve"> 1</v>
      </c>
      <c r="U624" s="19">
        <f t="shared" si="304"/>
        <v>1</v>
      </c>
      <c r="V624" s="20" t="e">
        <f t="shared" si="305"/>
        <v>#VALUE!</v>
      </c>
      <c r="W624" s="18" t="e">
        <f t="shared" si="306"/>
        <v>#VALUE!</v>
      </c>
      <c r="X624" s="18" t="e">
        <f t="shared" si="307"/>
        <v>#VALUE!</v>
      </c>
      <c r="Y624" s="18" t="e">
        <f t="shared" si="308"/>
        <v>#VALUE!</v>
      </c>
      <c r="Z624" s="16" t="str">
        <f t="shared" si="309"/>
        <v xml:space="preserve"> </v>
      </c>
      <c r="AA624" s="16" t="str">
        <f t="shared" si="310"/>
        <v xml:space="preserve"> </v>
      </c>
      <c r="AB624" s="19" t="str">
        <f t="shared" si="311"/>
        <v>0</v>
      </c>
      <c r="AC624" s="19">
        <f t="shared" si="312"/>
        <v>0</v>
      </c>
      <c r="AD624" s="19">
        <f t="shared" si="313"/>
        <v>7</v>
      </c>
      <c r="AE624" s="31">
        <f>_xlfn.XLOOKUP(C624,Product!$E$3:$E$29,Product!$F$3:$F$29)</f>
        <v>48000</v>
      </c>
      <c r="AF624" s="31">
        <f>_xlfn.XLOOKUP(C624,Product!$E$3:$E$29,Product!$G$3:$G$29)</f>
        <v>20000</v>
      </c>
      <c r="AG624" s="21" t="s">
        <v>19</v>
      </c>
      <c r="AH624" s="22">
        <f>_xlfn.XLOOKUP(AG624,Diskon!$C$3:$C$9,Diskon!$D$3:$D$9)</f>
        <v>0.15</v>
      </c>
      <c r="AI624" s="17" t="s">
        <v>90</v>
      </c>
      <c r="AJ624" s="16" t="s">
        <v>11</v>
      </c>
      <c r="AK624" s="16" t="s">
        <v>28</v>
      </c>
      <c r="AL624" s="23">
        <f t="shared" si="314"/>
        <v>336000</v>
      </c>
      <c r="AM624" s="23">
        <f t="shared" si="315"/>
        <v>50400</v>
      </c>
      <c r="AN624" s="23">
        <f t="shared" si="316"/>
        <v>285600</v>
      </c>
      <c r="AO624" s="23">
        <f t="shared" si="317"/>
        <v>140000</v>
      </c>
      <c r="AP624" s="23">
        <f t="shared" si="318"/>
        <v>145600</v>
      </c>
      <c r="AQ624" s="24">
        <v>45019</v>
      </c>
      <c r="AR624" s="27" t="str">
        <f t="shared" si="319"/>
        <v>03/04/23</v>
      </c>
      <c r="AS624" s="16">
        <v>3</v>
      </c>
      <c r="AT624" s="66">
        <f>AP624/'pivot general'!$A$8</f>
        <v>2.1841484674920778E-4</v>
      </c>
    </row>
    <row r="625" spans="1:46" ht="14.4" x14ac:dyDescent="0.3">
      <c r="A625" s="16">
        <v>624</v>
      </c>
      <c r="B625" s="16" t="str">
        <f t="shared" si="288"/>
        <v>ORD-PP-624-26/04/23</v>
      </c>
      <c r="C625" s="17" t="s">
        <v>54</v>
      </c>
      <c r="D625" s="16" t="str">
        <f>_xlfn.XLOOKUP($C625,Product!$E$3:$E$29,Product!$D$3:$D$29)</f>
        <v>PP</v>
      </c>
      <c r="E625" s="18" t="s">
        <v>531</v>
      </c>
      <c r="F625" s="18">
        <f t="shared" si="289"/>
        <v>10</v>
      </c>
      <c r="G625" s="18">
        <f t="shared" si="290"/>
        <v>18</v>
      </c>
      <c r="H625" s="18">
        <f t="shared" si="291"/>
        <v>29</v>
      </c>
      <c r="I625" s="18">
        <f t="shared" si="292"/>
        <v>8</v>
      </c>
      <c r="J625" s="16" t="str">
        <f t="shared" si="293"/>
        <v>Ash Grey</v>
      </c>
      <c r="K625" s="16" t="str">
        <f t="shared" si="294"/>
        <v>Ash Grey</v>
      </c>
      <c r="L625" s="25" t="str">
        <f t="shared" si="295"/>
        <v xml:space="preserve"> 2</v>
      </c>
      <c r="M625" s="19">
        <f t="shared" si="296"/>
        <v>2</v>
      </c>
      <c r="N625" s="18">
        <f t="shared" si="297"/>
        <v>42</v>
      </c>
      <c r="O625" s="18">
        <f t="shared" si="298"/>
        <v>47</v>
      </c>
      <c r="P625" s="18">
        <f t="shared" si="299"/>
        <v>58</v>
      </c>
      <c r="Q625" s="18">
        <f t="shared" si="300"/>
        <v>5</v>
      </c>
      <c r="R625" s="27" t="str">
        <f t="shared" si="301"/>
        <v xml:space="preserve">Gold </v>
      </c>
      <c r="S625" s="19" t="str">
        <f t="shared" si="302"/>
        <v xml:space="preserve">Gold </v>
      </c>
      <c r="T625" s="19" t="str">
        <f t="shared" si="303"/>
        <v xml:space="preserve"> 3</v>
      </c>
      <c r="U625" s="19">
        <f t="shared" si="304"/>
        <v>3</v>
      </c>
      <c r="V625" s="20" t="e">
        <f t="shared" si="305"/>
        <v>#VALUE!</v>
      </c>
      <c r="W625" s="18" t="e">
        <f t="shared" si="306"/>
        <v>#VALUE!</v>
      </c>
      <c r="X625" s="18" t="e">
        <f t="shared" si="307"/>
        <v>#VALUE!</v>
      </c>
      <c r="Y625" s="18" t="e">
        <f t="shared" si="308"/>
        <v>#VALUE!</v>
      </c>
      <c r="Z625" s="16" t="str">
        <f t="shared" si="309"/>
        <v xml:space="preserve"> </v>
      </c>
      <c r="AA625" s="16" t="str">
        <f t="shared" si="310"/>
        <v xml:space="preserve"> </v>
      </c>
      <c r="AB625" s="19" t="str">
        <f t="shared" si="311"/>
        <v>0</v>
      </c>
      <c r="AC625" s="19">
        <f t="shared" si="312"/>
        <v>0</v>
      </c>
      <c r="AD625" s="19">
        <f t="shared" si="313"/>
        <v>5</v>
      </c>
      <c r="AE625" s="31">
        <f>_xlfn.XLOOKUP(C625,Product!$E$3:$E$29,Product!$F$3:$F$29)</f>
        <v>85000</v>
      </c>
      <c r="AF625" s="31">
        <f>_xlfn.XLOOKUP(C625,Product!$E$3:$E$29,Product!$G$3:$G$29)</f>
        <v>28000</v>
      </c>
      <c r="AG625" s="21" t="s">
        <v>96</v>
      </c>
      <c r="AH625" s="22">
        <f>_xlfn.XLOOKUP(AG625,Diskon!$C$3:$C$9,Diskon!$D$3:$D$9)</f>
        <v>0.1</v>
      </c>
      <c r="AI625" s="17" t="s">
        <v>13</v>
      </c>
      <c r="AJ625" s="16" t="s">
        <v>14</v>
      </c>
      <c r="AK625" s="16" t="s">
        <v>44</v>
      </c>
      <c r="AL625" s="23">
        <f t="shared" si="314"/>
        <v>425000</v>
      </c>
      <c r="AM625" s="23">
        <f t="shared" si="315"/>
        <v>42500</v>
      </c>
      <c r="AN625" s="23">
        <f t="shared" si="316"/>
        <v>382500</v>
      </c>
      <c r="AO625" s="23">
        <f t="shared" si="317"/>
        <v>140000</v>
      </c>
      <c r="AP625" s="23">
        <f t="shared" si="318"/>
        <v>242500</v>
      </c>
      <c r="AQ625" s="24">
        <v>45042</v>
      </c>
      <c r="AR625" s="27" t="str">
        <f t="shared" si="319"/>
        <v>26/04/23</v>
      </c>
      <c r="AS625" s="16">
        <v>2</v>
      </c>
      <c r="AT625" s="66">
        <f>AP625/'pivot general'!$A$8</f>
        <v>3.6377472758710773E-4</v>
      </c>
    </row>
    <row r="626" spans="1:46" ht="14.4" x14ac:dyDescent="0.3">
      <c r="A626" s="16">
        <v>625</v>
      </c>
      <c r="B626" s="16" t="str">
        <f t="shared" si="288"/>
        <v>ORD-SW-625-03/04/23</v>
      </c>
      <c r="C626" s="17" t="s">
        <v>29</v>
      </c>
      <c r="D626" s="16" t="str">
        <f>_xlfn.XLOOKUP($C626,Product!$E$3:$E$29,Product!$D$3:$D$29)</f>
        <v>SW</v>
      </c>
      <c r="E626" s="18" t="s">
        <v>532</v>
      </c>
      <c r="F626" s="18">
        <f t="shared" si="289"/>
        <v>10</v>
      </c>
      <c r="G626" s="18">
        <f t="shared" si="290"/>
        <v>17</v>
      </c>
      <c r="H626" s="18">
        <f t="shared" si="291"/>
        <v>28</v>
      </c>
      <c r="I626" s="18">
        <f t="shared" si="292"/>
        <v>7</v>
      </c>
      <c r="J626" s="16" t="str">
        <f t="shared" si="293"/>
        <v>Magenta</v>
      </c>
      <c r="K626" s="16" t="str">
        <f t="shared" si="294"/>
        <v>Magenta</v>
      </c>
      <c r="L626" s="25" t="str">
        <f t="shared" si="295"/>
        <v xml:space="preserve"> 3</v>
      </c>
      <c r="M626" s="19">
        <f t="shared" si="296"/>
        <v>3</v>
      </c>
      <c r="N626" s="18">
        <f t="shared" si="297"/>
        <v>41</v>
      </c>
      <c r="O626" s="18">
        <f t="shared" si="298"/>
        <v>51</v>
      </c>
      <c r="P626" s="18">
        <f t="shared" si="299"/>
        <v>62</v>
      </c>
      <c r="Q626" s="18">
        <f t="shared" si="300"/>
        <v>10</v>
      </c>
      <c r="R626" s="27" t="str">
        <f t="shared" si="301"/>
        <v xml:space="preserve">Rose Gold </v>
      </c>
      <c r="S626" s="19" t="str">
        <f t="shared" si="302"/>
        <v xml:space="preserve">Rose Gold </v>
      </c>
      <c r="T626" s="19" t="str">
        <f t="shared" si="303"/>
        <v xml:space="preserve"> 1</v>
      </c>
      <c r="U626" s="19">
        <f t="shared" si="304"/>
        <v>1</v>
      </c>
      <c r="V626" s="20">
        <f t="shared" si="305"/>
        <v>75</v>
      </c>
      <c r="W626" s="18">
        <f t="shared" si="306"/>
        <v>87</v>
      </c>
      <c r="X626" s="18">
        <f t="shared" si="307"/>
        <v>98</v>
      </c>
      <c r="Y626" s="18">
        <f t="shared" si="308"/>
        <v>12</v>
      </c>
      <c r="Z626" s="16" t="str">
        <f t="shared" si="309"/>
        <v xml:space="preserve">Carmine Red </v>
      </c>
      <c r="AA626" s="16" t="str">
        <f t="shared" si="310"/>
        <v xml:space="preserve">Carmine Red </v>
      </c>
      <c r="AB626" s="19" t="str">
        <f t="shared" si="311"/>
        <v xml:space="preserve"> 1</v>
      </c>
      <c r="AC626" s="19">
        <f t="shared" si="312"/>
        <v>1</v>
      </c>
      <c r="AD626" s="19">
        <f t="shared" si="313"/>
        <v>5</v>
      </c>
      <c r="AE626" s="31">
        <f>_xlfn.XLOOKUP(C626,Product!$E$3:$E$29,Product!$F$3:$F$29)</f>
        <v>165000</v>
      </c>
      <c r="AF626" s="31">
        <f>_xlfn.XLOOKUP(C626,Product!$E$3:$E$29,Product!$G$3:$G$29)</f>
        <v>69000</v>
      </c>
      <c r="AG626" s="21" t="s">
        <v>19</v>
      </c>
      <c r="AH626" s="22">
        <f>_xlfn.XLOOKUP(AG626,Diskon!$C$3:$C$9,Diskon!$D$3:$D$9)</f>
        <v>0.15</v>
      </c>
      <c r="AI626" s="17" t="s">
        <v>90</v>
      </c>
      <c r="AJ626" s="16" t="s">
        <v>11</v>
      </c>
      <c r="AK626" s="16" t="s">
        <v>60</v>
      </c>
      <c r="AL626" s="23">
        <f t="shared" si="314"/>
        <v>825000</v>
      </c>
      <c r="AM626" s="23">
        <f t="shared" si="315"/>
        <v>123750</v>
      </c>
      <c r="AN626" s="23">
        <f t="shared" si="316"/>
        <v>701250</v>
      </c>
      <c r="AO626" s="23">
        <f t="shared" si="317"/>
        <v>345000</v>
      </c>
      <c r="AP626" s="23">
        <f t="shared" si="318"/>
        <v>356250</v>
      </c>
      <c r="AQ626" s="24">
        <v>45019</v>
      </c>
      <c r="AR626" s="27" t="str">
        <f t="shared" si="319"/>
        <v>03/04/23</v>
      </c>
      <c r="AS626" s="16">
        <v>3</v>
      </c>
      <c r="AT626" s="66">
        <f>AP626/'pivot general'!$A$8</f>
        <v>5.3441132660992632E-4</v>
      </c>
    </row>
    <row r="627" spans="1:46" ht="14.4" x14ac:dyDescent="0.3">
      <c r="A627" s="16">
        <v>626</v>
      </c>
      <c r="B627" s="16" t="str">
        <f t="shared" si="288"/>
        <v>ORD-SW-626-01/04/23</v>
      </c>
      <c r="C627" s="17" t="s">
        <v>33</v>
      </c>
      <c r="D627" s="16" t="str">
        <f>_xlfn.XLOOKUP($C627,Product!$E$3:$E$29,Product!$D$3:$D$29)</f>
        <v>SW</v>
      </c>
      <c r="E627" s="18" t="s">
        <v>533</v>
      </c>
      <c r="F627" s="18">
        <f t="shared" si="289"/>
        <v>10</v>
      </c>
      <c r="G627" s="18">
        <f t="shared" si="290"/>
        <v>21</v>
      </c>
      <c r="H627" s="18">
        <f t="shared" si="291"/>
        <v>32</v>
      </c>
      <c r="I627" s="18">
        <f t="shared" si="292"/>
        <v>11</v>
      </c>
      <c r="J627" s="16" t="str">
        <f t="shared" si="293"/>
        <v>Carmine Red</v>
      </c>
      <c r="K627" s="16" t="str">
        <f t="shared" si="294"/>
        <v>Carmine Red</v>
      </c>
      <c r="L627" s="25" t="str">
        <f t="shared" si="295"/>
        <v xml:space="preserve"> 1</v>
      </c>
      <c r="M627" s="19">
        <f t="shared" si="296"/>
        <v>1</v>
      </c>
      <c r="N627" s="18">
        <f t="shared" si="297"/>
        <v>45</v>
      </c>
      <c r="O627" s="18">
        <f t="shared" si="298"/>
        <v>53</v>
      </c>
      <c r="P627" s="18">
        <f t="shared" si="299"/>
        <v>64</v>
      </c>
      <c r="Q627" s="18">
        <f t="shared" si="300"/>
        <v>8</v>
      </c>
      <c r="R627" s="27" t="str">
        <f t="shared" si="301"/>
        <v xml:space="preserve">Magenta </v>
      </c>
      <c r="S627" s="19" t="str">
        <f t="shared" si="302"/>
        <v xml:space="preserve">Magenta </v>
      </c>
      <c r="T627" s="19" t="str">
        <f t="shared" si="303"/>
        <v xml:space="preserve"> 1</v>
      </c>
      <c r="U627" s="19">
        <f t="shared" si="304"/>
        <v>1</v>
      </c>
      <c r="V627" s="20">
        <f t="shared" si="305"/>
        <v>77</v>
      </c>
      <c r="W627" s="18">
        <f t="shared" si="306"/>
        <v>88</v>
      </c>
      <c r="X627" s="18">
        <f t="shared" si="307"/>
        <v>99</v>
      </c>
      <c r="Y627" s="18">
        <f t="shared" si="308"/>
        <v>11</v>
      </c>
      <c r="Z627" s="16" t="str">
        <f t="shared" si="309"/>
        <v xml:space="preserve">Snow White </v>
      </c>
      <c r="AA627" s="16" t="str">
        <f t="shared" si="310"/>
        <v xml:space="preserve">Snow White </v>
      </c>
      <c r="AB627" s="19" t="str">
        <f t="shared" si="311"/>
        <v xml:space="preserve"> 2</v>
      </c>
      <c r="AC627" s="19">
        <f t="shared" si="312"/>
        <v>2</v>
      </c>
      <c r="AD627" s="19">
        <f t="shared" si="313"/>
        <v>4</v>
      </c>
      <c r="AE627" s="31">
        <f>_xlfn.XLOOKUP(C627,Product!$E$3:$E$29,Product!$F$3:$F$29)</f>
        <v>189000</v>
      </c>
      <c r="AF627" s="31">
        <f>_xlfn.XLOOKUP(C627,Product!$E$3:$E$29,Product!$G$3:$G$29)</f>
        <v>93000</v>
      </c>
      <c r="AG627" s="21" t="s">
        <v>92</v>
      </c>
      <c r="AH627" s="22">
        <f>_xlfn.XLOOKUP(AG627,Diskon!$C$3:$C$9,Diskon!$D$3:$D$9)</f>
        <v>0.1</v>
      </c>
      <c r="AI627" s="17" t="s">
        <v>90</v>
      </c>
      <c r="AJ627" s="16" t="s">
        <v>14</v>
      </c>
      <c r="AK627" s="16" t="s">
        <v>64</v>
      </c>
      <c r="AL627" s="23">
        <f t="shared" si="314"/>
        <v>756000</v>
      </c>
      <c r="AM627" s="23">
        <f t="shared" si="315"/>
        <v>75600</v>
      </c>
      <c r="AN627" s="23">
        <f t="shared" si="316"/>
        <v>680400</v>
      </c>
      <c r="AO627" s="23">
        <f t="shared" si="317"/>
        <v>372000</v>
      </c>
      <c r="AP627" s="23">
        <f t="shared" si="318"/>
        <v>308400</v>
      </c>
      <c r="AQ627" s="24">
        <v>45017</v>
      </c>
      <c r="AR627" s="27" t="str">
        <f t="shared" si="319"/>
        <v>01/04/23</v>
      </c>
      <c r="AS627" s="16">
        <v>3</v>
      </c>
      <c r="AT627" s="66">
        <f>AP627/'pivot general'!$A$8</f>
        <v>4.6263144737263516E-4</v>
      </c>
    </row>
    <row r="628" spans="1:46" ht="14.4" x14ac:dyDescent="0.3">
      <c r="A628" s="16">
        <v>627</v>
      </c>
      <c r="B628" s="16" t="str">
        <f t="shared" si="288"/>
        <v>ORD-PP-627-21/04/23</v>
      </c>
      <c r="C628" s="17" t="s">
        <v>24</v>
      </c>
      <c r="D628" s="16" t="str">
        <f>_xlfn.XLOOKUP($C628,Product!$E$3:$E$29,Product!$D$3:$D$29)</f>
        <v>PP</v>
      </c>
      <c r="E628" s="18" t="s">
        <v>409</v>
      </c>
      <c r="F628" s="18">
        <f t="shared" si="289"/>
        <v>10</v>
      </c>
      <c r="G628" s="18">
        <f t="shared" si="290"/>
        <v>20</v>
      </c>
      <c r="H628" s="18">
        <f t="shared" si="291"/>
        <v>31</v>
      </c>
      <c r="I628" s="18">
        <f t="shared" si="292"/>
        <v>10</v>
      </c>
      <c r="J628" s="16" t="str">
        <f t="shared" si="293"/>
        <v>Ocean Blue</v>
      </c>
      <c r="K628" s="16" t="str">
        <f t="shared" si="294"/>
        <v>Ocean Blue</v>
      </c>
      <c r="L628" s="25" t="str">
        <f t="shared" si="295"/>
        <v xml:space="preserve"> 7</v>
      </c>
      <c r="M628" s="19">
        <f t="shared" si="296"/>
        <v>7</v>
      </c>
      <c r="N628" s="18" t="e">
        <f t="shared" si="297"/>
        <v>#VALUE!</v>
      </c>
      <c r="O628" s="18" t="e">
        <f t="shared" si="298"/>
        <v>#VALUE!</v>
      </c>
      <c r="P628" s="18" t="e">
        <f t="shared" si="299"/>
        <v>#VALUE!</v>
      </c>
      <c r="Q628" s="18" t="e">
        <f t="shared" si="300"/>
        <v>#VALUE!</v>
      </c>
      <c r="R628" s="27" t="str">
        <f t="shared" si="301"/>
        <v xml:space="preserve"> </v>
      </c>
      <c r="S628" s="19" t="str">
        <f t="shared" si="302"/>
        <v xml:space="preserve"> </v>
      </c>
      <c r="T628" s="19" t="str">
        <f t="shared" si="303"/>
        <v>0</v>
      </c>
      <c r="U628" s="19">
        <f t="shared" si="304"/>
        <v>0</v>
      </c>
      <c r="V628" s="20" t="e">
        <f t="shared" si="305"/>
        <v>#VALUE!</v>
      </c>
      <c r="W628" s="18" t="e">
        <f t="shared" si="306"/>
        <v>#VALUE!</v>
      </c>
      <c r="X628" s="18" t="e">
        <f t="shared" si="307"/>
        <v>#VALUE!</v>
      </c>
      <c r="Y628" s="18" t="e">
        <f t="shared" si="308"/>
        <v>#VALUE!</v>
      </c>
      <c r="Z628" s="16" t="str">
        <f t="shared" si="309"/>
        <v xml:space="preserve"> </v>
      </c>
      <c r="AA628" s="16" t="str">
        <f t="shared" si="310"/>
        <v xml:space="preserve"> </v>
      </c>
      <c r="AB628" s="19" t="str">
        <f t="shared" si="311"/>
        <v>0</v>
      </c>
      <c r="AC628" s="19">
        <f t="shared" si="312"/>
        <v>0</v>
      </c>
      <c r="AD628" s="19">
        <f t="shared" si="313"/>
        <v>7</v>
      </c>
      <c r="AE628" s="31">
        <f>_xlfn.XLOOKUP(C628,Product!$E$3:$E$29,Product!$F$3:$F$29)</f>
        <v>130000</v>
      </c>
      <c r="AF628" s="31">
        <f>_xlfn.XLOOKUP(C628,Product!$E$3:$E$29,Product!$G$3:$G$29)</f>
        <v>46000</v>
      </c>
      <c r="AG628" s="21" t="s">
        <v>12</v>
      </c>
      <c r="AH628" s="22">
        <f>_xlfn.XLOOKUP(AG628,Diskon!$C$3:$C$9,Diskon!$D$3:$D$9)</f>
        <v>0.2</v>
      </c>
      <c r="AI628" s="17" t="s">
        <v>13</v>
      </c>
      <c r="AJ628" s="16" t="s">
        <v>11</v>
      </c>
      <c r="AK628" s="16" t="s">
        <v>18</v>
      </c>
      <c r="AL628" s="23">
        <f t="shared" si="314"/>
        <v>910000</v>
      </c>
      <c r="AM628" s="23">
        <f t="shared" si="315"/>
        <v>182000</v>
      </c>
      <c r="AN628" s="23">
        <f t="shared" si="316"/>
        <v>728000</v>
      </c>
      <c r="AO628" s="23">
        <f t="shared" si="317"/>
        <v>322000</v>
      </c>
      <c r="AP628" s="23">
        <f t="shared" si="318"/>
        <v>406000</v>
      </c>
      <c r="AQ628" s="24">
        <v>45037</v>
      </c>
      <c r="AR628" s="27" t="str">
        <f t="shared" si="319"/>
        <v>21/04/23</v>
      </c>
      <c r="AS628" s="16">
        <v>2</v>
      </c>
      <c r="AT628" s="66">
        <f>AP628/'pivot general'!$A$8</f>
        <v>6.0904139958913711E-4</v>
      </c>
    </row>
    <row r="629" spans="1:46" ht="14.4" x14ac:dyDescent="0.3">
      <c r="A629" s="16">
        <v>628</v>
      </c>
      <c r="B629" s="16" t="str">
        <f t="shared" si="288"/>
        <v>ORD-PP-628-25/04/23</v>
      </c>
      <c r="C629" s="17" t="s">
        <v>52</v>
      </c>
      <c r="D629" s="16" t="str">
        <f>_xlfn.XLOOKUP($C629,Product!$E$3:$E$29,Product!$D$3:$D$29)</f>
        <v>PP</v>
      </c>
      <c r="E629" s="18" t="s">
        <v>534</v>
      </c>
      <c r="F629" s="18">
        <f t="shared" si="289"/>
        <v>10</v>
      </c>
      <c r="G629" s="18">
        <f t="shared" si="290"/>
        <v>14</v>
      </c>
      <c r="H629" s="18">
        <f t="shared" si="291"/>
        <v>25</v>
      </c>
      <c r="I629" s="18">
        <f t="shared" si="292"/>
        <v>4</v>
      </c>
      <c r="J629" s="16" t="str">
        <f t="shared" si="293"/>
        <v>Gold</v>
      </c>
      <c r="K629" s="16" t="str">
        <f t="shared" si="294"/>
        <v>Gold</v>
      </c>
      <c r="L629" s="25" t="str">
        <f t="shared" si="295"/>
        <v xml:space="preserve"> 1</v>
      </c>
      <c r="M629" s="19">
        <f t="shared" si="296"/>
        <v>1</v>
      </c>
      <c r="N629" s="18">
        <f t="shared" si="297"/>
        <v>38</v>
      </c>
      <c r="O629" s="18">
        <f t="shared" si="298"/>
        <v>48</v>
      </c>
      <c r="P629" s="18">
        <f t="shared" si="299"/>
        <v>59</v>
      </c>
      <c r="Q629" s="18">
        <f t="shared" si="300"/>
        <v>10</v>
      </c>
      <c r="R629" s="27" t="str">
        <f t="shared" si="301"/>
        <v xml:space="preserve">Rose Gold </v>
      </c>
      <c r="S629" s="19" t="str">
        <f t="shared" si="302"/>
        <v xml:space="preserve">Rose Gold </v>
      </c>
      <c r="T629" s="19" t="str">
        <f t="shared" si="303"/>
        <v xml:space="preserve"> 1</v>
      </c>
      <c r="U629" s="19">
        <f t="shared" si="304"/>
        <v>1</v>
      </c>
      <c r="V629" s="20">
        <f t="shared" si="305"/>
        <v>72</v>
      </c>
      <c r="W629" s="18">
        <f t="shared" si="306"/>
        <v>81</v>
      </c>
      <c r="X629" s="18">
        <f t="shared" si="307"/>
        <v>92</v>
      </c>
      <c r="Y629" s="18">
        <f t="shared" si="308"/>
        <v>9</v>
      </c>
      <c r="Z629" s="16" t="str">
        <f t="shared" si="309"/>
        <v xml:space="preserve">Ash Grey </v>
      </c>
      <c r="AA629" s="16" t="str">
        <f t="shared" si="310"/>
        <v xml:space="preserve">Ash Grey </v>
      </c>
      <c r="AB629" s="19" t="str">
        <f t="shared" si="311"/>
        <v xml:space="preserve"> 4</v>
      </c>
      <c r="AC629" s="19">
        <f t="shared" si="312"/>
        <v>4</v>
      </c>
      <c r="AD629" s="19">
        <f t="shared" si="313"/>
        <v>6</v>
      </c>
      <c r="AE629" s="31">
        <f>_xlfn.XLOOKUP(C629,Product!$E$3:$E$29,Product!$F$3:$F$29)</f>
        <v>100000</v>
      </c>
      <c r="AF629" s="31">
        <f>_xlfn.XLOOKUP(C629,Product!$E$3:$E$29,Product!$G$3:$G$29)</f>
        <v>31000</v>
      </c>
      <c r="AG629" s="21" t="s">
        <v>12</v>
      </c>
      <c r="AH629" s="22">
        <f>_xlfn.XLOOKUP(AG629,Diskon!$C$3:$C$9,Diskon!$D$3:$D$9)</f>
        <v>0.2</v>
      </c>
      <c r="AI629" s="17" t="s">
        <v>13</v>
      </c>
      <c r="AJ629" s="16" t="s">
        <v>11</v>
      </c>
      <c r="AK629" s="16" t="s">
        <v>46</v>
      </c>
      <c r="AL629" s="23">
        <f t="shared" si="314"/>
        <v>600000</v>
      </c>
      <c r="AM629" s="23">
        <f t="shared" si="315"/>
        <v>120000</v>
      </c>
      <c r="AN629" s="23">
        <f t="shared" si="316"/>
        <v>480000</v>
      </c>
      <c r="AO629" s="23">
        <f t="shared" si="317"/>
        <v>186000</v>
      </c>
      <c r="AP629" s="23">
        <f t="shared" si="318"/>
        <v>294000</v>
      </c>
      <c r="AQ629" s="24">
        <v>45041</v>
      </c>
      <c r="AR629" s="27" t="str">
        <f t="shared" si="319"/>
        <v>25/04/23</v>
      </c>
      <c r="AS629" s="16">
        <v>1</v>
      </c>
      <c r="AT629" s="66">
        <f>AP629/'pivot general'!$A$8</f>
        <v>4.410299790128234E-4</v>
      </c>
    </row>
    <row r="630" spans="1:46" ht="14.4" x14ac:dyDescent="0.3">
      <c r="A630" s="16">
        <v>629</v>
      </c>
      <c r="B630" s="16" t="str">
        <f t="shared" si="288"/>
        <v>ORD-PP-629-23/04/23</v>
      </c>
      <c r="C630" s="17" t="s">
        <v>24</v>
      </c>
      <c r="D630" s="16" t="str">
        <f>_xlfn.XLOOKUP($C630,Product!$E$3:$E$29,Product!$D$3:$D$29)</f>
        <v>PP</v>
      </c>
      <c r="E630" s="18" t="s">
        <v>535</v>
      </c>
      <c r="F630" s="18">
        <f t="shared" si="289"/>
        <v>10</v>
      </c>
      <c r="G630" s="18">
        <f t="shared" si="290"/>
        <v>20</v>
      </c>
      <c r="H630" s="18">
        <f t="shared" si="291"/>
        <v>31</v>
      </c>
      <c r="I630" s="18">
        <f t="shared" si="292"/>
        <v>10</v>
      </c>
      <c r="J630" s="16" t="str">
        <f t="shared" si="293"/>
        <v>Ocean Blue</v>
      </c>
      <c r="K630" s="16" t="str">
        <f t="shared" si="294"/>
        <v>Ocean Blue</v>
      </c>
      <c r="L630" s="25" t="str">
        <f t="shared" si="295"/>
        <v xml:space="preserve"> 3</v>
      </c>
      <c r="M630" s="19">
        <f t="shared" si="296"/>
        <v>3</v>
      </c>
      <c r="N630" s="18">
        <f t="shared" si="297"/>
        <v>44</v>
      </c>
      <c r="O630" s="18">
        <f t="shared" si="298"/>
        <v>49</v>
      </c>
      <c r="P630" s="18">
        <f t="shared" si="299"/>
        <v>60</v>
      </c>
      <c r="Q630" s="18">
        <f t="shared" si="300"/>
        <v>5</v>
      </c>
      <c r="R630" s="27" t="str">
        <f t="shared" si="301"/>
        <v xml:space="preserve">Gold </v>
      </c>
      <c r="S630" s="19" t="str">
        <f t="shared" si="302"/>
        <v xml:space="preserve">Gold </v>
      </c>
      <c r="T630" s="19" t="str">
        <f t="shared" si="303"/>
        <v xml:space="preserve"> 2</v>
      </c>
      <c r="U630" s="19">
        <f t="shared" si="304"/>
        <v>2</v>
      </c>
      <c r="V630" s="20" t="e">
        <f t="shared" si="305"/>
        <v>#VALUE!</v>
      </c>
      <c r="W630" s="18" t="e">
        <f t="shared" si="306"/>
        <v>#VALUE!</v>
      </c>
      <c r="X630" s="18" t="e">
        <f t="shared" si="307"/>
        <v>#VALUE!</v>
      </c>
      <c r="Y630" s="18" t="e">
        <f t="shared" si="308"/>
        <v>#VALUE!</v>
      </c>
      <c r="Z630" s="16" t="str">
        <f t="shared" si="309"/>
        <v xml:space="preserve"> </v>
      </c>
      <c r="AA630" s="16" t="str">
        <f t="shared" si="310"/>
        <v xml:space="preserve"> </v>
      </c>
      <c r="AB630" s="19" t="str">
        <f t="shared" si="311"/>
        <v>0</v>
      </c>
      <c r="AC630" s="19">
        <f t="shared" si="312"/>
        <v>0</v>
      </c>
      <c r="AD630" s="19">
        <f t="shared" si="313"/>
        <v>5</v>
      </c>
      <c r="AE630" s="31">
        <f>_xlfn.XLOOKUP(C630,Product!$E$3:$E$29,Product!$F$3:$F$29)</f>
        <v>130000</v>
      </c>
      <c r="AF630" s="31">
        <f>_xlfn.XLOOKUP(C630,Product!$E$3:$E$29,Product!$G$3:$G$29)</f>
        <v>46000</v>
      </c>
      <c r="AG630" s="21" t="s">
        <v>96</v>
      </c>
      <c r="AH630" s="22">
        <f>_xlfn.XLOOKUP(AG630,Diskon!$C$3:$C$9,Diskon!$D$3:$D$9)</f>
        <v>0.1</v>
      </c>
      <c r="AI630" s="17" t="s">
        <v>13</v>
      </c>
      <c r="AJ630" s="16" t="s">
        <v>14</v>
      </c>
      <c r="AK630" s="16" t="s">
        <v>18</v>
      </c>
      <c r="AL630" s="23">
        <f t="shared" si="314"/>
        <v>650000</v>
      </c>
      <c r="AM630" s="23">
        <f t="shared" si="315"/>
        <v>65000</v>
      </c>
      <c r="AN630" s="23">
        <f t="shared" si="316"/>
        <v>585000</v>
      </c>
      <c r="AO630" s="23">
        <f t="shared" si="317"/>
        <v>230000</v>
      </c>
      <c r="AP630" s="23">
        <f t="shared" si="318"/>
        <v>355000</v>
      </c>
      <c r="AQ630" s="24">
        <v>45039</v>
      </c>
      <c r="AR630" s="27" t="str">
        <f t="shared" si="319"/>
        <v>23/04/23</v>
      </c>
      <c r="AS630" s="16">
        <v>4</v>
      </c>
      <c r="AT630" s="66">
        <f>AP630/'pivot general'!$A$8</f>
        <v>5.3253619914813712E-4</v>
      </c>
    </row>
    <row r="631" spans="1:46" ht="14.4" x14ac:dyDescent="0.3">
      <c r="A631" s="16">
        <v>630</v>
      </c>
      <c r="B631" s="16" t="str">
        <f t="shared" si="288"/>
        <v>ORD-PU-630-24/04/23</v>
      </c>
      <c r="C631" s="17" t="s">
        <v>41</v>
      </c>
      <c r="D631" s="16" t="str">
        <f>_xlfn.XLOOKUP($C631,Product!$E$3:$E$29,Product!$D$3:$D$29)</f>
        <v>PU</v>
      </c>
      <c r="E631" s="18" t="s">
        <v>536</v>
      </c>
      <c r="F631" s="18">
        <f t="shared" si="289"/>
        <v>10</v>
      </c>
      <c r="G631" s="18">
        <f t="shared" si="290"/>
        <v>20</v>
      </c>
      <c r="H631" s="18">
        <f t="shared" si="291"/>
        <v>31</v>
      </c>
      <c r="I631" s="18">
        <f t="shared" si="292"/>
        <v>10</v>
      </c>
      <c r="J631" s="16" t="str">
        <f t="shared" si="293"/>
        <v>Ocean Blue</v>
      </c>
      <c r="K631" s="16" t="str">
        <f t="shared" si="294"/>
        <v>Ocean Blue</v>
      </c>
      <c r="L631" s="25" t="str">
        <f t="shared" si="295"/>
        <v xml:space="preserve"> 3</v>
      </c>
      <c r="M631" s="19">
        <f t="shared" si="296"/>
        <v>3</v>
      </c>
      <c r="N631" s="18">
        <f t="shared" si="297"/>
        <v>44</v>
      </c>
      <c r="O631" s="18">
        <f t="shared" si="298"/>
        <v>52</v>
      </c>
      <c r="P631" s="18">
        <f t="shared" si="299"/>
        <v>63</v>
      </c>
      <c r="Q631" s="18">
        <f t="shared" si="300"/>
        <v>8</v>
      </c>
      <c r="R631" s="27" t="str">
        <f t="shared" si="301"/>
        <v xml:space="preserve">Magenta </v>
      </c>
      <c r="S631" s="19" t="str">
        <f t="shared" si="302"/>
        <v xml:space="preserve">Magenta </v>
      </c>
      <c r="T631" s="19" t="str">
        <f t="shared" si="303"/>
        <v xml:space="preserve"> 1</v>
      </c>
      <c r="U631" s="19">
        <f t="shared" si="304"/>
        <v>1</v>
      </c>
      <c r="V631" s="20">
        <f t="shared" si="305"/>
        <v>76</v>
      </c>
      <c r="W631" s="18">
        <f t="shared" si="306"/>
        <v>84</v>
      </c>
      <c r="X631" s="18">
        <f t="shared" si="307"/>
        <v>95</v>
      </c>
      <c r="Y631" s="18">
        <f t="shared" si="308"/>
        <v>8</v>
      </c>
      <c r="Z631" s="16" t="str">
        <f t="shared" si="309"/>
        <v xml:space="preserve">Magenta </v>
      </c>
      <c r="AA631" s="16" t="str">
        <f t="shared" si="310"/>
        <v xml:space="preserve">Magenta </v>
      </c>
      <c r="AB631" s="19" t="str">
        <f t="shared" si="311"/>
        <v xml:space="preserve"> 2</v>
      </c>
      <c r="AC631" s="19">
        <f t="shared" si="312"/>
        <v>2</v>
      </c>
      <c r="AD631" s="19">
        <f t="shared" si="313"/>
        <v>6</v>
      </c>
      <c r="AE631" s="31">
        <f>_xlfn.XLOOKUP(C631,Product!$E$3:$E$29,Product!$F$3:$F$29)</f>
        <v>220000</v>
      </c>
      <c r="AF631" s="31">
        <f>_xlfn.XLOOKUP(C631,Product!$E$3:$E$29,Product!$G$3:$G$29)</f>
        <v>76000</v>
      </c>
      <c r="AG631" s="21" t="s">
        <v>12</v>
      </c>
      <c r="AH631" s="22">
        <f>_xlfn.XLOOKUP(AG631,Diskon!$C$3:$C$9,Diskon!$D$3:$D$9)</f>
        <v>0.2</v>
      </c>
      <c r="AI631" s="17" t="s">
        <v>13</v>
      </c>
      <c r="AJ631" s="16" t="s">
        <v>11</v>
      </c>
      <c r="AK631" s="16" t="s">
        <v>36</v>
      </c>
      <c r="AL631" s="23">
        <f t="shared" si="314"/>
        <v>1320000</v>
      </c>
      <c r="AM631" s="23">
        <f t="shared" si="315"/>
        <v>264000</v>
      </c>
      <c r="AN631" s="23">
        <f t="shared" si="316"/>
        <v>1056000</v>
      </c>
      <c r="AO631" s="23">
        <f t="shared" si="317"/>
        <v>456000</v>
      </c>
      <c r="AP631" s="23">
        <f t="shared" si="318"/>
        <v>600000</v>
      </c>
      <c r="AQ631" s="24">
        <v>45040</v>
      </c>
      <c r="AR631" s="27" t="str">
        <f t="shared" si="319"/>
        <v>24/04/23</v>
      </c>
      <c r="AS631" s="16">
        <v>4</v>
      </c>
      <c r="AT631" s="66">
        <f>AP631/'pivot general'!$A$8</f>
        <v>9.0006118165882325E-4</v>
      </c>
    </row>
    <row r="632" spans="1:46" ht="14.4" x14ac:dyDescent="0.3">
      <c r="A632" s="16">
        <v>631</v>
      </c>
      <c r="B632" s="16" t="str">
        <f t="shared" si="288"/>
        <v>ORD-PW-631-05/04/23</v>
      </c>
      <c r="C632" s="17" t="s">
        <v>27</v>
      </c>
      <c r="D632" s="16" t="str">
        <f>_xlfn.XLOOKUP($C632,Product!$E$3:$E$29,Product!$D$3:$D$29)</f>
        <v>PW</v>
      </c>
      <c r="E632" s="18" t="s">
        <v>537</v>
      </c>
      <c r="F632" s="18">
        <f t="shared" si="289"/>
        <v>10</v>
      </c>
      <c r="G632" s="18">
        <f t="shared" si="290"/>
        <v>17</v>
      </c>
      <c r="H632" s="18">
        <f t="shared" si="291"/>
        <v>28</v>
      </c>
      <c r="I632" s="18">
        <f t="shared" si="292"/>
        <v>7</v>
      </c>
      <c r="J632" s="16" t="str">
        <f t="shared" si="293"/>
        <v>Magenta</v>
      </c>
      <c r="K632" s="16" t="str">
        <f t="shared" si="294"/>
        <v>Magenta</v>
      </c>
      <c r="L632" s="25" t="str">
        <f t="shared" si="295"/>
        <v xml:space="preserve"> 1</v>
      </c>
      <c r="M632" s="19">
        <f t="shared" si="296"/>
        <v>1</v>
      </c>
      <c r="N632" s="18">
        <f t="shared" si="297"/>
        <v>41</v>
      </c>
      <c r="O632" s="18">
        <f t="shared" si="298"/>
        <v>55</v>
      </c>
      <c r="P632" s="18">
        <f t="shared" si="299"/>
        <v>66</v>
      </c>
      <c r="Q632" s="18">
        <f t="shared" si="300"/>
        <v>14</v>
      </c>
      <c r="R632" s="27" t="str">
        <f t="shared" si="301"/>
        <v xml:space="preserve">Summer Orange </v>
      </c>
      <c r="S632" s="19" t="str">
        <f t="shared" si="302"/>
        <v xml:space="preserve">Summer Orange </v>
      </c>
      <c r="T632" s="19" t="str">
        <f t="shared" si="303"/>
        <v xml:space="preserve"> 1</v>
      </c>
      <c r="U632" s="19">
        <f t="shared" si="304"/>
        <v>1</v>
      </c>
      <c r="V632" s="20" t="e">
        <f t="shared" si="305"/>
        <v>#VALUE!</v>
      </c>
      <c r="W632" s="18" t="e">
        <f t="shared" si="306"/>
        <v>#VALUE!</v>
      </c>
      <c r="X632" s="18" t="e">
        <f t="shared" si="307"/>
        <v>#VALUE!</v>
      </c>
      <c r="Y632" s="18" t="e">
        <f t="shared" si="308"/>
        <v>#VALUE!</v>
      </c>
      <c r="Z632" s="16" t="str">
        <f t="shared" si="309"/>
        <v xml:space="preserve"> </v>
      </c>
      <c r="AA632" s="16" t="str">
        <f t="shared" si="310"/>
        <v xml:space="preserve"> </v>
      </c>
      <c r="AB632" s="19" t="str">
        <f t="shared" si="311"/>
        <v>0</v>
      </c>
      <c r="AC632" s="19">
        <f t="shared" si="312"/>
        <v>0</v>
      </c>
      <c r="AD632" s="19">
        <f t="shared" si="313"/>
        <v>2</v>
      </c>
      <c r="AE632" s="31">
        <f>_xlfn.XLOOKUP(C632,Product!$E$3:$E$29,Product!$F$3:$F$29)</f>
        <v>155000</v>
      </c>
      <c r="AF632" s="31">
        <f>_xlfn.XLOOKUP(C632,Product!$E$3:$E$29,Product!$G$3:$G$29)</f>
        <v>46000</v>
      </c>
      <c r="AG632" s="21" t="s">
        <v>92</v>
      </c>
      <c r="AH632" s="22">
        <f>_xlfn.XLOOKUP(AG632,Diskon!$C$3:$C$9,Diskon!$D$3:$D$9)</f>
        <v>0.1</v>
      </c>
      <c r="AI632" s="17" t="s">
        <v>90</v>
      </c>
      <c r="AJ632" s="16" t="s">
        <v>14</v>
      </c>
      <c r="AK632" s="16" t="s">
        <v>18</v>
      </c>
      <c r="AL632" s="23">
        <f t="shared" si="314"/>
        <v>310000</v>
      </c>
      <c r="AM632" s="23">
        <f t="shared" si="315"/>
        <v>31000</v>
      </c>
      <c r="AN632" s="23">
        <f t="shared" si="316"/>
        <v>279000</v>
      </c>
      <c r="AO632" s="23">
        <f t="shared" si="317"/>
        <v>92000</v>
      </c>
      <c r="AP632" s="23">
        <f t="shared" si="318"/>
        <v>187000</v>
      </c>
      <c r="AQ632" s="24">
        <v>45021</v>
      </c>
      <c r="AR632" s="27" t="str">
        <f t="shared" si="319"/>
        <v>05/04/23</v>
      </c>
      <c r="AS632" s="16">
        <v>1</v>
      </c>
      <c r="AT632" s="66">
        <f>AP632/'pivot general'!$A$8</f>
        <v>2.8051906828366661E-4</v>
      </c>
    </row>
    <row r="633" spans="1:46" ht="14.4" x14ac:dyDescent="0.3">
      <c r="A633" s="16">
        <v>632</v>
      </c>
      <c r="B633" s="16" t="str">
        <f t="shared" si="288"/>
        <v>ORD-SP-632-26/04/23</v>
      </c>
      <c r="C633" s="17" t="s">
        <v>61</v>
      </c>
      <c r="D633" s="16" t="str">
        <f>_xlfn.XLOOKUP($C633,Product!$E$3:$E$29,Product!$D$3:$D$29)</f>
        <v>SP</v>
      </c>
      <c r="E633" s="18" t="s">
        <v>538</v>
      </c>
      <c r="F633" s="18">
        <f t="shared" si="289"/>
        <v>10</v>
      </c>
      <c r="G633" s="18">
        <f t="shared" si="290"/>
        <v>19</v>
      </c>
      <c r="H633" s="18">
        <f t="shared" si="291"/>
        <v>30</v>
      </c>
      <c r="I633" s="18">
        <f t="shared" si="292"/>
        <v>9</v>
      </c>
      <c r="J633" s="16" t="str">
        <f t="shared" si="293"/>
        <v>Rose Gold</v>
      </c>
      <c r="K633" s="16" t="str">
        <f t="shared" si="294"/>
        <v>Rose Gold</v>
      </c>
      <c r="L633" s="25" t="str">
        <f t="shared" si="295"/>
        <v xml:space="preserve"> 1</v>
      </c>
      <c r="M633" s="19">
        <f t="shared" si="296"/>
        <v>1</v>
      </c>
      <c r="N633" s="18">
        <f t="shared" si="297"/>
        <v>43</v>
      </c>
      <c r="O633" s="18">
        <f t="shared" si="298"/>
        <v>57</v>
      </c>
      <c r="P633" s="18">
        <f t="shared" si="299"/>
        <v>68</v>
      </c>
      <c r="Q633" s="18">
        <f t="shared" si="300"/>
        <v>14</v>
      </c>
      <c r="R633" s="27" t="str">
        <f t="shared" si="301"/>
        <v xml:space="preserve">Summer Orange </v>
      </c>
      <c r="S633" s="19" t="str">
        <f t="shared" si="302"/>
        <v xml:space="preserve">Summer Orange </v>
      </c>
      <c r="T633" s="19" t="str">
        <f t="shared" si="303"/>
        <v xml:space="preserve"> 3</v>
      </c>
      <c r="U633" s="19">
        <f t="shared" si="304"/>
        <v>3</v>
      </c>
      <c r="V633" s="20" t="e">
        <f t="shared" si="305"/>
        <v>#VALUE!</v>
      </c>
      <c r="W633" s="18" t="e">
        <f t="shared" si="306"/>
        <v>#VALUE!</v>
      </c>
      <c r="X633" s="18" t="e">
        <f t="shared" si="307"/>
        <v>#VALUE!</v>
      </c>
      <c r="Y633" s="18" t="e">
        <f t="shared" si="308"/>
        <v>#VALUE!</v>
      </c>
      <c r="Z633" s="16" t="str">
        <f t="shared" si="309"/>
        <v xml:space="preserve"> </v>
      </c>
      <c r="AA633" s="16" t="str">
        <f t="shared" si="310"/>
        <v xml:space="preserve"> </v>
      </c>
      <c r="AB633" s="19" t="str">
        <f t="shared" si="311"/>
        <v>0</v>
      </c>
      <c r="AC633" s="19">
        <f t="shared" si="312"/>
        <v>0</v>
      </c>
      <c r="AD633" s="19">
        <f t="shared" si="313"/>
        <v>4</v>
      </c>
      <c r="AE633" s="31">
        <f>_xlfn.XLOOKUP(C633,Product!$E$3:$E$29,Product!$F$3:$F$29)</f>
        <v>278000</v>
      </c>
      <c r="AF633" s="31">
        <f>_xlfn.XLOOKUP(C633,Product!$E$3:$E$29,Product!$G$3:$G$29)</f>
        <v>122000</v>
      </c>
      <c r="AG633" s="21" t="s">
        <v>12</v>
      </c>
      <c r="AH633" s="22">
        <f>_xlfn.XLOOKUP(AG633,Diskon!$C$3:$C$9,Diskon!$D$3:$D$9)</f>
        <v>0.2</v>
      </c>
      <c r="AI633" s="17" t="s">
        <v>13</v>
      </c>
      <c r="AJ633" s="16" t="s">
        <v>11</v>
      </c>
      <c r="AK633" s="16" t="s">
        <v>30</v>
      </c>
      <c r="AL633" s="23">
        <f t="shared" si="314"/>
        <v>1112000</v>
      </c>
      <c r="AM633" s="23">
        <f t="shared" si="315"/>
        <v>222400</v>
      </c>
      <c r="AN633" s="23">
        <f t="shared" si="316"/>
        <v>889600</v>
      </c>
      <c r="AO633" s="23">
        <f t="shared" si="317"/>
        <v>488000</v>
      </c>
      <c r="AP633" s="23">
        <f t="shared" si="318"/>
        <v>401600</v>
      </c>
      <c r="AQ633" s="24">
        <v>45042</v>
      </c>
      <c r="AR633" s="27" t="str">
        <f t="shared" si="319"/>
        <v>26/04/23</v>
      </c>
      <c r="AS633" s="16">
        <v>2</v>
      </c>
      <c r="AT633" s="66">
        <f>AP633/'pivot general'!$A$8</f>
        <v>6.0244095092363908E-4</v>
      </c>
    </row>
    <row r="634" spans="1:46" ht="14.4" x14ac:dyDescent="0.3">
      <c r="A634" s="16">
        <v>633</v>
      </c>
      <c r="B634" s="16" t="str">
        <f t="shared" si="288"/>
        <v>ORD-AK-633-15/04/23</v>
      </c>
      <c r="C634" s="17" t="s">
        <v>37</v>
      </c>
      <c r="D634" s="16" t="str">
        <f>_xlfn.XLOOKUP($C634,Product!$E$3:$E$29,Product!$D$3:$D$29)</f>
        <v>AK</v>
      </c>
      <c r="E634" s="18" t="s">
        <v>539</v>
      </c>
      <c r="F634" s="18">
        <f t="shared" si="289"/>
        <v>10</v>
      </c>
      <c r="G634" s="18">
        <f t="shared" si="290"/>
        <v>24</v>
      </c>
      <c r="H634" s="18">
        <f t="shared" si="291"/>
        <v>35</v>
      </c>
      <c r="I634" s="18">
        <f t="shared" si="292"/>
        <v>14</v>
      </c>
      <c r="J634" s="16" t="str">
        <f t="shared" si="293"/>
        <v>Midnight Black</v>
      </c>
      <c r="K634" s="16" t="str">
        <f t="shared" si="294"/>
        <v>Midnight Black</v>
      </c>
      <c r="L634" s="25" t="str">
        <f t="shared" si="295"/>
        <v xml:space="preserve"> 1</v>
      </c>
      <c r="M634" s="19">
        <f t="shared" si="296"/>
        <v>1</v>
      </c>
      <c r="N634" s="18">
        <f t="shared" si="297"/>
        <v>48</v>
      </c>
      <c r="O634" s="18">
        <f t="shared" si="298"/>
        <v>59</v>
      </c>
      <c r="P634" s="18">
        <f t="shared" si="299"/>
        <v>70</v>
      </c>
      <c r="Q634" s="18">
        <f t="shared" si="300"/>
        <v>11</v>
      </c>
      <c r="R634" s="27" t="str">
        <f t="shared" si="301"/>
        <v xml:space="preserve">Snow White </v>
      </c>
      <c r="S634" s="19" t="str">
        <f t="shared" si="302"/>
        <v xml:space="preserve">Snow White </v>
      </c>
      <c r="T634" s="19" t="str">
        <f t="shared" si="303"/>
        <v xml:space="preserve"> 1</v>
      </c>
      <c r="U634" s="19">
        <f t="shared" si="304"/>
        <v>1</v>
      </c>
      <c r="V634" s="20" t="e">
        <f t="shared" si="305"/>
        <v>#VALUE!</v>
      </c>
      <c r="W634" s="18" t="e">
        <f t="shared" si="306"/>
        <v>#VALUE!</v>
      </c>
      <c r="X634" s="18" t="e">
        <f t="shared" si="307"/>
        <v>#VALUE!</v>
      </c>
      <c r="Y634" s="18" t="e">
        <f t="shared" si="308"/>
        <v>#VALUE!</v>
      </c>
      <c r="Z634" s="16" t="str">
        <f t="shared" si="309"/>
        <v xml:space="preserve"> </v>
      </c>
      <c r="AA634" s="16" t="str">
        <f t="shared" si="310"/>
        <v xml:space="preserve"> </v>
      </c>
      <c r="AB634" s="19" t="str">
        <f t="shared" si="311"/>
        <v>0</v>
      </c>
      <c r="AC634" s="19">
        <f t="shared" si="312"/>
        <v>0</v>
      </c>
      <c r="AD634" s="19">
        <f t="shared" si="313"/>
        <v>2</v>
      </c>
      <c r="AE634" s="31">
        <f>_xlfn.XLOOKUP(C634,Product!$E$3:$E$29,Product!$F$3:$F$29)</f>
        <v>48000</v>
      </c>
      <c r="AF634" s="31">
        <f>_xlfn.XLOOKUP(C634,Product!$E$3:$E$29,Product!$G$3:$G$29)</f>
        <v>20000</v>
      </c>
      <c r="AG634" s="21" t="s">
        <v>16</v>
      </c>
      <c r="AH634" s="22" t="e">
        <f>_xlfn.XLOOKUP(AG634,Diskon!$C$3:$C$9,Diskon!$D$3:$D$9)</f>
        <v>#N/A</v>
      </c>
      <c r="AI634" s="17" t="s">
        <v>16</v>
      </c>
      <c r="AJ634" s="16" t="s">
        <v>17</v>
      </c>
      <c r="AK634" s="16" t="s">
        <v>26</v>
      </c>
      <c r="AL634" s="23">
        <f t="shared" si="314"/>
        <v>96000</v>
      </c>
      <c r="AM634" s="23" t="str">
        <f t="shared" si="315"/>
        <v>0</v>
      </c>
      <c r="AN634" s="23">
        <f t="shared" si="316"/>
        <v>96000</v>
      </c>
      <c r="AO634" s="23">
        <f t="shared" si="317"/>
        <v>40000</v>
      </c>
      <c r="AP634" s="23">
        <f t="shared" si="318"/>
        <v>56000</v>
      </c>
      <c r="AQ634" s="24">
        <v>45031</v>
      </c>
      <c r="AR634" s="27" t="str">
        <f t="shared" si="319"/>
        <v>15/04/23</v>
      </c>
      <c r="AS634" s="16">
        <v>5</v>
      </c>
      <c r="AT634" s="66">
        <f>AP634/'pivot general'!$A$8</f>
        <v>8.4005710288156843E-5</v>
      </c>
    </row>
    <row r="635" spans="1:46" ht="14.4" x14ac:dyDescent="0.3">
      <c r="A635" s="16">
        <v>634</v>
      </c>
      <c r="B635" s="16" t="str">
        <f t="shared" si="288"/>
        <v>ORD-PP-634-01/04/23</v>
      </c>
      <c r="C635" s="17" t="s">
        <v>43</v>
      </c>
      <c r="D635" s="16" t="str">
        <f>_xlfn.XLOOKUP($C635,Product!$E$3:$E$29,Product!$D$3:$D$29)</f>
        <v>PP</v>
      </c>
      <c r="E635" s="18" t="s">
        <v>177</v>
      </c>
      <c r="F635" s="18">
        <f t="shared" si="289"/>
        <v>10</v>
      </c>
      <c r="G635" s="18">
        <f t="shared" si="290"/>
        <v>20</v>
      </c>
      <c r="H635" s="18">
        <f t="shared" si="291"/>
        <v>31</v>
      </c>
      <c r="I635" s="18">
        <f t="shared" si="292"/>
        <v>10</v>
      </c>
      <c r="J635" s="16" t="str">
        <f t="shared" si="293"/>
        <v>Ocean Blue</v>
      </c>
      <c r="K635" s="16" t="str">
        <f t="shared" si="294"/>
        <v>Ocean Blue</v>
      </c>
      <c r="L635" s="25" t="str">
        <f t="shared" si="295"/>
        <v xml:space="preserve"> 1</v>
      </c>
      <c r="M635" s="19">
        <f t="shared" si="296"/>
        <v>1</v>
      </c>
      <c r="N635" s="18" t="e">
        <f t="shared" si="297"/>
        <v>#VALUE!</v>
      </c>
      <c r="O635" s="18" t="e">
        <f t="shared" si="298"/>
        <v>#VALUE!</v>
      </c>
      <c r="P635" s="18" t="e">
        <f t="shared" si="299"/>
        <v>#VALUE!</v>
      </c>
      <c r="Q635" s="18" t="e">
        <f t="shared" si="300"/>
        <v>#VALUE!</v>
      </c>
      <c r="R635" s="27" t="str">
        <f t="shared" si="301"/>
        <v xml:space="preserve"> </v>
      </c>
      <c r="S635" s="19" t="str">
        <f t="shared" si="302"/>
        <v xml:space="preserve"> </v>
      </c>
      <c r="T635" s="19" t="str">
        <f t="shared" si="303"/>
        <v>0</v>
      </c>
      <c r="U635" s="19">
        <f t="shared" si="304"/>
        <v>0</v>
      </c>
      <c r="V635" s="20" t="e">
        <f t="shared" si="305"/>
        <v>#VALUE!</v>
      </c>
      <c r="W635" s="18" t="e">
        <f t="shared" si="306"/>
        <v>#VALUE!</v>
      </c>
      <c r="X635" s="18" t="e">
        <f t="shared" si="307"/>
        <v>#VALUE!</v>
      </c>
      <c r="Y635" s="18" t="e">
        <f t="shared" si="308"/>
        <v>#VALUE!</v>
      </c>
      <c r="Z635" s="16" t="str">
        <f t="shared" si="309"/>
        <v xml:space="preserve"> </v>
      </c>
      <c r="AA635" s="16" t="str">
        <f t="shared" si="310"/>
        <v xml:space="preserve"> </v>
      </c>
      <c r="AB635" s="19" t="str">
        <f t="shared" si="311"/>
        <v>0</v>
      </c>
      <c r="AC635" s="19">
        <f t="shared" si="312"/>
        <v>0</v>
      </c>
      <c r="AD635" s="19">
        <f t="shared" si="313"/>
        <v>1</v>
      </c>
      <c r="AE635" s="31">
        <f>_xlfn.XLOOKUP(C635,Product!$E$3:$E$29,Product!$F$3:$F$29)</f>
        <v>395000</v>
      </c>
      <c r="AF635" s="31">
        <f>_xlfn.XLOOKUP(C635,Product!$E$3:$E$29,Product!$G$3:$G$29)</f>
        <v>172000</v>
      </c>
      <c r="AG635" s="21" t="s">
        <v>92</v>
      </c>
      <c r="AH635" s="22">
        <f>_xlfn.XLOOKUP(AG635,Diskon!$C$3:$C$9,Diskon!$D$3:$D$9)</f>
        <v>0.1</v>
      </c>
      <c r="AI635" s="17" t="s">
        <v>90</v>
      </c>
      <c r="AJ635" s="16" t="s">
        <v>14</v>
      </c>
      <c r="AK635" s="16" t="s">
        <v>25</v>
      </c>
      <c r="AL635" s="23">
        <f t="shared" si="314"/>
        <v>395000</v>
      </c>
      <c r="AM635" s="23">
        <f t="shared" si="315"/>
        <v>39500</v>
      </c>
      <c r="AN635" s="23">
        <f t="shared" si="316"/>
        <v>355500</v>
      </c>
      <c r="AO635" s="23">
        <f t="shared" si="317"/>
        <v>172000</v>
      </c>
      <c r="AP635" s="23">
        <f t="shared" si="318"/>
        <v>183500</v>
      </c>
      <c r="AQ635" s="24">
        <v>45017</v>
      </c>
      <c r="AR635" s="27" t="str">
        <f t="shared" si="319"/>
        <v>01/04/23</v>
      </c>
      <c r="AS635" s="16">
        <v>5</v>
      </c>
      <c r="AT635" s="66">
        <f>AP635/'pivot general'!$A$8</f>
        <v>2.7526871139065679E-4</v>
      </c>
    </row>
    <row r="636" spans="1:46" ht="14.4" x14ac:dyDescent="0.3">
      <c r="A636" s="16">
        <v>635</v>
      </c>
      <c r="B636" s="16" t="str">
        <f t="shared" si="288"/>
        <v>ORD-SW-635-06/04/23</v>
      </c>
      <c r="C636" s="17" t="s">
        <v>33</v>
      </c>
      <c r="D636" s="16" t="str">
        <f>_xlfn.XLOOKUP($C636,Product!$E$3:$E$29,Product!$D$3:$D$29)</f>
        <v>SW</v>
      </c>
      <c r="E636" s="18" t="s">
        <v>540</v>
      </c>
      <c r="F636" s="18">
        <f t="shared" si="289"/>
        <v>10</v>
      </c>
      <c r="G636" s="18">
        <f t="shared" si="290"/>
        <v>18</v>
      </c>
      <c r="H636" s="18">
        <f t="shared" si="291"/>
        <v>29</v>
      </c>
      <c r="I636" s="18">
        <f t="shared" si="292"/>
        <v>8</v>
      </c>
      <c r="J636" s="16" t="str">
        <f t="shared" si="293"/>
        <v>Ash Grey</v>
      </c>
      <c r="K636" s="16" t="str">
        <f t="shared" si="294"/>
        <v>Ash Grey</v>
      </c>
      <c r="L636" s="25" t="str">
        <f t="shared" si="295"/>
        <v xml:space="preserve"> 3</v>
      </c>
      <c r="M636" s="19">
        <f t="shared" si="296"/>
        <v>3</v>
      </c>
      <c r="N636" s="18">
        <f t="shared" si="297"/>
        <v>42</v>
      </c>
      <c r="O636" s="18">
        <f t="shared" si="298"/>
        <v>47</v>
      </c>
      <c r="P636" s="18">
        <f t="shared" si="299"/>
        <v>58</v>
      </c>
      <c r="Q636" s="18">
        <f t="shared" si="300"/>
        <v>5</v>
      </c>
      <c r="R636" s="27" t="str">
        <f t="shared" si="301"/>
        <v xml:space="preserve">Gold </v>
      </c>
      <c r="S636" s="19" t="str">
        <f t="shared" si="302"/>
        <v xml:space="preserve">Gold </v>
      </c>
      <c r="T636" s="19" t="str">
        <f t="shared" si="303"/>
        <v xml:space="preserve"> 1</v>
      </c>
      <c r="U636" s="19">
        <f t="shared" si="304"/>
        <v>1</v>
      </c>
      <c r="V636" s="20" t="e">
        <f t="shared" si="305"/>
        <v>#VALUE!</v>
      </c>
      <c r="W636" s="18" t="e">
        <f t="shared" si="306"/>
        <v>#VALUE!</v>
      </c>
      <c r="X636" s="18" t="e">
        <f t="shared" si="307"/>
        <v>#VALUE!</v>
      </c>
      <c r="Y636" s="18" t="e">
        <f t="shared" si="308"/>
        <v>#VALUE!</v>
      </c>
      <c r="Z636" s="16" t="str">
        <f t="shared" si="309"/>
        <v xml:space="preserve"> </v>
      </c>
      <c r="AA636" s="16" t="str">
        <f t="shared" si="310"/>
        <v xml:space="preserve"> </v>
      </c>
      <c r="AB636" s="19" t="str">
        <f t="shared" si="311"/>
        <v>0</v>
      </c>
      <c r="AC636" s="19">
        <f t="shared" si="312"/>
        <v>0</v>
      </c>
      <c r="AD636" s="19">
        <f t="shared" si="313"/>
        <v>4</v>
      </c>
      <c r="AE636" s="31">
        <f>_xlfn.XLOOKUP(C636,Product!$E$3:$E$29,Product!$F$3:$F$29)</f>
        <v>189000</v>
      </c>
      <c r="AF636" s="31">
        <f>_xlfn.XLOOKUP(C636,Product!$E$3:$E$29,Product!$G$3:$G$29)</f>
        <v>93000</v>
      </c>
      <c r="AG636" s="21" t="s">
        <v>92</v>
      </c>
      <c r="AH636" s="22">
        <f>_xlfn.XLOOKUP(AG636,Diskon!$C$3:$C$9,Diskon!$D$3:$D$9)</f>
        <v>0.1</v>
      </c>
      <c r="AI636" s="17" t="s">
        <v>90</v>
      </c>
      <c r="AJ636" s="16" t="s">
        <v>14</v>
      </c>
      <c r="AK636" s="16" t="s">
        <v>30</v>
      </c>
      <c r="AL636" s="23">
        <f t="shared" si="314"/>
        <v>756000</v>
      </c>
      <c r="AM636" s="23">
        <f t="shared" si="315"/>
        <v>75600</v>
      </c>
      <c r="AN636" s="23">
        <f t="shared" si="316"/>
        <v>680400</v>
      </c>
      <c r="AO636" s="23">
        <f t="shared" si="317"/>
        <v>372000</v>
      </c>
      <c r="AP636" s="23">
        <f t="shared" si="318"/>
        <v>308400</v>
      </c>
      <c r="AQ636" s="24">
        <v>45022</v>
      </c>
      <c r="AR636" s="27" t="str">
        <f t="shared" si="319"/>
        <v>06/04/23</v>
      </c>
      <c r="AS636" s="16">
        <v>5</v>
      </c>
      <c r="AT636" s="66">
        <f>AP636/'pivot general'!$A$8</f>
        <v>4.6263144737263516E-4</v>
      </c>
    </row>
    <row r="637" spans="1:46" ht="14.4" x14ac:dyDescent="0.3">
      <c r="A637" s="16">
        <v>636</v>
      </c>
      <c r="B637" s="16" t="str">
        <f t="shared" si="288"/>
        <v>ORD-SP-636-08/04/23</v>
      </c>
      <c r="C637" s="17" t="s">
        <v>63</v>
      </c>
      <c r="D637" s="16" t="str">
        <f>_xlfn.XLOOKUP($C637,Product!$E$3:$E$29,Product!$D$3:$D$29)</f>
        <v>SP</v>
      </c>
      <c r="E637" s="18" t="s">
        <v>104</v>
      </c>
      <c r="F637" s="18">
        <f t="shared" si="289"/>
        <v>10</v>
      </c>
      <c r="G637" s="18">
        <f t="shared" si="290"/>
        <v>23</v>
      </c>
      <c r="H637" s="18">
        <f t="shared" si="291"/>
        <v>34</v>
      </c>
      <c r="I637" s="18">
        <f t="shared" si="292"/>
        <v>13</v>
      </c>
      <c r="J637" s="16" t="str">
        <f t="shared" si="293"/>
        <v>Summer Orange</v>
      </c>
      <c r="K637" s="16" t="str">
        <f t="shared" si="294"/>
        <v>Summer Orange</v>
      </c>
      <c r="L637" s="25" t="str">
        <f t="shared" si="295"/>
        <v xml:space="preserve"> 1</v>
      </c>
      <c r="M637" s="19">
        <f t="shared" si="296"/>
        <v>1</v>
      </c>
      <c r="N637" s="18" t="e">
        <f t="shared" si="297"/>
        <v>#VALUE!</v>
      </c>
      <c r="O637" s="18" t="e">
        <f t="shared" si="298"/>
        <v>#VALUE!</v>
      </c>
      <c r="P637" s="18" t="e">
        <f t="shared" si="299"/>
        <v>#VALUE!</v>
      </c>
      <c r="Q637" s="18" t="e">
        <f t="shared" si="300"/>
        <v>#VALUE!</v>
      </c>
      <c r="R637" s="27" t="str">
        <f t="shared" si="301"/>
        <v xml:space="preserve"> </v>
      </c>
      <c r="S637" s="19" t="str">
        <f t="shared" si="302"/>
        <v xml:space="preserve"> </v>
      </c>
      <c r="T637" s="19" t="str">
        <f t="shared" si="303"/>
        <v>0</v>
      </c>
      <c r="U637" s="19">
        <f t="shared" si="304"/>
        <v>0</v>
      </c>
      <c r="V637" s="20" t="e">
        <f t="shared" si="305"/>
        <v>#VALUE!</v>
      </c>
      <c r="W637" s="18" t="e">
        <f t="shared" si="306"/>
        <v>#VALUE!</v>
      </c>
      <c r="X637" s="18" t="e">
        <f t="shared" si="307"/>
        <v>#VALUE!</v>
      </c>
      <c r="Y637" s="18" t="e">
        <f t="shared" si="308"/>
        <v>#VALUE!</v>
      </c>
      <c r="Z637" s="16" t="str">
        <f t="shared" si="309"/>
        <v xml:space="preserve"> </v>
      </c>
      <c r="AA637" s="16" t="str">
        <f t="shared" si="310"/>
        <v xml:space="preserve"> </v>
      </c>
      <c r="AB637" s="19" t="str">
        <f t="shared" si="311"/>
        <v>0</v>
      </c>
      <c r="AC637" s="19">
        <f t="shared" si="312"/>
        <v>0</v>
      </c>
      <c r="AD637" s="19">
        <f t="shared" si="313"/>
        <v>1</v>
      </c>
      <c r="AE637" s="31">
        <f>_xlfn.XLOOKUP(C637,Product!$E$3:$E$29,Product!$F$3:$F$29)</f>
        <v>125000</v>
      </c>
      <c r="AF637" s="31">
        <f>_xlfn.XLOOKUP(C637,Product!$E$3:$E$29,Product!$G$3:$G$29)</f>
        <v>23000</v>
      </c>
      <c r="AG637" s="21" t="s">
        <v>16</v>
      </c>
      <c r="AH637" s="22" t="e">
        <f>_xlfn.XLOOKUP(AG637,Diskon!$C$3:$C$9,Diskon!$D$3:$D$9)</f>
        <v>#N/A</v>
      </c>
      <c r="AI637" s="17" t="s">
        <v>16</v>
      </c>
      <c r="AJ637" s="16" t="s">
        <v>14</v>
      </c>
      <c r="AK637" s="16" t="s">
        <v>32</v>
      </c>
      <c r="AL637" s="23">
        <f t="shared" si="314"/>
        <v>125000</v>
      </c>
      <c r="AM637" s="23" t="str">
        <f t="shared" si="315"/>
        <v>0</v>
      </c>
      <c r="AN637" s="23">
        <f t="shared" si="316"/>
        <v>125000</v>
      </c>
      <c r="AO637" s="23">
        <f t="shared" si="317"/>
        <v>23000</v>
      </c>
      <c r="AP637" s="23">
        <f t="shared" si="318"/>
        <v>102000</v>
      </c>
      <c r="AQ637" s="24">
        <v>45024</v>
      </c>
      <c r="AR637" s="27" t="str">
        <f t="shared" si="319"/>
        <v>08/04/23</v>
      </c>
      <c r="AS637" s="16">
        <v>2</v>
      </c>
      <c r="AT637" s="66">
        <f>AP637/'pivot general'!$A$8</f>
        <v>1.5301040088199996E-4</v>
      </c>
    </row>
    <row r="638" spans="1:46" ht="14.4" x14ac:dyDescent="0.3">
      <c r="A638" s="16">
        <v>637</v>
      </c>
      <c r="B638" s="16" t="str">
        <f t="shared" si="288"/>
        <v>ORD-PU-637-01/04/23</v>
      </c>
      <c r="C638" s="17" t="s">
        <v>41</v>
      </c>
      <c r="D638" s="16" t="str">
        <f>_xlfn.XLOOKUP($C638,Product!$E$3:$E$29,Product!$D$3:$D$29)</f>
        <v>PU</v>
      </c>
      <c r="E638" s="18" t="s">
        <v>541</v>
      </c>
      <c r="F638" s="18">
        <f t="shared" si="289"/>
        <v>10</v>
      </c>
      <c r="G638" s="18">
        <f t="shared" si="290"/>
        <v>21</v>
      </c>
      <c r="H638" s="18">
        <f t="shared" si="291"/>
        <v>32</v>
      </c>
      <c r="I638" s="18">
        <f t="shared" si="292"/>
        <v>11</v>
      </c>
      <c r="J638" s="16" t="str">
        <f t="shared" si="293"/>
        <v>Carmine Red</v>
      </c>
      <c r="K638" s="16" t="str">
        <f t="shared" si="294"/>
        <v>Carmine Red</v>
      </c>
      <c r="L638" s="25" t="str">
        <f t="shared" si="295"/>
        <v xml:space="preserve"> 1</v>
      </c>
      <c r="M638" s="19">
        <f t="shared" si="296"/>
        <v>1</v>
      </c>
      <c r="N638" s="18">
        <f t="shared" si="297"/>
        <v>45</v>
      </c>
      <c r="O638" s="18">
        <f t="shared" si="298"/>
        <v>50</v>
      </c>
      <c r="P638" s="18">
        <f t="shared" si="299"/>
        <v>61</v>
      </c>
      <c r="Q638" s="18">
        <f t="shared" si="300"/>
        <v>5</v>
      </c>
      <c r="R638" s="27" t="str">
        <f t="shared" si="301"/>
        <v xml:space="preserve">Dusk </v>
      </c>
      <c r="S638" s="19" t="str">
        <f t="shared" si="302"/>
        <v xml:space="preserve">Dusk </v>
      </c>
      <c r="T638" s="19" t="str">
        <f t="shared" si="303"/>
        <v xml:space="preserve"> 2</v>
      </c>
      <c r="U638" s="19">
        <f t="shared" si="304"/>
        <v>2</v>
      </c>
      <c r="V638" s="20">
        <f t="shared" si="305"/>
        <v>74</v>
      </c>
      <c r="W638" s="18">
        <f t="shared" si="306"/>
        <v>83</v>
      </c>
      <c r="X638" s="18">
        <f t="shared" si="307"/>
        <v>94</v>
      </c>
      <c r="Y638" s="18">
        <f t="shared" si="308"/>
        <v>9</v>
      </c>
      <c r="Z638" s="16" t="str">
        <f t="shared" si="309"/>
        <v xml:space="preserve">Ash Grey </v>
      </c>
      <c r="AA638" s="16" t="str">
        <f t="shared" si="310"/>
        <v xml:space="preserve">Ash Grey </v>
      </c>
      <c r="AB638" s="19" t="str">
        <f t="shared" si="311"/>
        <v xml:space="preserve"> 3</v>
      </c>
      <c r="AC638" s="19">
        <f t="shared" si="312"/>
        <v>3</v>
      </c>
      <c r="AD638" s="19">
        <f t="shared" si="313"/>
        <v>6</v>
      </c>
      <c r="AE638" s="31">
        <f>_xlfn.XLOOKUP(C638,Product!$E$3:$E$29,Product!$F$3:$F$29)</f>
        <v>220000</v>
      </c>
      <c r="AF638" s="31">
        <f>_xlfn.XLOOKUP(C638,Product!$E$3:$E$29,Product!$G$3:$G$29)</f>
        <v>76000</v>
      </c>
      <c r="AG638" s="21" t="s">
        <v>89</v>
      </c>
      <c r="AH638" s="22">
        <f>_xlfn.XLOOKUP(AG638,Diskon!$C$3:$C$9,Diskon!$D$3:$D$9)</f>
        <v>0.15</v>
      </c>
      <c r="AI638" s="17" t="s">
        <v>90</v>
      </c>
      <c r="AJ638" s="16" t="s">
        <v>23</v>
      </c>
      <c r="AK638" s="16" t="s">
        <v>76</v>
      </c>
      <c r="AL638" s="23">
        <f t="shared" si="314"/>
        <v>1320000</v>
      </c>
      <c r="AM638" s="23">
        <f t="shared" si="315"/>
        <v>198000</v>
      </c>
      <c r="AN638" s="23">
        <f t="shared" si="316"/>
        <v>1122000</v>
      </c>
      <c r="AO638" s="23">
        <f t="shared" si="317"/>
        <v>456000</v>
      </c>
      <c r="AP638" s="23">
        <f t="shared" si="318"/>
        <v>666000</v>
      </c>
      <c r="AQ638" s="24">
        <v>45017</v>
      </c>
      <c r="AR638" s="27" t="str">
        <f t="shared" si="319"/>
        <v>01/04/23</v>
      </c>
      <c r="AS638" s="16">
        <v>1</v>
      </c>
      <c r="AT638" s="66">
        <f>AP638/'pivot general'!$A$8</f>
        <v>9.9906791164129389E-4</v>
      </c>
    </row>
    <row r="639" spans="1:46" ht="14.4" x14ac:dyDescent="0.3">
      <c r="A639" s="16">
        <v>638</v>
      </c>
      <c r="B639" s="16" t="str">
        <f t="shared" si="288"/>
        <v>ORD-PW-638-04/04/23</v>
      </c>
      <c r="C639" s="17" t="s">
        <v>9</v>
      </c>
      <c r="D639" s="16" t="str">
        <f>_xlfn.XLOOKUP($C639,Product!$E$3:$E$29,Product!$D$3:$D$29)</f>
        <v>PW</v>
      </c>
      <c r="E639" s="18" t="s">
        <v>124</v>
      </c>
      <c r="F639" s="18">
        <f t="shared" si="289"/>
        <v>10</v>
      </c>
      <c r="G639" s="18">
        <f t="shared" si="290"/>
        <v>23</v>
      </c>
      <c r="H639" s="18">
        <f t="shared" si="291"/>
        <v>34</v>
      </c>
      <c r="I639" s="18">
        <f t="shared" si="292"/>
        <v>13</v>
      </c>
      <c r="J639" s="16" t="str">
        <f t="shared" si="293"/>
        <v>Summer Orange</v>
      </c>
      <c r="K639" s="16" t="str">
        <f t="shared" si="294"/>
        <v>Summer Orange</v>
      </c>
      <c r="L639" s="25" t="str">
        <f t="shared" si="295"/>
        <v xml:space="preserve"> 4</v>
      </c>
      <c r="M639" s="19">
        <f t="shared" si="296"/>
        <v>4</v>
      </c>
      <c r="N639" s="18" t="e">
        <f t="shared" si="297"/>
        <v>#VALUE!</v>
      </c>
      <c r="O639" s="18" t="e">
        <f t="shared" si="298"/>
        <v>#VALUE!</v>
      </c>
      <c r="P639" s="18" t="e">
        <f t="shared" si="299"/>
        <v>#VALUE!</v>
      </c>
      <c r="Q639" s="18" t="e">
        <f t="shared" si="300"/>
        <v>#VALUE!</v>
      </c>
      <c r="R639" s="27" t="str">
        <f t="shared" si="301"/>
        <v xml:space="preserve"> </v>
      </c>
      <c r="S639" s="19" t="str">
        <f t="shared" si="302"/>
        <v xml:space="preserve"> </v>
      </c>
      <c r="T639" s="19" t="str">
        <f t="shared" si="303"/>
        <v>0</v>
      </c>
      <c r="U639" s="19">
        <f t="shared" si="304"/>
        <v>0</v>
      </c>
      <c r="V639" s="20" t="e">
        <f t="shared" si="305"/>
        <v>#VALUE!</v>
      </c>
      <c r="W639" s="18" t="e">
        <f t="shared" si="306"/>
        <v>#VALUE!</v>
      </c>
      <c r="X639" s="18" t="e">
        <f t="shared" si="307"/>
        <v>#VALUE!</v>
      </c>
      <c r="Y639" s="18" t="e">
        <f t="shared" si="308"/>
        <v>#VALUE!</v>
      </c>
      <c r="Z639" s="16" t="str">
        <f t="shared" si="309"/>
        <v xml:space="preserve"> </v>
      </c>
      <c r="AA639" s="16" t="str">
        <f t="shared" si="310"/>
        <v xml:space="preserve"> </v>
      </c>
      <c r="AB639" s="19" t="str">
        <f t="shared" si="311"/>
        <v>0</v>
      </c>
      <c r="AC639" s="19">
        <f t="shared" si="312"/>
        <v>0</v>
      </c>
      <c r="AD639" s="19">
        <f t="shared" si="313"/>
        <v>4</v>
      </c>
      <c r="AE639" s="31">
        <f>_xlfn.XLOOKUP(C639,Product!$E$3:$E$29,Product!$F$3:$F$29)</f>
        <v>120000</v>
      </c>
      <c r="AF639" s="31">
        <f>_xlfn.XLOOKUP(C639,Product!$E$3:$E$29,Product!$G$3:$G$29)</f>
        <v>39000</v>
      </c>
      <c r="AG639" s="21" t="s">
        <v>89</v>
      </c>
      <c r="AH639" s="22">
        <f>_xlfn.XLOOKUP(AG639,Diskon!$C$3:$C$9,Diskon!$D$3:$D$9)</f>
        <v>0.15</v>
      </c>
      <c r="AI639" s="17" t="s">
        <v>90</v>
      </c>
      <c r="AJ639" s="16" t="s">
        <v>23</v>
      </c>
      <c r="AK639" s="16" t="s">
        <v>28</v>
      </c>
      <c r="AL639" s="23">
        <f t="shared" si="314"/>
        <v>480000</v>
      </c>
      <c r="AM639" s="23">
        <f t="shared" si="315"/>
        <v>72000</v>
      </c>
      <c r="AN639" s="23">
        <f t="shared" si="316"/>
        <v>408000</v>
      </c>
      <c r="AO639" s="23">
        <f t="shared" si="317"/>
        <v>156000</v>
      </c>
      <c r="AP639" s="23">
        <f t="shared" si="318"/>
        <v>252000</v>
      </c>
      <c r="AQ639" s="24">
        <v>45020</v>
      </c>
      <c r="AR639" s="27" t="str">
        <f t="shared" si="319"/>
        <v>04/04/23</v>
      </c>
      <c r="AS639" s="16">
        <v>5</v>
      </c>
      <c r="AT639" s="66">
        <f>AP639/'pivot general'!$A$8</f>
        <v>3.7802569629670577E-4</v>
      </c>
    </row>
    <row r="640" spans="1:46" ht="14.4" x14ac:dyDescent="0.3">
      <c r="A640" s="16">
        <v>639</v>
      </c>
      <c r="B640" s="16" t="str">
        <f t="shared" si="288"/>
        <v>ORD-PW-639-28/04/23</v>
      </c>
      <c r="C640" s="17" t="s">
        <v>59</v>
      </c>
      <c r="D640" s="16" t="str">
        <f>_xlfn.XLOOKUP($C640,Product!$E$3:$E$29,Product!$D$3:$D$29)</f>
        <v>PW</v>
      </c>
      <c r="E640" s="18" t="s">
        <v>261</v>
      </c>
      <c r="F640" s="18">
        <f t="shared" si="289"/>
        <v>10</v>
      </c>
      <c r="G640" s="18">
        <f t="shared" si="290"/>
        <v>24</v>
      </c>
      <c r="H640" s="18">
        <f t="shared" si="291"/>
        <v>35</v>
      </c>
      <c r="I640" s="18">
        <f t="shared" si="292"/>
        <v>14</v>
      </c>
      <c r="J640" s="16" t="str">
        <f t="shared" si="293"/>
        <v>Midnight Black</v>
      </c>
      <c r="K640" s="16" t="str">
        <f t="shared" si="294"/>
        <v>Midnight Black</v>
      </c>
      <c r="L640" s="25" t="str">
        <f t="shared" si="295"/>
        <v xml:space="preserve"> 1</v>
      </c>
      <c r="M640" s="19">
        <f t="shared" si="296"/>
        <v>1</v>
      </c>
      <c r="N640" s="18" t="e">
        <f t="shared" si="297"/>
        <v>#VALUE!</v>
      </c>
      <c r="O640" s="18" t="e">
        <f t="shared" si="298"/>
        <v>#VALUE!</v>
      </c>
      <c r="P640" s="18" t="e">
        <f t="shared" si="299"/>
        <v>#VALUE!</v>
      </c>
      <c r="Q640" s="18" t="e">
        <f t="shared" si="300"/>
        <v>#VALUE!</v>
      </c>
      <c r="R640" s="27" t="str">
        <f t="shared" si="301"/>
        <v xml:space="preserve"> </v>
      </c>
      <c r="S640" s="19" t="str">
        <f t="shared" si="302"/>
        <v xml:space="preserve"> </v>
      </c>
      <c r="T640" s="19" t="str">
        <f t="shared" si="303"/>
        <v>0</v>
      </c>
      <c r="U640" s="19">
        <f t="shared" si="304"/>
        <v>0</v>
      </c>
      <c r="V640" s="20" t="e">
        <f t="shared" si="305"/>
        <v>#VALUE!</v>
      </c>
      <c r="W640" s="18" t="e">
        <f t="shared" si="306"/>
        <v>#VALUE!</v>
      </c>
      <c r="X640" s="18" t="e">
        <f t="shared" si="307"/>
        <v>#VALUE!</v>
      </c>
      <c r="Y640" s="18" t="e">
        <f t="shared" si="308"/>
        <v>#VALUE!</v>
      </c>
      <c r="Z640" s="16" t="str">
        <f t="shared" si="309"/>
        <v xml:space="preserve"> </v>
      </c>
      <c r="AA640" s="16" t="str">
        <f t="shared" si="310"/>
        <v xml:space="preserve"> </v>
      </c>
      <c r="AB640" s="19" t="str">
        <f t="shared" si="311"/>
        <v>0</v>
      </c>
      <c r="AC640" s="19">
        <f t="shared" si="312"/>
        <v>0</v>
      </c>
      <c r="AD640" s="19">
        <f t="shared" si="313"/>
        <v>1</v>
      </c>
      <c r="AE640" s="31">
        <f>_xlfn.XLOOKUP(C640,Product!$E$3:$E$29,Product!$F$3:$F$29)</f>
        <v>110000</v>
      </c>
      <c r="AF640" s="31">
        <f>_xlfn.XLOOKUP(C640,Product!$E$3:$E$29,Product!$G$3:$G$29)</f>
        <v>40000</v>
      </c>
      <c r="AG640" s="21" t="s">
        <v>96</v>
      </c>
      <c r="AH640" s="22">
        <f>_xlfn.XLOOKUP(AG640,Diskon!$C$3:$C$9,Diskon!$D$3:$D$9)</f>
        <v>0.1</v>
      </c>
      <c r="AI640" s="17" t="s">
        <v>13</v>
      </c>
      <c r="AJ640" s="16" t="s">
        <v>14</v>
      </c>
      <c r="AK640" s="16" t="s">
        <v>51</v>
      </c>
      <c r="AL640" s="23">
        <f t="shared" si="314"/>
        <v>110000</v>
      </c>
      <c r="AM640" s="23">
        <f t="shared" si="315"/>
        <v>11000</v>
      </c>
      <c r="AN640" s="23">
        <f t="shared" si="316"/>
        <v>99000</v>
      </c>
      <c r="AO640" s="23">
        <f t="shared" si="317"/>
        <v>40000</v>
      </c>
      <c r="AP640" s="23">
        <f t="shared" si="318"/>
        <v>59000</v>
      </c>
      <c r="AQ640" s="24">
        <v>45044</v>
      </c>
      <c r="AR640" s="27" t="str">
        <f t="shared" si="319"/>
        <v>28/04/23</v>
      </c>
      <c r="AS640" s="16">
        <v>2</v>
      </c>
      <c r="AT640" s="66">
        <f>AP640/'pivot general'!$A$8</f>
        <v>8.8506016196450955E-5</v>
      </c>
    </row>
    <row r="641" spans="1:46" ht="14.4" x14ac:dyDescent="0.3">
      <c r="A641" s="16">
        <v>640</v>
      </c>
      <c r="B641" s="16" t="str">
        <f t="shared" si="288"/>
        <v>ORD-PW-640-05/04/23</v>
      </c>
      <c r="C641" s="17" t="s">
        <v>9</v>
      </c>
      <c r="D641" s="16" t="str">
        <f>_xlfn.XLOOKUP($C641,Product!$E$3:$E$29,Product!$D$3:$D$29)</f>
        <v>PW</v>
      </c>
      <c r="E641" s="18" t="s">
        <v>319</v>
      </c>
      <c r="F641" s="18">
        <f t="shared" si="289"/>
        <v>10</v>
      </c>
      <c r="G641" s="18">
        <f t="shared" si="290"/>
        <v>20</v>
      </c>
      <c r="H641" s="18">
        <f t="shared" si="291"/>
        <v>31</v>
      </c>
      <c r="I641" s="18">
        <f t="shared" si="292"/>
        <v>10</v>
      </c>
      <c r="J641" s="16" t="str">
        <f t="shared" si="293"/>
        <v>Snow White</v>
      </c>
      <c r="K641" s="16" t="str">
        <f t="shared" si="294"/>
        <v>Snow White</v>
      </c>
      <c r="L641" s="25" t="str">
        <f t="shared" si="295"/>
        <v xml:space="preserve"> 6</v>
      </c>
      <c r="M641" s="19">
        <f t="shared" si="296"/>
        <v>6</v>
      </c>
      <c r="N641" s="18" t="e">
        <f t="shared" si="297"/>
        <v>#VALUE!</v>
      </c>
      <c r="O641" s="18" t="e">
        <f t="shared" si="298"/>
        <v>#VALUE!</v>
      </c>
      <c r="P641" s="18" t="e">
        <f t="shared" si="299"/>
        <v>#VALUE!</v>
      </c>
      <c r="Q641" s="18" t="e">
        <f t="shared" si="300"/>
        <v>#VALUE!</v>
      </c>
      <c r="R641" s="27" t="str">
        <f t="shared" si="301"/>
        <v xml:space="preserve"> </v>
      </c>
      <c r="S641" s="19" t="str">
        <f t="shared" si="302"/>
        <v xml:space="preserve"> </v>
      </c>
      <c r="T641" s="19" t="str">
        <f t="shared" si="303"/>
        <v>0</v>
      </c>
      <c r="U641" s="19">
        <f t="shared" si="304"/>
        <v>0</v>
      </c>
      <c r="V641" s="20" t="e">
        <f t="shared" si="305"/>
        <v>#VALUE!</v>
      </c>
      <c r="W641" s="18" t="e">
        <f t="shared" si="306"/>
        <v>#VALUE!</v>
      </c>
      <c r="X641" s="18" t="e">
        <f t="shared" si="307"/>
        <v>#VALUE!</v>
      </c>
      <c r="Y641" s="18" t="e">
        <f t="shared" si="308"/>
        <v>#VALUE!</v>
      </c>
      <c r="Z641" s="16" t="str">
        <f t="shared" si="309"/>
        <v xml:space="preserve"> </v>
      </c>
      <c r="AA641" s="16" t="str">
        <f t="shared" si="310"/>
        <v xml:space="preserve"> </v>
      </c>
      <c r="AB641" s="19" t="str">
        <f t="shared" si="311"/>
        <v>0</v>
      </c>
      <c r="AC641" s="19">
        <f t="shared" si="312"/>
        <v>0</v>
      </c>
      <c r="AD641" s="19">
        <f t="shared" si="313"/>
        <v>6</v>
      </c>
      <c r="AE641" s="31">
        <f>_xlfn.XLOOKUP(C641,Product!$E$3:$E$29,Product!$F$3:$F$29)</f>
        <v>120000</v>
      </c>
      <c r="AF641" s="31">
        <f>_xlfn.XLOOKUP(C641,Product!$E$3:$E$29,Product!$G$3:$G$29)</f>
        <v>39000</v>
      </c>
      <c r="AG641" s="21" t="s">
        <v>19</v>
      </c>
      <c r="AH641" s="22">
        <f>_xlfn.XLOOKUP(AG641,Diskon!$C$3:$C$9,Diskon!$D$3:$D$9)</f>
        <v>0.15</v>
      </c>
      <c r="AI641" s="17" t="s">
        <v>90</v>
      </c>
      <c r="AJ641" s="16" t="s">
        <v>11</v>
      </c>
      <c r="AK641" s="16" t="s">
        <v>76</v>
      </c>
      <c r="AL641" s="23">
        <f t="shared" si="314"/>
        <v>720000</v>
      </c>
      <c r="AM641" s="23">
        <f t="shared" si="315"/>
        <v>108000</v>
      </c>
      <c r="AN641" s="23">
        <f t="shared" si="316"/>
        <v>612000</v>
      </c>
      <c r="AO641" s="23">
        <f t="shared" si="317"/>
        <v>234000</v>
      </c>
      <c r="AP641" s="23">
        <f t="shared" si="318"/>
        <v>378000</v>
      </c>
      <c r="AQ641" s="24">
        <v>45021</v>
      </c>
      <c r="AR641" s="27" t="str">
        <f t="shared" si="319"/>
        <v>05/04/23</v>
      </c>
      <c r="AS641" s="16">
        <v>2</v>
      </c>
      <c r="AT641" s="66">
        <f>AP641/'pivot general'!$A$8</f>
        <v>5.6703854444505866E-4</v>
      </c>
    </row>
    <row r="642" spans="1:46" ht="14.4" x14ac:dyDescent="0.3">
      <c r="A642" s="16">
        <v>641</v>
      </c>
      <c r="B642" s="16" t="str">
        <f t="shared" si="288"/>
        <v>ORD-AK-641-01/04/23</v>
      </c>
      <c r="C642" s="17" t="s">
        <v>31</v>
      </c>
      <c r="D642" s="16" t="str">
        <f>_xlfn.XLOOKUP($C642,Product!$E$3:$E$29,Product!$D$3:$D$29)</f>
        <v>AK</v>
      </c>
      <c r="E642" s="18" t="s">
        <v>197</v>
      </c>
      <c r="F642" s="18">
        <f t="shared" si="289"/>
        <v>10</v>
      </c>
      <c r="G642" s="18">
        <f t="shared" si="290"/>
        <v>21</v>
      </c>
      <c r="H642" s="18">
        <f t="shared" si="291"/>
        <v>32</v>
      </c>
      <c r="I642" s="18">
        <f t="shared" si="292"/>
        <v>11</v>
      </c>
      <c r="J642" s="16" t="str">
        <f t="shared" si="293"/>
        <v>Carmine Red</v>
      </c>
      <c r="K642" s="16" t="str">
        <f t="shared" si="294"/>
        <v>Carmine Red</v>
      </c>
      <c r="L642" s="25" t="str">
        <f t="shared" si="295"/>
        <v xml:space="preserve"> 2</v>
      </c>
      <c r="M642" s="19">
        <f t="shared" si="296"/>
        <v>2</v>
      </c>
      <c r="N642" s="18" t="e">
        <f t="shared" si="297"/>
        <v>#VALUE!</v>
      </c>
      <c r="O642" s="18" t="e">
        <f t="shared" si="298"/>
        <v>#VALUE!</v>
      </c>
      <c r="P642" s="18" t="e">
        <f t="shared" si="299"/>
        <v>#VALUE!</v>
      </c>
      <c r="Q642" s="18" t="e">
        <f t="shared" si="300"/>
        <v>#VALUE!</v>
      </c>
      <c r="R642" s="27" t="str">
        <f t="shared" si="301"/>
        <v xml:space="preserve"> </v>
      </c>
      <c r="S642" s="19" t="str">
        <f t="shared" si="302"/>
        <v xml:space="preserve"> </v>
      </c>
      <c r="T642" s="19" t="str">
        <f t="shared" si="303"/>
        <v>0</v>
      </c>
      <c r="U642" s="19">
        <f t="shared" si="304"/>
        <v>0</v>
      </c>
      <c r="V642" s="20" t="e">
        <f t="shared" si="305"/>
        <v>#VALUE!</v>
      </c>
      <c r="W642" s="18" t="e">
        <f t="shared" si="306"/>
        <v>#VALUE!</v>
      </c>
      <c r="X642" s="18" t="e">
        <f t="shared" si="307"/>
        <v>#VALUE!</v>
      </c>
      <c r="Y642" s="18" t="e">
        <f t="shared" si="308"/>
        <v>#VALUE!</v>
      </c>
      <c r="Z642" s="16" t="str">
        <f t="shared" si="309"/>
        <v xml:space="preserve"> </v>
      </c>
      <c r="AA642" s="16" t="str">
        <f t="shared" si="310"/>
        <v xml:space="preserve"> </v>
      </c>
      <c r="AB642" s="19" t="str">
        <f t="shared" si="311"/>
        <v>0</v>
      </c>
      <c r="AC642" s="19">
        <f t="shared" si="312"/>
        <v>0</v>
      </c>
      <c r="AD642" s="19">
        <f t="shared" si="313"/>
        <v>2</v>
      </c>
      <c r="AE642" s="31">
        <f>_xlfn.XLOOKUP(C642,Product!$E$3:$E$29,Product!$F$3:$F$29)</f>
        <v>65000</v>
      </c>
      <c r="AF642" s="31">
        <f>_xlfn.XLOOKUP(C642,Product!$E$3:$E$29,Product!$G$3:$G$29)</f>
        <v>11000</v>
      </c>
      <c r="AG642" s="21" t="s">
        <v>92</v>
      </c>
      <c r="AH642" s="22">
        <f>_xlfn.XLOOKUP(AG642,Diskon!$C$3:$C$9,Diskon!$D$3:$D$9)</f>
        <v>0.1</v>
      </c>
      <c r="AI642" s="17" t="s">
        <v>90</v>
      </c>
      <c r="AJ642" s="16" t="s">
        <v>14</v>
      </c>
      <c r="AK642" s="16" t="s">
        <v>53</v>
      </c>
      <c r="AL642" s="23">
        <f t="shared" si="314"/>
        <v>130000</v>
      </c>
      <c r="AM642" s="23">
        <f t="shared" si="315"/>
        <v>13000</v>
      </c>
      <c r="AN642" s="23">
        <f t="shared" si="316"/>
        <v>117000</v>
      </c>
      <c r="AO642" s="23">
        <f t="shared" si="317"/>
        <v>22000</v>
      </c>
      <c r="AP642" s="23">
        <f t="shared" si="318"/>
        <v>95000</v>
      </c>
      <c r="AQ642" s="24">
        <v>45017</v>
      </c>
      <c r="AR642" s="27" t="str">
        <f t="shared" si="319"/>
        <v>01/04/23</v>
      </c>
      <c r="AS642" s="16">
        <v>5</v>
      </c>
      <c r="AT642" s="66">
        <f>AP642/'pivot general'!$A$8</f>
        <v>1.4250968709598035E-4</v>
      </c>
    </row>
    <row r="643" spans="1:46" ht="14.4" x14ac:dyDescent="0.3">
      <c r="A643" s="16">
        <v>642</v>
      </c>
      <c r="B643" s="16" t="str">
        <f t="shared" ref="B643:B706" si="320">_xlfn.CONCAT("ORD","-",D643,"-",A643,"-",AR643)</f>
        <v>ORD-AK-642-06/04/23</v>
      </c>
      <c r="C643" s="17" t="s">
        <v>69</v>
      </c>
      <c r="D643" s="16" t="str">
        <f>_xlfn.XLOOKUP($C643,Product!$E$3:$E$29,Product!$D$3:$D$29)</f>
        <v>AK</v>
      </c>
      <c r="E643" s="18" t="s">
        <v>248</v>
      </c>
      <c r="F643" s="18">
        <f t="shared" ref="F643:F706" si="321">FIND(": ",E643,2)+2</f>
        <v>10</v>
      </c>
      <c r="G643" s="18">
        <f t="shared" ref="G643:G706" si="322">FIND(",",E643)</f>
        <v>17</v>
      </c>
      <c r="H643" s="18">
        <f t="shared" ref="H643:H706" si="323">FIND("}",E643,1)-2</f>
        <v>28</v>
      </c>
      <c r="I643" s="18">
        <f t="shared" ref="I643:I706" si="324">(G643-F643)</f>
        <v>7</v>
      </c>
      <c r="J643" s="16" t="str">
        <f t="shared" ref="J643:J706" si="325">MID(E643,F643,I643)</f>
        <v>Magenta</v>
      </c>
      <c r="K643" s="16" t="str">
        <f t="shared" ref="K643:K706" si="326">TEXT(J643," ")</f>
        <v>Magenta</v>
      </c>
      <c r="L643" s="25" t="str">
        <f t="shared" ref="L643:L706" si="327">MID(E643,H643,2)</f>
        <v xml:space="preserve"> 1</v>
      </c>
      <c r="M643" s="19">
        <f t="shared" ref="M643:M706" si="328">VALUE(L643)</f>
        <v>1</v>
      </c>
      <c r="N643" s="18" t="e">
        <f t="shared" ref="N643:N706" si="329">FIND(":",E643,H643)+2</f>
        <v>#VALUE!</v>
      </c>
      <c r="O643" s="18" t="e">
        <f t="shared" ref="O643:O706" si="330">FIND(",",E643,N643)</f>
        <v>#VALUE!</v>
      </c>
      <c r="P643" s="18" t="e">
        <f t="shared" ref="P643:P706" si="331">FIND("}",E643,N643)-2</f>
        <v>#VALUE!</v>
      </c>
      <c r="Q643" s="18" t="e">
        <f t="shared" ref="Q643:Q706" si="332">(O643-N643)</f>
        <v>#VALUE!</v>
      </c>
      <c r="R643" s="27" t="str">
        <f t="shared" ref="R643:R706" si="333">IFERROR(MID(E643,N643,Q643)," ")</f>
        <v xml:space="preserve"> </v>
      </c>
      <c r="S643" s="19" t="str">
        <f t="shared" ref="S643:S706" si="334">TEXT(R643," ")</f>
        <v xml:space="preserve"> </v>
      </c>
      <c r="T643" s="19" t="str">
        <f t="shared" ref="T643:T706" si="335">IFERROR(MID(E643,P643,2),"0")</f>
        <v>0</v>
      </c>
      <c r="U643" s="19">
        <f t="shared" ref="U643:U706" si="336">VALUE(T643)</f>
        <v>0</v>
      </c>
      <c r="V643" s="20" t="e">
        <f t="shared" ref="V643:V706" si="337">FIND(":",E643,P643)+2</f>
        <v>#VALUE!</v>
      </c>
      <c r="W643" s="18" t="e">
        <f t="shared" ref="W643:W706" si="338">FIND(",",E643,V643)</f>
        <v>#VALUE!</v>
      </c>
      <c r="X643" s="18" t="e">
        <f t="shared" ref="X643:X706" si="339">FIND("}",E643,V643)-2</f>
        <v>#VALUE!</v>
      </c>
      <c r="Y643" s="18" t="e">
        <f t="shared" ref="Y643:Y706" si="340">W643-V643</f>
        <v>#VALUE!</v>
      </c>
      <c r="Z643" s="16" t="str">
        <f t="shared" ref="Z643:Z706" si="341">IFERROR(MID(E643,V643,Y643)," ")</f>
        <v xml:space="preserve"> </v>
      </c>
      <c r="AA643" s="16" t="str">
        <f t="shared" ref="AA643:AA706" si="342">TEXT(Z643," ")</f>
        <v xml:space="preserve"> </v>
      </c>
      <c r="AB643" s="19" t="str">
        <f t="shared" ref="AB643:AB706" si="343">IFERROR(MID(E643,X643,2),"0")</f>
        <v>0</v>
      </c>
      <c r="AC643" s="19">
        <f t="shared" ref="AC643:AC706" si="344">VALUE(AB643)</f>
        <v>0</v>
      </c>
      <c r="AD643" s="19">
        <f t="shared" ref="AD643:AD706" si="345">AC643+U643+M643</f>
        <v>1</v>
      </c>
      <c r="AE643" s="31">
        <f>_xlfn.XLOOKUP(C643,Product!$E$3:$E$29,Product!$F$3:$F$29)</f>
        <v>9000</v>
      </c>
      <c r="AF643" s="31">
        <f>_xlfn.XLOOKUP(C643,Product!$E$3:$E$29,Product!$G$3:$G$29)</f>
        <v>2000</v>
      </c>
      <c r="AG643" s="21" t="s">
        <v>10</v>
      </c>
      <c r="AH643" s="22">
        <f>_xlfn.XLOOKUP(AG643,Diskon!$C$3:$C$9,Diskon!$D$3:$D$9)</f>
        <v>0.1</v>
      </c>
      <c r="AI643" s="17" t="s">
        <v>90</v>
      </c>
      <c r="AJ643" s="16" t="s">
        <v>11</v>
      </c>
      <c r="AK643" s="16" t="s">
        <v>66</v>
      </c>
      <c r="AL643" s="23">
        <f t="shared" ref="AL643:AL706" si="346">IFERROR(AE643*AD643,"0")</f>
        <v>9000</v>
      </c>
      <c r="AM643" s="23">
        <f t="shared" ref="AM643:AM706" si="347">IFERROR(AL643*AH643,"0")</f>
        <v>900</v>
      </c>
      <c r="AN643" s="23">
        <f t="shared" ref="AN643:AN706" si="348">IFERROR(AL643-AM643,"0")</f>
        <v>8100</v>
      </c>
      <c r="AO643" s="23">
        <f t="shared" ref="AO643:AO706" si="349">IFERROR(AF643*AD643,"0")</f>
        <v>2000</v>
      </c>
      <c r="AP643" s="23">
        <f t="shared" ref="AP643:AP706" si="350">IFERROR(AN643-AO643,"0")</f>
        <v>6100</v>
      </c>
      <c r="AQ643" s="24">
        <v>45022</v>
      </c>
      <c r="AR643" s="27" t="str">
        <f t="shared" ref="AR643:AR706" si="351">TEXT(AQ643,"DD/MM/YY")</f>
        <v>06/04/23</v>
      </c>
      <c r="AS643" s="16">
        <v>5</v>
      </c>
      <c r="AT643" s="66">
        <f>AP643/'pivot general'!$A$8</f>
        <v>9.1506220135313703E-6</v>
      </c>
    </row>
    <row r="644" spans="1:46" ht="14.4" x14ac:dyDescent="0.3">
      <c r="A644" s="16">
        <v>643</v>
      </c>
      <c r="B644" s="16" t="str">
        <f t="shared" si="320"/>
        <v>ORD-PW-643-16/04/23</v>
      </c>
      <c r="C644" s="17" t="s">
        <v>21</v>
      </c>
      <c r="D644" s="16" t="str">
        <f>_xlfn.XLOOKUP($C644,Product!$E$3:$E$29,Product!$D$3:$D$29)</f>
        <v>PW</v>
      </c>
      <c r="E644" s="18" t="s">
        <v>111</v>
      </c>
      <c r="F644" s="18">
        <f t="shared" si="321"/>
        <v>10</v>
      </c>
      <c r="G644" s="18">
        <f t="shared" si="322"/>
        <v>18</v>
      </c>
      <c r="H644" s="18">
        <f t="shared" si="323"/>
        <v>29</v>
      </c>
      <c r="I644" s="18">
        <f t="shared" si="324"/>
        <v>8</v>
      </c>
      <c r="J644" s="16" t="str">
        <f t="shared" si="325"/>
        <v>Ash Grey</v>
      </c>
      <c r="K644" s="16" t="str">
        <f t="shared" si="326"/>
        <v>Ash Grey</v>
      </c>
      <c r="L644" s="25" t="str">
        <f t="shared" si="327"/>
        <v xml:space="preserve"> 1</v>
      </c>
      <c r="M644" s="19">
        <f t="shared" si="328"/>
        <v>1</v>
      </c>
      <c r="N644" s="18" t="e">
        <f t="shared" si="329"/>
        <v>#VALUE!</v>
      </c>
      <c r="O644" s="18" t="e">
        <f t="shared" si="330"/>
        <v>#VALUE!</v>
      </c>
      <c r="P644" s="18" t="e">
        <f t="shared" si="331"/>
        <v>#VALUE!</v>
      </c>
      <c r="Q644" s="18" t="e">
        <f t="shared" si="332"/>
        <v>#VALUE!</v>
      </c>
      <c r="R644" s="27" t="str">
        <f t="shared" si="333"/>
        <v xml:space="preserve"> </v>
      </c>
      <c r="S644" s="19" t="str">
        <f t="shared" si="334"/>
        <v xml:space="preserve"> </v>
      </c>
      <c r="T644" s="19" t="str">
        <f t="shared" si="335"/>
        <v>0</v>
      </c>
      <c r="U644" s="19">
        <f t="shared" si="336"/>
        <v>0</v>
      </c>
      <c r="V644" s="20" t="e">
        <f t="shared" si="337"/>
        <v>#VALUE!</v>
      </c>
      <c r="W644" s="18" t="e">
        <f t="shared" si="338"/>
        <v>#VALUE!</v>
      </c>
      <c r="X644" s="18" t="e">
        <f t="shared" si="339"/>
        <v>#VALUE!</v>
      </c>
      <c r="Y644" s="18" t="e">
        <f t="shared" si="340"/>
        <v>#VALUE!</v>
      </c>
      <c r="Z644" s="16" t="str">
        <f t="shared" si="341"/>
        <v xml:space="preserve"> </v>
      </c>
      <c r="AA644" s="16" t="str">
        <f t="shared" si="342"/>
        <v xml:space="preserve"> </v>
      </c>
      <c r="AB644" s="19" t="str">
        <f t="shared" si="343"/>
        <v>0</v>
      </c>
      <c r="AC644" s="19">
        <f t="shared" si="344"/>
        <v>0</v>
      </c>
      <c r="AD644" s="19">
        <f t="shared" si="345"/>
        <v>1</v>
      </c>
      <c r="AE644" s="31">
        <f>_xlfn.XLOOKUP(C644,Product!$E$3:$E$29,Product!$F$3:$F$29)</f>
        <v>90000</v>
      </c>
      <c r="AF644" s="31">
        <f>_xlfn.XLOOKUP(C644,Product!$E$3:$E$29,Product!$G$3:$G$29)</f>
        <v>36000</v>
      </c>
      <c r="AG644" s="21" t="s">
        <v>12</v>
      </c>
      <c r="AH644" s="22">
        <f>_xlfn.XLOOKUP(AG644,Diskon!$C$3:$C$9,Diskon!$D$3:$D$9)</f>
        <v>0.2</v>
      </c>
      <c r="AI644" s="17" t="s">
        <v>13</v>
      </c>
      <c r="AJ644" s="16" t="s">
        <v>11</v>
      </c>
      <c r="AK644" s="16" t="s">
        <v>44</v>
      </c>
      <c r="AL644" s="23">
        <f t="shared" si="346"/>
        <v>90000</v>
      </c>
      <c r="AM644" s="23">
        <f t="shared" si="347"/>
        <v>18000</v>
      </c>
      <c r="AN644" s="23">
        <f t="shared" si="348"/>
        <v>72000</v>
      </c>
      <c r="AO644" s="23">
        <f t="shared" si="349"/>
        <v>36000</v>
      </c>
      <c r="AP644" s="23">
        <f t="shared" si="350"/>
        <v>36000</v>
      </c>
      <c r="AQ644" s="24">
        <v>45032</v>
      </c>
      <c r="AR644" s="27" t="str">
        <f t="shared" si="351"/>
        <v>16/04/23</v>
      </c>
      <c r="AS644" s="16">
        <v>5</v>
      </c>
      <c r="AT644" s="66">
        <f>AP644/'pivot general'!$A$8</f>
        <v>5.4003670899529397E-5</v>
      </c>
    </row>
    <row r="645" spans="1:46" ht="14.4" x14ac:dyDescent="0.3">
      <c r="A645" s="16">
        <v>644</v>
      </c>
      <c r="B645" s="16" t="str">
        <f t="shared" si="320"/>
        <v>ORD-AK-644-20/04/23</v>
      </c>
      <c r="C645" s="17" t="s">
        <v>45</v>
      </c>
      <c r="D645" s="16" t="str">
        <f>_xlfn.XLOOKUP($C645,Product!$E$3:$E$29,Product!$D$3:$D$29)</f>
        <v>AK</v>
      </c>
      <c r="E645" s="18" t="s">
        <v>542</v>
      </c>
      <c r="F645" s="18">
        <f t="shared" si="321"/>
        <v>10</v>
      </c>
      <c r="G645" s="18">
        <f t="shared" si="322"/>
        <v>14</v>
      </c>
      <c r="H645" s="18">
        <f t="shared" si="323"/>
        <v>25</v>
      </c>
      <c r="I645" s="18">
        <f t="shared" si="324"/>
        <v>4</v>
      </c>
      <c r="J645" s="16" t="str">
        <f t="shared" si="325"/>
        <v>Gold</v>
      </c>
      <c r="K645" s="16" t="str">
        <f t="shared" si="326"/>
        <v>Gold</v>
      </c>
      <c r="L645" s="25" t="str">
        <f t="shared" si="327"/>
        <v xml:space="preserve"> 4</v>
      </c>
      <c r="M645" s="19">
        <f t="shared" si="328"/>
        <v>4</v>
      </c>
      <c r="N645" s="18">
        <f t="shared" si="329"/>
        <v>38</v>
      </c>
      <c r="O645" s="18">
        <f t="shared" si="330"/>
        <v>50</v>
      </c>
      <c r="P645" s="18">
        <f t="shared" si="331"/>
        <v>61</v>
      </c>
      <c r="Q645" s="18">
        <f t="shared" si="332"/>
        <v>12</v>
      </c>
      <c r="R645" s="27" t="str">
        <f t="shared" si="333"/>
        <v xml:space="preserve">Carmine Red </v>
      </c>
      <c r="S645" s="19" t="str">
        <f t="shared" si="334"/>
        <v xml:space="preserve">Carmine Red </v>
      </c>
      <c r="T645" s="19" t="str">
        <f t="shared" si="335"/>
        <v xml:space="preserve"> 2</v>
      </c>
      <c r="U645" s="19">
        <f t="shared" si="336"/>
        <v>2</v>
      </c>
      <c r="V645" s="20" t="e">
        <f t="shared" si="337"/>
        <v>#VALUE!</v>
      </c>
      <c r="W645" s="18" t="e">
        <f t="shared" si="338"/>
        <v>#VALUE!</v>
      </c>
      <c r="X645" s="18" t="e">
        <f t="shared" si="339"/>
        <v>#VALUE!</v>
      </c>
      <c r="Y645" s="18" t="e">
        <f t="shared" si="340"/>
        <v>#VALUE!</v>
      </c>
      <c r="Z645" s="16" t="str">
        <f t="shared" si="341"/>
        <v xml:space="preserve"> </v>
      </c>
      <c r="AA645" s="16" t="str">
        <f t="shared" si="342"/>
        <v xml:space="preserve"> </v>
      </c>
      <c r="AB645" s="19" t="str">
        <f t="shared" si="343"/>
        <v>0</v>
      </c>
      <c r="AC645" s="19">
        <f t="shared" si="344"/>
        <v>0</v>
      </c>
      <c r="AD645" s="19">
        <f t="shared" si="345"/>
        <v>6</v>
      </c>
      <c r="AE645" s="31">
        <f>_xlfn.XLOOKUP(C645,Product!$E$3:$E$29,Product!$F$3:$F$29)</f>
        <v>400000</v>
      </c>
      <c r="AF645" s="31">
        <f>_xlfn.XLOOKUP(C645,Product!$E$3:$E$29,Product!$G$3:$G$29)</f>
        <v>250000</v>
      </c>
      <c r="AG645" s="21" t="s">
        <v>96</v>
      </c>
      <c r="AH645" s="22">
        <f>_xlfn.XLOOKUP(AG645,Diskon!$C$3:$C$9,Diskon!$D$3:$D$9)</f>
        <v>0.1</v>
      </c>
      <c r="AI645" s="17" t="s">
        <v>13</v>
      </c>
      <c r="AJ645" s="16" t="s">
        <v>14</v>
      </c>
      <c r="AK645" s="16" t="s">
        <v>25</v>
      </c>
      <c r="AL645" s="23">
        <f t="shared" si="346"/>
        <v>2400000</v>
      </c>
      <c r="AM645" s="23">
        <f t="shared" si="347"/>
        <v>240000</v>
      </c>
      <c r="AN645" s="23">
        <f t="shared" si="348"/>
        <v>2160000</v>
      </c>
      <c r="AO645" s="23">
        <f t="shared" si="349"/>
        <v>1500000</v>
      </c>
      <c r="AP645" s="23">
        <f t="shared" si="350"/>
        <v>660000</v>
      </c>
      <c r="AQ645" s="24">
        <v>45036</v>
      </c>
      <c r="AR645" s="27" t="str">
        <f t="shared" si="351"/>
        <v>20/04/23</v>
      </c>
      <c r="AS645" s="16">
        <v>1</v>
      </c>
      <c r="AT645" s="66">
        <f>AP645/'pivot general'!$A$8</f>
        <v>9.900672998247055E-4</v>
      </c>
    </row>
    <row r="646" spans="1:46" ht="14.4" x14ac:dyDescent="0.3">
      <c r="A646" s="16">
        <v>645</v>
      </c>
      <c r="B646" s="16" t="str">
        <f t="shared" si="320"/>
        <v>ORD-PW-645-05/04/23</v>
      </c>
      <c r="C646" s="17" t="s">
        <v>21</v>
      </c>
      <c r="D646" s="16" t="str">
        <f>_xlfn.XLOOKUP($C646,Product!$E$3:$E$29,Product!$D$3:$D$29)</f>
        <v>PW</v>
      </c>
      <c r="E646" s="18" t="s">
        <v>543</v>
      </c>
      <c r="F646" s="18">
        <f t="shared" si="321"/>
        <v>10</v>
      </c>
      <c r="G646" s="18">
        <f t="shared" si="322"/>
        <v>14</v>
      </c>
      <c r="H646" s="18">
        <f t="shared" si="323"/>
        <v>25</v>
      </c>
      <c r="I646" s="18">
        <f t="shared" si="324"/>
        <v>4</v>
      </c>
      <c r="J646" s="16" t="str">
        <f t="shared" si="325"/>
        <v>Gold</v>
      </c>
      <c r="K646" s="16" t="str">
        <f t="shared" si="326"/>
        <v>Gold</v>
      </c>
      <c r="L646" s="25" t="str">
        <f t="shared" si="327"/>
        <v xml:space="preserve"> 1</v>
      </c>
      <c r="M646" s="19">
        <f t="shared" si="328"/>
        <v>1</v>
      </c>
      <c r="N646" s="18">
        <f t="shared" si="329"/>
        <v>38</v>
      </c>
      <c r="O646" s="18">
        <f t="shared" si="330"/>
        <v>53</v>
      </c>
      <c r="P646" s="18">
        <f t="shared" si="331"/>
        <v>64</v>
      </c>
      <c r="Q646" s="18">
        <f t="shared" si="332"/>
        <v>15</v>
      </c>
      <c r="R646" s="27" t="str">
        <f t="shared" si="333"/>
        <v xml:space="preserve">Midnight Black </v>
      </c>
      <c r="S646" s="19" t="str">
        <f t="shared" si="334"/>
        <v xml:space="preserve">Midnight Black </v>
      </c>
      <c r="T646" s="19" t="str">
        <f t="shared" si="335"/>
        <v xml:space="preserve"> 2</v>
      </c>
      <c r="U646" s="19">
        <f t="shared" si="336"/>
        <v>2</v>
      </c>
      <c r="V646" s="20">
        <f t="shared" si="337"/>
        <v>77</v>
      </c>
      <c r="W646" s="18">
        <f t="shared" si="338"/>
        <v>82</v>
      </c>
      <c r="X646" s="18">
        <f t="shared" si="339"/>
        <v>93</v>
      </c>
      <c r="Y646" s="18">
        <f t="shared" si="340"/>
        <v>5</v>
      </c>
      <c r="Z646" s="16" t="str">
        <f t="shared" si="341"/>
        <v xml:space="preserve">Dusk </v>
      </c>
      <c r="AA646" s="16" t="str">
        <f t="shared" si="342"/>
        <v xml:space="preserve">Dusk </v>
      </c>
      <c r="AB646" s="19" t="str">
        <f t="shared" si="343"/>
        <v xml:space="preserve"> 1</v>
      </c>
      <c r="AC646" s="19">
        <f t="shared" si="344"/>
        <v>1</v>
      </c>
      <c r="AD646" s="19">
        <f t="shared" si="345"/>
        <v>4</v>
      </c>
      <c r="AE646" s="31">
        <f>_xlfn.XLOOKUP(C646,Product!$E$3:$E$29,Product!$F$3:$F$29)</f>
        <v>90000</v>
      </c>
      <c r="AF646" s="31">
        <f>_xlfn.XLOOKUP(C646,Product!$E$3:$E$29,Product!$G$3:$G$29)</f>
        <v>36000</v>
      </c>
      <c r="AG646" s="21" t="s">
        <v>10</v>
      </c>
      <c r="AH646" s="22">
        <f>_xlfn.XLOOKUP(AG646,Diskon!$C$3:$C$9,Diskon!$D$3:$D$9)</f>
        <v>0.1</v>
      </c>
      <c r="AI646" s="17" t="s">
        <v>90</v>
      </c>
      <c r="AJ646" s="16" t="s">
        <v>11</v>
      </c>
      <c r="AK646" s="16" t="s">
        <v>20</v>
      </c>
      <c r="AL646" s="23">
        <f t="shared" si="346"/>
        <v>360000</v>
      </c>
      <c r="AM646" s="23">
        <f t="shared" si="347"/>
        <v>36000</v>
      </c>
      <c r="AN646" s="23">
        <f t="shared" si="348"/>
        <v>324000</v>
      </c>
      <c r="AO646" s="23">
        <f t="shared" si="349"/>
        <v>144000</v>
      </c>
      <c r="AP646" s="23">
        <f t="shared" si="350"/>
        <v>180000</v>
      </c>
      <c r="AQ646" s="24">
        <v>45021</v>
      </c>
      <c r="AR646" s="27" t="str">
        <f t="shared" si="351"/>
        <v>05/04/23</v>
      </c>
      <c r="AS646" s="16">
        <v>1</v>
      </c>
      <c r="AT646" s="66">
        <f>AP646/'pivot general'!$A$8</f>
        <v>2.7001835449764696E-4</v>
      </c>
    </row>
    <row r="647" spans="1:46" ht="14.4" x14ac:dyDescent="0.3">
      <c r="A647" s="16">
        <v>646</v>
      </c>
      <c r="B647" s="16" t="str">
        <f t="shared" si="320"/>
        <v>ORD-AK-646-03/04/23</v>
      </c>
      <c r="C647" s="17" t="s">
        <v>45</v>
      </c>
      <c r="D647" s="16" t="str">
        <f>_xlfn.XLOOKUP($C647,Product!$E$3:$E$29,Product!$D$3:$D$29)</f>
        <v>AK</v>
      </c>
      <c r="E647" s="18" t="s">
        <v>136</v>
      </c>
      <c r="F647" s="18">
        <f t="shared" si="321"/>
        <v>10</v>
      </c>
      <c r="G647" s="18">
        <f t="shared" si="322"/>
        <v>24</v>
      </c>
      <c r="H647" s="18">
        <f t="shared" si="323"/>
        <v>35</v>
      </c>
      <c r="I647" s="18">
        <f t="shared" si="324"/>
        <v>14</v>
      </c>
      <c r="J647" s="16" t="str">
        <f t="shared" si="325"/>
        <v>Midnight Black</v>
      </c>
      <c r="K647" s="16" t="str">
        <f t="shared" si="326"/>
        <v>Midnight Black</v>
      </c>
      <c r="L647" s="25" t="str">
        <f t="shared" si="327"/>
        <v xml:space="preserve"> 2</v>
      </c>
      <c r="M647" s="19">
        <f t="shared" si="328"/>
        <v>2</v>
      </c>
      <c r="N647" s="18" t="e">
        <f t="shared" si="329"/>
        <v>#VALUE!</v>
      </c>
      <c r="O647" s="18" t="e">
        <f t="shared" si="330"/>
        <v>#VALUE!</v>
      </c>
      <c r="P647" s="18" t="e">
        <f t="shared" si="331"/>
        <v>#VALUE!</v>
      </c>
      <c r="Q647" s="18" t="e">
        <f t="shared" si="332"/>
        <v>#VALUE!</v>
      </c>
      <c r="R647" s="27" t="str">
        <f t="shared" si="333"/>
        <v xml:space="preserve"> </v>
      </c>
      <c r="S647" s="19" t="str">
        <f t="shared" si="334"/>
        <v xml:space="preserve"> </v>
      </c>
      <c r="T647" s="19" t="str">
        <f t="shared" si="335"/>
        <v>0</v>
      </c>
      <c r="U647" s="19">
        <f t="shared" si="336"/>
        <v>0</v>
      </c>
      <c r="V647" s="20" t="e">
        <f t="shared" si="337"/>
        <v>#VALUE!</v>
      </c>
      <c r="W647" s="18" t="e">
        <f t="shared" si="338"/>
        <v>#VALUE!</v>
      </c>
      <c r="X647" s="18" t="e">
        <f t="shared" si="339"/>
        <v>#VALUE!</v>
      </c>
      <c r="Y647" s="18" t="e">
        <f t="shared" si="340"/>
        <v>#VALUE!</v>
      </c>
      <c r="Z647" s="16" t="str">
        <f t="shared" si="341"/>
        <v xml:space="preserve"> </v>
      </c>
      <c r="AA647" s="16" t="str">
        <f t="shared" si="342"/>
        <v xml:space="preserve"> </v>
      </c>
      <c r="AB647" s="19" t="str">
        <f t="shared" si="343"/>
        <v>0</v>
      </c>
      <c r="AC647" s="19">
        <f t="shared" si="344"/>
        <v>0</v>
      </c>
      <c r="AD647" s="19">
        <f t="shared" si="345"/>
        <v>2</v>
      </c>
      <c r="AE647" s="31">
        <f>_xlfn.XLOOKUP(C647,Product!$E$3:$E$29,Product!$F$3:$F$29)</f>
        <v>400000</v>
      </c>
      <c r="AF647" s="31">
        <f>_xlfn.XLOOKUP(C647,Product!$E$3:$E$29,Product!$G$3:$G$29)</f>
        <v>250000</v>
      </c>
      <c r="AG647" s="21" t="s">
        <v>92</v>
      </c>
      <c r="AH647" s="22">
        <f>_xlfn.XLOOKUP(AG647,Diskon!$C$3:$C$9,Diskon!$D$3:$D$9)</f>
        <v>0.1</v>
      </c>
      <c r="AI647" s="17" t="s">
        <v>90</v>
      </c>
      <c r="AJ647" s="16" t="s">
        <v>14</v>
      </c>
      <c r="AK647" s="16" t="s">
        <v>25</v>
      </c>
      <c r="AL647" s="23">
        <f t="shared" si="346"/>
        <v>800000</v>
      </c>
      <c r="AM647" s="23">
        <f t="shared" si="347"/>
        <v>80000</v>
      </c>
      <c r="AN647" s="23">
        <f t="shared" si="348"/>
        <v>720000</v>
      </c>
      <c r="AO647" s="23">
        <f t="shared" si="349"/>
        <v>500000</v>
      </c>
      <c r="AP647" s="23">
        <f t="shared" si="350"/>
        <v>220000</v>
      </c>
      <c r="AQ647" s="24">
        <v>45019</v>
      </c>
      <c r="AR647" s="27" t="str">
        <f t="shared" si="351"/>
        <v>03/04/23</v>
      </c>
      <c r="AS647" s="16">
        <v>1</v>
      </c>
      <c r="AT647" s="66">
        <f>AP647/'pivot general'!$A$8</f>
        <v>3.3002243327490187E-4</v>
      </c>
    </row>
    <row r="648" spans="1:46" ht="14.4" x14ac:dyDescent="0.3">
      <c r="A648" s="16">
        <v>647</v>
      </c>
      <c r="B648" s="16" t="str">
        <f t="shared" si="320"/>
        <v>ORD-PP-647-27/04/23</v>
      </c>
      <c r="C648" s="17" t="s">
        <v>56</v>
      </c>
      <c r="D648" s="16" t="str">
        <f>_xlfn.XLOOKUP($C648,Product!$E$3:$E$29,Product!$D$3:$D$29)</f>
        <v>PP</v>
      </c>
      <c r="E648" s="18" t="s">
        <v>544</v>
      </c>
      <c r="F648" s="18">
        <f t="shared" si="321"/>
        <v>10</v>
      </c>
      <c r="G648" s="18">
        <f t="shared" si="322"/>
        <v>24</v>
      </c>
      <c r="H648" s="18">
        <f t="shared" si="323"/>
        <v>35</v>
      </c>
      <c r="I648" s="18">
        <f t="shared" si="324"/>
        <v>14</v>
      </c>
      <c r="J648" s="16" t="str">
        <f t="shared" si="325"/>
        <v>Midnight Black</v>
      </c>
      <c r="K648" s="16" t="str">
        <f t="shared" si="326"/>
        <v>Midnight Black</v>
      </c>
      <c r="L648" s="25" t="str">
        <f t="shared" si="327"/>
        <v xml:space="preserve"> 1</v>
      </c>
      <c r="M648" s="19">
        <f t="shared" si="328"/>
        <v>1</v>
      </c>
      <c r="N648" s="18">
        <f t="shared" si="329"/>
        <v>48</v>
      </c>
      <c r="O648" s="18">
        <f t="shared" si="330"/>
        <v>59</v>
      </c>
      <c r="P648" s="18">
        <f t="shared" si="331"/>
        <v>70</v>
      </c>
      <c r="Q648" s="18">
        <f t="shared" si="332"/>
        <v>11</v>
      </c>
      <c r="R648" s="27" t="str">
        <f t="shared" si="333"/>
        <v xml:space="preserve">Ocean Blue </v>
      </c>
      <c r="S648" s="19" t="str">
        <f t="shared" si="334"/>
        <v xml:space="preserve">Ocean Blue </v>
      </c>
      <c r="T648" s="19" t="str">
        <f t="shared" si="335"/>
        <v xml:space="preserve"> 1</v>
      </c>
      <c r="U648" s="19">
        <f t="shared" si="336"/>
        <v>1</v>
      </c>
      <c r="V648" s="20" t="e">
        <f t="shared" si="337"/>
        <v>#VALUE!</v>
      </c>
      <c r="W648" s="18" t="e">
        <f t="shared" si="338"/>
        <v>#VALUE!</v>
      </c>
      <c r="X648" s="18" t="e">
        <f t="shared" si="339"/>
        <v>#VALUE!</v>
      </c>
      <c r="Y648" s="18" t="e">
        <f t="shared" si="340"/>
        <v>#VALUE!</v>
      </c>
      <c r="Z648" s="16" t="str">
        <f t="shared" si="341"/>
        <v xml:space="preserve"> </v>
      </c>
      <c r="AA648" s="16" t="str">
        <f t="shared" si="342"/>
        <v xml:space="preserve"> </v>
      </c>
      <c r="AB648" s="19" t="str">
        <f t="shared" si="343"/>
        <v>0</v>
      </c>
      <c r="AC648" s="19">
        <f t="shared" si="344"/>
        <v>0</v>
      </c>
      <c r="AD648" s="19">
        <f t="shared" si="345"/>
        <v>2</v>
      </c>
      <c r="AE648" s="31">
        <f>_xlfn.XLOOKUP(C648,Product!$E$3:$E$29,Product!$F$3:$F$29)</f>
        <v>175000</v>
      </c>
      <c r="AF648" s="31">
        <f>_xlfn.XLOOKUP(C648,Product!$E$3:$E$29,Product!$G$3:$G$29)</f>
        <v>63000</v>
      </c>
      <c r="AG648" s="21" t="s">
        <v>100</v>
      </c>
      <c r="AH648" s="22">
        <f>_xlfn.XLOOKUP(AG648,Diskon!$C$3:$C$9,Diskon!$D$3:$D$9)</f>
        <v>0.15</v>
      </c>
      <c r="AI648" s="17" t="s">
        <v>13</v>
      </c>
      <c r="AJ648" s="16" t="s">
        <v>17</v>
      </c>
      <c r="AK648" s="16" t="s">
        <v>72</v>
      </c>
      <c r="AL648" s="23">
        <f t="shared" si="346"/>
        <v>350000</v>
      </c>
      <c r="AM648" s="23">
        <f t="shared" si="347"/>
        <v>52500</v>
      </c>
      <c r="AN648" s="23">
        <f t="shared" si="348"/>
        <v>297500</v>
      </c>
      <c r="AO648" s="23">
        <f t="shared" si="349"/>
        <v>126000</v>
      </c>
      <c r="AP648" s="23">
        <f t="shared" si="350"/>
        <v>171500</v>
      </c>
      <c r="AQ648" s="24">
        <v>45043</v>
      </c>
      <c r="AR648" s="27" t="str">
        <f t="shared" si="351"/>
        <v>27/04/23</v>
      </c>
      <c r="AS648" s="16">
        <v>5</v>
      </c>
      <c r="AT648" s="66">
        <f>AP648/'pivot general'!$A$8</f>
        <v>2.5726748775748034E-4</v>
      </c>
    </row>
    <row r="649" spans="1:46" ht="14.4" x14ac:dyDescent="0.3">
      <c r="A649" s="16">
        <v>648</v>
      </c>
      <c r="B649" s="16" t="str">
        <f t="shared" si="320"/>
        <v>ORD-AK-648-29/04/23</v>
      </c>
      <c r="C649" s="17" t="s">
        <v>37</v>
      </c>
      <c r="D649" s="16" t="str">
        <f>_xlfn.XLOOKUP($C649,Product!$E$3:$E$29,Product!$D$3:$D$29)</f>
        <v>AK</v>
      </c>
      <c r="E649" s="18" t="s">
        <v>545</v>
      </c>
      <c r="F649" s="18">
        <f t="shared" si="321"/>
        <v>10</v>
      </c>
      <c r="G649" s="18">
        <f t="shared" si="322"/>
        <v>24</v>
      </c>
      <c r="H649" s="18">
        <f t="shared" si="323"/>
        <v>35</v>
      </c>
      <c r="I649" s="18">
        <f t="shared" si="324"/>
        <v>14</v>
      </c>
      <c r="J649" s="16" t="str">
        <f t="shared" si="325"/>
        <v>Midnight Black</v>
      </c>
      <c r="K649" s="16" t="str">
        <f t="shared" si="326"/>
        <v>Midnight Black</v>
      </c>
      <c r="L649" s="25" t="str">
        <f t="shared" si="327"/>
        <v xml:space="preserve"> 3</v>
      </c>
      <c r="M649" s="19">
        <f t="shared" si="328"/>
        <v>3</v>
      </c>
      <c r="N649" s="18">
        <f t="shared" si="329"/>
        <v>48</v>
      </c>
      <c r="O649" s="18">
        <f t="shared" si="330"/>
        <v>56</v>
      </c>
      <c r="P649" s="18">
        <f t="shared" si="331"/>
        <v>67</v>
      </c>
      <c r="Q649" s="18">
        <f t="shared" si="332"/>
        <v>8</v>
      </c>
      <c r="R649" s="27" t="str">
        <f t="shared" si="333"/>
        <v xml:space="preserve">Magenta </v>
      </c>
      <c r="S649" s="19" t="str">
        <f t="shared" si="334"/>
        <v xml:space="preserve">Magenta </v>
      </c>
      <c r="T649" s="19" t="str">
        <f t="shared" si="335"/>
        <v xml:space="preserve"> 3</v>
      </c>
      <c r="U649" s="19">
        <f t="shared" si="336"/>
        <v>3</v>
      </c>
      <c r="V649" s="20" t="e">
        <f t="shared" si="337"/>
        <v>#VALUE!</v>
      </c>
      <c r="W649" s="18" t="e">
        <f t="shared" si="338"/>
        <v>#VALUE!</v>
      </c>
      <c r="X649" s="18" t="e">
        <f t="shared" si="339"/>
        <v>#VALUE!</v>
      </c>
      <c r="Y649" s="18" t="e">
        <f t="shared" si="340"/>
        <v>#VALUE!</v>
      </c>
      <c r="Z649" s="16" t="str">
        <f t="shared" si="341"/>
        <v xml:space="preserve"> </v>
      </c>
      <c r="AA649" s="16" t="str">
        <f t="shared" si="342"/>
        <v xml:space="preserve"> </v>
      </c>
      <c r="AB649" s="19" t="str">
        <f t="shared" si="343"/>
        <v>0</v>
      </c>
      <c r="AC649" s="19">
        <f t="shared" si="344"/>
        <v>0</v>
      </c>
      <c r="AD649" s="19">
        <f t="shared" si="345"/>
        <v>6</v>
      </c>
      <c r="AE649" s="31">
        <f>_xlfn.XLOOKUP(C649,Product!$E$3:$E$29,Product!$F$3:$F$29)</f>
        <v>48000</v>
      </c>
      <c r="AF649" s="31">
        <f>_xlfn.XLOOKUP(C649,Product!$E$3:$E$29,Product!$G$3:$G$29)</f>
        <v>20000</v>
      </c>
      <c r="AG649" s="21" t="s">
        <v>100</v>
      </c>
      <c r="AH649" s="22">
        <f>_xlfn.XLOOKUP(AG649,Diskon!$C$3:$C$9,Diskon!$D$3:$D$9)</f>
        <v>0.15</v>
      </c>
      <c r="AI649" s="17" t="s">
        <v>13</v>
      </c>
      <c r="AJ649" s="16" t="s">
        <v>17</v>
      </c>
      <c r="AK649" s="16" t="s">
        <v>68</v>
      </c>
      <c r="AL649" s="23">
        <f t="shared" si="346"/>
        <v>288000</v>
      </c>
      <c r="AM649" s="23">
        <f t="shared" si="347"/>
        <v>43200</v>
      </c>
      <c r="AN649" s="23">
        <f t="shared" si="348"/>
        <v>244800</v>
      </c>
      <c r="AO649" s="23">
        <f t="shared" si="349"/>
        <v>120000</v>
      </c>
      <c r="AP649" s="23">
        <f t="shared" si="350"/>
        <v>124800</v>
      </c>
      <c r="AQ649" s="24">
        <v>45045</v>
      </c>
      <c r="AR649" s="27" t="str">
        <f t="shared" si="351"/>
        <v>29/04/23</v>
      </c>
      <c r="AS649" s="16">
        <v>2</v>
      </c>
      <c r="AT649" s="66">
        <f>AP649/'pivot general'!$A$8</f>
        <v>1.8721272578503523E-4</v>
      </c>
    </row>
    <row r="650" spans="1:46" ht="14.4" x14ac:dyDescent="0.3">
      <c r="A650" s="16">
        <v>649</v>
      </c>
      <c r="B650" s="16" t="str">
        <f t="shared" si="320"/>
        <v>ORD-PW-649-15/04/23</v>
      </c>
      <c r="C650" s="17" t="s">
        <v>9</v>
      </c>
      <c r="D650" s="16" t="str">
        <f>_xlfn.XLOOKUP($C650,Product!$E$3:$E$29,Product!$D$3:$D$29)</f>
        <v>PW</v>
      </c>
      <c r="E650" s="18" t="s">
        <v>546</v>
      </c>
      <c r="F650" s="18">
        <f t="shared" si="321"/>
        <v>10</v>
      </c>
      <c r="G650" s="18">
        <f t="shared" si="322"/>
        <v>21</v>
      </c>
      <c r="H650" s="18">
        <f t="shared" si="323"/>
        <v>32</v>
      </c>
      <c r="I650" s="18">
        <f t="shared" si="324"/>
        <v>11</v>
      </c>
      <c r="J650" s="16" t="str">
        <f t="shared" si="325"/>
        <v>Carmine Red</v>
      </c>
      <c r="K650" s="16" t="str">
        <f t="shared" si="326"/>
        <v>Carmine Red</v>
      </c>
      <c r="L650" s="25" t="str">
        <f t="shared" si="327"/>
        <v xml:space="preserve"> 4</v>
      </c>
      <c r="M650" s="19">
        <f t="shared" si="328"/>
        <v>4</v>
      </c>
      <c r="N650" s="18">
        <f t="shared" si="329"/>
        <v>45</v>
      </c>
      <c r="O650" s="18">
        <f t="shared" si="330"/>
        <v>56</v>
      </c>
      <c r="P650" s="18">
        <f t="shared" si="331"/>
        <v>67</v>
      </c>
      <c r="Q650" s="18">
        <f t="shared" si="332"/>
        <v>11</v>
      </c>
      <c r="R650" s="27" t="str">
        <f t="shared" si="333"/>
        <v xml:space="preserve">Ocean Blue </v>
      </c>
      <c r="S650" s="19" t="str">
        <f t="shared" si="334"/>
        <v xml:space="preserve">Ocean Blue </v>
      </c>
      <c r="T650" s="19" t="str">
        <f t="shared" si="335"/>
        <v xml:space="preserve"> 1</v>
      </c>
      <c r="U650" s="19">
        <f t="shared" si="336"/>
        <v>1</v>
      </c>
      <c r="V650" s="20">
        <f t="shared" si="337"/>
        <v>80</v>
      </c>
      <c r="W650" s="18">
        <f t="shared" si="338"/>
        <v>91</v>
      </c>
      <c r="X650" s="18">
        <f t="shared" si="339"/>
        <v>102</v>
      </c>
      <c r="Y650" s="18">
        <f t="shared" si="340"/>
        <v>11</v>
      </c>
      <c r="Z650" s="16" t="str">
        <f t="shared" si="341"/>
        <v xml:space="preserve">Snow White </v>
      </c>
      <c r="AA650" s="16" t="str">
        <f t="shared" si="342"/>
        <v xml:space="preserve">Snow White </v>
      </c>
      <c r="AB650" s="19" t="str">
        <f t="shared" si="343"/>
        <v xml:space="preserve"> 2</v>
      </c>
      <c r="AC650" s="19">
        <f t="shared" si="344"/>
        <v>2</v>
      </c>
      <c r="AD650" s="19">
        <f t="shared" si="345"/>
        <v>7</v>
      </c>
      <c r="AE650" s="31">
        <f>_xlfn.XLOOKUP(C650,Product!$E$3:$E$29,Product!$F$3:$F$29)</f>
        <v>120000</v>
      </c>
      <c r="AF650" s="31">
        <f>_xlfn.XLOOKUP(C650,Product!$E$3:$E$29,Product!$G$3:$G$29)</f>
        <v>39000</v>
      </c>
      <c r="AG650" s="21" t="s">
        <v>16</v>
      </c>
      <c r="AH650" s="22" t="e">
        <f>_xlfn.XLOOKUP(AG650,Diskon!$C$3:$C$9,Diskon!$D$3:$D$9)</f>
        <v>#N/A</v>
      </c>
      <c r="AI650" s="17" t="s">
        <v>16</v>
      </c>
      <c r="AJ650" s="16" t="s">
        <v>11</v>
      </c>
      <c r="AK650" s="16" t="s">
        <v>60</v>
      </c>
      <c r="AL650" s="23">
        <f t="shared" si="346"/>
        <v>840000</v>
      </c>
      <c r="AM650" s="23" t="str">
        <f t="shared" si="347"/>
        <v>0</v>
      </c>
      <c r="AN650" s="23">
        <f t="shared" si="348"/>
        <v>840000</v>
      </c>
      <c r="AO650" s="23">
        <f t="shared" si="349"/>
        <v>273000</v>
      </c>
      <c r="AP650" s="23">
        <f t="shared" si="350"/>
        <v>567000</v>
      </c>
      <c r="AQ650" s="24">
        <v>45031</v>
      </c>
      <c r="AR650" s="27" t="str">
        <f t="shared" si="351"/>
        <v>15/04/23</v>
      </c>
      <c r="AS650" s="16">
        <v>4</v>
      </c>
      <c r="AT650" s="66">
        <f>AP650/'pivot general'!$A$8</f>
        <v>8.5055781666758799E-4</v>
      </c>
    </row>
    <row r="651" spans="1:46" ht="14.4" x14ac:dyDescent="0.3">
      <c r="A651" s="16">
        <v>650</v>
      </c>
      <c r="B651" s="16" t="str">
        <f t="shared" si="320"/>
        <v>ORD-SW-650-05/04/23</v>
      </c>
      <c r="C651" s="17" t="s">
        <v>29</v>
      </c>
      <c r="D651" s="16" t="str">
        <f>_xlfn.XLOOKUP($C651,Product!$E$3:$E$29,Product!$D$3:$D$29)</f>
        <v>SW</v>
      </c>
      <c r="E651" s="18" t="s">
        <v>437</v>
      </c>
      <c r="F651" s="18">
        <f t="shared" si="321"/>
        <v>10</v>
      </c>
      <c r="G651" s="18">
        <f t="shared" si="322"/>
        <v>20</v>
      </c>
      <c r="H651" s="18">
        <f t="shared" si="323"/>
        <v>31</v>
      </c>
      <c r="I651" s="18">
        <f t="shared" si="324"/>
        <v>10</v>
      </c>
      <c r="J651" s="16" t="str">
        <f t="shared" si="325"/>
        <v>Snow White</v>
      </c>
      <c r="K651" s="16" t="str">
        <f t="shared" si="326"/>
        <v>Snow White</v>
      </c>
      <c r="L651" s="25" t="str">
        <f t="shared" si="327"/>
        <v xml:space="preserve"> 3</v>
      </c>
      <c r="M651" s="19">
        <f t="shared" si="328"/>
        <v>3</v>
      </c>
      <c r="N651" s="18" t="e">
        <f t="shared" si="329"/>
        <v>#VALUE!</v>
      </c>
      <c r="O651" s="18" t="e">
        <f t="shared" si="330"/>
        <v>#VALUE!</v>
      </c>
      <c r="P651" s="18" t="e">
        <f t="shared" si="331"/>
        <v>#VALUE!</v>
      </c>
      <c r="Q651" s="18" t="e">
        <f t="shared" si="332"/>
        <v>#VALUE!</v>
      </c>
      <c r="R651" s="27" t="str">
        <f t="shared" si="333"/>
        <v xml:space="preserve"> </v>
      </c>
      <c r="S651" s="19" t="str">
        <f t="shared" si="334"/>
        <v xml:space="preserve"> </v>
      </c>
      <c r="T651" s="19" t="str">
        <f t="shared" si="335"/>
        <v>0</v>
      </c>
      <c r="U651" s="19">
        <f t="shared" si="336"/>
        <v>0</v>
      </c>
      <c r="V651" s="20" t="e">
        <f t="shared" si="337"/>
        <v>#VALUE!</v>
      </c>
      <c r="W651" s="18" t="e">
        <f t="shared" si="338"/>
        <v>#VALUE!</v>
      </c>
      <c r="X651" s="18" t="e">
        <f t="shared" si="339"/>
        <v>#VALUE!</v>
      </c>
      <c r="Y651" s="18" t="e">
        <f t="shared" si="340"/>
        <v>#VALUE!</v>
      </c>
      <c r="Z651" s="16" t="str">
        <f t="shared" si="341"/>
        <v xml:space="preserve"> </v>
      </c>
      <c r="AA651" s="16" t="str">
        <f t="shared" si="342"/>
        <v xml:space="preserve"> </v>
      </c>
      <c r="AB651" s="19" t="str">
        <f t="shared" si="343"/>
        <v>0</v>
      </c>
      <c r="AC651" s="19">
        <f t="shared" si="344"/>
        <v>0</v>
      </c>
      <c r="AD651" s="19">
        <f t="shared" si="345"/>
        <v>3</v>
      </c>
      <c r="AE651" s="31">
        <f>_xlfn.XLOOKUP(C651,Product!$E$3:$E$29,Product!$F$3:$F$29)</f>
        <v>165000</v>
      </c>
      <c r="AF651" s="31">
        <f>_xlfn.XLOOKUP(C651,Product!$E$3:$E$29,Product!$G$3:$G$29)</f>
        <v>69000</v>
      </c>
      <c r="AG651" s="21" t="s">
        <v>10</v>
      </c>
      <c r="AH651" s="22">
        <f>_xlfn.XLOOKUP(AG651,Diskon!$C$3:$C$9,Diskon!$D$3:$D$9)</f>
        <v>0.1</v>
      </c>
      <c r="AI651" s="17" t="s">
        <v>90</v>
      </c>
      <c r="AJ651" s="16" t="s">
        <v>11</v>
      </c>
      <c r="AK651" s="16" t="s">
        <v>68</v>
      </c>
      <c r="AL651" s="23">
        <f t="shared" si="346"/>
        <v>495000</v>
      </c>
      <c r="AM651" s="23">
        <f t="shared" si="347"/>
        <v>49500</v>
      </c>
      <c r="AN651" s="23">
        <f t="shared" si="348"/>
        <v>445500</v>
      </c>
      <c r="AO651" s="23">
        <f t="shared" si="349"/>
        <v>207000</v>
      </c>
      <c r="AP651" s="23">
        <f t="shared" si="350"/>
        <v>238500</v>
      </c>
      <c r="AQ651" s="24">
        <v>45021</v>
      </c>
      <c r="AR651" s="27" t="str">
        <f t="shared" si="351"/>
        <v>05/04/23</v>
      </c>
      <c r="AS651" s="16">
        <v>4</v>
      </c>
      <c r="AT651" s="66">
        <f>AP651/'pivot general'!$A$8</f>
        <v>3.5777431970938223E-4</v>
      </c>
    </row>
    <row r="652" spans="1:46" ht="14.4" x14ac:dyDescent="0.3">
      <c r="A652" s="16">
        <v>651</v>
      </c>
      <c r="B652" s="16" t="str">
        <f t="shared" si="320"/>
        <v>ORD-PW-651-28/04/23</v>
      </c>
      <c r="C652" s="17" t="s">
        <v>22</v>
      </c>
      <c r="D652" s="16" t="str">
        <f>_xlfn.XLOOKUP($C652,Product!$E$3:$E$29,Product!$D$3:$D$29)</f>
        <v>PW</v>
      </c>
      <c r="E652" s="18" t="s">
        <v>475</v>
      </c>
      <c r="F652" s="18">
        <f t="shared" si="321"/>
        <v>10</v>
      </c>
      <c r="G652" s="18">
        <f t="shared" si="322"/>
        <v>20</v>
      </c>
      <c r="H652" s="18">
        <f t="shared" si="323"/>
        <v>31</v>
      </c>
      <c r="I652" s="18">
        <f t="shared" si="324"/>
        <v>10</v>
      </c>
      <c r="J652" s="16" t="str">
        <f t="shared" si="325"/>
        <v>Ocean Blue</v>
      </c>
      <c r="K652" s="16" t="str">
        <f t="shared" si="326"/>
        <v>Ocean Blue</v>
      </c>
      <c r="L652" s="25" t="str">
        <f t="shared" si="327"/>
        <v xml:space="preserve"> 1</v>
      </c>
      <c r="M652" s="19">
        <f t="shared" si="328"/>
        <v>1</v>
      </c>
      <c r="N652" s="18">
        <f t="shared" si="329"/>
        <v>44</v>
      </c>
      <c r="O652" s="18">
        <f t="shared" si="330"/>
        <v>59</v>
      </c>
      <c r="P652" s="18">
        <f t="shared" si="331"/>
        <v>70</v>
      </c>
      <c r="Q652" s="18">
        <f t="shared" si="332"/>
        <v>15</v>
      </c>
      <c r="R652" s="27" t="str">
        <f t="shared" si="333"/>
        <v xml:space="preserve">Midnight Black </v>
      </c>
      <c r="S652" s="19" t="str">
        <f t="shared" si="334"/>
        <v xml:space="preserve">Midnight Black </v>
      </c>
      <c r="T652" s="19" t="str">
        <f t="shared" si="335"/>
        <v xml:space="preserve"> 2</v>
      </c>
      <c r="U652" s="19">
        <f t="shared" si="336"/>
        <v>2</v>
      </c>
      <c r="V652" s="20" t="e">
        <f t="shared" si="337"/>
        <v>#VALUE!</v>
      </c>
      <c r="W652" s="18" t="e">
        <f t="shared" si="338"/>
        <v>#VALUE!</v>
      </c>
      <c r="X652" s="18" t="e">
        <f t="shared" si="339"/>
        <v>#VALUE!</v>
      </c>
      <c r="Y652" s="18" t="e">
        <f t="shared" si="340"/>
        <v>#VALUE!</v>
      </c>
      <c r="Z652" s="16" t="str">
        <f t="shared" si="341"/>
        <v xml:space="preserve"> </v>
      </c>
      <c r="AA652" s="16" t="str">
        <f t="shared" si="342"/>
        <v xml:space="preserve"> </v>
      </c>
      <c r="AB652" s="19" t="str">
        <f t="shared" si="343"/>
        <v>0</v>
      </c>
      <c r="AC652" s="19">
        <f t="shared" si="344"/>
        <v>0</v>
      </c>
      <c r="AD652" s="19">
        <f t="shared" si="345"/>
        <v>3</v>
      </c>
      <c r="AE652" s="31">
        <f>_xlfn.XLOOKUP(C652,Product!$E$3:$E$29,Product!$F$3:$F$29)</f>
        <v>90000</v>
      </c>
      <c r="AF652" s="31">
        <f>_xlfn.XLOOKUP(C652,Product!$E$3:$E$29,Product!$G$3:$G$29)</f>
        <v>37000</v>
      </c>
      <c r="AG652" s="21" t="s">
        <v>100</v>
      </c>
      <c r="AH652" s="22">
        <f>_xlfn.XLOOKUP(AG652,Diskon!$C$3:$C$9,Diskon!$D$3:$D$9)</f>
        <v>0.15</v>
      </c>
      <c r="AI652" s="17" t="s">
        <v>13</v>
      </c>
      <c r="AJ652" s="16" t="s">
        <v>17</v>
      </c>
      <c r="AK652" s="16" t="s">
        <v>72</v>
      </c>
      <c r="AL652" s="23">
        <f t="shared" si="346"/>
        <v>270000</v>
      </c>
      <c r="AM652" s="23">
        <f t="shared" si="347"/>
        <v>40500</v>
      </c>
      <c r="AN652" s="23">
        <f t="shared" si="348"/>
        <v>229500</v>
      </c>
      <c r="AO652" s="23">
        <f t="shared" si="349"/>
        <v>111000</v>
      </c>
      <c r="AP652" s="23">
        <f t="shared" si="350"/>
        <v>118500</v>
      </c>
      <c r="AQ652" s="24">
        <v>45044</v>
      </c>
      <c r="AR652" s="27" t="str">
        <f t="shared" si="351"/>
        <v>28/04/23</v>
      </c>
      <c r="AS652" s="16">
        <v>5</v>
      </c>
      <c r="AT652" s="66">
        <f>AP652/'pivot general'!$A$8</f>
        <v>1.7776208337761759E-4</v>
      </c>
    </row>
    <row r="653" spans="1:46" ht="14.4" x14ac:dyDescent="0.3">
      <c r="A653" s="16">
        <v>652</v>
      </c>
      <c r="B653" s="16" t="str">
        <f t="shared" si="320"/>
        <v>ORD-AK-652-14/04/23</v>
      </c>
      <c r="C653" s="17" t="s">
        <v>35</v>
      </c>
      <c r="D653" s="16" t="str">
        <f>_xlfn.XLOOKUP($C653,Product!$E$3:$E$29,Product!$D$3:$D$29)</f>
        <v>AK</v>
      </c>
      <c r="E653" s="18" t="s">
        <v>547</v>
      </c>
      <c r="F653" s="18">
        <f t="shared" si="321"/>
        <v>10</v>
      </c>
      <c r="G653" s="18">
        <f t="shared" si="322"/>
        <v>24</v>
      </c>
      <c r="H653" s="18">
        <f t="shared" si="323"/>
        <v>35</v>
      </c>
      <c r="I653" s="18">
        <f t="shared" si="324"/>
        <v>14</v>
      </c>
      <c r="J653" s="16" t="str">
        <f t="shared" si="325"/>
        <v>Midnight Black</v>
      </c>
      <c r="K653" s="16" t="str">
        <f t="shared" si="326"/>
        <v>Midnight Black</v>
      </c>
      <c r="L653" s="25" t="str">
        <f t="shared" si="327"/>
        <v xml:space="preserve"> 2</v>
      </c>
      <c r="M653" s="19">
        <f t="shared" si="328"/>
        <v>2</v>
      </c>
      <c r="N653" s="18">
        <f t="shared" si="329"/>
        <v>48</v>
      </c>
      <c r="O653" s="18">
        <f t="shared" si="330"/>
        <v>59</v>
      </c>
      <c r="P653" s="18">
        <f t="shared" si="331"/>
        <v>70</v>
      </c>
      <c r="Q653" s="18">
        <f t="shared" si="332"/>
        <v>11</v>
      </c>
      <c r="R653" s="27" t="str">
        <f t="shared" si="333"/>
        <v xml:space="preserve">Snow White </v>
      </c>
      <c r="S653" s="19" t="str">
        <f t="shared" si="334"/>
        <v xml:space="preserve">Snow White </v>
      </c>
      <c r="T653" s="19" t="str">
        <f t="shared" si="335"/>
        <v xml:space="preserve"> 3</v>
      </c>
      <c r="U653" s="19">
        <f t="shared" si="336"/>
        <v>3</v>
      </c>
      <c r="V653" s="20">
        <f t="shared" si="337"/>
        <v>83</v>
      </c>
      <c r="W653" s="18">
        <f t="shared" si="338"/>
        <v>97</v>
      </c>
      <c r="X653" s="18">
        <f t="shared" si="339"/>
        <v>108</v>
      </c>
      <c r="Y653" s="18">
        <f t="shared" si="340"/>
        <v>14</v>
      </c>
      <c r="Z653" s="16" t="str">
        <f t="shared" si="341"/>
        <v xml:space="preserve">Summer Orange </v>
      </c>
      <c r="AA653" s="16" t="str">
        <f t="shared" si="342"/>
        <v xml:space="preserve">Summer Orange </v>
      </c>
      <c r="AB653" s="19" t="str">
        <f t="shared" si="343"/>
        <v xml:space="preserve"> 1</v>
      </c>
      <c r="AC653" s="19">
        <f t="shared" si="344"/>
        <v>1</v>
      </c>
      <c r="AD653" s="19">
        <f t="shared" si="345"/>
        <v>6</v>
      </c>
      <c r="AE653" s="31">
        <f>_xlfn.XLOOKUP(C653,Product!$E$3:$E$29,Product!$F$3:$F$29)</f>
        <v>90000</v>
      </c>
      <c r="AF653" s="31">
        <f>_xlfn.XLOOKUP(C653,Product!$E$3:$E$29,Product!$G$3:$G$29)</f>
        <v>47000</v>
      </c>
      <c r="AG653" s="21" t="s">
        <v>16</v>
      </c>
      <c r="AH653" s="22" t="e">
        <f>_xlfn.XLOOKUP(AG653,Diskon!$C$3:$C$9,Diskon!$D$3:$D$9)</f>
        <v>#N/A</v>
      </c>
      <c r="AI653" s="17" t="s">
        <v>16</v>
      </c>
      <c r="AJ653" s="16" t="s">
        <v>17</v>
      </c>
      <c r="AK653" s="16" t="s">
        <v>18</v>
      </c>
      <c r="AL653" s="23">
        <f t="shared" si="346"/>
        <v>540000</v>
      </c>
      <c r="AM653" s="23" t="str">
        <f t="shared" si="347"/>
        <v>0</v>
      </c>
      <c r="AN653" s="23">
        <f t="shared" si="348"/>
        <v>540000</v>
      </c>
      <c r="AO653" s="23">
        <f t="shared" si="349"/>
        <v>282000</v>
      </c>
      <c r="AP653" s="23">
        <f t="shared" si="350"/>
        <v>258000</v>
      </c>
      <c r="AQ653" s="24">
        <v>45030</v>
      </c>
      <c r="AR653" s="27" t="str">
        <f t="shared" si="351"/>
        <v>14/04/23</v>
      </c>
      <c r="AS653" s="16">
        <v>2</v>
      </c>
      <c r="AT653" s="66">
        <f>AP653/'pivot general'!$A$8</f>
        <v>3.87026308113294E-4</v>
      </c>
    </row>
    <row r="654" spans="1:46" ht="14.4" x14ac:dyDescent="0.3">
      <c r="A654" s="16">
        <v>653</v>
      </c>
      <c r="B654" s="16" t="str">
        <f t="shared" si="320"/>
        <v>ORD-PW-653-27/04/23</v>
      </c>
      <c r="C654" s="17" t="s">
        <v>73</v>
      </c>
      <c r="D654" s="16" t="str">
        <f>_xlfn.XLOOKUP($C654,Product!$E$3:$E$29,Product!$D$3:$D$29)</f>
        <v>PW</v>
      </c>
      <c r="E654" s="18" t="s">
        <v>548</v>
      </c>
      <c r="F654" s="18">
        <f t="shared" si="321"/>
        <v>10</v>
      </c>
      <c r="G654" s="18">
        <f t="shared" si="322"/>
        <v>18</v>
      </c>
      <c r="H654" s="18">
        <f t="shared" si="323"/>
        <v>29</v>
      </c>
      <c r="I654" s="18">
        <f t="shared" si="324"/>
        <v>8</v>
      </c>
      <c r="J654" s="16" t="str">
        <f t="shared" si="325"/>
        <v>Ash Grey</v>
      </c>
      <c r="K654" s="16" t="str">
        <f t="shared" si="326"/>
        <v>Ash Grey</v>
      </c>
      <c r="L654" s="25" t="str">
        <f t="shared" si="327"/>
        <v xml:space="preserve"> 1</v>
      </c>
      <c r="M654" s="19">
        <f t="shared" si="328"/>
        <v>1</v>
      </c>
      <c r="N654" s="18">
        <f t="shared" si="329"/>
        <v>42</v>
      </c>
      <c r="O654" s="18">
        <f t="shared" si="330"/>
        <v>53</v>
      </c>
      <c r="P654" s="18">
        <f t="shared" si="331"/>
        <v>64</v>
      </c>
      <c r="Q654" s="18">
        <f t="shared" si="332"/>
        <v>11</v>
      </c>
      <c r="R654" s="27" t="str">
        <f t="shared" si="333"/>
        <v xml:space="preserve">Snow White </v>
      </c>
      <c r="S654" s="19" t="str">
        <f t="shared" si="334"/>
        <v xml:space="preserve">Snow White </v>
      </c>
      <c r="T654" s="19" t="str">
        <f t="shared" si="335"/>
        <v xml:space="preserve"> 3</v>
      </c>
      <c r="U654" s="19">
        <f t="shared" si="336"/>
        <v>3</v>
      </c>
      <c r="V654" s="20">
        <f t="shared" si="337"/>
        <v>77</v>
      </c>
      <c r="W654" s="18">
        <f t="shared" si="338"/>
        <v>87</v>
      </c>
      <c r="X654" s="18">
        <f t="shared" si="339"/>
        <v>98</v>
      </c>
      <c r="Y654" s="18">
        <f t="shared" si="340"/>
        <v>10</v>
      </c>
      <c r="Z654" s="16" t="str">
        <f t="shared" si="341"/>
        <v xml:space="preserve">Rose Gold </v>
      </c>
      <c r="AA654" s="16" t="str">
        <f t="shared" si="342"/>
        <v xml:space="preserve">Rose Gold </v>
      </c>
      <c r="AB654" s="19" t="str">
        <f t="shared" si="343"/>
        <v xml:space="preserve"> 1</v>
      </c>
      <c r="AC654" s="19">
        <f t="shared" si="344"/>
        <v>1</v>
      </c>
      <c r="AD654" s="19">
        <f t="shared" si="345"/>
        <v>5</v>
      </c>
      <c r="AE654" s="31">
        <f>_xlfn.XLOOKUP(C654,Product!$E$3:$E$29,Product!$F$3:$F$29)</f>
        <v>185000</v>
      </c>
      <c r="AF654" s="31">
        <f>_xlfn.XLOOKUP(C654,Product!$E$3:$E$29,Product!$G$3:$G$29)</f>
        <v>60000</v>
      </c>
      <c r="AG654" s="21" t="s">
        <v>100</v>
      </c>
      <c r="AH654" s="22">
        <f>_xlfn.XLOOKUP(AG654,Diskon!$C$3:$C$9,Diskon!$D$3:$D$9)</f>
        <v>0.15</v>
      </c>
      <c r="AI654" s="17" t="s">
        <v>13</v>
      </c>
      <c r="AJ654" s="16" t="s">
        <v>17</v>
      </c>
      <c r="AK654" s="16" t="s">
        <v>28</v>
      </c>
      <c r="AL654" s="23">
        <f t="shared" si="346"/>
        <v>925000</v>
      </c>
      <c r="AM654" s="23">
        <f t="shared" si="347"/>
        <v>138750</v>
      </c>
      <c r="AN654" s="23">
        <f t="shared" si="348"/>
        <v>786250</v>
      </c>
      <c r="AO654" s="23">
        <f t="shared" si="349"/>
        <v>300000</v>
      </c>
      <c r="AP654" s="23">
        <f t="shared" si="350"/>
        <v>486250</v>
      </c>
      <c r="AQ654" s="24">
        <v>45043</v>
      </c>
      <c r="AR654" s="27" t="str">
        <f t="shared" si="351"/>
        <v>27/04/23</v>
      </c>
      <c r="AS654" s="16">
        <v>2</v>
      </c>
      <c r="AT654" s="66">
        <f>AP654/'pivot general'!$A$8</f>
        <v>7.2942458263600466E-4</v>
      </c>
    </row>
    <row r="655" spans="1:46" ht="14.4" x14ac:dyDescent="0.3">
      <c r="A655" s="16">
        <v>654</v>
      </c>
      <c r="B655" s="16" t="str">
        <f t="shared" si="320"/>
        <v>ORD-PU-654-30/04/23</v>
      </c>
      <c r="C655" s="17" t="s">
        <v>71</v>
      </c>
      <c r="D655" s="16" t="str">
        <f>_xlfn.XLOOKUP($C655,Product!$E$3:$E$29,Product!$D$3:$D$29)</f>
        <v>PU</v>
      </c>
      <c r="E655" s="18" t="s">
        <v>248</v>
      </c>
      <c r="F655" s="18">
        <f t="shared" si="321"/>
        <v>10</v>
      </c>
      <c r="G655" s="18">
        <f t="shared" si="322"/>
        <v>17</v>
      </c>
      <c r="H655" s="18">
        <f t="shared" si="323"/>
        <v>28</v>
      </c>
      <c r="I655" s="18">
        <f t="shared" si="324"/>
        <v>7</v>
      </c>
      <c r="J655" s="16" t="str">
        <f t="shared" si="325"/>
        <v>Magenta</v>
      </c>
      <c r="K655" s="16" t="str">
        <f t="shared" si="326"/>
        <v>Magenta</v>
      </c>
      <c r="L655" s="25" t="str">
        <f t="shared" si="327"/>
        <v xml:space="preserve"> 1</v>
      </c>
      <c r="M655" s="19">
        <f t="shared" si="328"/>
        <v>1</v>
      </c>
      <c r="N655" s="18" t="e">
        <f t="shared" si="329"/>
        <v>#VALUE!</v>
      </c>
      <c r="O655" s="18" t="e">
        <f t="shared" si="330"/>
        <v>#VALUE!</v>
      </c>
      <c r="P655" s="18" t="e">
        <f t="shared" si="331"/>
        <v>#VALUE!</v>
      </c>
      <c r="Q655" s="18" t="e">
        <f t="shared" si="332"/>
        <v>#VALUE!</v>
      </c>
      <c r="R655" s="27" t="str">
        <f t="shared" si="333"/>
        <v xml:space="preserve"> </v>
      </c>
      <c r="S655" s="19" t="str">
        <f t="shared" si="334"/>
        <v xml:space="preserve"> </v>
      </c>
      <c r="T655" s="19" t="str">
        <f t="shared" si="335"/>
        <v>0</v>
      </c>
      <c r="U655" s="19">
        <f t="shared" si="336"/>
        <v>0</v>
      </c>
      <c r="V655" s="20" t="e">
        <f t="shared" si="337"/>
        <v>#VALUE!</v>
      </c>
      <c r="W655" s="18" t="e">
        <f t="shared" si="338"/>
        <v>#VALUE!</v>
      </c>
      <c r="X655" s="18" t="e">
        <f t="shared" si="339"/>
        <v>#VALUE!</v>
      </c>
      <c r="Y655" s="18" t="e">
        <f t="shared" si="340"/>
        <v>#VALUE!</v>
      </c>
      <c r="Z655" s="16" t="str">
        <f t="shared" si="341"/>
        <v xml:space="preserve"> </v>
      </c>
      <c r="AA655" s="16" t="str">
        <f t="shared" si="342"/>
        <v xml:space="preserve"> </v>
      </c>
      <c r="AB655" s="19" t="str">
        <f t="shared" si="343"/>
        <v>0</v>
      </c>
      <c r="AC655" s="19">
        <f t="shared" si="344"/>
        <v>0</v>
      </c>
      <c r="AD655" s="19">
        <f t="shared" si="345"/>
        <v>1</v>
      </c>
      <c r="AE655" s="31">
        <f>_xlfn.XLOOKUP(C655,Product!$E$3:$E$29,Product!$F$3:$F$29)</f>
        <v>200000</v>
      </c>
      <c r="AF655" s="31">
        <f>_xlfn.XLOOKUP(C655,Product!$E$3:$E$29,Product!$G$3:$G$29)</f>
        <v>64000</v>
      </c>
      <c r="AG655" s="21" t="s">
        <v>12</v>
      </c>
      <c r="AH655" s="22">
        <f>_xlfn.XLOOKUP(AG655,Diskon!$C$3:$C$9,Diskon!$D$3:$D$9)</f>
        <v>0.2</v>
      </c>
      <c r="AI655" s="17" t="s">
        <v>13</v>
      </c>
      <c r="AJ655" s="16" t="s">
        <v>11</v>
      </c>
      <c r="AK655" s="16" t="s">
        <v>28</v>
      </c>
      <c r="AL655" s="23">
        <f t="shared" si="346"/>
        <v>200000</v>
      </c>
      <c r="AM655" s="23">
        <f t="shared" si="347"/>
        <v>40000</v>
      </c>
      <c r="AN655" s="23">
        <f t="shared" si="348"/>
        <v>160000</v>
      </c>
      <c r="AO655" s="23">
        <f t="shared" si="349"/>
        <v>64000</v>
      </c>
      <c r="AP655" s="23">
        <f t="shared" si="350"/>
        <v>96000</v>
      </c>
      <c r="AQ655" s="24">
        <v>45046</v>
      </c>
      <c r="AR655" s="27" t="str">
        <f t="shared" si="351"/>
        <v>30/04/23</v>
      </c>
      <c r="AS655" s="16">
        <v>2</v>
      </c>
      <c r="AT655" s="66">
        <f>AP655/'pivot general'!$A$8</f>
        <v>1.4400978906541173E-4</v>
      </c>
    </row>
    <row r="656" spans="1:46" ht="14.4" x14ac:dyDescent="0.3">
      <c r="A656" s="16">
        <v>655</v>
      </c>
      <c r="B656" s="16" t="str">
        <f t="shared" si="320"/>
        <v>ORD-SW-655-05/04/23</v>
      </c>
      <c r="C656" s="17" t="s">
        <v>29</v>
      </c>
      <c r="D656" s="16" t="str">
        <f>_xlfn.XLOOKUP($C656,Product!$E$3:$E$29,Product!$D$3:$D$29)</f>
        <v>SW</v>
      </c>
      <c r="E656" s="18" t="s">
        <v>549</v>
      </c>
      <c r="F656" s="18">
        <f t="shared" si="321"/>
        <v>10</v>
      </c>
      <c r="G656" s="18">
        <f t="shared" si="322"/>
        <v>23</v>
      </c>
      <c r="H656" s="18">
        <f t="shared" si="323"/>
        <v>34</v>
      </c>
      <c r="I656" s="18">
        <f t="shared" si="324"/>
        <v>13</v>
      </c>
      <c r="J656" s="16" t="str">
        <f t="shared" si="325"/>
        <v>Summer Orange</v>
      </c>
      <c r="K656" s="16" t="str">
        <f t="shared" si="326"/>
        <v>Summer Orange</v>
      </c>
      <c r="L656" s="25" t="str">
        <f t="shared" si="327"/>
        <v xml:space="preserve"> 1</v>
      </c>
      <c r="M656" s="19">
        <f t="shared" si="328"/>
        <v>1</v>
      </c>
      <c r="N656" s="18">
        <f t="shared" si="329"/>
        <v>47</v>
      </c>
      <c r="O656" s="18">
        <f t="shared" si="330"/>
        <v>52</v>
      </c>
      <c r="P656" s="18">
        <f t="shared" si="331"/>
        <v>63</v>
      </c>
      <c r="Q656" s="18">
        <f t="shared" si="332"/>
        <v>5</v>
      </c>
      <c r="R656" s="27" t="str">
        <f t="shared" si="333"/>
        <v xml:space="preserve">Gold </v>
      </c>
      <c r="S656" s="19" t="str">
        <f t="shared" si="334"/>
        <v xml:space="preserve">Gold </v>
      </c>
      <c r="T656" s="19" t="str">
        <f t="shared" si="335"/>
        <v xml:space="preserve"> 2</v>
      </c>
      <c r="U656" s="19">
        <f t="shared" si="336"/>
        <v>2</v>
      </c>
      <c r="V656" s="20" t="e">
        <f t="shared" si="337"/>
        <v>#VALUE!</v>
      </c>
      <c r="W656" s="18" t="e">
        <f t="shared" si="338"/>
        <v>#VALUE!</v>
      </c>
      <c r="X656" s="18" t="e">
        <f t="shared" si="339"/>
        <v>#VALUE!</v>
      </c>
      <c r="Y656" s="18" t="e">
        <f t="shared" si="340"/>
        <v>#VALUE!</v>
      </c>
      <c r="Z656" s="16" t="str">
        <f t="shared" si="341"/>
        <v xml:space="preserve"> </v>
      </c>
      <c r="AA656" s="16" t="str">
        <f t="shared" si="342"/>
        <v xml:space="preserve"> </v>
      </c>
      <c r="AB656" s="19" t="str">
        <f t="shared" si="343"/>
        <v>0</v>
      </c>
      <c r="AC656" s="19">
        <f t="shared" si="344"/>
        <v>0</v>
      </c>
      <c r="AD656" s="19">
        <f t="shared" si="345"/>
        <v>3</v>
      </c>
      <c r="AE656" s="31">
        <f>_xlfn.XLOOKUP(C656,Product!$E$3:$E$29,Product!$F$3:$F$29)</f>
        <v>165000</v>
      </c>
      <c r="AF656" s="31">
        <f>_xlfn.XLOOKUP(C656,Product!$E$3:$E$29,Product!$G$3:$G$29)</f>
        <v>69000</v>
      </c>
      <c r="AG656" s="21" t="s">
        <v>19</v>
      </c>
      <c r="AH656" s="22">
        <f>_xlfn.XLOOKUP(AG656,Diskon!$C$3:$C$9,Diskon!$D$3:$D$9)</f>
        <v>0.15</v>
      </c>
      <c r="AI656" s="17" t="s">
        <v>90</v>
      </c>
      <c r="AJ656" s="16" t="s">
        <v>11</v>
      </c>
      <c r="AK656" s="16" t="s">
        <v>20</v>
      </c>
      <c r="AL656" s="23">
        <f t="shared" si="346"/>
        <v>495000</v>
      </c>
      <c r="AM656" s="23">
        <f t="shared" si="347"/>
        <v>74250</v>
      </c>
      <c r="AN656" s="23">
        <f t="shared" si="348"/>
        <v>420750</v>
      </c>
      <c r="AO656" s="23">
        <f t="shared" si="349"/>
        <v>207000</v>
      </c>
      <c r="AP656" s="23">
        <f t="shared" si="350"/>
        <v>213750</v>
      </c>
      <c r="AQ656" s="24">
        <v>45021</v>
      </c>
      <c r="AR656" s="27" t="str">
        <f t="shared" si="351"/>
        <v>05/04/23</v>
      </c>
      <c r="AS656" s="16">
        <v>5</v>
      </c>
      <c r="AT656" s="66">
        <f>AP656/'pivot general'!$A$8</f>
        <v>3.206467959659558E-4</v>
      </c>
    </row>
    <row r="657" spans="1:46" ht="14.4" x14ac:dyDescent="0.3">
      <c r="A657" s="16">
        <v>656</v>
      </c>
      <c r="B657" s="16" t="str">
        <f t="shared" si="320"/>
        <v>ORD-SP-656-04/04/23</v>
      </c>
      <c r="C657" s="17" t="s">
        <v>67</v>
      </c>
      <c r="D657" s="16" t="str">
        <f>_xlfn.XLOOKUP($C657,Product!$E$3:$E$29,Product!$D$3:$D$29)</f>
        <v>SP</v>
      </c>
      <c r="E657" s="18" t="s">
        <v>136</v>
      </c>
      <c r="F657" s="18">
        <f t="shared" si="321"/>
        <v>10</v>
      </c>
      <c r="G657" s="18">
        <f t="shared" si="322"/>
        <v>24</v>
      </c>
      <c r="H657" s="18">
        <f t="shared" si="323"/>
        <v>35</v>
      </c>
      <c r="I657" s="18">
        <f t="shared" si="324"/>
        <v>14</v>
      </c>
      <c r="J657" s="16" t="str">
        <f t="shared" si="325"/>
        <v>Midnight Black</v>
      </c>
      <c r="K657" s="16" t="str">
        <f t="shared" si="326"/>
        <v>Midnight Black</v>
      </c>
      <c r="L657" s="25" t="str">
        <f t="shared" si="327"/>
        <v xml:space="preserve"> 2</v>
      </c>
      <c r="M657" s="19">
        <f t="shared" si="328"/>
        <v>2</v>
      </c>
      <c r="N657" s="18" t="e">
        <f t="shared" si="329"/>
        <v>#VALUE!</v>
      </c>
      <c r="O657" s="18" t="e">
        <f t="shared" si="330"/>
        <v>#VALUE!</v>
      </c>
      <c r="P657" s="18" t="e">
        <f t="shared" si="331"/>
        <v>#VALUE!</v>
      </c>
      <c r="Q657" s="18" t="e">
        <f t="shared" si="332"/>
        <v>#VALUE!</v>
      </c>
      <c r="R657" s="27" t="str">
        <f t="shared" si="333"/>
        <v xml:space="preserve"> </v>
      </c>
      <c r="S657" s="19" t="str">
        <f t="shared" si="334"/>
        <v xml:space="preserve"> </v>
      </c>
      <c r="T657" s="19" t="str">
        <f t="shared" si="335"/>
        <v>0</v>
      </c>
      <c r="U657" s="19">
        <f t="shared" si="336"/>
        <v>0</v>
      </c>
      <c r="V657" s="20" t="e">
        <f t="shared" si="337"/>
        <v>#VALUE!</v>
      </c>
      <c r="W657" s="18" t="e">
        <f t="shared" si="338"/>
        <v>#VALUE!</v>
      </c>
      <c r="X657" s="18" t="e">
        <f t="shared" si="339"/>
        <v>#VALUE!</v>
      </c>
      <c r="Y657" s="18" t="e">
        <f t="shared" si="340"/>
        <v>#VALUE!</v>
      </c>
      <c r="Z657" s="16" t="str">
        <f t="shared" si="341"/>
        <v xml:space="preserve"> </v>
      </c>
      <c r="AA657" s="16" t="str">
        <f t="shared" si="342"/>
        <v xml:space="preserve"> </v>
      </c>
      <c r="AB657" s="19" t="str">
        <f t="shared" si="343"/>
        <v>0</v>
      </c>
      <c r="AC657" s="19">
        <f t="shared" si="344"/>
        <v>0</v>
      </c>
      <c r="AD657" s="19">
        <f t="shared" si="345"/>
        <v>2</v>
      </c>
      <c r="AE657" s="31">
        <f>_xlfn.XLOOKUP(C657,Product!$E$3:$E$29,Product!$F$3:$F$29)</f>
        <v>370000</v>
      </c>
      <c r="AF657" s="31">
        <f>_xlfn.XLOOKUP(C657,Product!$E$3:$E$29,Product!$G$3:$G$29)</f>
        <v>108000</v>
      </c>
      <c r="AG657" s="21" t="s">
        <v>89</v>
      </c>
      <c r="AH657" s="22">
        <f>_xlfn.XLOOKUP(AG657,Diskon!$C$3:$C$9,Diskon!$D$3:$D$9)</f>
        <v>0.15</v>
      </c>
      <c r="AI657" s="17" t="s">
        <v>90</v>
      </c>
      <c r="AJ657" s="16" t="s">
        <v>23</v>
      </c>
      <c r="AK657" s="16" t="s">
        <v>46</v>
      </c>
      <c r="AL657" s="23">
        <f t="shared" si="346"/>
        <v>740000</v>
      </c>
      <c r="AM657" s="23">
        <f t="shared" si="347"/>
        <v>111000</v>
      </c>
      <c r="AN657" s="23">
        <f t="shared" si="348"/>
        <v>629000</v>
      </c>
      <c r="AO657" s="23">
        <f t="shared" si="349"/>
        <v>216000</v>
      </c>
      <c r="AP657" s="23">
        <f t="shared" si="350"/>
        <v>413000</v>
      </c>
      <c r="AQ657" s="24">
        <v>45020</v>
      </c>
      <c r="AR657" s="27" t="str">
        <f t="shared" si="351"/>
        <v>04/04/23</v>
      </c>
      <c r="AS657" s="16">
        <v>5</v>
      </c>
      <c r="AT657" s="66">
        <f>AP657/'pivot general'!$A$8</f>
        <v>6.1954211337515665E-4</v>
      </c>
    </row>
    <row r="658" spans="1:46" ht="14.4" x14ac:dyDescent="0.3">
      <c r="A658" s="16">
        <v>657</v>
      </c>
      <c r="B658" s="16" t="str">
        <f t="shared" si="320"/>
        <v>ORD-PP-657-03/04/23</v>
      </c>
      <c r="C658" s="17" t="s">
        <v>43</v>
      </c>
      <c r="D658" s="16" t="str">
        <f>_xlfn.XLOOKUP($C658,Product!$E$3:$E$29,Product!$D$3:$D$29)</f>
        <v>PP</v>
      </c>
      <c r="E658" s="18" t="s">
        <v>150</v>
      </c>
      <c r="F658" s="18">
        <f t="shared" si="321"/>
        <v>10</v>
      </c>
      <c r="G658" s="18">
        <f t="shared" si="322"/>
        <v>20</v>
      </c>
      <c r="H658" s="18">
        <f t="shared" si="323"/>
        <v>31</v>
      </c>
      <c r="I658" s="18">
        <f t="shared" si="324"/>
        <v>10</v>
      </c>
      <c r="J658" s="16" t="str">
        <f t="shared" si="325"/>
        <v>Ocean Blue</v>
      </c>
      <c r="K658" s="16" t="str">
        <f t="shared" si="326"/>
        <v>Ocean Blue</v>
      </c>
      <c r="L658" s="25" t="str">
        <f t="shared" si="327"/>
        <v xml:space="preserve"> 5</v>
      </c>
      <c r="M658" s="19">
        <f t="shared" si="328"/>
        <v>5</v>
      </c>
      <c r="N658" s="18">
        <f t="shared" si="329"/>
        <v>44</v>
      </c>
      <c r="O658" s="18">
        <f t="shared" si="330"/>
        <v>52</v>
      </c>
      <c r="P658" s="18">
        <f t="shared" si="331"/>
        <v>63</v>
      </c>
      <c r="Q658" s="18">
        <f t="shared" si="332"/>
        <v>8</v>
      </c>
      <c r="R658" s="27" t="str">
        <f t="shared" si="333"/>
        <v xml:space="preserve">Magenta </v>
      </c>
      <c r="S658" s="19" t="str">
        <f t="shared" si="334"/>
        <v xml:space="preserve">Magenta </v>
      </c>
      <c r="T658" s="19" t="str">
        <f t="shared" si="335"/>
        <v xml:space="preserve"> 1</v>
      </c>
      <c r="U658" s="19">
        <f t="shared" si="336"/>
        <v>1</v>
      </c>
      <c r="V658" s="20" t="e">
        <f t="shared" si="337"/>
        <v>#VALUE!</v>
      </c>
      <c r="W658" s="18" t="e">
        <f t="shared" si="338"/>
        <v>#VALUE!</v>
      </c>
      <c r="X658" s="18" t="e">
        <f t="shared" si="339"/>
        <v>#VALUE!</v>
      </c>
      <c r="Y658" s="18" t="e">
        <f t="shared" si="340"/>
        <v>#VALUE!</v>
      </c>
      <c r="Z658" s="16" t="str">
        <f t="shared" si="341"/>
        <v xml:space="preserve"> </v>
      </c>
      <c r="AA658" s="16" t="str">
        <f t="shared" si="342"/>
        <v xml:space="preserve"> </v>
      </c>
      <c r="AB658" s="19" t="str">
        <f t="shared" si="343"/>
        <v>0</v>
      </c>
      <c r="AC658" s="19">
        <f t="shared" si="344"/>
        <v>0</v>
      </c>
      <c r="AD658" s="19">
        <f t="shared" si="345"/>
        <v>6</v>
      </c>
      <c r="AE658" s="31">
        <f>_xlfn.XLOOKUP(C658,Product!$E$3:$E$29,Product!$F$3:$F$29)</f>
        <v>395000</v>
      </c>
      <c r="AF658" s="31">
        <f>_xlfn.XLOOKUP(C658,Product!$E$3:$E$29,Product!$G$3:$G$29)</f>
        <v>172000</v>
      </c>
      <c r="AG658" s="21" t="s">
        <v>92</v>
      </c>
      <c r="AH658" s="22">
        <f>_xlfn.XLOOKUP(AG658,Diskon!$C$3:$C$9,Diskon!$D$3:$D$9)</f>
        <v>0.1</v>
      </c>
      <c r="AI658" s="17" t="s">
        <v>90</v>
      </c>
      <c r="AJ658" s="16" t="s">
        <v>14</v>
      </c>
      <c r="AK658" s="16" t="s">
        <v>20</v>
      </c>
      <c r="AL658" s="23">
        <f t="shared" si="346"/>
        <v>2370000</v>
      </c>
      <c r="AM658" s="23">
        <f t="shared" si="347"/>
        <v>237000</v>
      </c>
      <c r="AN658" s="23">
        <f t="shared" si="348"/>
        <v>2133000</v>
      </c>
      <c r="AO658" s="23">
        <f t="shared" si="349"/>
        <v>1032000</v>
      </c>
      <c r="AP658" s="23">
        <f t="shared" si="350"/>
        <v>1101000</v>
      </c>
      <c r="AQ658" s="24">
        <v>45019</v>
      </c>
      <c r="AR658" s="27" t="str">
        <f t="shared" si="351"/>
        <v>03/04/23</v>
      </c>
      <c r="AS658" s="16">
        <v>5</v>
      </c>
      <c r="AT658" s="66">
        <f>AP658/'pivot general'!$A$8</f>
        <v>1.6516122683439406E-3</v>
      </c>
    </row>
    <row r="659" spans="1:46" ht="14.4" x14ac:dyDescent="0.3">
      <c r="A659" s="16">
        <v>658</v>
      </c>
      <c r="B659" s="16" t="str">
        <f t="shared" si="320"/>
        <v>ORD-PW-658-16/04/23</v>
      </c>
      <c r="C659" s="17" t="s">
        <v>9</v>
      </c>
      <c r="D659" s="16" t="str">
        <f>_xlfn.XLOOKUP($C659,Product!$E$3:$E$29,Product!$D$3:$D$29)</f>
        <v>PW</v>
      </c>
      <c r="E659" s="18" t="s">
        <v>550</v>
      </c>
      <c r="F659" s="18">
        <f t="shared" si="321"/>
        <v>10</v>
      </c>
      <c r="G659" s="18">
        <f t="shared" si="322"/>
        <v>20</v>
      </c>
      <c r="H659" s="18">
        <f t="shared" si="323"/>
        <v>31</v>
      </c>
      <c r="I659" s="18">
        <f t="shared" si="324"/>
        <v>10</v>
      </c>
      <c r="J659" s="16" t="str">
        <f t="shared" si="325"/>
        <v>Snow White</v>
      </c>
      <c r="K659" s="16" t="str">
        <f t="shared" si="326"/>
        <v>Snow White</v>
      </c>
      <c r="L659" s="25" t="str">
        <f t="shared" si="327"/>
        <v xml:space="preserve"> 2</v>
      </c>
      <c r="M659" s="19">
        <f t="shared" si="328"/>
        <v>2</v>
      </c>
      <c r="N659" s="18">
        <f t="shared" si="329"/>
        <v>44</v>
      </c>
      <c r="O659" s="18">
        <f t="shared" si="330"/>
        <v>58</v>
      </c>
      <c r="P659" s="18">
        <f t="shared" si="331"/>
        <v>69</v>
      </c>
      <c r="Q659" s="18">
        <f t="shared" si="332"/>
        <v>14</v>
      </c>
      <c r="R659" s="27" t="str">
        <f t="shared" si="333"/>
        <v xml:space="preserve">Summer Orange </v>
      </c>
      <c r="S659" s="19" t="str">
        <f t="shared" si="334"/>
        <v xml:space="preserve">Summer Orange </v>
      </c>
      <c r="T659" s="19" t="str">
        <f t="shared" si="335"/>
        <v xml:space="preserve"> 2</v>
      </c>
      <c r="U659" s="19">
        <f t="shared" si="336"/>
        <v>2</v>
      </c>
      <c r="V659" s="20">
        <f t="shared" si="337"/>
        <v>82</v>
      </c>
      <c r="W659" s="18">
        <f t="shared" si="338"/>
        <v>93</v>
      </c>
      <c r="X659" s="18">
        <f t="shared" si="339"/>
        <v>104</v>
      </c>
      <c r="Y659" s="18">
        <f t="shared" si="340"/>
        <v>11</v>
      </c>
      <c r="Z659" s="16" t="str">
        <f t="shared" si="341"/>
        <v xml:space="preserve">Ocean Blue </v>
      </c>
      <c r="AA659" s="16" t="str">
        <f t="shared" si="342"/>
        <v xml:space="preserve">Ocean Blue </v>
      </c>
      <c r="AB659" s="19" t="str">
        <f t="shared" si="343"/>
        <v xml:space="preserve"> 1</v>
      </c>
      <c r="AC659" s="19">
        <f t="shared" si="344"/>
        <v>1</v>
      </c>
      <c r="AD659" s="19">
        <f t="shared" si="345"/>
        <v>5</v>
      </c>
      <c r="AE659" s="31">
        <f>_xlfn.XLOOKUP(C659,Product!$E$3:$E$29,Product!$F$3:$F$29)</f>
        <v>120000</v>
      </c>
      <c r="AF659" s="31">
        <f>_xlfn.XLOOKUP(C659,Product!$E$3:$E$29,Product!$G$3:$G$29)</f>
        <v>39000</v>
      </c>
      <c r="AG659" s="21" t="s">
        <v>100</v>
      </c>
      <c r="AH659" s="22">
        <f>_xlfn.XLOOKUP(AG659,Diskon!$C$3:$C$9,Diskon!$D$3:$D$9)</f>
        <v>0.15</v>
      </c>
      <c r="AI659" s="17" t="s">
        <v>13</v>
      </c>
      <c r="AJ659" s="16" t="s">
        <v>17</v>
      </c>
      <c r="AK659" s="16" t="s">
        <v>62</v>
      </c>
      <c r="AL659" s="23">
        <f t="shared" si="346"/>
        <v>600000</v>
      </c>
      <c r="AM659" s="23">
        <f t="shared" si="347"/>
        <v>90000</v>
      </c>
      <c r="AN659" s="23">
        <f t="shared" si="348"/>
        <v>510000</v>
      </c>
      <c r="AO659" s="23">
        <f t="shared" si="349"/>
        <v>195000</v>
      </c>
      <c r="AP659" s="23">
        <f t="shared" si="350"/>
        <v>315000</v>
      </c>
      <c r="AQ659" s="24">
        <v>45032</v>
      </c>
      <c r="AR659" s="27" t="str">
        <f t="shared" si="351"/>
        <v>16/04/23</v>
      </c>
      <c r="AS659" s="16">
        <v>2</v>
      </c>
      <c r="AT659" s="66">
        <f>AP659/'pivot general'!$A$8</f>
        <v>4.7253212037088222E-4</v>
      </c>
    </row>
    <row r="660" spans="1:46" ht="14.4" x14ac:dyDescent="0.3">
      <c r="A660" s="16">
        <v>659</v>
      </c>
      <c r="B660" s="16" t="str">
        <f t="shared" si="320"/>
        <v>ORD-PW-659-30/04/23</v>
      </c>
      <c r="C660" s="17" t="s">
        <v>22</v>
      </c>
      <c r="D660" s="16" t="str">
        <f>_xlfn.XLOOKUP($C660,Product!$E$3:$E$29,Product!$D$3:$D$29)</f>
        <v>PW</v>
      </c>
      <c r="E660" s="18" t="s">
        <v>551</v>
      </c>
      <c r="F660" s="18">
        <f t="shared" si="321"/>
        <v>10</v>
      </c>
      <c r="G660" s="18">
        <f t="shared" si="322"/>
        <v>24</v>
      </c>
      <c r="H660" s="18">
        <f t="shared" si="323"/>
        <v>35</v>
      </c>
      <c r="I660" s="18">
        <f t="shared" si="324"/>
        <v>14</v>
      </c>
      <c r="J660" s="16" t="str">
        <f t="shared" si="325"/>
        <v>Midnight Black</v>
      </c>
      <c r="K660" s="16" t="str">
        <f t="shared" si="326"/>
        <v>Midnight Black</v>
      </c>
      <c r="L660" s="25" t="str">
        <f t="shared" si="327"/>
        <v xml:space="preserve"> 2</v>
      </c>
      <c r="M660" s="19">
        <f t="shared" si="328"/>
        <v>2</v>
      </c>
      <c r="N660" s="18">
        <f t="shared" si="329"/>
        <v>48</v>
      </c>
      <c r="O660" s="18">
        <f t="shared" si="330"/>
        <v>59</v>
      </c>
      <c r="P660" s="18">
        <f t="shared" si="331"/>
        <v>70</v>
      </c>
      <c r="Q660" s="18">
        <f t="shared" si="332"/>
        <v>11</v>
      </c>
      <c r="R660" s="27" t="str">
        <f t="shared" si="333"/>
        <v xml:space="preserve">Snow White </v>
      </c>
      <c r="S660" s="19" t="str">
        <f t="shared" si="334"/>
        <v xml:space="preserve">Snow White </v>
      </c>
      <c r="T660" s="19" t="str">
        <f t="shared" si="335"/>
        <v xml:space="preserve"> 2</v>
      </c>
      <c r="U660" s="19">
        <f t="shared" si="336"/>
        <v>2</v>
      </c>
      <c r="V660" s="20">
        <f t="shared" si="337"/>
        <v>83</v>
      </c>
      <c r="W660" s="18">
        <f t="shared" si="338"/>
        <v>88</v>
      </c>
      <c r="X660" s="18">
        <f t="shared" si="339"/>
        <v>99</v>
      </c>
      <c r="Y660" s="18">
        <f t="shared" si="340"/>
        <v>5</v>
      </c>
      <c r="Z660" s="16" t="str">
        <f t="shared" si="341"/>
        <v xml:space="preserve">Gold </v>
      </c>
      <c r="AA660" s="16" t="str">
        <f t="shared" si="342"/>
        <v xml:space="preserve">Gold </v>
      </c>
      <c r="AB660" s="19" t="str">
        <f t="shared" si="343"/>
        <v xml:space="preserve"> 2</v>
      </c>
      <c r="AC660" s="19">
        <f t="shared" si="344"/>
        <v>2</v>
      </c>
      <c r="AD660" s="19">
        <f t="shared" si="345"/>
        <v>6</v>
      </c>
      <c r="AE660" s="31">
        <f>_xlfn.XLOOKUP(C660,Product!$E$3:$E$29,Product!$F$3:$F$29)</f>
        <v>90000</v>
      </c>
      <c r="AF660" s="31">
        <f>_xlfn.XLOOKUP(C660,Product!$E$3:$E$29,Product!$G$3:$G$29)</f>
        <v>37000</v>
      </c>
      <c r="AG660" s="21" t="s">
        <v>96</v>
      </c>
      <c r="AH660" s="22">
        <f>_xlfn.XLOOKUP(AG660,Diskon!$C$3:$C$9,Diskon!$D$3:$D$9)</f>
        <v>0.1</v>
      </c>
      <c r="AI660" s="17" t="s">
        <v>13</v>
      </c>
      <c r="AJ660" s="16" t="s">
        <v>14</v>
      </c>
      <c r="AK660" s="16" t="s">
        <v>66</v>
      </c>
      <c r="AL660" s="23">
        <f t="shared" si="346"/>
        <v>540000</v>
      </c>
      <c r="AM660" s="23">
        <f t="shared" si="347"/>
        <v>54000</v>
      </c>
      <c r="AN660" s="23">
        <f t="shared" si="348"/>
        <v>486000</v>
      </c>
      <c r="AO660" s="23">
        <f t="shared" si="349"/>
        <v>222000</v>
      </c>
      <c r="AP660" s="23">
        <f t="shared" si="350"/>
        <v>264000</v>
      </c>
      <c r="AQ660" s="24">
        <v>45046</v>
      </c>
      <c r="AR660" s="27" t="str">
        <f t="shared" si="351"/>
        <v>30/04/23</v>
      </c>
      <c r="AS660" s="16">
        <v>4</v>
      </c>
      <c r="AT660" s="66">
        <f>AP660/'pivot general'!$A$8</f>
        <v>3.9602691992988222E-4</v>
      </c>
    </row>
    <row r="661" spans="1:46" ht="14.4" x14ac:dyDescent="0.3">
      <c r="A661" s="16">
        <v>660</v>
      </c>
      <c r="B661" s="16" t="str">
        <f t="shared" si="320"/>
        <v>ORD-PP-660-14/04/23</v>
      </c>
      <c r="C661" s="17" t="s">
        <v>54</v>
      </c>
      <c r="D661" s="16" t="str">
        <f>_xlfn.XLOOKUP($C661,Product!$E$3:$E$29,Product!$D$3:$D$29)</f>
        <v>PP</v>
      </c>
      <c r="E661" s="18" t="s">
        <v>552</v>
      </c>
      <c r="F661" s="18">
        <f t="shared" si="321"/>
        <v>10</v>
      </c>
      <c r="G661" s="18">
        <f t="shared" si="322"/>
        <v>17</v>
      </c>
      <c r="H661" s="18">
        <f t="shared" si="323"/>
        <v>28</v>
      </c>
      <c r="I661" s="18">
        <f t="shared" si="324"/>
        <v>7</v>
      </c>
      <c r="J661" s="16" t="str">
        <f t="shared" si="325"/>
        <v>Magenta</v>
      </c>
      <c r="K661" s="16" t="str">
        <f t="shared" si="326"/>
        <v>Magenta</v>
      </c>
      <c r="L661" s="25" t="str">
        <f t="shared" si="327"/>
        <v xml:space="preserve"> 3</v>
      </c>
      <c r="M661" s="19">
        <f t="shared" si="328"/>
        <v>3</v>
      </c>
      <c r="N661" s="18">
        <f t="shared" si="329"/>
        <v>41</v>
      </c>
      <c r="O661" s="18">
        <f t="shared" si="330"/>
        <v>51</v>
      </c>
      <c r="P661" s="18">
        <f t="shared" si="331"/>
        <v>62</v>
      </c>
      <c r="Q661" s="18">
        <f t="shared" si="332"/>
        <v>10</v>
      </c>
      <c r="R661" s="27" t="str">
        <f t="shared" si="333"/>
        <v xml:space="preserve">Rose Gold </v>
      </c>
      <c r="S661" s="19" t="str">
        <f t="shared" si="334"/>
        <v xml:space="preserve">Rose Gold </v>
      </c>
      <c r="T661" s="19" t="str">
        <f t="shared" si="335"/>
        <v xml:space="preserve"> 2</v>
      </c>
      <c r="U661" s="19">
        <f t="shared" si="336"/>
        <v>2</v>
      </c>
      <c r="V661" s="20">
        <f t="shared" si="337"/>
        <v>75</v>
      </c>
      <c r="W661" s="18">
        <f t="shared" si="338"/>
        <v>90</v>
      </c>
      <c r="X661" s="18">
        <f t="shared" si="339"/>
        <v>101</v>
      </c>
      <c r="Y661" s="18">
        <f t="shared" si="340"/>
        <v>15</v>
      </c>
      <c r="Z661" s="16" t="str">
        <f t="shared" si="341"/>
        <v xml:space="preserve">Midnight Black </v>
      </c>
      <c r="AA661" s="16" t="str">
        <f t="shared" si="342"/>
        <v xml:space="preserve">Midnight Black </v>
      </c>
      <c r="AB661" s="19" t="str">
        <f t="shared" si="343"/>
        <v xml:space="preserve"> 1</v>
      </c>
      <c r="AC661" s="19">
        <f t="shared" si="344"/>
        <v>1</v>
      </c>
      <c r="AD661" s="19">
        <f t="shared" si="345"/>
        <v>6</v>
      </c>
      <c r="AE661" s="31">
        <f>_xlfn.XLOOKUP(C661,Product!$E$3:$E$29,Product!$F$3:$F$29)</f>
        <v>85000</v>
      </c>
      <c r="AF661" s="31">
        <f>_xlfn.XLOOKUP(C661,Product!$E$3:$E$29,Product!$G$3:$G$29)</f>
        <v>28000</v>
      </c>
      <c r="AG661" s="21" t="s">
        <v>16</v>
      </c>
      <c r="AH661" s="22" t="e">
        <f>_xlfn.XLOOKUP(AG661,Diskon!$C$3:$C$9,Diskon!$D$3:$D$9)</f>
        <v>#N/A</v>
      </c>
      <c r="AI661" s="17" t="s">
        <v>16</v>
      </c>
      <c r="AJ661" s="16" t="s">
        <v>17</v>
      </c>
      <c r="AK661" s="16" t="s">
        <v>76</v>
      </c>
      <c r="AL661" s="23">
        <f t="shared" si="346"/>
        <v>510000</v>
      </c>
      <c r="AM661" s="23" t="str">
        <f t="shared" si="347"/>
        <v>0</v>
      </c>
      <c r="AN661" s="23">
        <f t="shared" si="348"/>
        <v>510000</v>
      </c>
      <c r="AO661" s="23">
        <f t="shared" si="349"/>
        <v>168000</v>
      </c>
      <c r="AP661" s="23">
        <f t="shared" si="350"/>
        <v>342000</v>
      </c>
      <c r="AQ661" s="24">
        <v>45030</v>
      </c>
      <c r="AR661" s="27" t="str">
        <f t="shared" si="351"/>
        <v>14/04/23</v>
      </c>
      <c r="AS661" s="16">
        <v>1</v>
      </c>
      <c r="AT661" s="66">
        <f>AP661/'pivot general'!$A$8</f>
        <v>5.1303487354552931E-4</v>
      </c>
    </row>
    <row r="662" spans="1:46" ht="14.4" x14ac:dyDescent="0.3">
      <c r="A662" s="16">
        <v>661</v>
      </c>
      <c r="B662" s="16" t="str">
        <f t="shared" si="320"/>
        <v>ORD-SW-661-06/04/23</v>
      </c>
      <c r="C662" s="17" t="s">
        <v>29</v>
      </c>
      <c r="D662" s="16" t="str">
        <f>_xlfn.XLOOKUP($C662,Product!$E$3:$E$29,Product!$D$3:$D$29)</f>
        <v>SW</v>
      </c>
      <c r="E662" s="18" t="s">
        <v>553</v>
      </c>
      <c r="F662" s="18">
        <f t="shared" si="321"/>
        <v>10</v>
      </c>
      <c r="G662" s="18">
        <f t="shared" si="322"/>
        <v>20</v>
      </c>
      <c r="H662" s="18">
        <f t="shared" si="323"/>
        <v>31</v>
      </c>
      <c r="I662" s="18">
        <f t="shared" si="324"/>
        <v>10</v>
      </c>
      <c r="J662" s="16" t="str">
        <f t="shared" si="325"/>
        <v>Ocean Blue</v>
      </c>
      <c r="K662" s="16" t="str">
        <f t="shared" si="326"/>
        <v>Ocean Blue</v>
      </c>
      <c r="L662" s="25" t="str">
        <f t="shared" si="327"/>
        <v xml:space="preserve"> 1</v>
      </c>
      <c r="M662" s="19">
        <f t="shared" si="328"/>
        <v>1</v>
      </c>
      <c r="N662" s="18">
        <f t="shared" si="329"/>
        <v>44</v>
      </c>
      <c r="O662" s="18">
        <f t="shared" si="330"/>
        <v>55</v>
      </c>
      <c r="P662" s="18">
        <f t="shared" si="331"/>
        <v>66</v>
      </c>
      <c r="Q662" s="18">
        <f t="shared" si="332"/>
        <v>11</v>
      </c>
      <c r="R662" s="27" t="str">
        <f t="shared" si="333"/>
        <v xml:space="preserve">Snow White </v>
      </c>
      <c r="S662" s="19" t="str">
        <f t="shared" si="334"/>
        <v xml:space="preserve">Snow White </v>
      </c>
      <c r="T662" s="19" t="str">
        <f t="shared" si="335"/>
        <v xml:space="preserve"> 2</v>
      </c>
      <c r="U662" s="19">
        <f t="shared" si="336"/>
        <v>2</v>
      </c>
      <c r="V662" s="20">
        <f t="shared" si="337"/>
        <v>79</v>
      </c>
      <c r="W662" s="18">
        <f t="shared" si="338"/>
        <v>84</v>
      </c>
      <c r="X662" s="18">
        <f t="shared" si="339"/>
        <v>95</v>
      </c>
      <c r="Y662" s="18">
        <f t="shared" si="340"/>
        <v>5</v>
      </c>
      <c r="Z662" s="16" t="str">
        <f t="shared" si="341"/>
        <v xml:space="preserve">Gold </v>
      </c>
      <c r="AA662" s="16" t="str">
        <f t="shared" si="342"/>
        <v xml:space="preserve">Gold </v>
      </c>
      <c r="AB662" s="19" t="str">
        <f t="shared" si="343"/>
        <v xml:space="preserve"> 2</v>
      </c>
      <c r="AC662" s="19">
        <f t="shared" si="344"/>
        <v>2</v>
      </c>
      <c r="AD662" s="19">
        <f t="shared" si="345"/>
        <v>5</v>
      </c>
      <c r="AE662" s="31">
        <f>_xlfn.XLOOKUP(C662,Product!$E$3:$E$29,Product!$F$3:$F$29)</f>
        <v>165000</v>
      </c>
      <c r="AF662" s="31">
        <f>_xlfn.XLOOKUP(C662,Product!$E$3:$E$29,Product!$G$3:$G$29)</f>
        <v>69000</v>
      </c>
      <c r="AG662" s="21" t="s">
        <v>10</v>
      </c>
      <c r="AH662" s="22">
        <f>_xlfn.XLOOKUP(AG662,Diskon!$C$3:$C$9,Diskon!$D$3:$D$9)</f>
        <v>0.1</v>
      </c>
      <c r="AI662" s="17" t="s">
        <v>90</v>
      </c>
      <c r="AJ662" s="16" t="s">
        <v>11</v>
      </c>
      <c r="AK662" s="16" t="s">
        <v>18</v>
      </c>
      <c r="AL662" s="23">
        <f t="shared" si="346"/>
        <v>825000</v>
      </c>
      <c r="AM662" s="23">
        <f t="shared" si="347"/>
        <v>82500</v>
      </c>
      <c r="AN662" s="23">
        <f t="shared" si="348"/>
        <v>742500</v>
      </c>
      <c r="AO662" s="23">
        <f t="shared" si="349"/>
        <v>345000</v>
      </c>
      <c r="AP662" s="23">
        <f t="shared" si="350"/>
        <v>397500</v>
      </c>
      <c r="AQ662" s="24">
        <v>45022</v>
      </c>
      <c r="AR662" s="27" t="str">
        <f t="shared" si="351"/>
        <v>06/04/23</v>
      </c>
      <c r="AS662" s="16">
        <v>3</v>
      </c>
      <c r="AT662" s="66">
        <f>AP662/'pivot general'!$A$8</f>
        <v>5.9629053284897043E-4</v>
      </c>
    </row>
    <row r="663" spans="1:46" ht="14.4" x14ac:dyDescent="0.3">
      <c r="A663" s="16">
        <v>662</v>
      </c>
      <c r="B663" s="16" t="str">
        <f t="shared" si="320"/>
        <v>ORD-PW-662-01/04/23</v>
      </c>
      <c r="C663" s="17" t="s">
        <v>9</v>
      </c>
      <c r="D663" s="16" t="str">
        <f>_xlfn.XLOOKUP($C663,Product!$E$3:$E$29,Product!$D$3:$D$29)</f>
        <v>PW</v>
      </c>
      <c r="E663" s="18" t="s">
        <v>295</v>
      </c>
      <c r="F663" s="18">
        <f t="shared" si="321"/>
        <v>10</v>
      </c>
      <c r="G663" s="18">
        <f t="shared" si="322"/>
        <v>19</v>
      </c>
      <c r="H663" s="18">
        <f t="shared" si="323"/>
        <v>30</v>
      </c>
      <c r="I663" s="18">
        <f t="shared" si="324"/>
        <v>9</v>
      </c>
      <c r="J663" s="16" t="str">
        <f t="shared" si="325"/>
        <v>Rose Gold</v>
      </c>
      <c r="K663" s="16" t="str">
        <f t="shared" si="326"/>
        <v>Rose Gold</v>
      </c>
      <c r="L663" s="25" t="str">
        <f t="shared" si="327"/>
        <v xml:space="preserve"> 1</v>
      </c>
      <c r="M663" s="19">
        <f t="shared" si="328"/>
        <v>1</v>
      </c>
      <c r="N663" s="18">
        <f t="shared" si="329"/>
        <v>43</v>
      </c>
      <c r="O663" s="18">
        <f t="shared" si="330"/>
        <v>55</v>
      </c>
      <c r="P663" s="18">
        <f t="shared" si="331"/>
        <v>66</v>
      </c>
      <c r="Q663" s="18">
        <f t="shared" si="332"/>
        <v>12</v>
      </c>
      <c r="R663" s="27" t="str">
        <f t="shared" si="333"/>
        <v xml:space="preserve">Carmine Red </v>
      </c>
      <c r="S663" s="19" t="str">
        <f t="shared" si="334"/>
        <v xml:space="preserve">Carmine Red </v>
      </c>
      <c r="T663" s="19" t="str">
        <f t="shared" si="335"/>
        <v xml:space="preserve"> 1</v>
      </c>
      <c r="U663" s="19">
        <f t="shared" si="336"/>
        <v>1</v>
      </c>
      <c r="V663" s="20" t="e">
        <f t="shared" si="337"/>
        <v>#VALUE!</v>
      </c>
      <c r="W663" s="18" t="e">
        <f t="shared" si="338"/>
        <v>#VALUE!</v>
      </c>
      <c r="X663" s="18" t="e">
        <f t="shared" si="339"/>
        <v>#VALUE!</v>
      </c>
      <c r="Y663" s="18" t="e">
        <f t="shared" si="340"/>
        <v>#VALUE!</v>
      </c>
      <c r="Z663" s="16" t="str">
        <f t="shared" si="341"/>
        <v xml:space="preserve"> </v>
      </c>
      <c r="AA663" s="16" t="str">
        <f t="shared" si="342"/>
        <v xml:space="preserve"> </v>
      </c>
      <c r="AB663" s="19" t="str">
        <f t="shared" si="343"/>
        <v>0</v>
      </c>
      <c r="AC663" s="19">
        <f t="shared" si="344"/>
        <v>0</v>
      </c>
      <c r="AD663" s="19">
        <f t="shared" si="345"/>
        <v>2</v>
      </c>
      <c r="AE663" s="31">
        <f>_xlfn.XLOOKUP(C663,Product!$E$3:$E$29,Product!$F$3:$F$29)</f>
        <v>120000</v>
      </c>
      <c r="AF663" s="31">
        <f>_xlfn.XLOOKUP(C663,Product!$E$3:$E$29,Product!$G$3:$G$29)</f>
        <v>39000</v>
      </c>
      <c r="AG663" s="21" t="s">
        <v>19</v>
      </c>
      <c r="AH663" s="22">
        <f>_xlfn.XLOOKUP(AG663,Diskon!$C$3:$C$9,Diskon!$D$3:$D$9)</f>
        <v>0.15</v>
      </c>
      <c r="AI663" s="17" t="s">
        <v>90</v>
      </c>
      <c r="AJ663" s="16" t="s">
        <v>11</v>
      </c>
      <c r="AK663" s="16" t="s">
        <v>53</v>
      </c>
      <c r="AL663" s="23">
        <f t="shared" si="346"/>
        <v>240000</v>
      </c>
      <c r="AM663" s="23">
        <f t="shared" si="347"/>
        <v>36000</v>
      </c>
      <c r="AN663" s="23">
        <f t="shared" si="348"/>
        <v>204000</v>
      </c>
      <c r="AO663" s="23">
        <f t="shared" si="349"/>
        <v>78000</v>
      </c>
      <c r="AP663" s="23">
        <f t="shared" si="350"/>
        <v>126000</v>
      </c>
      <c r="AQ663" s="24">
        <v>45017</v>
      </c>
      <c r="AR663" s="27" t="str">
        <f t="shared" si="351"/>
        <v>01/04/23</v>
      </c>
      <c r="AS663" s="16">
        <v>2</v>
      </c>
      <c r="AT663" s="66">
        <f>AP663/'pivot general'!$A$8</f>
        <v>1.8901284814835289E-4</v>
      </c>
    </row>
    <row r="664" spans="1:46" ht="14.4" x14ac:dyDescent="0.3">
      <c r="A664" s="16">
        <v>663</v>
      </c>
      <c r="B664" s="16" t="str">
        <f t="shared" si="320"/>
        <v>ORD-SP-663-21/04/23</v>
      </c>
      <c r="C664" s="17" t="s">
        <v>61</v>
      </c>
      <c r="D664" s="16" t="str">
        <f>_xlfn.XLOOKUP($C664,Product!$E$3:$E$29,Product!$D$3:$D$29)</f>
        <v>SP</v>
      </c>
      <c r="E664" s="18" t="s">
        <v>554</v>
      </c>
      <c r="F664" s="18">
        <f t="shared" si="321"/>
        <v>10</v>
      </c>
      <c r="G664" s="18">
        <f t="shared" si="322"/>
        <v>20</v>
      </c>
      <c r="H664" s="18">
        <f t="shared" si="323"/>
        <v>31</v>
      </c>
      <c r="I664" s="18">
        <f t="shared" si="324"/>
        <v>10</v>
      </c>
      <c r="J664" s="16" t="str">
        <f t="shared" si="325"/>
        <v>Ocean Blue</v>
      </c>
      <c r="K664" s="16" t="str">
        <f t="shared" si="326"/>
        <v>Ocean Blue</v>
      </c>
      <c r="L664" s="25" t="str">
        <f t="shared" si="327"/>
        <v xml:space="preserve"> 3</v>
      </c>
      <c r="M664" s="19">
        <f t="shared" si="328"/>
        <v>3</v>
      </c>
      <c r="N664" s="18">
        <f t="shared" si="329"/>
        <v>44</v>
      </c>
      <c r="O664" s="18">
        <f t="shared" si="330"/>
        <v>55</v>
      </c>
      <c r="P664" s="18">
        <f t="shared" si="331"/>
        <v>66</v>
      </c>
      <c r="Q664" s="18">
        <f t="shared" si="332"/>
        <v>11</v>
      </c>
      <c r="R664" s="27" t="str">
        <f t="shared" si="333"/>
        <v xml:space="preserve">Snow White </v>
      </c>
      <c r="S664" s="19" t="str">
        <f t="shared" si="334"/>
        <v xml:space="preserve">Snow White </v>
      </c>
      <c r="T664" s="19" t="str">
        <f t="shared" si="335"/>
        <v xml:space="preserve"> 1</v>
      </c>
      <c r="U664" s="19">
        <f t="shared" si="336"/>
        <v>1</v>
      </c>
      <c r="V664" s="20" t="e">
        <f t="shared" si="337"/>
        <v>#VALUE!</v>
      </c>
      <c r="W664" s="18" t="e">
        <f t="shared" si="338"/>
        <v>#VALUE!</v>
      </c>
      <c r="X664" s="18" t="e">
        <f t="shared" si="339"/>
        <v>#VALUE!</v>
      </c>
      <c r="Y664" s="18" t="e">
        <f t="shared" si="340"/>
        <v>#VALUE!</v>
      </c>
      <c r="Z664" s="16" t="str">
        <f t="shared" si="341"/>
        <v xml:space="preserve"> </v>
      </c>
      <c r="AA664" s="16" t="str">
        <f t="shared" si="342"/>
        <v xml:space="preserve"> </v>
      </c>
      <c r="AB664" s="19" t="str">
        <f t="shared" si="343"/>
        <v>0</v>
      </c>
      <c r="AC664" s="19">
        <f t="shared" si="344"/>
        <v>0</v>
      </c>
      <c r="AD664" s="19">
        <f t="shared" si="345"/>
        <v>4</v>
      </c>
      <c r="AE664" s="31">
        <f>_xlfn.XLOOKUP(C664,Product!$E$3:$E$29,Product!$F$3:$F$29)</f>
        <v>278000</v>
      </c>
      <c r="AF664" s="31">
        <f>_xlfn.XLOOKUP(C664,Product!$E$3:$E$29,Product!$G$3:$G$29)</f>
        <v>122000</v>
      </c>
      <c r="AG664" s="21" t="s">
        <v>96</v>
      </c>
      <c r="AH664" s="22">
        <f>_xlfn.XLOOKUP(AG664,Diskon!$C$3:$C$9,Diskon!$D$3:$D$9)</f>
        <v>0.1</v>
      </c>
      <c r="AI664" s="17" t="s">
        <v>13</v>
      </c>
      <c r="AJ664" s="16" t="s">
        <v>14</v>
      </c>
      <c r="AK664" s="16" t="s">
        <v>36</v>
      </c>
      <c r="AL664" s="23">
        <f t="shared" si="346"/>
        <v>1112000</v>
      </c>
      <c r="AM664" s="23">
        <f t="shared" si="347"/>
        <v>111200</v>
      </c>
      <c r="AN664" s="23">
        <f t="shared" si="348"/>
        <v>1000800</v>
      </c>
      <c r="AO664" s="23">
        <f t="shared" si="349"/>
        <v>488000</v>
      </c>
      <c r="AP664" s="23">
        <f t="shared" si="350"/>
        <v>512800</v>
      </c>
      <c r="AQ664" s="24">
        <v>45037</v>
      </c>
      <c r="AR664" s="27" t="str">
        <f t="shared" si="351"/>
        <v>21/04/23</v>
      </c>
      <c r="AS664" s="16">
        <v>5</v>
      </c>
      <c r="AT664" s="66">
        <f>AP664/'pivot general'!$A$8</f>
        <v>7.6925228992440762E-4</v>
      </c>
    </row>
    <row r="665" spans="1:46" ht="14.4" x14ac:dyDescent="0.3">
      <c r="A665" s="16">
        <v>664</v>
      </c>
      <c r="B665" s="16" t="str">
        <f t="shared" si="320"/>
        <v>ORD-AK-664-26/04/23</v>
      </c>
      <c r="C665" s="17" t="s">
        <v>37</v>
      </c>
      <c r="D665" s="16" t="str">
        <f>_xlfn.XLOOKUP($C665,Product!$E$3:$E$29,Product!$D$3:$D$29)</f>
        <v>AK</v>
      </c>
      <c r="E665" s="18" t="s">
        <v>555</v>
      </c>
      <c r="F665" s="18">
        <f t="shared" si="321"/>
        <v>10</v>
      </c>
      <c r="G665" s="18">
        <f t="shared" si="322"/>
        <v>20</v>
      </c>
      <c r="H665" s="18">
        <f t="shared" si="323"/>
        <v>31</v>
      </c>
      <c r="I665" s="18">
        <f t="shared" si="324"/>
        <v>10</v>
      </c>
      <c r="J665" s="16" t="str">
        <f t="shared" si="325"/>
        <v>Snow White</v>
      </c>
      <c r="K665" s="16" t="str">
        <f t="shared" si="326"/>
        <v>Snow White</v>
      </c>
      <c r="L665" s="25" t="str">
        <f t="shared" si="327"/>
        <v xml:space="preserve"> 1</v>
      </c>
      <c r="M665" s="19">
        <f t="shared" si="328"/>
        <v>1</v>
      </c>
      <c r="N665" s="18">
        <f t="shared" si="329"/>
        <v>44</v>
      </c>
      <c r="O665" s="18">
        <f t="shared" si="330"/>
        <v>58</v>
      </c>
      <c r="P665" s="18">
        <f t="shared" si="331"/>
        <v>69</v>
      </c>
      <c r="Q665" s="18">
        <f t="shared" si="332"/>
        <v>14</v>
      </c>
      <c r="R665" s="27" t="str">
        <f t="shared" si="333"/>
        <v xml:space="preserve">Summer Orange </v>
      </c>
      <c r="S665" s="19" t="str">
        <f t="shared" si="334"/>
        <v xml:space="preserve">Summer Orange </v>
      </c>
      <c r="T665" s="19" t="str">
        <f t="shared" si="335"/>
        <v xml:space="preserve"> 3</v>
      </c>
      <c r="U665" s="19">
        <f t="shared" si="336"/>
        <v>3</v>
      </c>
      <c r="V665" s="20">
        <f t="shared" si="337"/>
        <v>82</v>
      </c>
      <c r="W665" s="18">
        <f t="shared" si="338"/>
        <v>91</v>
      </c>
      <c r="X665" s="18">
        <f t="shared" si="339"/>
        <v>102</v>
      </c>
      <c r="Y665" s="18">
        <f t="shared" si="340"/>
        <v>9</v>
      </c>
      <c r="Z665" s="16" t="str">
        <f t="shared" si="341"/>
        <v xml:space="preserve">Ash Grey </v>
      </c>
      <c r="AA665" s="16" t="str">
        <f t="shared" si="342"/>
        <v xml:space="preserve">Ash Grey </v>
      </c>
      <c r="AB665" s="19" t="str">
        <f t="shared" si="343"/>
        <v xml:space="preserve"> 1</v>
      </c>
      <c r="AC665" s="19">
        <f t="shared" si="344"/>
        <v>1</v>
      </c>
      <c r="AD665" s="19">
        <f t="shared" si="345"/>
        <v>5</v>
      </c>
      <c r="AE665" s="31">
        <f>_xlfn.XLOOKUP(C665,Product!$E$3:$E$29,Product!$F$3:$F$29)</f>
        <v>48000</v>
      </c>
      <c r="AF665" s="31">
        <f>_xlfn.XLOOKUP(C665,Product!$E$3:$E$29,Product!$G$3:$G$29)</f>
        <v>20000</v>
      </c>
      <c r="AG665" s="21" t="s">
        <v>96</v>
      </c>
      <c r="AH665" s="22">
        <f>_xlfn.XLOOKUP(AG665,Diskon!$C$3:$C$9,Diskon!$D$3:$D$9)</f>
        <v>0.1</v>
      </c>
      <c r="AI665" s="17" t="s">
        <v>13</v>
      </c>
      <c r="AJ665" s="16" t="s">
        <v>14</v>
      </c>
      <c r="AK665" s="16" t="s">
        <v>60</v>
      </c>
      <c r="AL665" s="23">
        <f t="shared" si="346"/>
        <v>240000</v>
      </c>
      <c r="AM665" s="23">
        <f t="shared" si="347"/>
        <v>24000</v>
      </c>
      <c r="AN665" s="23">
        <f t="shared" si="348"/>
        <v>216000</v>
      </c>
      <c r="AO665" s="23">
        <f t="shared" si="349"/>
        <v>100000</v>
      </c>
      <c r="AP665" s="23">
        <f t="shared" si="350"/>
        <v>116000</v>
      </c>
      <c r="AQ665" s="24">
        <v>45042</v>
      </c>
      <c r="AR665" s="27" t="str">
        <f t="shared" si="351"/>
        <v>26/04/23</v>
      </c>
      <c r="AS665" s="16">
        <v>3</v>
      </c>
      <c r="AT665" s="66">
        <f>AP665/'pivot general'!$A$8</f>
        <v>1.7401182845403916E-4</v>
      </c>
    </row>
    <row r="666" spans="1:46" ht="14.4" x14ac:dyDescent="0.3">
      <c r="A666" s="16">
        <v>665</v>
      </c>
      <c r="B666" s="16" t="str">
        <f t="shared" si="320"/>
        <v>ORD-PW-665-02/04/23</v>
      </c>
      <c r="C666" s="17" t="s">
        <v>27</v>
      </c>
      <c r="D666" s="16" t="str">
        <f>_xlfn.XLOOKUP($C666,Product!$E$3:$E$29,Product!$D$3:$D$29)</f>
        <v>PW</v>
      </c>
      <c r="E666" s="18" t="s">
        <v>556</v>
      </c>
      <c r="F666" s="18">
        <f t="shared" si="321"/>
        <v>10</v>
      </c>
      <c r="G666" s="18">
        <f t="shared" si="322"/>
        <v>20</v>
      </c>
      <c r="H666" s="18">
        <f t="shared" si="323"/>
        <v>31</v>
      </c>
      <c r="I666" s="18">
        <f t="shared" si="324"/>
        <v>10</v>
      </c>
      <c r="J666" s="16" t="str">
        <f t="shared" si="325"/>
        <v>Snow White</v>
      </c>
      <c r="K666" s="16" t="str">
        <f t="shared" si="326"/>
        <v>Snow White</v>
      </c>
      <c r="L666" s="25" t="str">
        <f t="shared" si="327"/>
        <v xml:space="preserve"> 2</v>
      </c>
      <c r="M666" s="19">
        <f t="shared" si="328"/>
        <v>2</v>
      </c>
      <c r="N666" s="18">
        <f t="shared" si="329"/>
        <v>44</v>
      </c>
      <c r="O666" s="18">
        <f t="shared" si="330"/>
        <v>53</v>
      </c>
      <c r="P666" s="18">
        <f t="shared" si="331"/>
        <v>64</v>
      </c>
      <c r="Q666" s="18">
        <f t="shared" si="332"/>
        <v>9</v>
      </c>
      <c r="R666" s="27" t="str">
        <f t="shared" si="333"/>
        <v xml:space="preserve">Ash Grey </v>
      </c>
      <c r="S666" s="19" t="str">
        <f t="shared" si="334"/>
        <v xml:space="preserve">Ash Grey </v>
      </c>
      <c r="T666" s="19" t="str">
        <f t="shared" si="335"/>
        <v xml:space="preserve"> 2</v>
      </c>
      <c r="U666" s="19">
        <f t="shared" si="336"/>
        <v>2</v>
      </c>
      <c r="V666" s="20">
        <f t="shared" si="337"/>
        <v>77</v>
      </c>
      <c r="W666" s="18">
        <f t="shared" si="338"/>
        <v>85</v>
      </c>
      <c r="X666" s="18">
        <f t="shared" si="339"/>
        <v>96</v>
      </c>
      <c r="Y666" s="18">
        <f t="shared" si="340"/>
        <v>8</v>
      </c>
      <c r="Z666" s="16" t="str">
        <f t="shared" si="341"/>
        <v xml:space="preserve">Magenta </v>
      </c>
      <c r="AA666" s="16" t="str">
        <f t="shared" si="342"/>
        <v xml:space="preserve">Magenta </v>
      </c>
      <c r="AB666" s="19" t="str">
        <f t="shared" si="343"/>
        <v xml:space="preserve"> 1</v>
      </c>
      <c r="AC666" s="19">
        <f t="shared" si="344"/>
        <v>1</v>
      </c>
      <c r="AD666" s="19">
        <f t="shared" si="345"/>
        <v>5</v>
      </c>
      <c r="AE666" s="31">
        <f>_xlfn.XLOOKUP(C666,Product!$E$3:$E$29,Product!$F$3:$F$29)</f>
        <v>155000</v>
      </c>
      <c r="AF666" s="31">
        <f>_xlfn.XLOOKUP(C666,Product!$E$3:$E$29,Product!$G$3:$G$29)</f>
        <v>46000</v>
      </c>
      <c r="AG666" s="21" t="s">
        <v>19</v>
      </c>
      <c r="AH666" s="22">
        <f>_xlfn.XLOOKUP(AG666,Diskon!$C$3:$C$9,Diskon!$D$3:$D$9)</f>
        <v>0.15</v>
      </c>
      <c r="AI666" s="17" t="s">
        <v>90</v>
      </c>
      <c r="AJ666" s="16" t="s">
        <v>11</v>
      </c>
      <c r="AK666" s="16" t="s">
        <v>75</v>
      </c>
      <c r="AL666" s="23">
        <f t="shared" si="346"/>
        <v>775000</v>
      </c>
      <c r="AM666" s="23">
        <f t="shared" si="347"/>
        <v>116250</v>
      </c>
      <c r="AN666" s="23">
        <f t="shared" si="348"/>
        <v>658750</v>
      </c>
      <c r="AO666" s="23">
        <f t="shared" si="349"/>
        <v>230000</v>
      </c>
      <c r="AP666" s="23">
        <f t="shared" si="350"/>
        <v>428750</v>
      </c>
      <c r="AQ666" s="24">
        <v>45018</v>
      </c>
      <c r="AR666" s="27" t="str">
        <f t="shared" si="351"/>
        <v>02/04/23</v>
      </c>
      <c r="AS666" s="16">
        <v>1</v>
      </c>
      <c r="AT666" s="66">
        <f>AP666/'pivot general'!$A$8</f>
        <v>6.4316871939370081E-4</v>
      </c>
    </row>
    <row r="667" spans="1:46" ht="14.4" x14ac:dyDescent="0.3">
      <c r="A667" s="16">
        <v>666</v>
      </c>
      <c r="B667" s="16" t="str">
        <f t="shared" si="320"/>
        <v>ORD-PW-666-11/04/23</v>
      </c>
      <c r="C667" s="17" t="s">
        <v>59</v>
      </c>
      <c r="D667" s="16" t="str">
        <f>_xlfn.XLOOKUP($C667,Product!$E$3:$E$29,Product!$D$3:$D$29)</f>
        <v>PW</v>
      </c>
      <c r="E667" s="18" t="s">
        <v>130</v>
      </c>
      <c r="F667" s="18">
        <f t="shared" si="321"/>
        <v>10</v>
      </c>
      <c r="G667" s="18">
        <f t="shared" si="322"/>
        <v>20</v>
      </c>
      <c r="H667" s="18">
        <f t="shared" si="323"/>
        <v>31</v>
      </c>
      <c r="I667" s="18">
        <f t="shared" si="324"/>
        <v>10</v>
      </c>
      <c r="J667" s="16" t="str">
        <f t="shared" si="325"/>
        <v>Ocean Blue</v>
      </c>
      <c r="K667" s="16" t="str">
        <f t="shared" si="326"/>
        <v>Ocean Blue</v>
      </c>
      <c r="L667" s="25" t="str">
        <f t="shared" si="327"/>
        <v xml:space="preserve"> 6</v>
      </c>
      <c r="M667" s="19">
        <f t="shared" si="328"/>
        <v>6</v>
      </c>
      <c r="N667" s="18" t="e">
        <f t="shared" si="329"/>
        <v>#VALUE!</v>
      </c>
      <c r="O667" s="18" t="e">
        <f t="shared" si="330"/>
        <v>#VALUE!</v>
      </c>
      <c r="P667" s="18" t="e">
        <f t="shared" si="331"/>
        <v>#VALUE!</v>
      </c>
      <c r="Q667" s="18" t="e">
        <f t="shared" si="332"/>
        <v>#VALUE!</v>
      </c>
      <c r="R667" s="27" t="str">
        <f t="shared" si="333"/>
        <v xml:space="preserve"> </v>
      </c>
      <c r="S667" s="19" t="str">
        <f t="shared" si="334"/>
        <v xml:space="preserve"> </v>
      </c>
      <c r="T667" s="19" t="str">
        <f t="shared" si="335"/>
        <v>0</v>
      </c>
      <c r="U667" s="19">
        <f t="shared" si="336"/>
        <v>0</v>
      </c>
      <c r="V667" s="20" t="e">
        <f t="shared" si="337"/>
        <v>#VALUE!</v>
      </c>
      <c r="W667" s="18" t="e">
        <f t="shared" si="338"/>
        <v>#VALUE!</v>
      </c>
      <c r="X667" s="18" t="e">
        <f t="shared" si="339"/>
        <v>#VALUE!</v>
      </c>
      <c r="Y667" s="18" t="e">
        <f t="shared" si="340"/>
        <v>#VALUE!</v>
      </c>
      <c r="Z667" s="16" t="str">
        <f t="shared" si="341"/>
        <v xml:space="preserve"> </v>
      </c>
      <c r="AA667" s="16" t="str">
        <f t="shared" si="342"/>
        <v xml:space="preserve"> </v>
      </c>
      <c r="AB667" s="19" t="str">
        <f t="shared" si="343"/>
        <v>0</v>
      </c>
      <c r="AC667" s="19">
        <f t="shared" si="344"/>
        <v>0</v>
      </c>
      <c r="AD667" s="19">
        <f t="shared" si="345"/>
        <v>6</v>
      </c>
      <c r="AE667" s="31">
        <f>_xlfn.XLOOKUP(C667,Product!$E$3:$E$29,Product!$F$3:$F$29)</f>
        <v>110000</v>
      </c>
      <c r="AF667" s="31">
        <f>_xlfn.XLOOKUP(C667,Product!$E$3:$E$29,Product!$G$3:$G$29)</f>
        <v>40000</v>
      </c>
      <c r="AG667" s="21" t="s">
        <v>16</v>
      </c>
      <c r="AH667" s="22" t="e">
        <f>_xlfn.XLOOKUP(AG667,Diskon!$C$3:$C$9,Diskon!$D$3:$D$9)</f>
        <v>#N/A</v>
      </c>
      <c r="AI667" s="17" t="s">
        <v>16</v>
      </c>
      <c r="AJ667" s="16" t="s">
        <v>11</v>
      </c>
      <c r="AK667" s="16" t="s">
        <v>49</v>
      </c>
      <c r="AL667" s="23">
        <f t="shared" si="346"/>
        <v>660000</v>
      </c>
      <c r="AM667" s="23" t="str">
        <f t="shared" si="347"/>
        <v>0</v>
      </c>
      <c r="AN667" s="23">
        <f t="shared" si="348"/>
        <v>660000</v>
      </c>
      <c r="AO667" s="23">
        <f t="shared" si="349"/>
        <v>240000</v>
      </c>
      <c r="AP667" s="23">
        <f t="shared" si="350"/>
        <v>420000</v>
      </c>
      <c r="AQ667" s="24">
        <v>45027</v>
      </c>
      <c r="AR667" s="27" t="str">
        <f t="shared" si="351"/>
        <v>11/04/23</v>
      </c>
      <c r="AS667" s="16">
        <v>5</v>
      </c>
      <c r="AT667" s="66">
        <f>AP667/'pivot general'!$A$8</f>
        <v>6.3004282716117629E-4</v>
      </c>
    </row>
    <row r="668" spans="1:46" ht="14.4" x14ac:dyDescent="0.3">
      <c r="A668" s="16">
        <v>667</v>
      </c>
      <c r="B668" s="16" t="str">
        <f t="shared" si="320"/>
        <v>ORD-PW-667-25/04/23</v>
      </c>
      <c r="C668" s="17" t="s">
        <v>73</v>
      </c>
      <c r="D668" s="16" t="str">
        <f>_xlfn.XLOOKUP($C668,Product!$E$3:$E$29,Product!$D$3:$D$29)</f>
        <v>PW</v>
      </c>
      <c r="E668" s="18" t="s">
        <v>557</v>
      </c>
      <c r="F668" s="18">
        <f t="shared" si="321"/>
        <v>10</v>
      </c>
      <c r="G668" s="18">
        <f t="shared" si="322"/>
        <v>24</v>
      </c>
      <c r="H668" s="18">
        <f t="shared" si="323"/>
        <v>35</v>
      </c>
      <c r="I668" s="18">
        <f t="shared" si="324"/>
        <v>14</v>
      </c>
      <c r="J668" s="16" t="str">
        <f t="shared" si="325"/>
        <v>Midnight Black</v>
      </c>
      <c r="K668" s="16" t="str">
        <f t="shared" si="326"/>
        <v>Midnight Black</v>
      </c>
      <c r="L668" s="25" t="str">
        <f t="shared" si="327"/>
        <v xml:space="preserve"> 5</v>
      </c>
      <c r="M668" s="19">
        <f t="shared" si="328"/>
        <v>5</v>
      </c>
      <c r="N668" s="18" t="e">
        <f t="shared" si="329"/>
        <v>#VALUE!</v>
      </c>
      <c r="O668" s="18" t="e">
        <f t="shared" si="330"/>
        <v>#VALUE!</v>
      </c>
      <c r="P668" s="18" t="e">
        <f t="shared" si="331"/>
        <v>#VALUE!</v>
      </c>
      <c r="Q668" s="18" t="e">
        <f t="shared" si="332"/>
        <v>#VALUE!</v>
      </c>
      <c r="R668" s="27" t="str">
        <f t="shared" si="333"/>
        <v xml:space="preserve"> </v>
      </c>
      <c r="S668" s="19" t="str">
        <f t="shared" si="334"/>
        <v xml:space="preserve"> </v>
      </c>
      <c r="T668" s="19" t="str">
        <f t="shared" si="335"/>
        <v>0</v>
      </c>
      <c r="U668" s="19">
        <f t="shared" si="336"/>
        <v>0</v>
      </c>
      <c r="V668" s="20" t="e">
        <f t="shared" si="337"/>
        <v>#VALUE!</v>
      </c>
      <c r="W668" s="18" t="e">
        <f t="shared" si="338"/>
        <v>#VALUE!</v>
      </c>
      <c r="X668" s="18" t="e">
        <f t="shared" si="339"/>
        <v>#VALUE!</v>
      </c>
      <c r="Y668" s="18" t="e">
        <f t="shared" si="340"/>
        <v>#VALUE!</v>
      </c>
      <c r="Z668" s="16" t="str">
        <f t="shared" si="341"/>
        <v xml:space="preserve"> </v>
      </c>
      <c r="AA668" s="16" t="str">
        <f t="shared" si="342"/>
        <v xml:space="preserve"> </v>
      </c>
      <c r="AB668" s="19" t="str">
        <f t="shared" si="343"/>
        <v>0</v>
      </c>
      <c r="AC668" s="19">
        <f t="shared" si="344"/>
        <v>0</v>
      </c>
      <c r="AD668" s="19">
        <f t="shared" si="345"/>
        <v>5</v>
      </c>
      <c r="AE668" s="31">
        <f>_xlfn.XLOOKUP(C668,Product!$E$3:$E$29,Product!$F$3:$F$29)</f>
        <v>185000</v>
      </c>
      <c r="AF668" s="31">
        <f>_xlfn.XLOOKUP(C668,Product!$E$3:$E$29,Product!$G$3:$G$29)</f>
        <v>60000</v>
      </c>
      <c r="AG668" s="21" t="s">
        <v>100</v>
      </c>
      <c r="AH668" s="22">
        <f>_xlfn.XLOOKUP(AG668,Diskon!$C$3:$C$9,Diskon!$D$3:$D$9)</f>
        <v>0.15</v>
      </c>
      <c r="AI668" s="17" t="s">
        <v>13</v>
      </c>
      <c r="AJ668" s="16" t="s">
        <v>17</v>
      </c>
      <c r="AK668" s="16" t="s">
        <v>76</v>
      </c>
      <c r="AL668" s="23">
        <f t="shared" si="346"/>
        <v>925000</v>
      </c>
      <c r="AM668" s="23">
        <f t="shared" si="347"/>
        <v>138750</v>
      </c>
      <c r="AN668" s="23">
        <f t="shared" si="348"/>
        <v>786250</v>
      </c>
      <c r="AO668" s="23">
        <f t="shared" si="349"/>
        <v>300000</v>
      </c>
      <c r="AP668" s="23">
        <f t="shared" si="350"/>
        <v>486250</v>
      </c>
      <c r="AQ668" s="24">
        <v>45041</v>
      </c>
      <c r="AR668" s="27" t="str">
        <f t="shared" si="351"/>
        <v>25/04/23</v>
      </c>
      <c r="AS668" s="16">
        <v>1</v>
      </c>
      <c r="AT668" s="66">
        <f>AP668/'pivot general'!$A$8</f>
        <v>7.2942458263600466E-4</v>
      </c>
    </row>
    <row r="669" spans="1:46" ht="14.4" x14ac:dyDescent="0.3">
      <c r="A669" s="16">
        <v>668</v>
      </c>
      <c r="B669" s="16" t="str">
        <f t="shared" si="320"/>
        <v>ORD-PW-668-20/04/23</v>
      </c>
      <c r="C669" s="17" t="s">
        <v>22</v>
      </c>
      <c r="D669" s="16" t="str">
        <f>_xlfn.XLOOKUP($C669,Product!$E$3:$E$29,Product!$D$3:$D$29)</f>
        <v>PW</v>
      </c>
      <c r="E669" s="18" t="s">
        <v>518</v>
      </c>
      <c r="F669" s="18">
        <f t="shared" si="321"/>
        <v>10</v>
      </c>
      <c r="G669" s="18">
        <f t="shared" si="322"/>
        <v>17</v>
      </c>
      <c r="H669" s="18">
        <f t="shared" si="323"/>
        <v>28</v>
      </c>
      <c r="I669" s="18">
        <f t="shared" si="324"/>
        <v>7</v>
      </c>
      <c r="J669" s="16" t="str">
        <f t="shared" si="325"/>
        <v>Magenta</v>
      </c>
      <c r="K669" s="16" t="str">
        <f t="shared" si="326"/>
        <v>Magenta</v>
      </c>
      <c r="L669" s="25" t="str">
        <f t="shared" si="327"/>
        <v xml:space="preserve"> 3</v>
      </c>
      <c r="M669" s="19">
        <f t="shared" si="328"/>
        <v>3</v>
      </c>
      <c r="N669" s="18">
        <f t="shared" si="329"/>
        <v>41</v>
      </c>
      <c r="O669" s="18">
        <f t="shared" si="330"/>
        <v>52</v>
      </c>
      <c r="P669" s="18">
        <f t="shared" si="331"/>
        <v>63</v>
      </c>
      <c r="Q669" s="18">
        <f t="shared" si="332"/>
        <v>11</v>
      </c>
      <c r="R669" s="27" t="str">
        <f t="shared" si="333"/>
        <v xml:space="preserve">Ocean Blue </v>
      </c>
      <c r="S669" s="19" t="str">
        <f t="shared" si="334"/>
        <v xml:space="preserve">Ocean Blue </v>
      </c>
      <c r="T669" s="19" t="str">
        <f t="shared" si="335"/>
        <v xml:space="preserve"> 1</v>
      </c>
      <c r="U669" s="19">
        <f t="shared" si="336"/>
        <v>1</v>
      </c>
      <c r="V669" s="20" t="e">
        <f t="shared" si="337"/>
        <v>#VALUE!</v>
      </c>
      <c r="W669" s="18" t="e">
        <f t="shared" si="338"/>
        <v>#VALUE!</v>
      </c>
      <c r="X669" s="18" t="e">
        <f t="shared" si="339"/>
        <v>#VALUE!</v>
      </c>
      <c r="Y669" s="18" t="e">
        <f t="shared" si="340"/>
        <v>#VALUE!</v>
      </c>
      <c r="Z669" s="16" t="str">
        <f t="shared" si="341"/>
        <v xml:space="preserve"> </v>
      </c>
      <c r="AA669" s="16" t="str">
        <f t="shared" si="342"/>
        <v xml:space="preserve"> </v>
      </c>
      <c r="AB669" s="19" t="str">
        <f t="shared" si="343"/>
        <v>0</v>
      </c>
      <c r="AC669" s="19">
        <f t="shared" si="344"/>
        <v>0</v>
      </c>
      <c r="AD669" s="19">
        <f t="shared" si="345"/>
        <v>4</v>
      </c>
      <c r="AE669" s="31">
        <f>_xlfn.XLOOKUP(C669,Product!$E$3:$E$29,Product!$F$3:$F$29)</f>
        <v>90000</v>
      </c>
      <c r="AF669" s="31">
        <f>_xlfn.XLOOKUP(C669,Product!$E$3:$E$29,Product!$G$3:$G$29)</f>
        <v>37000</v>
      </c>
      <c r="AG669" s="21" t="s">
        <v>100</v>
      </c>
      <c r="AH669" s="22">
        <f>_xlfn.XLOOKUP(AG669,Diskon!$C$3:$C$9,Diskon!$D$3:$D$9)</f>
        <v>0.15</v>
      </c>
      <c r="AI669" s="17" t="s">
        <v>13</v>
      </c>
      <c r="AJ669" s="16" t="s">
        <v>17</v>
      </c>
      <c r="AK669" s="16" t="s">
        <v>72</v>
      </c>
      <c r="AL669" s="23">
        <f t="shared" si="346"/>
        <v>360000</v>
      </c>
      <c r="AM669" s="23">
        <f t="shared" si="347"/>
        <v>54000</v>
      </c>
      <c r="AN669" s="23">
        <f t="shared" si="348"/>
        <v>306000</v>
      </c>
      <c r="AO669" s="23">
        <f t="shared" si="349"/>
        <v>148000</v>
      </c>
      <c r="AP669" s="23">
        <f t="shared" si="350"/>
        <v>158000</v>
      </c>
      <c r="AQ669" s="24">
        <v>45036</v>
      </c>
      <c r="AR669" s="27" t="str">
        <f t="shared" si="351"/>
        <v>20/04/23</v>
      </c>
      <c r="AS669" s="16">
        <v>1</v>
      </c>
      <c r="AT669" s="66">
        <f>AP669/'pivot general'!$A$8</f>
        <v>2.3701611117015679E-4</v>
      </c>
    </row>
    <row r="670" spans="1:46" ht="14.4" x14ac:dyDescent="0.3">
      <c r="A670" s="16">
        <v>669</v>
      </c>
      <c r="B670" s="16" t="str">
        <f t="shared" si="320"/>
        <v>ORD-PU-669-26/04/23</v>
      </c>
      <c r="C670" s="17" t="s">
        <v>39</v>
      </c>
      <c r="D670" s="16" t="str">
        <f>_xlfn.XLOOKUP($C670,Product!$E$3:$E$29,Product!$D$3:$D$29)</f>
        <v>PU</v>
      </c>
      <c r="E670" s="18" t="s">
        <v>148</v>
      </c>
      <c r="F670" s="18">
        <f t="shared" si="321"/>
        <v>10</v>
      </c>
      <c r="G670" s="18">
        <f t="shared" si="322"/>
        <v>17</v>
      </c>
      <c r="H670" s="18">
        <f t="shared" si="323"/>
        <v>28</v>
      </c>
      <c r="I670" s="18">
        <f t="shared" si="324"/>
        <v>7</v>
      </c>
      <c r="J670" s="16" t="str">
        <f t="shared" si="325"/>
        <v>Magenta</v>
      </c>
      <c r="K670" s="16" t="str">
        <f t="shared" si="326"/>
        <v>Magenta</v>
      </c>
      <c r="L670" s="25" t="str">
        <f t="shared" si="327"/>
        <v xml:space="preserve"> 2</v>
      </c>
      <c r="M670" s="19">
        <f t="shared" si="328"/>
        <v>2</v>
      </c>
      <c r="N670" s="18" t="e">
        <f t="shared" si="329"/>
        <v>#VALUE!</v>
      </c>
      <c r="O670" s="18" t="e">
        <f t="shared" si="330"/>
        <v>#VALUE!</v>
      </c>
      <c r="P670" s="18" t="e">
        <f t="shared" si="331"/>
        <v>#VALUE!</v>
      </c>
      <c r="Q670" s="18" t="e">
        <f t="shared" si="332"/>
        <v>#VALUE!</v>
      </c>
      <c r="R670" s="27" t="str">
        <f t="shared" si="333"/>
        <v xml:space="preserve"> </v>
      </c>
      <c r="S670" s="19" t="str">
        <f t="shared" si="334"/>
        <v xml:space="preserve"> </v>
      </c>
      <c r="T670" s="19" t="str">
        <f t="shared" si="335"/>
        <v>0</v>
      </c>
      <c r="U670" s="19">
        <f t="shared" si="336"/>
        <v>0</v>
      </c>
      <c r="V670" s="20" t="e">
        <f t="shared" si="337"/>
        <v>#VALUE!</v>
      </c>
      <c r="W670" s="18" t="e">
        <f t="shared" si="338"/>
        <v>#VALUE!</v>
      </c>
      <c r="X670" s="18" t="e">
        <f t="shared" si="339"/>
        <v>#VALUE!</v>
      </c>
      <c r="Y670" s="18" t="e">
        <f t="shared" si="340"/>
        <v>#VALUE!</v>
      </c>
      <c r="Z670" s="16" t="str">
        <f t="shared" si="341"/>
        <v xml:space="preserve"> </v>
      </c>
      <c r="AA670" s="16" t="str">
        <f t="shared" si="342"/>
        <v xml:space="preserve"> </v>
      </c>
      <c r="AB670" s="19" t="str">
        <f t="shared" si="343"/>
        <v>0</v>
      </c>
      <c r="AC670" s="19">
        <f t="shared" si="344"/>
        <v>0</v>
      </c>
      <c r="AD670" s="19">
        <f t="shared" si="345"/>
        <v>2</v>
      </c>
      <c r="AE670" s="31">
        <f>_xlfn.XLOOKUP(C670,Product!$E$3:$E$29,Product!$F$3:$F$29)</f>
        <v>235000</v>
      </c>
      <c r="AF670" s="31">
        <f>_xlfn.XLOOKUP(C670,Product!$E$3:$E$29,Product!$G$3:$G$29)</f>
        <v>89000</v>
      </c>
      <c r="AG670" s="21" t="s">
        <v>12</v>
      </c>
      <c r="AH670" s="22">
        <f>_xlfn.XLOOKUP(AG670,Diskon!$C$3:$C$9,Diskon!$D$3:$D$9)</f>
        <v>0.2</v>
      </c>
      <c r="AI670" s="17" t="s">
        <v>13</v>
      </c>
      <c r="AJ670" s="16" t="s">
        <v>11</v>
      </c>
      <c r="AK670" s="16" t="s">
        <v>46</v>
      </c>
      <c r="AL670" s="23">
        <f t="shared" si="346"/>
        <v>470000</v>
      </c>
      <c r="AM670" s="23">
        <f t="shared" si="347"/>
        <v>94000</v>
      </c>
      <c r="AN670" s="23">
        <f t="shared" si="348"/>
        <v>376000</v>
      </c>
      <c r="AO670" s="23">
        <f t="shared" si="349"/>
        <v>178000</v>
      </c>
      <c r="AP670" s="23">
        <f t="shared" si="350"/>
        <v>198000</v>
      </c>
      <c r="AQ670" s="24">
        <v>45042</v>
      </c>
      <c r="AR670" s="27" t="str">
        <f t="shared" si="351"/>
        <v>26/04/23</v>
      </c>
      <c r="AS670" s="16">
        <v>1</v>
      </c>
      <c r="AT670" s="66">
        <f>AP670/'pivot general'!$A$8</f>
        <v>2.9702018994741169E-4</v>
      </c>
    </row>
    <row r="671" spans="1:46" ht="14.4" x14ac:dyDescent="0.3">
      <c r="A671" s="16">
        <v>670</v>
      </c>
      <c r="B671" s="16" t="str">
        <f t="shared" si="320"/>
        <v>ORD-PW-670-04/04/23</v>
      </c>
      <c r="C671" s="17" t="s">
        <v>21</v>
      </c>
      <c r="D671" s="16" t="str">
        <f>_xlfn.XLOOKUP($C671,Product!$E$3:$E$29,Product!$D$3:$D$29)</f>
        <v>PW</v>
      </c>
      <c r="E671" s="18" t="s">
        <v>558</v>
      </c>
      <c r="F671" s="18">
        <f t="shared" si="321"/>
        <v>10</v>
      </c>
      <c r="G671" s="18">
        <f t="shared" si="322"/>
        <v>21</v>
      </c>
      <c r="H671" s="18">
        <f t="shared" si="323"/>
        <v>32</v>
      </c>
      <c r="I671" s="18">
        <f t="shared" si="324"/>
        <v>11</v>
      </c>
      <c r="J671" s="16" t="str">
        <f t="shared" si="325"/>
        <v>Carmine Red</v>
      </c>
      <c r="K671" s="16" t="str">
        <f t="shared" si="326"/>
        <v>Carmine Red</v>
      </c>
      <c r="L671" s="25" t="str">
        <f t="shared" si="327"/>
        <v xml:space="preserve"> 4</v>
      </c>
      <c r="M671" s="19">
        <f t="shared" si="328"/>
        <v>4</v>
      </c>
      <c r="N671" s="18">
        <f t="shared" si="329"/>
        <v>45</v>
      </c>
      <c r="O671" s="18">
        <f t="shared" si="330"/>
        <v>50</v>
      </c>
      <c r="P671" s="18">
        <f t="shared" si="331"/>
        <v>61</v>
      </c>
      <c r="Q671" s="18">
        <f t="shared" si="332"/>
        <v>5</v>
      </c>
      <c r="R671" s="27" t="str">
        <f t="shared" si="333"/>
        <v xml:space="preserve">Gold </v>
      </c>
      <c r="S671" s="19" t="str">
        <f t="shared" si="334"/>
        <v xml:space="preserve">Gold </v>
      </c>
      <c r="T671" s="19" t="str">
        <f t="shared" si="335"/>
        <v xml:space="preserve"> 1</v>
      </c>
      <c r="U671" s="19">
        <f t="shared" si="336"/>
        <v>1</v>
      </c>
      <c r="V671" s="20">
        <f t="shared" si="337"/>
        <v>74</v>
      </c>
      <c r="W671" s="18">
        <f t="shared" si="338"/>
        <v>85</v>
      </c>
      <c r="X671" s="18">
        <f t="shared" si="339"/>
        <v>96</v>
      </c>
      <c r="Y671" s="18">
        <f t="shared" si="340"/>
        <v>11</v>
      </c>
      <c r="Z671" s="16" t="str">
        <f t="shared" si="341"/>
        <v xml:space="preserve">Ocean Blue </v>
      </c>
      <c r="AA671" s="16" t="str">
        <f t="shared" si="342"/>
        <v xml:space="preserve">Ocean Blue </v>
      </c>
      <c r="AB671" s="19" t="str">
        <f t="shared" si="343"/>
        <v xml:space="preserve"> 1</v>
      </c>
      <c r="AC671" s="19">
        <f t="shared" si="344"/>
        <v>1</v>
      </c>
      <c r="AD671" s="19">
        <f t="shared" si="345"/>
        <v>6</v>
      </c>
      <c r="AE671" s="31">
        <f>_xlfn.XLOOKUP(C671,Product!$E$3:$E$29,Product!$F$3:$F$29)</f>
        <v>90000</v>
      </c>
      <c r="AF671" s="31">
        <f>_xlfn.XLOOKUP(C671,Product!$E$3:$E$29,Product!$G$3:$G$29)</f>
        <v>36000</v>
      </c>
      <c r="AG671" s="21" t="s">
        <v>89</v>
      </c>
      <c r="AH671" s="22">
        <f>_xlfn.XLOOKUP(AG671,Diskon!$C$3:$C$9,Diskon!$D$3:$D$9)</f>
        <v>0.15</v>
      </c>
      <c r="AI671" s="17" t="s">
        <v>90</v>
      </c>
      <c r="AJ671" s="16" t="s">
        <v>23</v>
      </c>
      <c r="AK671" s="16" t="s">
        <v>53</v>
      </c>
      <c r="AL671" s="23">
        <f t="shared" si="346"/>
        <v>540000</v>
      </c>
      <c r="AM671" s="23">
        <f t="shared" si="347"/>
        <v>81000</v>
      </c>
      <c r="AN671" s="23">
        <f t="shared" si="348"/>
        <v>459000</v>
      </c>
      <c r="AO671" s="23">
        <f t="shared" si="349"/>
        <v>216000</v>
      </c>
      <c r="AP671" s="23">
        <f t="shared" si="350"/>
        <v>243000</v>
      </c>
      <c r="AQ671" s="24">
        <v>45020</v>
      </c>
      <c r="AR671" s="27" t="str">
        <f t="shared" si="351"/>
        <v>04/04/23</v>
      </c>
      <c r="AS671" s="16">
        <v>1</v>
      </c>
      <c r="AT671" s="66">
        <f>AP671/'pivot general'!$A$8</f>
        <v>3.6452477857182341E-4</v>
      </c>
    </row>
    <row r="672" spans="1:46" ht="14.4" x14ac:dyDescent="0.3">
      <c r="A672" s="16">
        <v>671</v>
      </c>
      <c r="B672" s="16" t="str">
        <f t="shared" si="320"/>
        <v>ORD-SP-671-03/04/23</v>
      </c>
      <c r="C672" s="17" t="s">
        <v>67</v>
      </c>
      <c r="D672" s="16" t="str">
        <f>_xlfn.XLOOKUP($C672,Product!$E$3:$E$29,Product!$D$3:$D$29)</f>
        <v>SP</v>
      </c>
      <c r="E672" s="18" t="s">
        <v>133</v>
      </c>
      <c r="F672" s="18">
        <f t="shared" si="321"/>
        <v>10</v>
      </c>
      <c r="G672" s="18">
        <f t="shared" si="322"/>
        <v>20</v>
      </c>
      <c r="H672" s="18">
        <f t="shared" si="323"/>
        <v>31</v>
      </c>
      <c r="I672" s="18">
        <f t="shared" si="324"/>
        <v>10</v>
      </c>
      <c r="J672" s="16" t="str">
        <f t="shared" si="325"/>
        <v>Snow White</v>
      </c>
      <c r="K672" s="16" t="str">
        <f t="shared" si="326"/>
        <v>Snow White</v>
      </c>
      <c r="L672" s="25" t="str">
        <f t="shared" si="327"/>
        <v xml:space="preserve"> 1</v>
      </c>
      <c r="M672" s="19">
        <f t="shared" si="328"/>
        <v>1</v>
      </c>
      <c r="N672" s="18" t="e">
        <f t="shared" si="329"/>
        <v>#VALUE!</v>
      </c>
      <c r="O672" s="18" t="e">
        <f t="shared" si="330"/>
        <v>#VALUE!</v>
      </c>
      <c r="P672" s="18" t="e">
        <f t="shared" si="331"/>
        <v>#VALUE!</v>
      </c>
      <c r="Q672" s="18" t="e">
        <f t="shared" si="332"/>
        <v>#VALUE!</v>
      </c>
      <c r="R672" s="27" t="str">
        <f t="shared" si="333"/>
        <v xml:space="preserve"> </v>
      </c>
      <c r="S672" s="19" t="str">
        <f t="shared" si="334"/>
        <v xml:space="preserve"> </v>
      </c>
      <c r="T672" s="19" t="str">
        <f t="shared" si="335"/>
        <v>0</v>
      </c>
      <c r="U672" s="19">
        <f t="shared" si="336"/>
        <v>0</v>
      </c>
      <c r="V672" s="20" t="e">
        <f t="shared" si="337"/>
        <v>#VALUE!</v>
      </c>
      <c r="W672" s="18" t="e">
        <f t="shared" si="338"/>
        <v>#VALUE!</v>
      </c>
      <c r="X672" s="18" t="e">
        <f t="shared" si="339"/>
        <v>#VALUE!</v>
      </c>
      <c r="Y672" s="18" t="e">
        <f t="shared" si="340"/>
        <v>#VALUE!</v>
      </c>
      <c r="Z672" s="16" t="str">
        <f t="shared" si="341"/>
        <v xml:space="preserve"> </v>
      </c>
      <c r="AA672" s="16" t="str">
        <f t="shared" si="342"/>
        <v xml:space="preserve"> </v>
      </c>
      <c r="AB672" s="19" t="str">
        <f t="shared" si="343"/>
        <v>0</v>
      </c>
      <c r="AC672" s="19">
        <f t="shared" si="344"/>
        <v>0</v>
      </c>
      <c r="AD672" s="19">
        <f t="shared" si="345"/>
        <v>1</v>
      </c>
      <c r="AE672" s="31">
        <f>_xlfn.XLOOKUP(C672,Product!$E$3:$E$29,Product!$F$3:$F$29)</f>
        <v>370000</v>
      </c>
      <c r="AF672" s="31">
        <f>_xlfn.XLOOKUP(C672,Product!$E$3:$E$29,Product!$G$3:$G$29)</f>
        <v>108000</v>
      </c>
      <c r="AG672" s="21" t="s">
        <v>92</v>
      </c>
      <c r="AH672" s="22">
        <f>_xlfn.XLOOKUP(AG672,Diskon!$C$3:$C$9,Diskon!$D$3:$D$9)</f>
        <v>0.1</v>
      </c>
      <c r="AI672" s="17" t="s">
        <v>90</v>
      </c>
      <c r="AJ672" s="16" t="s">
        <v>14</v>
      </c>
      <c r="AK672" s="16" t="s">
        <v>38</v>
      </c>
      <c r="AL672" s="23">
        <f t="shared" si="346"/>
        <v>370000</v>
      </c>
      <c r="AM672" s="23">
        <f t="shared" si="347"/>
        <v>37000</v>
      </c>
      <c r="AN672" s="23">
        <f t="shared" si="348"/>
        <v>333000</v>
      </c>
      <c r="AO672" s="23">
        <f t="shared" si="349"/>
        <v>108000</v>
      </c>
      <c r="AP672" s="23">
        <f t="shared" si="350"/>
        <v>225000</v>
      </c>
      <c r="AQ672" s="24">
        <v>45019</v>
      </c>
      <c r="AR672" s="27" t="str">
        <f t="shared" si="351"/>
        <v>03/04/23</v>
      </c>
      <c r="AS672" s="16">
        <v>5</v>
      </c>
      <c r="AT672" s="66">
        <f>AP672/'pivot general'!$A$8</f>
        <v>3.3752294312205873E-4</v>
      </c>
    </row>
    <row r="673" spans="1:46" ht="14.4" x14ac:dyDescent="0.3">
      <c r="A673" s="16">
        <v>672</v>
      </c>
      <c r="B673" s="16" t="str">
        <f t="shared" si="320"/>
        <v>ORD-SP-672-01/04/23</v>
      </c>
      <c r="C673" s="17" t="s">
        <v>65</v>
      </c>
      <c r="D673" s="16" t="str">
        <f>_xlfn.XLOOKUP($C673,Product!$E$3:$E$29,Product!$D$3:$D$29)</f>
        <v>SP</v>
      </c>
      <c r="E673" s="18" t="s">
        <v>108</v>
      </c>
      <c r="F673" s="18">
        <f t="shared" si="321"/>
        <v>10</v>
      </c>
      <c r="G673" s="18">
        <f t="shared" si="322"/>
        <v>14</v>
      </c>
      <c r="H673" s="18">
        <f t="shared" si="323"/>
        <v>25</v>
      </c>
      <c r="I673" s="18">
        <f t="shared" si="324"/>
        <v>4</v>
      </c>
      <c r="J673" s="16" t="str">
        <f t="shared" si="325"/>
        <v>Dusk</v>
      </c>
      <c r="K673" s="16" t="str">
        <f t="shared" si="326"/>
        <v>Dusk</v>
      </c>
      <c r="L673" s="25" t="str">
        <f t="shared" si="327"/>
        <v xml:space="preserve"> 1</v>
      </c>
      <c r="M673" s="19">
        <f t="shared" si="328"/>
        <v>1</v>
      </c>
      <c r="N673" s="18" t="e">
        <f t="shared" si="329"/>
        <v>#VALUE!</v>
      </c>
      <c r="O673" s="18" t="e">
        <f t="shared" si="330"/>
        <v>#VALUE!</v>
      </c>
      <c r="P673" s="18" t="e">
        <f t="shared" si="331"/>
        <v>#VALUE!</v>
      </c>
      <c r="Q673" s="18" t="e">
        <f t="shared" si="332"/>
        <v>#VALUE!</v>
      </c>
      <c r="R673" s="27" t="str">
        <f t="shared" si="333"/>
        <v xml:space="preserve"> </v>
      </c>
      <c r="S673" s="19" t="str">
        <f t="shared" si="334"/>
        <v xml:space="preserve"> </v>
      </c>
      <c r="T673" s="19" t="str">
        <f t="shared" si="335"/>
        <v>0</v>
      </c>
      <c r="U673" s="19">
        <f t="shared" si="336"/>
        <v>0</v>
      </c>
      <c r="V673" s="20" t="e">
        <f t="shared" si="337"/>
        <v>#VALUE!</v>
      </c>
      <c r="W673" s="18" t="e">
        <f t="shared" si="338"/>
        <v>#VALUE!</v>
      </c>
      <c r="X673" s="18" t="e">
        <f t="shared" si="339"/>
        <v>#VALUE!</v>
      </c>
      <c r="Y673" s="18" t="e">
        <f t="shared" si="340"/>
        <v>#VALUE!</v>
      </c>
      <c r="Z673" s="16" t="str">
        <f t="shared" si="341"/>
        <v xml:space="preserve"> </v>
      </c>
      <c r="AA673" s="16" t="str">
        <f t="shared" si="342"/>
        <v xml:space="preserve"> </v>
      </c>
      <c r="AB673" s="19" t="str">
        <f t="shared" si="343"/>
        <v>0</v>
      </c>
      <c r="AC673" s="19">
        <f t="shared" si="344"/>
        <v>0</v>
      </c>
      <c r="AD673" s="19">
        <f t="shared" si="345"/>
        <v>1</v>
      </c>
      <c r="AE673" s="31">
        <f>_xlfn.XLOOKUP(C673,Product!$E$3:$E$29,Product!$F$3:$F$29)</f>
        <v>360000</v>
      </c>
      <c r="AF673" s="31">
        <f>_xlfn.XLOOKUP(C673,Product!$E$3:$E$29,Product!$G$3:$G$29)</f>
        <v>108000</v>
      </c>
      <c r="AG673" s="21" t="s">
        <v>92</v>
      </c>
      <c r="AH673" s="22">
        <f>_xlfn.XLOOKUP(AG673,Diskon!$C$3:$C$9,Diskon!$D$3:$D$9)</f>
        <v>0.1</v>
      </c>
      <c r="AI673" s="17" t="s">
        <v>90</v>
      </c>
      <c r="AJ673" s="16" t="s">
        <v>14</v>
      </c>
      <c r="AK673" s="16" t="s">
        <v>53</v>
      </c>
      <c r="AL673" s="23">
        <f t="shared" si="346"/>
        <v>360000</v>
      </c>
      <c r="AM673" s="23">
        <f t="shared" si="347"/>
        <v>36000</v>
      </c>
      <c r="AN673" s="23">
        <f t="shared" si="348"/>
        <v>324000</v>
      </c>
      <c r="AO673" s="23">
        <f t="shared" si="349"/>
        <v>108000</v>
      </c>
      <c r="AP673" s="23">
        <f t="shared" si="350"/>
        <v>216000</v>
      </c>
      <c r="AQ673" s="24">
        <v>45017</v>
      </c>
      <c r="AR673" s="27" t="str">
        <f t="shared" si="351"/>
        <v>01/04/23</v>
      </c>
      <c r="AS673" s="16">
        <v>1</v>
      </c>
      <c r="AT673" s="66">
        <f>AP673/'pivot general'!$A$8</f>
        <v>3.2402202539717637E-4</v>
      </c>
    </row>
    <row r="674" spans="1:46" ht="14.4" x14ac:dyDescent="0.3">
      <c r="A674" s="16">
        <v>673</v>
      </c>
      <c r="B674" s="16" t="str">
        <f t="shared" si="320"/>
        <v>ORD-AK-673-26/04/23</v>
      </c>
      <c r="C674" s="17" t="s">
        <v>69</v>
      </c>
      <c r="D674" s="16" t="str">
        <f>_xlfn.XLOOKUP($C674,Product!$E$3:$E$29,Product!$D$3:$D$29)</f>
        <v>AK</v>
      </c>
      <c r="E674" s="18" t="s">
        <v>120</v>
      </c>
      <c r="F674" s="18">
        <f t="shared" si="321"/>
        <v>10</v>
      </c>
      <c r="G674" s="18">
        <f t="shared" si="322"/>
        <v>19</v>
      </c>
      <c r="H674" s="18">
        <f t="shared" si="323"/>
        <v>30</v>
      </c>
      <c r="I674" s="18">
        <f t="shared" si="324"/>
        <v>9</v>
      </c>
      <c r="J674" s="16" t="str">
        <f t="shared" si="325"/>
        <v>Rose Gold</v>
      </c>
      <c r="K674" s="16" t="str">
        <f t="shared" si="326"/>
        <v>Rose Gold</v>
      </c>
      <c r="L674" s="25" t="str">
        <f t="shared" si="327"/>
        <v xml:space="preserve"> 1</v>
      </c>
      <c r="M674" s="19">
        <f t="shared" si="328"/>
        <v>1</v>
      </c>
      <c r="N674" s="18" t="e">
        <f t="shared" si="329"/>
        <v>#VALUE!</v>
      </c>
      <c r="O674" s="18" t="e">
        <f t="shared" si="330"/>
        <v>#VALUE!</v>
      </c>
      <c r="P674" s="18" t="e">
        <f t="shared" si="331"/>
        <v>#VALUE!</v>
      </c>
      <c r="Q674" s="18" t="e">
        <f t="shared" si="332"/>
        <v>#VALUE!</v>
      </c>
      <c r="R674" s="27" t="str">
        <f t="shared" si="333"/>
        <v xml:space="preserve"> </v>
      </c>
      <c r="S674" s="19" t="str">
        <f t="shared" si="334"/>
        <v xml:space="preserve"> </v>
      </c>
      <c r="T674" s="19" t="str">
        <f t="shared" si="335"/>
        <v>0</v>
      </c>
      <c r="U674" s="19">
        <f t="shared" si="336"/>
        <v>0</v>
      </c>
      <c r="V674" s="20" t="e">
        <f t="shared" si="337"/>
        <v>#VALUE!</v>
      </c>
      <c r="W674" s="18" t="e">
        <f t="shared" si="338"/>
        <v>#VALUE!</v>
      </c>
      <c r="X674" s="18" t="e">
        <f t="shared" si="339"/>
        <v>#VALUE!</v>
      </c>
      <c r="Y674" s="18" t="e">
        <f t="shared" si="340"/>
        <v>#VALUE!</v>
      </c>
      <c r="Z674" s="16" t="str">
        <f t="shared" si="341"/>
        <v xml:space="preserve"> </v>
      </c>
      <c r="AA674" s="16" t="str">
        <f t="shared" si="342"/>
        <v xml:space="preserve"> </v>
      </c>
      <c r="AB674" s="19" t="str">
        <f t="shared" si="343"/>
        <v>0</v>
      </c>
      <c r="AC674" s="19">
        <f t="shared" si="344"/>
        <v>0</v>
      </c>
      <c r="AD674" s="19">
        <f t="shared" si="345"/>
        <v>1</v>
      </c>
      <c r="AE674" s="31">
        <f>_xlfn.XLOOKUP(C674,Product!$E$3:$E$29,Product!$F$3:$F$29)</f>
        <v>9000</v>
      </c>
      <c r="AF674" s="31">
        <f>_xlfn.XLOOKUP(C674,Product!$E$3:$E$29,Product!$G$3:$G$29)</f>
        <v>2000</v>
      </c>
      <c r="AG674" s="21" t="s">
        <v>96</v>
      </c>
      <c r="AH674" s="22">
        <f>_xlfn.XLOOKUP(AG674,Diskon!$C$3:$C$9,Diskon!$D$3:$D$9)</f>
        <v>0.1</v>
      </c>
      <c r="AI674" s="17" t="s">
        <v>13</v>
      </c>
      <c r="AJ674" s="16" t="s">
        <v>14</v>
      </c>
      <c r="AK674" s="16" t="s">
        <v>18</v>
      </c>
      <c r="AL674" s="23">
        <f t="shared" si="346"/>
        <v>9000</v>
      </c>
      <c r="AM674" s="23">
        <f t="shared" si="347"/>
        <v>900</v>
      </c>
      <c r="AN674" s="23">
        <f t="shared" si="348"/>
        <v>8100</v>
      </c>
      <c r="AO674" s="23">
        <f t="shared" si="349"/>
        <v>2000</v>
      </c>
      <c r="AP674" s="23">
        <f t="shared" si="350"/>
        <v>6100</v>
      </c>
      <c r="AQ674" s="24">
        <v>45042</v>
      </c>
      <c r="AR674" s="27" t="str">
        <f t="shared" si="351"/>
        <v>26/04/23</v>
      </c>
      <c r="AS674" s="16">
        <v>3</v>
      </c>
      <c r="AT674" s="66">
        <f>AP674/'pivot general'!$A$8</f>
        <v>9.1506220135313703E-6</v>
      </c>
    </row>
    <row r="675" spans="1:46" ht="14.4" x14ac:dyDescent="0.3">
      <c r="A675" s="16">
        <v>674</v>
      </c>
      <c r="B675" s="16" t="str">
        <f t="shared" si="320"/>
        <v>ORD-PW-674-04/04/23</v>
      </c>
      <c r="C675" s="17" t="s">
        <v>73</v>
      </c>
      <c r="D675" s="16" t="str">
        <f>_xlfn.XLOOKUP($C675,Product!$E$3:$E$29,Product!$D$3:$D$29)</f>
        <v>PW</v>
      </c>
      <c r="E675" s="18" t="s">
        <v>338</v>
      </c>
      <c r="F675" s="18">
        <f t="shared" si="321"/>
        <v>10</v>
      </c>
      <c r="G675" s="18">
        <f t="shared" si="322"/>
        <v>21</v>
      </c>
      <c r="H675" s="18">
        <f t="shared" si="323"/>
        <v>32</v>
      </c>
      <c r="I675" s="18">
        <f t="shared" si="324"/>
        <v>11</v>
      </c>
      <c r="J675" s="16" t="str">
        <f t="shared" si="325"/>
        <v>Carmine Red</v>
      </c>
      <c r="K675" s="16" t="str">
        <f t="shared" si="326"/>
        <v>Carmine Red</v>
      </c>
      <c r="L675" s="25" t="str">
        <f t="shared" si="327"/>
        <v xml:space="preserve"> 3</v>
      </c>
      <c r="M675" s="19">
        <f t="shared" si="328"/>
        <v>3</v>
      </c>
      <c r="N675" s="18" t="e">
        <f t="shared" si="329"/>
        <v>#VALUE!</v>
      </c>
      <c r="O675" s="18" t="e">
        <f t="shared" si="330"/>
        <v>#VALUE!</v>
      </c>
      <c r="P675" s="18" t="e">
        <f t="shared" si="331"/>
        <v>#VALUE!</v>
      </c>
      <c r="Q675" s="18" t="e">
        <f t="shared" si="332"/>
        <v>#VALUE!</v>
      </c>
      <c r="R675" s="27" t="str">
        <f t="shared" si="333"/>
        <v xml:space="preserve"> </v>
      </c>
      <c r="S675" s="19" t="str">
        <f t="shared" si="334"/>
        <v xml:space="preserve"> </v>
      </c>
      <c r="T675" s="19" t="str">
        <f t="shared" si="335"/>
        <v>0</v>
      </c>
      <c r="U675" s="19">
        <f t="shared" si="336"/>
        <v>0</v>
      </c>
      <c r="V675" s="20" t="e">
        <f t="shared" si="337"/>
        <v>#VALUE!</v>
      </c>
      <c r="W675" s="18" t="e">
        <f t="shared" si="338"/>
        <v>#VALUE!</v>
      </c>
      <c r="X675" s="18" t="e">
        <f t="shared" si="339"/>
        <v>#VALUE!</v>
      </c>
      <c r="Y675" s="18" t="e">
        <f t="shared" si="340"/>
        <v>#VALUE!</v>
      </c>
      <c r="Z675" s="16" t="str">
        <f t="shared" si="341"/>
        <v xml:space="preserve"> </v>
      </c>
      <c r="AA675" s="16" t="str">
        <f t="shared" si="342"/>
        <v xml:space="preserve"> </v>
      </c>
      <c r="AB675" s="19" t="str">
        <f t="shared" si="343"/>
        <v>0</v>
      </c>
      <c r="AC675" s="19">
        <f t="shared" si="344"/>
        <v>0</v>
      </c>
      <c r="AD675" s="19">
        <f t="shared" si="345"/>
        <v>3</v>
      </c>
      <c r="AE675" s="31">
        <f>_xlfn.XLOOKUP(C675,Product!$E$3:$E$29,Product!$F$3:$F$29)</f>
        <v>185000</v>
      </c>
      <c r="AF675" s="31">
        <f>_xlfn.XLOOKUP(C675,Product!$E$3:$E$29,Product!$G$3:$G$29)</f>
        <v>60000</v>
      </c>
      <c r="AG675" s="21" t="s">
        <v>19</v>
      </c>
      <c r="AH675" s="22">
        <f>_xlfn.XLOOKUP(AG675,Diskon!$C$3:$C$9,Diskon!$D$3:$D$9)</f>
        <v>0.15</v>
      </c>
      <c r="AI675" s="17" t="s">
        <v>90</v>
      </c>
      <c r="AJ675" s="16" t="s">
        <v>11</v>
      </c>
      <c r="AK675" s="16" t="s">
        <v>18</v>
      </c>
      <c r="AL675" s="23">
        <f t="shared" si="346"/>
        <v>555000</v>
      </c>
      <c r="AM675" s="23">
        <f t="shared" si="347"/>
        <v>83250</v>
      </c>
      <c r="AN675" s="23">
        <f t="shared" si="348"/>
        <v>471750</v>
      </c>
      <c r="AO675" s="23">
        <f t="shared" si="349"/>
        <v>180000</v>
      </c>
      <c r="AP675" s="23">
        <f t="shared" si="350"/>
        <v>291750</v>
      </c>
      <c r="AQ675" s="24">
        <v>45020</v>
      </c>
      <c r="AR675" s="27" t="str">
        <f t="shared" si="351"/>
        <v>04/04/23</v>
      </c>
      <c r="AS675" s="16">
        <v>1</v>
      </c>
      <c r="AT675" s="66">
        <f>AP675/'pivot general'!$A$8</f>
        <v>4.3765474958160278E-4</v>
      </c>
    </row>
    <row r="676" spans="1:46" ht="14.4" x14ac:dyDescent="0.3">
      <c r="A676" s="16">
        <v>675</v>
      </c>
      <c r="B676" s="16" t="str">
        <f t="shared" si="320"/>
        <v>ORD-AK-675-01/04/23</v>
      </c>
      <c r="C676" s="17" t="s">
        <v>35</v>
      </c>
      <c r="D676" s="16" t="str">
        <f>_xlfn.XLOOKUP($C676,Product!$E$3:$E$29,Product!$D$3:$D$29)</f>
        <v>AK</v>
      </c>
      <c r="E676" s="18" t="s">
        <v>559</v>
      </c>
      <c r="F676" s="18">
        <f t="shared" si="321"/>
        <v>10</v>
      </c>
      <c r="G676" s="18">
        <f t="shared" si="322"/>
        <v>24</v>
      </c>
      <c r="H676" s="18">
        <f t="shared" si="323"/>
        <v>35</v>
      </c>
      <c r="I676" s="18">
        <f t="shared" si="324"/>
        <v>14</v>
      </c>
      <c r="J676" s="16" t="str">
        <f t="shared" si="325"/>
        <v>Midnight Black</v>
      </c>
      <c r="K676" s="16" t="str">
        <f t="shared" si="326"/>
        <v>Midnight Black</v>
      </c>
      <c r="L676" s="25" t="str">
        <f t="shared" si="327"/>
        <v xml:space="preserve"> 1</v>
      </c>
      <c r="M676" s="19">
        <f t="shared" si="328"/>
        <v>1</v>
      </c>
      <c r="N676" s="18">
        <f t="shared" si="329"/>
        <v>48</v>
      </c>
      <c r="O676" s="18">
        <f t="shared" si="330"/>
        <v>56</v>
      </c>
      <c r="P676" s="18">
        <f t="shared" si="331"/>
        <v>67</v>
      </c>
      <c r="Q676" s="18">
        <f t="shared" si="332"/>
        <v>8</v>
      </c>
      <c r="R676" s="27" t="str">
        <f t="shared" si="333"/>
        <v xml:space="preserve">Magenta </v>
      </c>
      <c r="S676" s="19" t="str">
        <f t="shared" si="334"/>
        <v xml:space="preserve">Magenta </v>
      </c>
      <c r="T676" s="19" t="str">
        <f t="shared" si="335"/>
        <v xml:space="preserve"> 4</v>
      </c>
      <c r="U676" s="19">
        <f t="shared" si="336"/>
        <v>4</v>
      </c>
      <c r="V676" s="20">
        <f t="shared" si="337"/>
        <v>80</v>
      </c>
      <c r="W676" s="18">
        <f t="shared" si="338"/>
        <v>91</v>
      </c>
      <c r="X676" s="18">
        <f t="shared" si="339"/>
        <v>102</v>
      </c>
      <c r="Y676" s="18">
        <f t="shared" si="340"/>
        <v>11</v>
      </c>
      <c r="Z676" s="16" t="str">
        <f t="shared" si="341"/>
        <v xml:space="preserve">Ocean Blue </v>
      </c>
      <c r="AA676" s="16" t="str">
        <f t="shared" si="342"/>
        <v xml:space="preserve">Ocean Blue </v>
      </c>
      <c r="AB676" s="19" t="str">
        <f t="shared" si="343"/>
        <v xml:space="preserve"> 1</v>
      </c>
      <c r="AC676" s="19">
        <f t="shared" si="344"/>
        <v>1</v>
      </c>
      <c r="AD676" s="19">
        <f t="shared" si="345"/>
        <v>6</v>
      </c>
      <c r="AE676" s="31">
        <f>_xlfn.XLOOKUP(C676,Product!$E$3:$E$29,Product!$F$3:$F$29)</f>
        <v>90000</v>
      </c>
      <c r="AF676" s="31">
        <f>_xlfn.XLOOKUP(C676,Product!$E$3:$E$29,Product!$G$3:$G$29)</f>
        <v>47000</v>
      </c>
      <c r="AG676" s="21" t="s">
        <v>92</v>
      </c>
      <c r="AH676" s="22">
        <f>_xlfn.XLOOKUP(AG676,Diskon!$C$3:$C$9,Diskon!$D$3:$D$9)</f>
        <v>0.1</v>
      </c>
      <c r="AI676" s="17" t="s">
        <v>90</v>
      </c>
      <c r="AJ676" s="16" t="s">
        <v>14</v>
      </c>
      <c r="AK676" s="16" t="s">
        <v>28</v>
      </c>
      <c r="AL676" s="23">
        <f t="shared" si="346"/>
        <v>540000</v>
      </c>
      <c r="AM676" s="23">
        <f t="shared" si="347"/>
        <v>54000</v>
      </c>
      <c r="AN676" s="23">
        <f t="shared" si="348"/>
        <v>486000</v>
      </c>
      <c r="AO676" s="23">
        <f t="shared" si="349"/>
        <v>282000</v>
      </c>
      <c r="AP676" s="23">
        <f t="shared" si="350"/>
        <v>204000</v>
      </c>
      <c r="AQ676" s="24">
        <v>45017</v>
      </c>
      <c r="AR676" s="27" t="str">
        <f t="shared" si="351"/>
        <v>01/04/23</v>
      </c>
      <c r="AS676" s="16">
        <v>5</v>
      </c>
      <c r="AT676" s="66">
        <f>AP676/'pivot general'!$A$8</f>
        <v>3.0602080176399992E-4</v>
      </c>
    </row>
    <row r="677" spans="1:46" ht="14.4" x14ac:dyDescent="0.3">
      <c r="A677" s="16">
        <v>676</v>
      </c>
      <c r="B677" s="16" t="str">
        <f t="shared" si="320"/>
        <v>ORD-SP-676-30/04/23</v>
      </c>
      <c r="C677" s="17" t="s">
        <v>63</v>
      </c>
      <c r="D677" s="16" t="str">
        <f>_xlfn.XLOOKUP($C677,Product!$E$3:$E$29,Product!$D$3:$D$29)</f>
        <v>SP</v>
      </c>
      <c r="E677" s="18" t="s">
        <v>560</v>
      </c>
      <c r="F677" s="18">
        <f t="shared" si="321"/>
        <v>10</v>
      </c>
      <c r="G677" s="18">
        <f t="shared" si="322"/>
        <v>14</v>
      </c>
      <c r="H677" s="18">
        <f t="shared" si="323"/>
        <v>25</v>
      </c>
      <c r="I677" s="18">
        <f t="shared" si="324"/>
        <v>4</v>
      </c>
      <c r="J677" s="16" t="str">
        <f t="shared" si="325"/>
        <v>Dusk</v>
      </c>
      <c r="K677" s="16" t="str">
        <f t="shared" si="326"/>
        <v>Dusk</v>
      </c>
      <c r="L677" s="25" t="str">
        <f t="shared" si="327"/>
        <v xml:space="preserve"> 3</v>
      </c>
      <c r="M677" s="19">
        <f t="shared" si="328"/>
        <v>3</v>
      </c>
      <c r="N677" s="18">
        <f t="shared" si="329"/>
        <v>38</v>
      </c>
      <c r="O677" s="18">
        <f t="shared" si="330"/>
        <v>49</v>
      </c>
      <c r="P677" s="18">
        <f t="shared" si="331"/>
        <v>60</v>
      </c>
      <c r="Q677" s="18">
        <f t="shared" si="332"/>
        <v>11</v>
      </c>
      <c r="R677" s="27" t="str">
        <f t="shared" si="333"/>
        <v xml:space="preserve">Snow White </v>
      </c>
      <c r="S677" s="19" t="str">
        <f t="shared" si="334"/>
        <v xml:space="preserve">Snow White </v>
      </c>
      <c r="T677" s="19" t="str">
        <f t="shared" si="335"/>
        <v xml:space="preserve"> 2</v>
      </c>
      <c r="U677" s="19">
        <f t="shared" si="336"/>
        <v>2</v>
      </c>
      <c r="V677" s="20" t="e">
        <f t="shared" si="337"/>
        <v>#VALUE!</v>
      </c>
      <c r="W677" s="18" t="e">
        <f t="shared" si="338"/>
        <v>#VALUE!</v>
      </c>
      <c r="X677" s="18" t="e">
        <f t="shared" si="339"/>
        <v>#VALUE!</v>
      </c>
      <c r="Y677" s="18" t="e">
        <f t="shared" si="340"/>
        <v>#VALUE!</v>
      </c>
      <c r="Z677" s="16" t="str">
        <f t="shared" si="341"/>
        <v xml:space="preserve"> </v>
      </c>
      <c r="AA677" s="16" t="str">
        <f t="shared" si="342"/>
        <v xml:space="preserve"> </v>
      </c>
      <c r="AB677" s="19" t="str">
        <f t="shared" si="343"/>
        <v>0</v>
      </c>
      <c r="AC677" s="19">
        <f t="shared" si="344"/>
        <v>0</v>
      </c>
      <c r="AD677" s="19">
        <f t="shared" si="345"/>
        <v>5</v>
      </c>
      <c r="AE677" s="31">
        <f>_xlfn.XLOOKUP(C677,Product!$E$3:$E$29,Product!$F$3:$F$29)</f>
        <v>125000</v>
      </c>
      <c r="AF677" s="31">
        <f>_xlfn.XLOOKUP(C677,Product!$E$3:$E$29,Product!$G$3:$G$29)</f>
        <v>23000</v>
      </c>
      <c r="AG677" s="21" t="s">
        <v>96</v>
      </c>
      <c r="AH677" s="22">
        <f>_xlfn.XLOOKUP(AG677,Diskon!$C$3:$C$9,Diskon!$D$3:$D$9)</f>
        <v>0.1</v>
      </c>
      <c r="AI677" s="17" t="s">
        <v>13</v>
      </c>
      <c r="AJ677" s="16" t="s">
        <v>14</v>
      </c>
      <c r="AK677" s="16" t="s">
        <v>55</v>
      </c>
      <c r="AL677" s="23">
        <f t="shared" si="346"/>
        <v>625000</v>
      </c>
      <c r="AM677" s="23">
        <f t="shared" si="347"/>
        <v>62500</v>
      </c>
      <c r="AN677" s="23">
        <f t="shared" si="348"/>
        <v>562500</v>
      </c>
      <c r="AO677" s="23">
        <f t="shared" si="349"/>
        <v>115000</v>
      </c>
      <c r="AP677" s="23">
        <f t="shared" si="350"/>
        <v>447500</v>
      </c>
      <c r="AQ677" s="24">
        <v>45046</v>
      </c>
      <c r="AR677" s="27" t="str">
        <f t="shared" si="351"/>
        <v>30/04/23</v>
      </c>
      <c r="AS677" s="16">
        <v>5</v>
      </c>
      <c r="AT677" s="66">
        <f>AP677/'pivot general'!$A$8</f>
        <v>6.7129563132053906E-4</v>
      </c>
    </row>
    <row r="678" spans="1:46" ht="14.4" x14ac:dyDescent="0.3">
      <c r="A678" s="16">
        <v>677</v>
      </c>
      <c r="B678" s="16" t="str">
        <f t="shared" si="320"/>
        <v>ORD-PW-677-04/04/23</v>
      </c>
      <c r="C678" s="17" t="s">
        <v>73</v>
      </c>
      <c r="D678" s="16" t="str">
        <f>_xlfn.XLOOKUP($C678,Product!$E$3:$E$29,Product!$D$3:$D$29)</f>
        <v>PW</v>
      </c>
      <c r="E678" s="18" t="s">
        <v>111</v>
      </c>
      <c r="F678" s="18">
        <f t="shared" si="321"/>
        <v>10</v>
      </c>
      <c r="G678" s="18">
        <f t="shared" si="322"/>
        <v>18</v>
      </c>
      <c r="H678" s="18">
        <f t="shared" si="323"/>
        <v>29</v>
      </c>
      <c r="I678" s="18">
        <f t="shared" si="324"/>
        <v>8</v>
      </c>
      <c r="J678" s="16" t="str">
        <f t="shared" si="325"/>
        <v>Ash Grey</v>
      </c>
      <c r="K678" s="16" t="str">
        <f t="shared" si="326"/>
        <v>Ash Grey</v>
      </c>
      <c r="L678" s="25" t="str">
        <f t="shared" si="327"/>
        <v xml:space="preserve"> 1</v>
      </c>
      <c r="M678" s="19">
        <f t="shared" si="328"/>
        <v>1</v>
      </c>
      <c r="N678" s="18" t="e">
        <f t="shared" si="329"/>
        <v>#VALUE!</v>
      </c>
      <c r="O678" s="18" t="e">
        <f t="shared" si="330"/>
        <v>#VALUE!</v>
      </c>
      <c r="P678" s="18" t="e">
        <f t="shared" si="331"/>
        <v>#VALUE!</v>
      </c>
      <c r="Q678" s="18" t="e">
        <f t="shared" si="332"/>
        <v>#VALUE!</v>
      </c>
      <c r="R678" s="27" t="str">
        <f t="shared" si="333"/>
        <v xml:space="preserve"> </v>
      </c>
      <c r="S678" s="19" t="str">
        <f t="shared" si="334"/>
        <v xml:space="preserve"> </v>
      </c>
      <c r="T678" s="19" t="str">
        <f t="shared" si="335"/>
        <v>0</v>
      </c>
      <c r="U678" s="19">
        <f t="shared" si="336"/>
        <v>0</v>
      </c>
      <c r="V678" s="20" t="e">
        <f t="shared" si="337"/>
        <v>#VALUE!</v>
      </c>
      <c r="W678" s="18" t="e">
        <f t="shared" si="338"/>
        <v>#VALUE!</v>
      </c>
      <c r="X678" s="18" t="e">
        <f t="shared" si="339"/>
        <v>#VALUE!</v>
      </c>
      <c r="Y678" s="18" t="e">
        <f t="shared" si="340"/>
        <v>#VALUE!</v>
      </c>
      <c r="Z678" s="16" t="str">
        <f t="shared" si="341"/>
        <v xml:space="preserve"> </v>
      </c>
      <c r="AA678" s="16" t="str">
        <f t="shared" si="342"/>
        <v xml:space="preserve"> </v>
      </c>
      <c r="AB678" s="19" t="str">
        <f t="shared" si="343"/>
        <v>0</v>
      </c>
      <c r="AC678" s="19">
        <f t="shared" si="344"/>
        <v>0</v>
      </c>
      <c r="AD678" s="19">
        <f t="shared" si="345"/>
        <v>1</v>
      </c>
      <c r="AE678" s="31">
        <f>_xlfn.XLOOKUP(C678,Product!$E$3:$E$29,Product!$F$3:$F$29)</f>
        <v>185000</v>
      </c>
      <c r="AF678" s="31">
        <f>_xlfn.XLOOKUP(C678,Product!$E$3:$E$29,Product!$G$3:$G$29)</f>
        <v>60000</v>
      </c>
      <c r="AG678" s="21" t="s">
        <v>92</v>
      </c>
      <c r="AH678" s="22">
        <f>_xlfn.XLOOKUP(AG678,Diskon!$C$3:$C$9,Diskon!$D$3:$D$9)</f>
        <v>0.1</v>
      </c>
      <c r="AI678" s="17" t="s">
        <v>90</v>
      </c>
      <c r="AJ678" s="16" t="s">
        <v>14</v>
      </c>
      <c r="AK678" s="16" t="s">
        <v>26</v>
      </c>
      <c r="AL678" s="23">
        <f t="shared" si="346"/>
        <v>185000</v>
      </c>
      <c r="AM678" s="23">
        <f t="shared" si="347"/>
        <v>18500</v>
      </c>
      <c r="AN678" s="23">
        <f t="shared" si="348"/>
        <v>166500</v>
      </c>
      <c r="AO678" s="23">
        <f t="shared" si="349"/>
        <v>60000</v>
      </c>
      <c r="AP678" s="23">
        <f t="shared" si="350"/>
        <v>106500</v>
      </c>
      <c r="AQ678" s="24">
        <v>45020</v>
      </c>
      <c r="AR678" s="27" t="str">
        <f t="shared" si="351"/>
        <v>04/04/23</v>
      </c>
      <c r="AS678" s="16">
        <v>1</v>
      </c>
      <c r="AT678" s="66">
        <f>AP678/'pivot general'!$A$8</f>
        <v>1.5976085974444114E-4</v>
      </c>
    </row>
    <row r="679" spans="1:46" ht="14.4" x14ac:dyDescent="0.3">
      <c r="A679" s="16">
        <v>678</v>
      </c>
      <c r="B679" s="16" t="str">
        <f t="shared" si="320"/>
        <v>ORD-SP-678-04/04/23</v>
      </c>
      <c r="C679" s="17" t="s">
        <v>65</v>
      </c>
      <c r="D679" s="16" t="str">
        <f>_xlfn.XLOOKUP($C679,Product!$E$3:$E$29,Product!$D$3:$D$29)</f>
        <v>SP</v>
      </c>
      <c r="E679" s="18" t="s">
        <v>561</v>
      </c>
      <c r="F679" s="18">
        <f t="shared" si="321"/>
        <v>10</v>
      </c>
      <c r="G679" s="18">
        <f t="shared" si="322"/>
        <v>20</v>
      </c>
      <c r="H679" s="18">
        <f t="shared" si="323"/>
        <v>31</v>
      </c>
      <c r="I679" s="18">
        <f t="shared" si="324"/>
        <v>10</v>
      </c>
      <c r="J679" s="16" t="str">
        <f t="shared" si="325"/>
        <v>Ocean Blue</v>
      </c>
      <c r="K679" s="16" t="str">
        <f t="shared" si="326"/>
        <v>Ocean Blue</v>
      </c>
      <c r="L679" s="25" t="str">
        <f t="shared" si="327"/>
        <v xml:space="preserve"> 3</v>
      </c>
      <c r="M679" s="19">
        <f t="shared" si="328"/>
        <v>3</v>
      </c>
      <c r="N679" s="18">
        <f t="shared" si="329"/>
        <v>44</v>
      </c>
      <c r="O679" s="18">
        <f t="shared" si="330"/>
        <v>55</v>
      </c>
      <c r="P679" s="18">
        <f t="shared" si="331"/>
        <v>66</v>
      </c>
      <c r="Q679" s="18">
        <f t="shared" si="332"/>
        <v>11</v>
      </c>
      <c r="R679" s="27" t="str">
        <f t="shared" si="333"/>
        <v xml:space="preserve">Snow White </v>
      </c>
      <c r="S679" s="19" t="str">
        <f t="shared" si="334"/>
        <v xml:space="preserve">Snow White </v>
      </c>
      <c r="T679" s="19" t="str">
        <f t="shared" si="335"/>
        <v xml:space="preserve"> 2</v>
      </c>
      <c r="U679" s="19">
        <f t="shared" si="336"/>
        <v>2</v>
      </c>
      <c r="V679" s="20">
        <f t="shared" si="337"/>
        <v>79</v>
      </c>
      <c r="W679" s="18">
        <f t="shared" si="338"/>
        <v>84</v>
      </c>
      <c r="X679" s="18">
        <f t="shared" si="339"/>
        <v>95</v>
      </c>
      <c r="Y679" s="18">
        <f t="shared" si="340"/>
        <v>5</v>
      </c>
      <c r="Z679" s="16" t="str">
        <f t="shared" si="341"/>
        <v xml:space="preserve">Gold </v>
      </c>
      <c r="AA679" s="16" t="str">
        <f t="shared" si="342"/>
        <v xml:space="preserve">Gold </v>
      </c>
      <c r="AB679" s="19" t="str">
        <f t="shared" si="343"/>
        <v xml:space="preserve"> 1</v>
      </c>
      <c r="AC679" s="19">
        <f t="shared" si="344"/>
        <v>1</v>
      </c>
      <c r="AD679" s="19">
        <f t="shared" si="345"/>
        <v>6</v>
      </c>
      <c r="AE679" s="31">
        <f>_xlfn.XLOOKUP(C679,Product!$E$3:$E$29,Product!$F$3:$F$29)</f>
        <v>360000</v>
      </c>
      <c r="AF679" s="31">
        <f>_xlfn.XLOOKUP(C679,Product!$E$3:$E$29,Product!$G$3:$G$29)</f>
        <v>108000</v>
      </c>
      <c r="AG679" s="21" t="s">
        <v>89</v>
      </c>
      <c r="AH679" s="22">
        <f>_xlfn.XLOOKUP(AG679,Diskon!$C$3:$C$9,Diskon!$D$3:$D$9)</f>
        <v>0.15</v>
      </c>
      <c r="AI679" s="17" t="s">
        <v>90</v>
      </c>
      <c r="AJ679" s="16" t="s">
        <v>23</v>
      </c>
      <c r="AK679" s="16" t="s">
        <v>18</v>
      </c>
      <c r="AL679" s="23">
        <f t="shared" si="346"/>
        <v>2160000</v>
      </c>
      <c r="AM679" s="23">
        <f t="shared" si="347"/>
        <v>324000</v>
      </c>
      <c r="AN679" s="23">
        <f t="shared" si="348"/>
        <v>1836000</v>
      </c>
      <c r="AO679" s="23">
        <f t="shared" si="349"/>
        <v>648000</v>
      </c>
      <c r="AP679" s="23">
        <f t="shared" si="350"/>
        <v>1188000</v>
      </c>
      <c r="AQ679" s="24">
        <v>45020</v>
      </c>
      <c r="AR679" s="27" t="str">
        <f t="shared" si="351"/>
        <v>04/04/23</v>
      </c>
      <c r="AS679" s="16">
        <v>2</v>
      </c>
      <c r="AT679" s="66">
        <f>AP679/'pivot general'!$A$8</f>
        <v>1.7821211396844699E-3</v>
      </c>
    </row>
    <row r="680" spans="1:46" ht="14.4" x14ac:dyDescent="0.3">
      <c r="A680" s="16">
        <v>679</v>
      </c>
      <c r="B680" s="16" t="str">
        <f t="shared" si="320"/>
        <v>ORD-PW-679-13/04/23</v>
      </c>
      <c r="C680" s="17" t="s">
        <v>47</v>
      </c>
      <c r="D680" s="16" t="str">
        <f>_xlfn.XLOOKUP($C680,Product!$E$3:$E$29,Product!$D$3:$D$29)</f>
        <v>PW</v>
      </c>
      <c r="E680" s="18" t="s">
        <v>562</v>
      </c>
      <c r="F680" s="18">
        <f t="shared" si="321"/>
        <v>10</v>
      </c>
      <c r="G680" s="18">
        <f t="shared" si="322"/>
        <v>20</v>
      </c>
      <c r="H680" s="18">
        <f t="shared" si="323"/>
        <v>31</v>
      </c>
      <c r="I680" s="18">
        <f t="shared" si="324"/>
        <v>10</v>
      </c>
      <c r="J680" s="16" t="str">
        <f t="shared" si="325"/>
        <v>Ocean Blue</v>
      </c>
      <c r="K680" s="16" t="str">
        <f t="shared" si="326"/>
        <v>Ocean Blue</v>
      </c>
      <c r="L680" s="25" t="str">
        <f t="shared" si="327"/>
        <v xml:space="preserve"> 1</v>
      </c>
      <c r="M680" s="19">
        <f t="shared" si="328"/>
        <v>1</v>
      </c>
      <c r="N680" s="18">
        <f t="shared" si="329"/>
        <v>44</v>
      </c>
      <c r="O680" s="18">
        <f t="shared" si="330"/>
        <v>53</v>
      </c>
      <c r="P680" s="18">
        <f t="shared" si="331"/>
        <v>64</v>
      </c>
      <c r="Q680" s="18">
        <f t="shared" si="332"/>
        <v>9</v>
      </c>
      <c r="R680" s="27" t="str">
        <f t="shared" si="333"/>
        <v xml:space="preserve">Ash Grey </v>
      </c>
      <c r="S680" s="19" t="str">
        <f t="shared" si="334"/>
        <v xml:space="preserve">Ash Grey </v>
      </c>
      <c r="T680" s="19" t="str">
        <f t="shared" si="335"/>
        <v xml:space="preserve"> 1</v>
      </c>
      <c r="U680" s="19">
        <f t="shared" si="336"/>
        <v>1</v>
      </c>
      <c r="V680" s="20">
        <f t="shared" si="337"/>
        <v>77</v>
      </c>
      <c r="W680" s="18">
        <f t="shared" si="338"/>
        <v>88</v>
      </c>
      <c r="X680" s="18">
        <f t="shared" si="339"/>
        <v>99</v>
      </c>
      <c r="Y680" s="18">
        <f t="shared" si="340"/>
        <v>11</v>
      </c>
      <c r="Z680" s="16" t="str">
        <f t="shared" si="341"/>
        <v xml:space="preserve">Ocean Blue </v>
      </c>
      <c r="AA680" s="16" t="str">
        <f t="shared" si="342"/>
        <v xml:space="preserve">Ocean Blue </v>
      </c>
      <c r="AB680" s="19" t="str">
        <f t="shared" si="343"/>
        <v xml:space="preserve"> 2</v>
      </c>
      <c r="AC680" s="19">
        <f t="shared" si="344"/>
        <v>2</v>
      </c>
      <c r="AD680" s="19">
        <f t="shared" si="345"/>
        <v>4</v>
      </c>
      <c r="AE680" s="31">
        <f>_xlfn.XLOOKUP(C680,Product!$E$3:$E$29,Product!$F$3:$F$29)</f>
        <v>200000</v>
      </c>
      <c r="AF680" s="31">
        <f>_xlfn.XLOOKUP(C680,Product!$E$3:$E$29,Product!$G$3:$G$29)</f>
        <v>55000</v>
      </c>
      <c r="AG680" s="21" t="s">
        <v>16</v>
      </c>
      <c r="AH680" s="22" t="e">
        <f>_xlfn.XLOOKUP(AG680,Diskon!$C$3:$C$9,Diskon!$D$3:$D$9)</f>
        <v>#N/A</v>
      </c>
      <c r="AI680" s="17" t="s">
        <v>16</v>
      </c>
      <c r="AJ680" s="16" t="s">
        <v>17</v>
      </c>
      <c r="AK680" s="16" t="s">
        <v>30</v>
      </c>
      <c r="AL680" s="23">
        <f t="shared" si="346"/>
        <v>800000</v>
      </c>
      <c r="AM680" s="23" t="str">
        <f t="shared" si="347"/>
        <v>0</v>
      </c>
      <c r="AN680" s="23">
        <f t="shared" si="348"/>
        <v>800000</v>
      </c>
      <c r="AO680" s="23">
        <f t="shared" si="349"/>
        <v>220000</v>
      </c>
      <c r="AP680" s="23">
        <f t="shared" si="350"/>
        <v>580000</v>
      </c>
      <c r="AQ680" s="24">
        <v>45029</v>
      </c>
      <c r="AR680" s="27" t="str">
        <f t="shared" si="351"/>
        <v>13/04/23</v>
      </c>
      <c r="AS680" s="16">
        <v>1</v>
      </c>
      <c r="AT680" s="66">
        <f>AP680/'pivot general'!$A$8</f>
        <v>8.700591422701958E-4</v>
      </c>
    </row>
    <row r="681" spans="1:46" ht="14.4" x14ac:dyDescent="0.3">
      <c r="A681" s="16">
        <v>680</v>
      </c>
      <c r="B681" s="16" t="str">
        <f t="shared" si="320"/>
        <v>ORD-AK-680-03/04/23</v>
      </c>
      <c r="C681" s="17" t="s">
        <v>50</v>
      </c>
      <c r="D681" s="16" t="str">
        <f>_xlfn.XLOOKUP($C681,Product!$E$3:$E$29,Product!$D$3:$D$29)</f>
        <v>AK</v>
      </c>
      <c r="E681" s="18" t="s">
        <v>563</v>
      </c>
      <c r="F681" s="18">
        <f t="shared" si="321"/>
        <v>10</v>
      </c>
      <c r="G681" s="18">
        <f t="shared" si="322"/>
        <v>24</v>
      </c>
      <c r="H681" s="18">
        <f t="shared" si="323"/>
        <v>35</v>
      </c>
      <c r="I681" s="18">
        <f t="shared" si="324"/>
        <v>14</v>
      </c>
      <c r="J681" s="16" t="str">
        <f t="shared" si="325"/>
        <v>Midnight Black</v>
      </c>
      <c r="K681" s="16" t="str">
        <f t="shared" si="326"/>
        <v>Midnight Black</v>
      </c>
      <c r="L681" s="25" t="str">
        <f t="shared" si="327"/>
        <v xml:space="preserve"> 2</v>
      </c>
      <c r="M681" s="19">
        <f t="shared" si="328"/>
        <v>2</v>
      </c>
      <c r="N681" s="18">
        <f t="shared" si="329"/>
        <v>48</v>
      </c>
      <c r="O681" s="18">
        <f t="shared" si="330"/>
        <v>59</v>
      </c>
      <c r="P681" s="18">
        <f t="shared" si="331"/>
        <v>70</v>
      </c>
      <c r="Q681" s="18">
        <f t="shared" si="332"/>
        <v>11</v>
      </c>
      <c r="R681" s="27" t="str">
        <f t="shared" si="333"/>
        <v xml:space="preserve">Snow White </v>
      </c>
      <c r="S681" s="19" t="str">
        <f t="shared" si="334"/>
        <v xml:space="preserve">Snow White </v>
      </c>
      <c r="T681" s="19" t="str">
        <f t="shared" si="335"/>
        <v xml:space="preserve"> 1</v>
      </c>
      <c r="U681" s="19">
        <f t="shared" si="336"/>
        <v>1</v>
      </c>
      <c r="V681" s="20" t="e">
        <f t="shared" si="337"/>
        <v>#VALUE!</v>
      </c>
      <c r="W681" s="18" t="e">
        <f t="shared" si="338"/>
        <v>#VALUE!</v>
      </c>
      <c r="X681" s="18" t="e">
        <f t="shared" si="339"/>
        <v>#VALUE!</v>
      </c>
      <c r="Y681" s="18" t="e">
        <f t="shared" si="340"/>
        <v>#VALUE!</v>
      </c>
      <c r="Z681" s="16" t="str">
        <f t="shared" si="341"/>
        <v xml:space="preserve"> </v>
      </c>
      <c r="AA681" s="16" t="str">
        <f t="shared" si="342"/>
        <v xml:space="preserve"> </v>
      </c>
      <c r="AB681" s="19" t="str">
        <f t="shared" si="343"/>
        <v>0</v>
      </c>
      <c r="AC681" s="19">
        <f t="shared" si="344"/>
        <v>0</v>
      </c>
      <c r="AD681" s="19">
        <f t="shared" si="345"/>
        <v>3</v>
      </c>
      <c r="AE681" s="31">
        <f>_xlfn.XLOOKUP(C681,Product!$E$3:$E$29,Product!$F$3:$F$29)</f>
        <v>290000</v>
      </c>
      <c r="AF681" s="31">
        <f>_xlfn.XLOOKUP(C681,Product!$E$3:$E$29,Product!$G$3:$G$29)</f>
        <v>115000</v>
      </c>
      <c r="AG681" s="21" t="s">
        <v>92</v>
      </c>
      <c r="AH681" s="22">
        <f>_xlfn.XLOOKUP(AG681,Diskon!$C$3:$C$9,Diskon!$D$3:$D$9)</f>
        <v>0.1</v>
      </c>
      <c r="AI681" s="17" t="s">
        <v>90</v>
      </c>
      <c r="AJ681" s="16" t="s">
        <v>14</v>
      </c>
      <c r="AK681" s="16" t="s">
        <v>58</v>
      </c>
      <c r="AL681" s="23">
        <f t="shared" si="346"/>
        <v>870000</v>
      </c>
      <c r="AM681" s="23">
        <f t="shared" si="347"/>
        <v>87000</v>
      </c>
      <c r="AN681" s="23">
        <f t="shared" si="348"/>
        <v>783000</v>
      </c>
      <c r="AO681" s="23">
        <f t="shared" si="349"/>
        <v>345000</v>
      </c>
      <c r="AP681" s="23">
        <f t="shared" si="350"/>
        <v>438000</v>
      </c>
      <c r="AQ681" s="24">
        <v>45019</v>
      </c>
      <c r="AR681" s="27" t="str">
        <f t="shared" si="351"/>
        <v>03/04/23</v>
      </c>
      <c r="AS681" s="16">
        <v>3</v>
      </c>
      <c r="AT681" s="66">
        <f>AP681/'pivot general'!$A$8</f>
        <v>6.5704466261094102E-4</v>
      </c>
    </row>
    <row r="682" spans="1:46" ht="14.4" x14ac:dyDescent="0.3">
      <c r="A682" s="16">
        <v>681</v>
      </c>
      <c r="B682" s="16" t="str">
        <f t="shared" si="320"/>
        <v>ORD-SP-681-21/04/23</v>
      </c>
      <c r="C682" s="17" t="s">
        <v>61</v>
      </c>
      <c r="D682" s="16" t="str">
        <f>_xlfn.XLOOKUP($C682,Product!$E$3:$E$29,Product!$D$3:$D$29)</f>
        <v>SP</v>
      </c>
      <c r="E682" s="18" t="s">
        <v>564</v>
      </c>
      <c r="F682" s="18">
        <f t="shared" si="321"/>
        <v>10</v>
      </c>
      <c r="G682" s="18">
        <f t="shared" si="322"/>
        <v>23</v>
      </c>
      <c r="H682" s="18">
        <f t="shared" si="323"/>
        <v>34</v>
      </c>
      <c r="I682" s="18">
        <f t="shared" si="324"/>
        <v>13</v>
      </c>
      <c r="J682" s="16" t="str">
        <f t="shared" si="325"/>
        <v>Summer Orange</v>
      </c>
      <c r="K682" s="16" t="str">
        <f t="shared" si="326"/>
        <v>Summer Orange</v>
      </c>
      <c r="L682" s="25" t="str">
        <f t="shared" si="327"/>
        <v xml:space="preserve"> 1</v>
      </c>
      <c r="M682" s="19">
        <f t="shared" si="328"/>
        <v>1</v>
      </c>
      <c r="N682" s="18">
        <f t="shared" si="329"/>
        <v>47</v>
      </c>
      <c r="O682" s="18">
        <f t="shared" si="330"/>
        <v>58</v>
      </c>
      <c r="P682" s="18">
        <f t="shared" si="331"/>
        <v>69</v>
      </c>
      <c r="Q682" s="18">
        <f t="shared" si="332"/>
        <v>11</v>
      </c>
      <c r="R682" s="27" t="str">
        <f t="shared" si="333"/>
        <v xml:space="preserve">Snow White </v>
      </c>
      <c r="S682" s="19" t="str">
        <f t="shared" si="334"/>
        <v xml:space="preserve">Snow White </v>
      </c>
      <c r="T682" s="19" t="str">
        <f t="shared" si="335"/>
        <v xml:space="preserve"> 3</v>
      </c>
      <c r="U682" s="19">
        <f t="shared" si="336"/>
        <v>3</v>
      </c>
      <c r="V682" s="20" t="e">
        <f t="shared" si="337"/>
        <v>#VALUE!</v>
      </c>
      <c r="W682" s="18" t="e">
        <f t="shared" si="338"/>
        <v>#VALUE!</v>
      </c>
      <c r="X682" s="18" t="e">
        <f t="shared" si="339"/>
        <v>#VALUE!</v>
      </c>
      <c r="Y682" s="18" t="e">
        <f t="shared" si="340"/>
        <v>#VALUE!</v>
      </c>
      <c r="Z682" s="16" t="str">
        <f t="shared" si="341"/>
        <v xml:space="preserve"> </v>
      </c>
      <c r="AA682" s="16" t="str">
        <f t="shared" si="342"/>
        <v xml:space="preserve"> </v>
      </c>
      <c r="AB682" s="19" t="str">
        <f t="shared" si="343"/>
        <v>0</v>
      </c>
      <c r="AC682" s="19">
        <f t="shared" si="344"/>
        <v>0</v>
      </c>
      <c r="AD682" s="19">
        <f t="shared" si="345"/>
        <v>4</v>
      </c>
      <c r="AE682" s="31">
        <f>_xlfn.XLOOKUP(C682,Product!$E$3:$E$29,Product!$F$3:$F$29)</f>
        <v>278000</v>
      </c>
      <c r="AF682" s="31">
        <f>_xlfn.XLOOKUP(C682,Product!$E$3:$E$29,Product!$G$3:$G$29)</f>
        <v>122000</v>
      </c>
      <c r="AG682" s="21" t="s">
        <v>100</v>
      </c>
      <c r="AH682" s="22">
        <f>_xlfn.XLOOKUP(AG682,Diskon!$C$3:$C$9,Diskon!$D$3:$D$9)</f>
        <v>0.15</v>
      </c>
      <c r="AI682" s="17" t="s">
        <v>13</v>
      </c>
      <c r="AJ682" s="16" t="s">
        <v>17</v>
      </c>
      <c r="AK682" s="16" t="s">
        <v>46</v>
      </c>
      <c r="AL682" s="23">
        <f t="shared" si="346"/>
        <v>1112000</v>
      </c>
      <c r="AM682" s="23">
        <f t="shared" si="347"/>
        <v>166800</v>
      </c>
      <c r="AN682" s="23">
        <f t="shared" si="348"/>
        <v>945200</v>
      </c>
      <c r="AO682" s="23">
        <f t="shared" si="349"/>
        <v>488000</v>
      </c>
      <c r="AP682" s="23">
        <f t="shared" si="350"/>
        <v>457200</v>
      </c>
      <c r="AQ682" s="24">
        <v>45037</v>
      </c>
      <c r="AR682" s="27" t="str">
        <f t="shared" si="351"/>
        <v>21/04/23</v>
      </c>
      <c r="AS682" s="16">
        <v>4</v>
      </c>
      <c r="AT682" s="66">
        <f>AP682/'pivot general'!$A$8</f>
        <v>6.8584662042402329E-4</v>
      </c>
    </row>
    <row r="683" spans="1:46" ht="14.4" x14ac:dyDescent="0.3">
      <c r="A683" s="16">
        <v>682</v>
      </c>
      <c r="B683" s="16" t="str">
        <f t="shared" si="320"/>
        <v>ORD-PW-682-01/04/23</v>
      </c>
      <c r="C683" s="17" t="s">
        <v>47</v>
      </c>
      <c r="D683" s="16" t="str">
        <f>_xlfn.XLOOKUP($C683,Product!$E$3:$E$29,Product!$D$3:$D$29)</f>
        <v>PW</v>
      </c>
      <c r="E683" s="18" t="s">
        <v>565</v>
      </c>
      <c r="F683" s="18">
        <f t="shared" si="321"/>
        <v>10</v>
      </c>
      <c r="G683" s="18">
        <f t="shared" si="322"/>
        <v>20</v>
      </c>
      <c r="H683" s="18">
        <f t="shared" si="323"/>
        <v>31</v>
      </c>
      <c r="I683" s="18">
        <f t="shared" si="324"/>
        <v>10</v>
      </c>
      <c r="J683" s="16" t="str">
        <f t="shared" si="325"/>
        <v>Snow White</v>
      </c>
      <c r="K683" s="16" t="str">
        <f t="shared" si="326"/>
        <v>Snow White</v>
      </c>
      <c r="L683" s="25" t="str">
        <f t="shared" si="327"/>
        <v xml:space="preserve"> 4</v>
      </c>
      <c r="M683" s="19">
        <f t="shared" si="328"/>
        <v>4</v>
      </c>
      <c r="N683" s="18">
        <f t="shared" si="329"/>
        <v>44</v>
      </c>
      <c r="O683" s="18">
        <f t="shared" si="330"/>
        <v>52</v>
      </c>
      <c r="P683" s="18">
        <f t="shared" si="331"/>
        <v>63</v>
      </c>
      <c r="Q683" s="18">
        <f t="shared" si="332"/>
        <v>8</v>
      </c>
      <c r="R683" s="27" t="str">
        <f t="shared" si="333"/>
        <v xml:space="preserve">Magenta </v>
      </c>
      <c r="S683" s="19" t="str">
        <f t="shared" si="334"/>
        <v xml:space="preserve">Magenta </v>
      </c>
      <c r="T683" s="19" t="str">
        <f t="shared" si="335"/>
        <v xml:space="preserve"> 2</v>
      </c>
      <c r="U683" s="19">
        <f t="shared" si="336"/>
        <v>2</v>
      </c>
      <c r="V683" s="20" t="e">
        <f t="shared" si="337"/>
        <v>#VALUE!</v>
      </c>
      <c r="W683" s="18" t="e">
        <f t="shared" si="338"/>
        <v>#VALUE!</v>
      </c>
      <c r="X683" s="18" t="e">
        <f t="shared" si="339"/>
        <v>#VALUE!</v>
      </c>
      <c r="Y683" s="18" t="e">
        <f t="shared" si="340"/>
        <v>#VALUE!</v>
      </c>
      <c r="Z683" s="16" t="str">
        <f t="shared" si="341"/>
        <v xml:space="preserve"> </v>
      </c>
      <c r="AA683" s="16" t="str">
        <f t="shared" si="342"/>
        <v xml:space="preserve"> </v>
      </c>
      <c r="AB683" s="19" t="str">
        <f t="shared" si="343"/>
        <v>0</v>
      </c>
      <c r="AC683" s="19">
        <f t="shared" si="344"/>
        <v>0</v>
      </c>
      <c r="AD683" s="19">
        <f t="shared" si="345"/>
        <v>6</v>
      </c>
      <c r="AE683" s="31">
        <f>_xlfn.XLOOKUP(C683,Product!$E$3:$E$29,Product!$F$3:$F$29)</f>
        <v>200000</v>
      </c>
      <c r="AF683" s="31">
        <f>_xlfn.XLOOKUP(C683,Product!$E$3:$E$29,Product!$G$3:$G$29)</f>
        <v>55000</v>
      </c>
      <c r="AG683" s="21" t="s">
        <v>10</v>
      </c>
      <c r="AH683" s="22">
        <f>_xlfn.XLOOKUP(AG683,Diskon!$C$3:$C$9,Diskon!$D$3:$D$9)</f>
        <v>0.1</v>
      </c>
      <c r="AI683" s="17" t="s">
        <v>90</v>
      </c>
      <c r="AJ683" s="16" t="s">
        <v>11</v>
      </c>
      <c r="AK683" s="16" t="s">
        <v>32</v>
      </c>
      <c r="AL683" s="23">
        <f t="shared" si="346"/>
        <v>1200000</v>
      </c>
      <c r="AM683" s="23">
        <f t="shared" si="347"/>
        <v>120000</v>
      </c>
      <c r="AN683" s="23">
        <f t="shared" si="348"/>
        <v>1080000</v>
      </c>
      <c r="AO683" s="23">
        <f t="shared" si="349"/>
        <v>330000</v>
      </c>
      <c r="AP683" s="23">
        <f t="shared" si="350"/>
        <v>750000</v>
      </c>
      <c r="AQ683" s="24">
        <v>45017</v>
      </c>
      <c r="AR683" s="27" t="str">
        <f t="shared" si="351"/>
        <v>01/04/23</v>
      </c>
      <c r="AS683" s="16">
        <v>5</v>
      </c>
      <c r="AT683" s="66">
        <f>AP683/'pivot general'!$A$8</f>
        <v>1.1250764770735291E-3</v>
      </c>
    </row>
    <row r="684" spans="1:46" ht="14.4" x14ac:dyDescent="0.3">
      <c r="A684" s="16">
        <v>683</v>
      </c>
      <c r="B684" s="16" t="str">
        <f t="shared" si="320"/>
        <v>ORD-SP-683-16/04/23</v>
      </c>
      <c r="C684" s="17" t="s">
        <v>67</v>
      </c>
      <c r="D684" s="16" t="str">
        <f>_xlfn.XLOOKUP($C684,Product!$E$3:$E$29,Product!$D$3:$D$29)</f>
        <v>SP</v>
      </c>
      <c r="E684" s="18" t="s">
        <v>566</v>
      </c>
      <c r="F684" s="18">
        <f t="shared" si="321"/>
        <v>10</v>
      </c>
      <c r="G684" s="18">
        <f t="shared" si="322"/>
        <v>14</v>
      </c>
      <c r="H684" s="18">
        <f t="shared" si="323"/>
        <v>25</v>
      </c>
      <c r="I684" s="18">
        <f t="shared" si="324"/>
        <v>4</v>
      </c>
      <c r="J684" s="16" t="str">
        <f t="shared" si="325"/>
        <v>Dusk</v>
      </c>
      <c r="K684" s="16" t="str">
        <f t="shared" si="326"/>
        <v>Dusk</v>
      </c>
      <c r="L684" s="25" t="str">
        <f t="shared" si="327"/>
        <v xml:space="preserve"> 5</v>
      </c>
      <c r="M684" s="19">
        <f t="shared" si="328"/>
        <v>5</v>
      </c>
      <c r="N684" s="18">
        <f t="shared" si="329"/>
        <v>38</v>
      </c>
      <c r="O684" s="18">
        <f t="shared" si="330"/>
        <v>49</v>
      </c>
      <c r="P684" s="18">
        <f t="shared" si="331"/>
        <v>60</v>
      </c>
      <c r="Q684" s="18">
        <f t="shared" si="332"/>
        <v>11</v>
      </c>
      <c r="R684" s="27" t="str">
        <f t="shared" si="333"/>
        <v xml:space="preserve">Ocean Blue </v>
      </c>
      <c r="S684" s="19" t="str">
        <f t="shared" si="334"/>
        <v xml:space="preserve">Ocean Blue </v>
      </c>
      <c r="T684" s="19" t="str">
        <f t="shared" si="335"/>
        <v xml:space="preserve"> 1</v>
      </c>
      <c r="U684" s="19">
        <f t="shared" si="336"/>
        <v>1</v>
      </c>
      <c r="V684" s="20" t="e">
        <f t="shared" si="337"/>
        <v>#VALUE!</v>
      </c>
      <c r="W684" s="18" t="e">
        <f t="shared" si="338"/>
        <v>#VALUE!</v>
      </c>
      <c r="X684" s="18" t="e">
        <f t="shared" si="339"/>
        <v>#VALUE!</v>
      </c>
      <c r="Y684" s="18" t="e">
        <f t="shared" si="340"/>
        <v>#VALUE!</v>
      </c>
      <c r="Z684" s="16" t="str">
        <f t="shared" si="341"/>
        <v xml:space="preserve"> </v>
      </c>
      <c r="AA684" s="16" t="str">
        <f t="shared" si="342"/>
        <v xml:space="preserve"> </v>
      </c>
      <c r="AB684" s="19" t="str">
        <f t="shared" si="343"/>
        <v>0</v>
      </c>
      <c r="AC684" s="19">
        <f t="shared" si="344"/>
        <v>0</v>
      </c>
      <c r="AD684" s="19">
        <f t="shared" si="345"/>
        <v>6</v>
      </c>
      <c r="AE684" s="31">
        <f>_xlfn.XLOOKUP(C684,Product!$E$3:$E$29,Product!$F$3:$F$29)</f>
        <v>370000</v>
      </c>
      <c r="AF684" s="31">
        <f>_xlfn.XLOOKUP(C684,Product!$E$3:$E$29,Product!$G$3:$G$29)</f>
        <v>108000</v>
      </c>
      <c r="AG684" s="21" t="s">
        <v>12</v>
      </c>
      <c r="AH684" s="22">
        <f>_xlfn.XLOOKUP(AG684,Diskon!$C$3:$C$9,Diskon!$D$3:$D$9)</f>
        <v>0.2</v>
      </c>
      <c r="AI684" s="17" t="s">
        <v>13</v>
      </c>
      <c r="AJ684" s="16" t="s">
        <v>11</v>
      </c>
      <c r="AK684" s="16" t="s">
        <v>18</v>
      </c>
      <c r="AL684" s="23">
        <f t="shared" si="346"/>
        <v>2220000</v>
      </c>
      <c r="AM684" s="23">
        <f t="shared" si="347"/>
        <v>444000</v>
      </c>
      <c r="AN684" s="23">
        <f t="shared" si="348"/>
        <v>1776000</v>
      </c>
      <c r="AO684" s="23">
        <f t="shared" si="349"/>
        <v>648000</v>
      </c>
      <c r="AP684" s="23">
        <f t="shared" si="350"/>
        <v>1128000</v>
      </c>
      <c r="AQ684" s="24">
        <v>45032</v>
      </c>
      <c r="AR684" s="27" t="str">
        <f t="shared" si="351"/>
        <v>16/04/23</v>
      </c>
      <c r="AS684" s="16">
        <v>5</v>
      </c>
      <c r="AT684" s="66">
        <f>AP684/'pivot general'!$A$8</f>
        <v>1.6921150215185878E-3</v>
      </c>
    </row>
    <row r="685" spans="1:46" ht="14.4" x14ac:dyDescent="0.3">
      <c r="A685" s="16">
        <v>684</v>
      </c>
      <c r="B685" s="16" t="str">
        <f t="shared" si="320"/>
        <v>ORD-PP-684-29/04/23</v>
      </c>
      <c r="C685" s="17" t="s">
        <v>43</v>
      </c>
      <c r="D685" s="16" t="str">
        <f>_xlfn.XLOOKUP($C685,Product!$E$3:$E$29,Product!$D$3:$D$29)</f>
        <v>PP</v>
      </c>
      <c r="E685" s="18" t="s">
        <v>567</v>
      </c>
      <c r="F685" s="18">
        <f t="shared" si="321"/>
        <v>10</v>
      </c>
      <c r="G685" s="18">
        <f t="shared" si="322"/>
        <v>21</v>
      </c>
      <c r="H685" s="18">
        <f t="shared" si="323"/>
        <v>32</v>
      </c>
      <c r="I685" s="18">
        <f t="shared" si="324"/>
        <v>11</v>
      </c>
      <c r="J685" s="16" t="str">
        <f t="shared" si="325"/>
        <v>Carmine Red</v>
      </c>
      <c r="K685" s="16" t="str">
        <f t="shared" si="326"/>
        <v>Carmine Red</v>
      </c>
      <c r="L685" s="25" t="str">
        <f t="shared" si="327"/>
        <v xml:space="preserve"> 2</v>
      </c>
      <c r="M685" s="19">
        <f t="shared" si="328"/>
        <v>2</v>
      </c>
      <c r="N685" s="18">
        <f t="shared" si="329"/>
        <v>45</v>
      </c>
      <c r="O685" s="18">
        <f t="shared" si="330"/>
        <v>50</v>
      </c>
      <c r="P685" s="18">
        <f t="shared" si="331"/>
        <v>61</v>
      </c>
      <c r="Q685" s="18">
        <f t="shared" si="332"/>
        <v>5</v>
      </c>
      <c r="R685" s="27" t="str">
        <f t="shared" si="333"/>
        <v xml:space="preserve">Gold </v>
      </c>
      <c r="S685" s="19" t="str">
        <f t="shared" si="334"/>
        <v xml:space="preserve">Gold </v>
      </c>
      <c r="T685" s="19" t="str">
        <f t="shared" si="335"/>
        <v xml:space="preserve"> 1</v>
      </c>
      <c r="U685" s="19">
        <f t="shared" si="336"/>
        <v>1</v>
      </c>
      <c r="V685" s="20" t="e">
        <f t="shared" si="337"/>
        <v>#VALUE!</v>
      </c>
      <c r="W685" s="18" t="e">
        <f t="shared" si="338"/>
        <v>#VALUE!</v>
      </c>
      <c r="X685" s="18" t="e">
        <f t="shared" si="339"/>
        <v>#VALUE!</v>
      </c>
      <c r="Y685" s="18" t="e">
        <f t="shared" si="340"/>
        <v>#VALUE!</v>
      </c>
      <c r="Z685" s="16" t="str">
        <f t="shared" si="341"/>
        <v xml:space="preserve"> </v>
      </c>
      <c r="AA685" s="16" t="str">
        <f t="shared" si="342"/>
        <v xml:space="preserve"> </v>
      </c>
      <c r="AB685" s="19" t="str">
        <f t="shared" si="343"/>
        <v>0</v>
      </c>
      <c r="AC685" s="19">
        <f t="shared" si="344"/>
        <v>0</v>
      </c>
      <c r="AD685" s="19">
        <f t="shared" si="345"/>
        <v>3</v>
      </c>
      <c r="AE685" s="31">
        <f>_xlfn.XLOOKUP(C685,Product!$E$3:$E$29,Product!$F$3:$F$29)</f>
        <v>395000</v>
      </c>
      <c r="AF685" s="31">
        <f>_xlfn.XLOOKUP(C685,Product!$E$3:$E$29,Product!$G$3:$G$29)</f>
        <v>172000</v>
      </c>
      <c r="AG685" s="21" t="s">
        <v>12</v>
      </c>
      <c r="AH685" s="22">
        <f>_xlfn.XLOOKUP(AG685,Diskon!$C$3:$C$9,Diskon!$D$3:$D$9)</f>
        <v>0.2</v>
      </c>
      <c r="AI685" s="17" t="s">
        <v>13</v>
      </c>
      <c r="AJ685" s="16" t="s">
        <v>11</v>
      </c>
      <c r="AK685" s="16" t="s">
        <v>46</v>
      </c>
      <c r="AL685" s="23">
        <f t="shared" si="346"/>
        <v>1185000</v>
      </c>
      <c r="AM685" s="23">
        <f t="shared" si="347"/>
        <v>237000</v>
      </c>
      <c r="AN685" s="23">
        <f t="shared" si="348"/>
        <v>948000</v>
      </c>
      <c r="AO685" s="23">
        <f t="shared" si="349"/>
        <v>516000</v>
      </c>
      <c r="AP685" s="23">
        <f t="shared" si="350"/>
        <v>432000</v>
      </c>
      <c r="AQ685" s="24">
        <v>45045</v>
      </c>
      <c r="AR685" s="27" t="str">
        <f t="shared" si="351"/>
        <v>29/04/23</v>
      </c>
      <c r="AS685" s="16">
        <v>2</v>
      </c>
      <c r="AT685" s="66">
        <f>AP685/'pivot general'!$A$8</f>
        <v>6.4804405079435274E-4</v>
      </c>
    </row>
    <row r="686" spans="1:46" ht="14.4" x14ac:dyDescent="0.3">
      <c r="A686" s="16">
        <v>685</v>
      </c>
      <c r="B686" s="16" t="str">
        <f t="shared" si="320"/>
        <v>ORD-PW-685-30/04/23</v>
      </c>
      <c r="C686" s="17" t="s">
        <v>21</v>
      </c>
      <c r="D686" s="16" t="str">
        <f>_xlfn.XLOOKUP($C686,Product!$E$3:$E$29,Product!$D$3:$D$29)</f>
        <v>PW</v>
      </c>
      <c r="E686" s="18" t="s">
        <v>384</v>
      </c>
      <c r="F686" s="18">
        <f t="shared" si="321"/>
        <v>10</v>
      </c>
      <c r="G686" s="18">
        <f t="shared" si="322"/>
        <v>20</v>
      </c>
      <c r="H686" s="18">
        <f t="shared" si="323"/>
        <v>31</v>
      </c>
      <c r="I686" s="18">
        <f t="shared" si="324"/>
        <v>10</v>
      </c>
      <c r="J686" s="16" t="str">
        <f t="shared" si="325"/>
        <v>Ocean Blue</v>
      </c>
      <c r="K686" s="16" t="str">
        <f t="shared" si="326"/>
        <v>Ocean Blue</v>
      </c>
      <c r="L686" s="25" t="str">
        <f t="shared" si="327"/>
        <v xml:space="preserve"> 3</v>
      </c>
      <c r="M686" s="19">
        <f t="shared" si="328"/>
        <v>3</v>
      </c>
      <c r="N686" s="18" t="e">
        <f t="shared" si="329"/>
        <v>#VALUE!</v>
      </c>
      <c r="O686" s="18" t="e">
        <f t="shared" si="330"/>
        <v>#VALUE!</v>
      </c>
      <c r="P686" s="18" t="e">
        <f t="shared" si="331"/>
        <v>#VALUE!</v>
      </c>
      <c r="Q686" s="18" t="e">
        <f t="shared" si="332"/>
        <v>#VALUE!</v>
      </c>
      <c r="R686" s="27" t="str">
        <f t="shared" si="333"/>
        <v xml:space="preserve"> </v>
      </c>
      <c r="S686" s="19" t="str">
        <f t="shared" si="334"/>
        <v xml:space="preserve"> </v>
      </c>
      <c r="T686" s="19" t="str">
        <f t="shared" si="335"/>
        <v>0</v>
      </c>
      <c r="U686" s="19">
        <f t="shared" si="336"/>
        <v>0</v>
      </c>
      <c r="V686" s="20" t="e">
        <f t="shared" si="337"/>
        <v>#VALUE!</v>
      </c>
      <c r="W686" s="18" t="e">
        <f t="shared" si="338"/>
        <v>#VALUE!</v>
      </c>
      <c r="X686" s="18" t="e">
        <f t="shared" si="339"/>
        <v>#VALUE!</v>
      </c>
      <c r="Y686" s="18" t="e">
        <f t="shared" si="340"/>
        <v>#VALUE!</v>
      </c>
      <c r="Z686" s="16" t="str">
        <f t="shared" si="341"/>
        <v xml:space="preserve"> </v>
      </c>
      <c r="AA686" s="16" t="str">
        <f t="shared" si="342"/>
        <v xml:space="preserve"> </v>
      </c>
      <c r="AB686" s="19" t="str">
        <f t="shared" si="343"/>
        <v>0</v>
      </c>
      <c r="AC686" s="19">
        <f t="shared" si="344"/>
        <v>0</v>
      </c>
      <c r="AD686" s="19">
        <f t="shared" si="345"/>
        <v>3</v>
      </c>
      <c r="AE686" s="31">
        <f>_xlfn.XLOOKUP(C686,Product!$E$3:$E$29,Product!$F$3:$F$29)</f>
        <v>90000</v>
      </c>
      <c r="AF686" s="31">
        <f>_xlfn.XLOOKUP(C686,Product!$E$3:$E$29,Product!$G$3:$G$29)</f>
        <v>36000</v>
      </c>
      <c r="AG686" s="21" t="s">
        <v>100</v>
      </c>
      <c r="AH686" s="22">
        <f>_xlfn.XLOOKUP(AG686,Diskon!$C$3:$C$9,Diskon!$D$3:$D$9)</f>
        <v>0.15</v>
      </c>
      <c r="AI686" s="17" t="s">
        <v>13</v>
      </c>
      <c r="AJ686" s="16" t="s">
        <v>17</v>
      </c>
      <c r="AK686" s="16" t="s">
        <v>30</v>
      </c>
      <c r="AL686" s="23">
        <f t="shared" si="346"/>
        <v>270000</v>
      </c>
      <c r="AM686" s="23">
        <f t="shared" si="347"/>
        <v>40500</v>
      </c>
      <c r="AN686" s="23">
        <f t="shared" si="348"/>
        <v>229500</v>
      </c>
      <c r="AO686" s="23">
        <f t="shared" si="349"/>
        <v>108000</v>
      </c>
      <c r="AP686" s="23">
        <f t="shared" si="350"/>
        <v>121500</v>
      </c>
      <c r="AQ686" s="24">
        <v>45046</v>
      </c>
      <c r="AR686" s="27" t="str">
        <f t="shared" si="351"/>
        <v>30/04/23</v>
      </c>
      <c r="AS686" s="16">
        <v>5</v>
      </c>
      <c r="AT686" s="66">
        <f>AP686/'pivot general'!$A$8</f>
        <v>1.822623892859117E-4</v>
      </c>
    </row>
    <row r="687" spans="1:46" ht="14.4" x14ac:dyDescent="0.3">
      <c r="A687" s="16">
        <v>686</v>
      </c>
      <c r="B687" s="16" t="str">
        <f t="shared" si="320"/>
        <v>ORD-AK-686-09/04/23</v>
      </c>
      <c r="C687" s="17" t="s">
        <v>35</v>
      </c>
      <c r="D687" s="16" t="str">
        <f>_xlfn.XLOOKUP($C687,Product!$E$3:$E$29,Product!$D$3:$D$29)</f>
        <v>AK</v>
      </c>
      <c r="E687" s="18" t="s">
        <v>568</v>
      </c>
      <c r="F687" s="18">
        <f t="shared" si="321"/>
        <v>10</v>
      </c>
      <c r="G687" s="18">
        <f t="shared" si="322"/>
        <v>23</v>
      </c>
      <c r="H687" s="18">
        <f t="shared" si="323"/>
        <v>34</v>
      </c>
      <c r="I687" s="18">
        <f t="shared" si="324"/>
        <v>13</v>
      </c>
      <c r="J687" s="16" t="str">
        <f t="shared" si="325"/>
        <v>Summer Orange</v>
      </c>
      <c r="K687" s="16" t="str">
        <f t="shared" si="326"/>
        <v>Summer Orange</v>
      </c>
      <c r="L687" s="25" t="str">
        <f t="shared" si="327"/>
        <v xml:space="preserve"> 2</v>
      </c>
      <c r="M687" s="19">
        <f t="shared" si="328"/>
        <v>2</v>
      </c>
      <c r="N687" s="18">
        <f t="shared" si="329"/>
        <v>47</v>
      </c>
      <c r="O687" s="18">
        <f t="shared" si="330"/>
        <v>59</v>
      </c>
      <c r="P687" s="18">
        <f t="shared" si="331"/>
        <v>70</v>
      </c>
      <c r="Q687" s="18">
        <f t="shared" si="332"/>
        <v>12</v>
      </c>
      <c r="R687" s="27" t="str">
        <f t="shared" si="333"/>
        <v xml:space="preserve">Carmine Red </v>
      </c>
      <c r="S687" s="19" t="str">
        <f t="shared" si="334"/>
        <v xml:space="preserve">Carmine Red </v>
      </c>
      <c r="T687" s="19" t="str">
        <f t="shared" si="335"/>
        <v xml:space="preserve"> 5</v>
      </c>
      <c r="U687" s="19">
        <f t="shared" si="336"/>
        <v>5</v>
      </c>
      <c r="V687" s="20" t="e">
        <f t="shared" si="337"/>
        <v>#VALUE!</v>
      </c>
      <c r="W687" s="18" t="e">
        <f t="shared" si="338"/>
        <v>#VALUE!</v>
      </c>
      <c r="X687" s="18" t="e">
        <f t="shared" si="339"/>
        <v>#VALUE!</v>
      </c>
      <c r="Y687" s="18" t="e">
        <f t="shared" si="340"/>
        <v>#VALUE!</v>
      </c>
      <c r="Z687" s="16" t="str">
        <f t="shared" si="341"/>
        <v xml:space="preserve"> </v>
      </c>
      <c r="AA687" s="16" t="str">
        <f t="shared" si="342"/>
        <v xml:space="preserve"> </v>
      </c>
      <c r="AB687" s="19" t="str">
        <f t="shared" si="343"/>
        <v>0</v>
      </c>
      <c r="AC687" s="19">
        <f t="shared" si="344"/>
        <v>0</v>
      </c>
      <c r="AD687" s="19">
        <f t="shared" si="345"/>
        <v>7</v>
      </c>
      <c r="AE687" s="31">
        <f>_xlfn.XLOOKUP(C687,Product!$E$3:$E$29,Product!$F$3:$F$29)</f>
        <v>90000</v>
      </c>
      <c r="AF687" s="31">
        <f>_xlfn.XLOOKUP(C687,Product!$E$3:$E$29,Product!$G$3:$G$29)</f>
        <v>47000</v>
      </c>
      <c r="AG687" s="21" t="s">
        <v>16</v>
      </c>
      <c r="AH687" s="22" t="e">
        <f>_xlfn.XLOOKUP(AG687,Diskon!$C$3:$C$9,Diskon!$D$3:$D$9)</f>
        <v>#N/A</v>
      </c>
      <c r="AI687" s="17" t="s">
        <v>16</v>
      </c>
      <c r="AJ687" s="16" t="s">
        <v>11</v>
      </c>
      <c r="AK687" s="16" t="s">
        <v>70</v>
      </c>
      <c r="AL687" s="23">
        <f t="shared" si="346"/>
        <v>630000</v>
      </c>
      <c r="AM687" s="23" t="str">
        <f t="shared" si="347"/>
        <v>0</v>
      </c>
      <c r="AN687" s="23">
        <f t="shared" si="348"/>
        <v>630000</v>
      </c>
      <c r="AO687" s="23">
        <f t="shared" si="349"/>
        <v>329000</v>
      </c>
      <c r="AP687" s="23">
        <f t="shared" si="350"/>
        <v>301000</v>
      </c>
      <c r="AQ687" s="24">
        <v>45025</v>
      </c>
      <c r="AR687" s="27" t="str">
        <f t="shared" si="351"/>
        <v>09/04/23</v>
      </c>
      <c r="AS687" s="16">
        <v>5</v>
      </c>
      <c r="AT687" s="66">
        <f>AP687/'pivot general'!$A$8</f>
        <v>4.5153069279884299E-4</v>
      </c>
    </row>
    <row r="688" spans="1:46" ht="14.4" x14ac:dyDescent="0.3">
      <c r="A688" s="16">
        <v>687</v>
      </c>
      <c r="B688" s="16" t="str">
        <f t="shared" si="320"/>
        <v>ORD-SW-687-23/04/23</v>
      </c>
      <c r="C688" s="17" t="s">
        <v>29</v>
      </c>
      <c r="D688" s="16" t="str">
        <f>_xlfn.XLOOKUP($C688,Product!$E$3:$E$29,Product!$D$3:$D$29)</f>
        <v>SW</v>
      </c>
      <c r="E688" s="18" t="s">
        <v>179</v>
      </c>
      <c r="F688" s="18">
        <f t="shared" si="321"/>
        <v>10</v>
      </c>
      <c r="G688" s="18">
        <f t="shared" si="322"/>
        <v>19</v>
      </c>
      <c r="H688" s="18">
        <f t="shared" si="323"/>
        <v>30</v>
      </c>
      <c r="I688" s="18">
        <f t="shared" si="324"/>
        <v>9</v>
      </c>
      <c r="J688" s="16" t="str">
        <f t="shared" si="325"/>
        <v>Rose Gold</v>
      </c>
      <c r="K688" s="16" t="str">
        <f t="shared" si="326"/>
        <v>Rose Gold</v>
      </c>
      <c r="L688" s="25" t="str">
        <f t="shared" si="327"/>
        <v xml:space="preserve"> 3</v>
      </c>
      <c r="M688" s="19">
        <f t="shared" si="328"/>
        <v>3</v>
      </c>
      <c r="N688" s="18" t="e">
        <f t="shared" si="329"/>
        <v>#VALUE!</v>
      </c>
      <c r="O688" s="18" t="e">
        <f t="shared" si="330"/>
        <v>#VALUE!</v>
      </c>
      <c r="P688" s="18" t="e">
        <f t="shared" si="331"/>
        <v>#VALUE!</v>
      </c>
      <c r="Q688" s="18" t="e">
        <f t="shared" si="332"/>
        <v>#VALUE!</v>
      </c>
      <c r="R688" s="27" t="str">
        <f t="shared" si="333"/>
        <v xml:space="preserve"> </v>
      </c>
      <c r="S688" s="19" t="str">
        <f t="shared" si="334"/>
        <v xml:space="preserve"> </v>
      </c>
      <c r="T688" s="19" t="str">
        <f t="shared" si="335"/>
        <v>0</v>
      </c>
      <c r="U688" s="19">
        <f t="shared" si="336"/>
        <v>0</v>
      </c>
      <c r="V688" s="20" t="e">
        <f t="shared" si="337"/>
        <v>#VALUE!</v>
      </c>
      <c r="W688" s="18" t="e">
        <f t="shared" si="338"/>
        <v>#VALUE!</v>
      </c>
      <c r="X688" s="18" t="e">
        <f t="shared" si="339"/>
        <v>#VALUE!</v>
      </c>
      <c r="Y688" s="18" t="e">
        <f t="shared" si="340"/>
        <v>#VALUE!</v>
      </c>
      <c r="Z688" s="16" t="str">
        <f t="shared" si="341"/>
        <v xml:space="preserve"> </v>
      </c>
      <c r="AA688" s="16" t="str">
        <f t="shared" si="342"/>
        <v xml:space="preserve"> </v>
      </c>
      <c r="AB688" s="19" t="str">
        <f t="shared" si="343"/>
        <v>0</v>
      </c>
      <c r="AC688" s="19">
        <f t="shared" si="344"/>
        <v>0</v>
      </c>
      <c r="AD688" s="19">
        <f t="shared" si="345"/>
        <v>3</v>
      </c>
      <c r="AE688" s="31">
        <f>_xlfn.XLOOKUP(C688,Product!$E$3:$E$29,Product!$F$3:$F$29)</f>
        <v>165000</v>
      </c>
      <c r="AF688" s="31">
        <f>_xlfn.XLOOKUP(C688,Product!$E$3:$E$29,Product!$G$3:$G$29)</f>
        <v>69000</v>
      </c>
      <c r="AG688" s="21" t="s">
        <v>12</v>
      </c>
      <c r="AH688" s="22">
        <f>_xlfn.XLOOKUP(AG688,Diskon!$C$3:$C$9,Diskon!$D$3:$D$9)</f>
        <v>0.2</v>
      </c>
      <c r="AI688" s="17" t="s">
        <v>13</v>
      </c>
      <c r="AJ688" s="16" t="s">
        <v>11</v>
      </c>
      <c r="AK688" s="16" t="s">
        <v>74</v>
      </c>
      <c r="AL688" s="23">
        <f t="shared" si="346"/>
        <v>495000</v>
      </c>
      <c r="AM688" s="23">
        <f t="shared" si="347"/>
        <v>99000</v>
      </c>
      <c r="AN688" s="23">
        <f t="shared" si="348"/>
        <v>396000</v>
      </c>
      <c r="AO688" s="23">
        <f t="shared" si="349"/>
        <v>207000</v>
      </c>
      <c r="AP688" s="23">
        <f t="shared" si="350"/>
        <v>189000</v>
      </c>
      <c r="AQ688" s="24">
        <v>45039</v>
      </c>
      <c r="AR688" s="27" t="str">
        <f t="shared" si="351"/>
        <v>23/04/23</v>
      </c>
      <c r="AS688" s="16">
        <v>5</v>
      </c>
      <c r="AT688" s="66">
        <f>AP688/'pivot general'!$A$8</f>
        <v>2.8351927222252933E-4</v>
      </c>
    </row>
    <row r="689" spans="1:46" ht="14.4" x14ac:dyDescent="0.3">
      <c r="A689" s="16">
        <v>688</v>
      </c>
      <c r="B689" s="16" t="str">
        <f t="shared" si="320"/>
        <v>ORD-PP-688-26/04/23</v>
      </c>
      <c r="C689" s="17" t="s">
        <v>54</v>
      </c>
      <c r="D689" s="16" t="str">
        <f>_xlfn.XLOOKUP($C689,Product!$E$3:$E$29,Product!$D$3:$D$29)</f>
        <v>PP</v>
      </c>
      <c r="E689" s="18" t="s">
        <v>569</v>
      </c>
      <c r="F689" s="18">
        <f t="shared" si="321"/>
        <v>10</v>
      </c>
      <c r="G689" s="18">
        <f t="shared" si="322"/>
        <v>21</v>
      </c>
      <c r="H689" s="18">
        <f t="shared" si="323"/>
        <v>32</v>
      </c>
      <c r="I689" s="18">
        <f t="shared" si="324"/>
        <v>11</v>
      </c>
      <c r="J689" s="16" t="str">
        <f t="shared" si="325"/>
        <v>Carmine Red</v>
      </c>
      <c r="K689" s="16" t="str">
        <f t="shared" si="326"/>
        <v>Carmine Red</v>
      </c>
      <c r="L689" s="25" t="str">
        <f t="shared" si="327"/>
        <v xml:space="preserve"> 4</v>
      </c>
      <c r="M689" s="19">
        <f t="shared" si="328"/>
        <v>4</v>
      </c>
      <c r="N689" s="18">
        <f t="shared" si="329"/>
        <v>45</v>
      </c>
      <c r="O689" s="18">
        <f t="shared" si="330"/>
        <v>54</v>
      </c>
      <c r="P689" s="18">
        <f t="shared" si="331"/>
        <v>65</v>
      </c>
      <c r="Q689" s="18">
        <f t="shared" si="332"/>
        <v>9</v>
      </c>
      <c r="R689" s="27" t="str">
        <f t="shared" si="333"/>
        <v xml:space="preserve">Ash Grey </v>
      </c>
      <c r="S689" s="19" t="str">
        <f t="shared" si="334"/>
        <v xml:space="preserve">Ash Grey </v>
      </c>
      <c r="T689" s="19" t="str">
        <f t="shared" si="335"/>
        <v xml:space="preserve"> 1</v>
      </c>
      <c r="U689" s="19">
        <f t="shared" si="336"/>
        <v>1</v>
      </c>
      <c r="V689" s="20" t="e">
        <f t="shared" si="337"/>
        <v>#VALUE!</v>
      </c>
      <c r="W689" s="18" t="e">
        <f t="shared" si="338"/>
        <v>#VALUE!</v>
      </c>
      <c r="X689" s="18" t="e">
        <f t="shared" si="339"/>
        <v>#VALUE!</v>
      </c>
      <c r="Y689" s="18" t="e">
        <f t="shared" si="340"/>
        <v>#VALUE!</v>
      </c>
      <c r="Z689" s="16" t="str">
        <f t="shared" si="341"/>
        <v xml:space="preserve"> </v>
      </c>
      <c r="AA689" s="16" t="str">
        <f t="shared" si="342"/>
        <v xml:space="preserve"> </v>
      </c>
      <c r="AB689" s="19" t="str">
        <f t="shared" si="343"/>
        <v>0</v>
      </c>
      <c r="AC689" s="19">
        <f t="shared" si="344"/>
        <v>0</v>
      </c>
      <c r="AD689" s="19">
        <f t="shared" si="345"/>
        <v>5</v>
      </c>
      <c r="AE689" s="31">
        <f>_xlfn.XLOOKUP(C689,Product!$E$3:$E$29,Product!$F$3:$F$29)</f>
        <v>85000</v>
      </c>
      <c r="AF689" s="31">
        <f>_xlfn.XLOOKUP(C689,Product!$E$3:$E$29,Product!$G$3:$G$29)</f>
        <v>28000</v>
      </c>
      <c r="AG689" s="21" t="s">
        <v>12</v>
      </c>
      <c r="AH689" s="22">
        <f>_xlfn.XLOOKUP(AG689,Diskon!$C$3:$C$9,Diskon!$D$3:$D$9)</f>
        <v>0.2</v>
      </c>
      <c r="AI689" s="17" t="s">
        <v>13</v>
      </c>
      <c r="AJ689" s="16" t="s">
        <v>11</v>
      </c>
      <c r="AK689" s="16" t="s">
        <v>68</v>
      </c>
      <c r="AL689" s="23">
        <f t="shared" si="346"/>
        <v>425000</v>
      </c>
      <c r="AM689" s="23">
        <f t="shared" si="347"/>
        <v>85000</v>
      </c>
      <c r="AN689" s="23">
        <f t="shared" si="348"/>
        <v>340000</v>
      </c>
      <c r="AO689" s="23">
        <f t="shared" si="349"/>
        <v>140000</v>
      </c>
      <c r="AP689" s="23">
        <f t="shared" si="350"/>
        <v>200000</v>
      </c>
      <c r="AQ689" s="24">
        <v>45042</v>
      </c>
      <c r="AR689" s="27" t="str">
        <f t="shared" si="351"/>
        <v>26/04/23</v>
      </c>
      <c r="AS689" s="16">
        <v>1</v>
      </c>
      <c r="AT689" s="66">
        <f>AP689/'pivot general'!$A$8</f>
        <v>3.0002039388627442E-4</v>
      </c>
    </row>
    <row r="690" spans="1:46" ht="14.4" x14ac:dyDescent="0.3">
      <c r="A690" s="16">
        <v>689</v>
      </c>
      <c r="B690" s="16" t="str">
        <f t="shared" si="320"/>
        <v>ORD-PP-689-09/04/23</v>
      </c>
      <c r="C690" s="17" t="s">
        <v>43</v>
      </c>
      <c r="D690" s="16" t="str">
        <f>_xlfn.XLOOKUP($C690,Product!$E$3:$E$29,Product!$D$3:$D$29)</f>
        <v>PP</v>
      </c>
      <c r="E690" s="18" t="s">
        <v>221</v>
      </c>
      <c r="F690" s="18">
        <f t="shared" si="321"/>
        <v>10</v>
      </c>
      <c r="G690" s="18">
        <f t="shared" si="322"/>
        <v>21</v>
      </c>
      <c r="H690" s="18">
        <f t="shared" si="323"/>
        <v>32</v>
      </c>
      <c r="I690" s="18">
        <f t="shared" si="324"/>
        <v>11</v>
      </c>
      <c r="J690" s="16" t="str">
        <f t="shared" si="325"/>
        <v>Carmine Red</v>
      </c>
      <c r="K690" s="16" t="str">
        <f t="shared" si="326"/>
        <v>Carmine Red</v>
      </c>
      <c r="L690" s="25" t="str">
        <f t="shared" si="327"/>
        <v xml:space="preserve"> 1</v>
      </c>
      <c r="M690" s="19">
        <f t="shared" si="328"/>
        <v>1</v>
      </c>
      <c r="N690" s="18" t="e">
        <f t="shared" si="329"/>
        <v>#VALUE!</v>
      </c>
      <c r="O690" s="18" t="e">
        <f t="shared" si="330"/>
        <v>#VALUE!</v>
      </c>
      <c r="P690" s="18" t="e">
        <f t="shared" si="331"/>
        <v>#VALUE!</v>
      </c>
      <c r="Q690" s="18" t="e">
        <f t="shared" si="332"/>
        <v>#VALUE!</v>
      </c>
      <c r="R690" s="27" t="str">
        <f t="shared" si="333"/>
        <v xml:space="preserve"> </v>
      </c>
      <c r="S690" s="19" t="str">
        <f t="shared" si="334"/>
        <v xml:space="preserve"> </v>
      </c>
      <c r="T690" s="19" t="str">
        <f t="shared" si="335"/>
        <v>0</v>
      </c>
      <c r="U690" s="19">
        <f t="shared" si="336"/>
        <v>0</v>
      </c>
      <c r="V690" s="20" t="e">
        <f t="shared" si="337"/>
        <v>#VALUE!</v>
      </c>
      <c r="W690" s="18" t="e">
        <f t="shared" si="338"/>
        <v>#VALUE!</v>
      </c>
      <c r="X690" s="18" t="e">
        <f t="shared" si="339"/>
        <v>#VALUE!</v>
      </c>
      <c r="Y690" s="18" t="e">
        <f t="shared" si="340"/>
        <v>#VALUE!</v>
      </c>
      <c r="Z690" s="16" t="str">
        <f t="shared" si="341"/>
        <v xml:space="preserve"> </v>
      </c>
      <c r="AA690" s="16" t="str">
        <f t="shared" si="342"/>
        <v xml:space="preserve"> </v>
      </c>
      <c r="AB690" s="19" t="str">
        <f t="shared" si="343"/>
        <v>0</v>
      </c>
      <c r="AC690" s="19">
        <f t="shared" si="344"/>
        <v>0</v>
      </c>
      <c r="AD690" s="19">
        <f t="shared" si="345"/>
        <v>1</v>
      </c>
      <c r="AE690" s="31">
        <f>_xlfn.XLOOKUP(C690,Product!$E$3:$E$29,Product!$F$3:$F$29)</f>
        <v>395000</v>
      </c>
      <c r="AF690" s="31">
        <f>_xlfn.XLOOKUP(C690,Product!$E$3:$E$29,Product!$G$3:$G$29)</f>
        <v>172000</v>
      </c>
      <c r="AG690" s="21" t="s">
        <v>16</v>
      </c>
      <c r="AH690" s="22" t="e">
        <f>_xlfn.XLOOKUP(AG690,Diskon!$C$3:$C$9,Diskon!$D$3:$D$9)</f>
        <v>#N/A</v>
      </c>
      <c r="AI690" s="17" t="s">
        <v>16</v>
      </c>
      <c r="AJ690" s="16" t="s">
        <v>23</v>
      </c>
      <c r="AK690" s="16" t="s">
        <v>15</v>
      </c>
      <c r="AL690" s="23">
        <f t="shared" si="346"/>
        <v>395000</v>
      </c>
      <c r="AM690" s="23" t="str">
        <f t="shared" si="347"/>
        <v>0</v>
      </c>
      <c r="AN690" s="23">
        <f t="shared" si="348"/>
        <v>395000</v>
      </c>
      <c r="AO690" s="23">
        <f t="shared" si="349"/>
        <v>172000</v>
      </c>
      <c r="AP690" s="23">
        <f t="shared" si="350"/>
        <v>223000</v>
      </c>
      <c r="AQ690" s="24">
        <v>45025</v>
      </c>
      <c r="AR690" s="27" t="str">
        <f t="shared" si="351"/>
        <v>09/04/23</v>
      </c>
      <c r="AS690" s="16">
        <v>3</v>
      </c>
      <c r="AT690" s="66">
        <f>AP690/'pivot general'!$A$8</f>
        <v>3.3452273918319596E-4</v>
      </c>
    </row>
    <row r="691" spans="1:46" ht="14.4" x14ac:dyDescent="0.3">
      <c r="A691" s="16">
        <v>690</v>
      </c>
      <c r="B691" s="16" t="str">
        <f t="shared" si="320"/>
        <v>ORD-PW-690-26/04/23</v>
      </c>
      <c r="C691" s="17" t="s">
        <v>9</v>
      </c>
      <c r="D691" s="16" t="str">
        <f>_xlfn.XLOOKUP($C691,Product!$E$3:$E$29,Product!$D$3:$D$29)</f>
        <v>PW</v>
      </c>
      <c r="E691" s="18" t="s">
        <v>570</v>
      </c>
      <c r="F691" s="18">
        <f t="shared" si="321"/>
        <v>10</v>
      </c>
      <c r="G691" s="18">
        <f t="shared" si="322"/>
        <v>20</v>
      </c>
      <c r="H691" s="18">
        <f t="shared" si="323"/>
        <v>31</v>
      </c>
      <c r="I691" s="18">
        <f t="shared" si="324"/>
        <v>10</v>
      </c>
      <c r="J691" s="16" t="str">
        <f t="shared" si="325"/>
        <v>Snow White</v>
      </c>
      <c r="K691" s="16" t="str">
        <f t="shared" si="326"/>
        <v>Snow White</v>
      </c>
      <c r="L691" s="25" t="str">
        <f t="shared" si="327"/>
        <v xml:space="preserve"> 3</v>
      </c>
      <c r="M691" s="19">
        <f t="shared" si="328"/>
        <v>3</v>
      </c>
      <c r="N691" s="18">
        <f t="shared" si="329"/>
        <v>44</v>
      </c>
      <c r="O691" s="18">
        <f t="shared" si="330"/>
        <v>49</v>
      </c>
      <c r="P691" s="18">
        <f t="shared" si="331"/>
        <v>60</v>
      </c>
      <c r="Q691" s="18">
        <f t="shared" si="332"/>
        <v>5</v>
      </c>
      <c r="R691" s="27" t="str">
        <f t="shared" si="333"/>
        <v xml:space="preserve">Dusk </v>
      </c>
      <c r="S691" s="19" t="str">
        <f t="shared" si="334"/>
        <v xml:space="preserve">Dusk </v>
      </c>
      <c r="T691" s="19" t="str">
        <f t="shared" si="335"/>
        <v xml:space="preserve"> 2</v>
      </c>
      <c r="U691" s="19">
        <f t="shared" si="336"/>
        <v>2</v>
      </c>
      <c r="V691" s="20" t="e">
        <f t="shared" si="337"/>
        <v>#VALUE!</v>
      </c>
      <c r="W691" s="18" t="e">
        <f t="shared" si="338"/>
        <v>#VALUE!</v>
      </c>
      <c r="X691" s="18" t="e">
        <f t="shared" si="339"/>
        <v>#VALUE!</v>
      </c>
      <c r="Y691" s="18" t="e">
        <f t="shared" si="340"/>
        <v>#VALUE!</v>
      </c>
      <c r="Z691" s="16" t="str">
        <f t="shared" si="341"/>
        <v xml:space="preserve"> </v>
      </c>
      <c r="AA691" s="16" t="str">
        <f t="shared" si="342"/>
        <v xml:space="preserve"> </v>
      </c>
      <c r="AB691" s="19" t="str">
        <f t="shared" si="343"/>
        <v>0</v>
      </c>
      <c r="AC691" s="19">
        <f t="shared" si="344"/>
        <v>0</v>
      </c>
      <c r="AD691" s="19">
        <f t="shared" si="345"/>
        <v>5</v>
      </c>
      <c r="AE691" s="31">
        <f>_xlfn.XLOOKUP(C691,Product!$E$3:$E$29,Product!$F$3:$F$29)</f>
        <v>120000</v>
      </c>
      <c r="AF691" s="31">
        <f>_xlfn.XLOOKUP(C691,Product!$E$3:$E$29,Product!$G$3:$G$29)</f>
        <v>39000</v>
      </c>
      <c r="AG691" s="21" t="s">
        <v>12</v>
      </c>
      <c r="AH691" s="22">
        <f>_xlfn.XLOOKUP(AG691,Diskon!$C$3:$C$9,Diskon!$D$3:$D$9)</f>
        <v>0.2</v>
      </c>
      <c r="AI691" s="17" t="s">
        <v>13</v>
      </c>
      <c r="AJ691" s="16" t="s">
        <v>11</v>
      </c>
      <c r="AK691" s="16" t="s">
        <v>36</v>
      </c>
      <c r="AL691" s="23">
        <f t="shared" si="346"/>
        <v>600000</v>
      </c>
      <c r="AM691" s="23">
        <f t="shared" si="347"/>
        <v>120000</v>
      </c>
      <c r="AN691" s="23">
        <f t="shared" si="348"/>
        <v>480000</v>
      </c>
      <c r="AO691" s="23">
        <f t="shared" si="349"/>
        <v>195000</v>
      </c>
      <c r="AP691" s="23">
        <f t="shared" si="350"/>
        <v>285000</v>
      </c>
      <c r="AQ691" s="24">
        <v>45042</v>
      </c>
      <c r="AR691" s="27" t="str">
        <f t="shared" si="351"/>
        <v>26/04/23</v>
      </c>
      <c r="AS691" s="16">
        <v>5</v>
      </c>
      <c r="AT691" s="66">
        <f>AP691/'pivot general'!$A$8</f>
        <v>4.2752906128794104E-4</v>
      </c>
    </row>
    <row r="692" spans="1:46" ht="14.4" x14ac:dyDescent="0.3">
      <c r="A692" s="16">
        <v>691</v>
      </c>
      <c r="B692" s="16" t="str">
        <f t="shared" si="320"/>
        <v>ORD-PW-691-04/04/23</v>
      </c>
      <c r="C692" s="17" t="s">
        <v>21</v>
      </c>
      <c r="D692" s="16" t="str">
        <f>_xlfn.XLOOKUP($C692,Product!$E$3:$E$29,Product!$D$3:$D$29)</f>
        <v>PW</v>
      </c>
      <c r="E692" s="18" t="s">
        <v>571</v>
      </c>
      <c r="F692" s="18">
        <f t="shared" si="321"/>
        <v>10</v>
      </c>
      <c r="G692" s="18">
        <f t="shared" si="322"/>
        <v>19</v>
      </c>
      <c r="H692" s="18">
        <f t="shared" si="323"/>
        <v>30</v>
      </c>
      <c r="I692" s="18">
        <f t="shared" si="324"/>
        <v>9</v>
      </c>
      <c r="J692" s="16" t="str">
        <f t="shared" si="325"/>
        <v>Rose Gold</v>
      </c>
      <c r="K692" s="16" t="str">
        <f t="shared" si="326"/>
        <v>Rose Gold</v>
      </c>
      <c r="L692" s="25" t="str">
        <f t="shared" si="327"/>
        <v xml:space="preserve"> 3</v>
      </c>
      <c r="M692" s="19">
        <f t="shared" si="328"/>
        <v>3</v>
      </c>
      <c r="N692" s="18">
        <f t="shared" si="329"/>
        <v>43</v>
      </c>
      <c r="O692" s="18">
        <f t="shared" si="330"/>
        <v>48</v>
      </c>
      <c r="P692" s="18">
        <f t="shared" si="331"/>
        <v>59</v>
      </c>
      <c r="Q692" s="18">
        <f t="shared" si="332"/>
        <v>5</v>
      </c>
      <c r="R692" s="27" t="str">
        <f t="shared" si="333"/>
        <v xml:space="preserve">Gold </v>
      </c>
      <c r="S692" s="19" t="str">
        <f t="shared" si="334"/>
        <v xml:space="preserve">Gold </v>
      </c>
      <c r="T692" s="19" t="str">
        <f t="shared" si="335"/>
        <v xml:space="preserve"> 3</v>
      </c>
      <c r="U692" s="19">
        <f t="shared" si="336"/>
        <v>3</v>
      </c>
      <c r="V692" s="20">
        <f t="shared" si="337"/>
        <v>72</v>
      </c>
      <c r="W692" s="18">
        <f t="shared" si="338"/>
        <v>86</v>
      </c>
      <c r="X692" s="18">
        <f t="shared" si="339"/>
        <v>97</v>
      </c>
      <c r="Y692" s="18">
        <f t="shared" si="340"/>
        <v>14</v>
      </c>
      <c r="Z692" s="16" t="str">
        <f t="shared" si="341"/>
        <v xml:space="preserve">Summer Orange </v>
      </c>
      <c r="AA692" s="16" t="str">
        <f t="shared" si="342"/>
        <v xml:space="preserve">Summer Orange </v>
      </c>
      <c r="AB692" s="19" t="str">
        <f t="shared" si="343"/>
        <v xml:space="preserve"> 1</v>
      </c>
      <c r="AC692" s="19">
        <f t="shared" si="344"/>
        <v>1</v>
      </c>
      <c r="AD692" s="19">
        <f t="shared" si="345"/>
        <v>7</v>
      </c>
      <c r="AE692" s="31">
        <f>_xlfn.XLOOKUP(C692,Product!$E$3:$E$29,Product!$F$3:$F$29)</f>
        <v>90000</v>
      </c>
      <c r="AF692" s="31">
        <f>_xlfn.XLOOKUP(C692,Product!$E$3:$E$29,Product!$G$3:$G$29)</f>
        <v>36000</v>
      </c>
      <c r="AG692" s="21" t="s">
        <v>19</v>
      </c>
      <c r="AH692" s="22">
        <f>_xlfn.XLOOKUP(AG692,Diskon!$C$3:$C$9,Diskon!$D$3:$D$9)</f>
        <v>0.15</v>
      </c>
      <c r="AI692" s="17" t="s">
        <v>90</v>
      </c>
      <c r="AJ692" s="16" t="s">
        <v>11</v>
      </c>
      <c r="AK692" s="16" t="s">
        <v>60</v>
      </c>
      <c r="AL692" s="23">
        <f t="shared" si="346"/>
        <v>630000</v>
      </c>
      <c r="AM692" s="23">
        <f t="shared" si="347"/>
        <v>94500</v>
      </c>
      <c r="AN692" s="23">
        <f t="shared" si="348"/>
        <v>535500</v>
      </c>
      <c r="AO692" s="23">
        <f t="shared" si="349"/>
        <v>252000</v>
      </c>
      <c r="AP692" s="23">
        <f t="shared" si="350"/>
        <v>283500</v>
      </c>
      <c r="AQ692" s="24">
        <v>45020</v>
      </c>
      <c r="AR692" s="27" t="str">
        <f t="shared" si="351"/>
        <v>04/04/23</v>
      </c>
      <c r="AS692" s="16">
        <v>1</v>
      </c>
      <c r="AT692" s="66">
        <f>AP692/'pivot general'!$A$8</f>
        <v>4.2527890833379399E-4</v>
      </c>
    </row>
    <row r="693" spans="1:46" ht="14.4" x14ac:dyDescent="0.3">
      <c r="A693" s="16">
        <v>692</v>
      </c>
      <c r="B693" s="16" t="str">
        <f t="shared" si="320"/>
        <v>ORD-SW-692-04/04/23</v>
      </c>
      <c r="C693" s="17" t="s">
        <v>29</v>
      </c>
      <c r="D693" s="16" t="str">
        <f>_xlfn.XLOOKUP($C693,Product!$E$3:$E$29,Product!$D$3:$D$29)</f>
        <v>SW</v>
      </c>
      <c r="E693" s="18" t="s">
        <v>572</v>
      </c>
      <c r="F693" s="18">
        <f t="shared" si="321"/>
        <v>10</v>
      </c>
      <c r="G693" s="18">
        <f t="shared" si="322"/>
        <v>20</v>
      </c>
      <c r="H693" s="18">
        <f t="shared" si="323"/>
        <v>31</v>
      </c>
      <c r="I693" s="18">
        <f t="shared" si="324"/>
        <v>10</v>
      </c>
      <c r="J693" s="16" t="str">
        <f t="shared" si="325"/>
        <v>Ocean Blue</v>
      </c>
      <c r="K693" s="16" t="str">
        <f t="shared" si="326"/>
        <v>Ocean Blue</v>
      </c>
      <c r="L693" s="25" t="str">
        <f t="shared" si="327"/>
        <v xml:space="preserve"> 1</v>
      </c>
      <c r="M693" s="19">
        <f t="shared" si="328"/>
        <v>1</v>
      </c>
      <c r="N693" s="18">
        <f t="shared" si="329"/>
        <v>44</v>
      </c>
      <c r="O693" s="18">
        <f t="shared" si="330"/>
        <v>49</v>
      </c>
      <c r="P693" s="18">
        <f t="shared" si="331"/>
        <v>60</v>
      </c>
      <c r="Q693" s="18">
        <f t="shared" si="332"/>
        <v>5</v>
      </c>
      <c r="R693" s="27" t="str">
        <f t="shared" si="333"/>
        <v xml:space="preserve">Gold </v>
      </c>
      <c r="S693" s="19" t="str">
        <f t="shared" si="334"/>
        <v xml:space="preserve">Gold </v>
      </c>
      <c r="T693" s="19" t="str">
        <f t="shared" si="335"/>
        <v xml:space="preserve"> 2</v>
      </c>
      <c r="U693" s="19">
        <f t="shared" si="336"/>
        <v>2</v>
      </c>
      <c r="V693" s="20">
        <f t="shared" si="337"/>
        <v>73</v>
      </c>
      <c r="W693" s="18">
        <f t="shared" si="338"/>
        <v>87</v>
      </c>
      <c r="X693" s="18">
        <f t="shared" si="339"/>
        <v>98</v>
      </c>
      <c r="Y693" s="18">
        <f t="shared" si="340"/>
        <v>14</v>
      </c>
      <c r="Z693" s="16" t="str">
        <f t="shared" si="341"/>
        <v xml:space="preserve">Summer Orange </v>
      </c>
      <c r="AA693" s="16" t="str">
        <f t="shared" si="342"/>
        <v xml:space="preserve">Summer Orange </v>
      </c>
      <c r="AB693" s="19" t="str">
        <f t="shared" si="343"/>
        <v xml:space="preserve"> 3</v>
      </c>
      <c r="AC693" s="19">
        <f t="shared" si="344"/>
        <v>3</v>
      </c>
      <c r="AD693" s="19">
        <f t="shared" si="345"/>
        <v>6</v>
      </c>
      <c r="AE693" s="31">
        <f>_xlfn.XLOOKUP(C693,Product!$E$3:$E$29,Product!$F$3:$F$29)</f>
        <v>165000</v>
      </c>
      <c r="AF693" s="31">
        <f>_xlfn.XLOOKUP(C693,Product!$E$3:$E$29,Product!$G$3:$G$29)</f>
        <v>69000</v>
      </c>
      <c r="AG693" s="21" t="s">
        <v>19</v>
      </c>
      <c r="AH693" s="22">
        <f>_xlfn.XLOOKUP(AG693,Diskon!$C$3:$C$9,Diskon!$D$3:$D$9)</f>
        <v>0.15</v>
      </c>
      <c r="AI693" s="17" t="s">
        <v>90</v>
      </c>
      <c r="AJ693" s="16" t="s">
        <v>11</v>
      </c>
      <c r="AK693" s="16" t="s">
        <v>34</v>
      </c>
      <c r="AL693" s="23">
        <f t="shared" si="346"/>
        <v>990000</v>
      </c>
      <c r="AM693" s="23">
        <f t="shared" si="347"/>
        <v>148500</v>
      </c>
      <c r="AN693" s="23">
        <f t="shared" si="348"/>
        <v>841500</v>
      </c>
      <c r="AO693" s="23">
        <f t="shared" si="349"/>
        <v>414000</v>
      </c>
      <c r="AP693" s="23">
        <f t="shared" si="350"/>
        <v>427500</v>
      </c>
      <c r="AQ693" s="24">
        <v>45020</v>
      </c>
      <c r="AR693" s="27" t="str">
        <f t="shared" si="351"/>
        <v>04/04/23</v>
      </c>
      <c r="AS693" s="16">
        <v>1</v>
      </c>
      <c r="AT693" s="66">
        <f>AP693/'pivot general'!$A$8</f>
        <v>6.4129359193191161E-4</v>
      </c>
    </row>
    <row r="694" spans="1:46" ht="14.4" x14ac:dyDescent="0.3">
      <c r="A694" s="16">
        <v>693</v>
      </c>
      <c r="B694" s="16" t="str">
        <f t="shared" si="320"/>
        <v>ORD-PP-693-04/04/23</v>
      </c>
      <c r="C694" s="17" t="s">
        <v>56</v>
      </c>
      <c r="D694" s="16" t="str">
        <f>_xlfn.XLOOKUP($C694,Product!$E$3:$E$29,Product!$D$3:$D$29)</f>
        <v>PP</v>
      </c>
      <c r="E694" s="18" t="s">
        <v>573</v>
      </c>
      <c r="F694" s="18">
        <f t="shared" si="321"/>
        <v>10</v>
      </c>
      <c r="G694" s="18">
        <f t="shared" si="322"/>
        <v>19</v>
      </c>
      <c r="H694" s="18">
        <f t="shared" si="323"/>
        <v>30</v>
      </c>
      <c r="I694" s="18">
        <f t="shared" si="324"/>
        <v>9</v>
      </c>
      <c r="J694" s="16" t="str">
        <f t="shared" si="325"/>
        <v>Rose Gold</v>
      </c>
      <c r="K694" s="16" t="str">
        <f t="shared" si="326"/>
        <v>Rose Gold</v>
      </c>
      <c r="L694" s="25" t="str">
        <f t="shared" si="327"/>
        <v xml:space="preserve"> 4</v>
      </c>
      <c r="M694" s="19">
        <f t="shared" si="328"/>
        <v>4</v>
      </c>
      <c r="N694" s="18">
        <f t="shared" si="329"/>
        <v>43</v>
      </c>
      <c r="O694" s="18">
        <f t="shared" si="330"/>
        <v>58</v>
      </c>
      <c r="P694" s="18">
        <f t="shared" si="331"/>
        <v>69</v>
      </c>
      <c r="Q694" s="18">
        <f t="shared" si="332"/>
        <v>15</v>
      </c>
      <c r="R694" s="27" t="str">
        <f t="shared" si="333"/>
        <v xml:space="preserve">Midnight Black </v>
      </c>
      <c r="S694" s="19" t="str">
        <f t="shared" si="334"/>
        <v xml:space="preserve">Midnight Black </v>
      </c>
      <c r="T694" s="19" t="str">
        <f t="shared" si="335"/>
        <v xml:space="preserve"> 1</v>
      </c>
      <c r="U694" s="19">
        <f t="shared" si="336"/>
        <v>1</v>
      </c>
      <c r="V694" s="20" t="e">
        <f t="shared" si="337"/>
        <v>#VALUE!</v>
      </c>
      <c r="W694" s="18" t="e">
        <f t="shared" si="338"/>
        <v>#VALUE!</v>
      </c>
      <c r="X694" s="18" t="e">
        <f t="shared" si="339"/>
        <v>#VALUE!</v>
      </c>
      <c r="Y694" s="18" t="e">
        <f t="shared" si="340"/>
        <v>#VALUE!</v>
      </c>
      <c r="Z694" s="16" t="str">
        <f t="shared" si="341"/>
        <v xml:space="preserve"> </v>
      </c>
      <c r="AA694" s="16" t="str">
        <f t="shared" si="342"/>
        <v xml:space="preserve"> </v>
      </c>
      <c r="AB694" s="19" t="str">
        <f t="shared" si="343"/>
        <v>0</v>
      </c>
      <c r="AC694" s="19">
        <f t="shared" si="344"/>
        <v>0</v>
      </c>
      <c r="AD694" s="19">
        <f t="shared" si="345"/>
        <v>5</v>
      </c>
      <c r="AE694" s="31">
        <f>_xlfn.XLOOKUP(C694,Product!$E$3:$E$29,Product!$F$3:$F$29)</f>
        <v>175000</v>
      </c>
      <c r="AF694" s="31">
        <f>_xlfn.XLOOKUP(C694,Product!$E$3:$E$29,Product!$G$3:$G$29)</f>
        <v>63000</v>
      </c>
      <c r="AG694" s="21" t="s">
        <v>19</v>
      </c>
      <c r="AH694" s="22">
        <f>_xlfn.XLOOKUP(AG694,Diskon!$C$3:$C$9,Diskon!$D$3:$D$9)</f>
        <v>0.15</v>
      </c>
      <c r="AI694" s="17" t="s">
        <v>90</v>
      </c>
      <c r="AJ694" s="16" t="s">
        <v>11</v>
      </c>
      <c r="AK694" s="16" t="s">
        <v>18</v>
      </c>
      <c r="AL694" s="23">
        <f t="shared" si="346"/>
        <v>875000</v>
      </c>
      <c r="AM694" s="23">
        <f t="shared" si="347"/>
        <v>131250</v>
      </c>
      <c r="AN694" s="23">
        <f t="shared" si="348"/>
        <v>743750</v>
      </c>
      <c r="AO694" s="23">
        <f t="shared" si="349"/>
        <v>315000</v>
      </c>
      <c r="AP694" s="23">
        <f t="shared" si="350"/>
        <v>428750</v>
      </c>
      <c r="AQ694" s="24">
        <v>45020</v>
      </c>
      <c r="AR694" s="27" t="str">
        <f t="shared" si="351"/>
        <v>04/04/23</v>
      </c>
      <c r="AS694" s="16">
        <v>2</v>
      </c>
      <c r="AT694" s="66">
        <f>AP694/'pivot general'!$A$8</f>
        <v>6.4316871939370081E-4</v>
      </c>
    </row>
    <row r="695" spans="1:46" ht="14.4" x14ac:dyDescent="0.3">
      <c r="A695" s="16">
        <v>694</v>
      </c>
      <c r="B695" s="16" t="str">
        <f t="shared" si="320"/>
        <v>ORD-AK-694-01/04/23</v>
      </c>
      <c r="C695" s="17" t="s">
        <v>69</v>
      </c>
      <c r="D695" s="16" t="str">
        <f>_xlfn.XLOOKUP($C695,Product!$E$3:$E$29,Product!$D$3:$D$29)</f>
        <v>AK</v>
      </c>
      <c r="E695" s="18" t="s">
        <v>162</v>
      </c>
      <c r="F695" s="18">
        <f t="shared" si="321"/>
        <v>10</v>
      </c>
      <c r="G695" s="18">
        <f t="shared" si="322"/>
        <v>23</v>
      </c>
      <c r="H695" s="18">
        <f t="shared" si="323"/>
        <v>34</v>
      </c>
      <c r="I695" s="18">
        <f t="shared" si="324"/>
        <v>13</v>
      </c>
      <c r="J695" s="16" t="str">
        <f t="shared" si="325"/>
        <v>Summer Orange</v>
      </c>
      <c r="K695" s="16" t="str">
        <f t="shared" si="326"/>
        <v>Summer Orange</v>
      </c>
      <c r="L695" s="25" t="str">
        <f t="shared" si="327"/>
        <v xml:space="preserve"> 3</v>
      </c>
      <c r="M695" s="19">
        <f t="shared" si="328"/>
        <v>3</v>
      </c>
      <c r="N695" s="18" t="e">
        <f t="shared" si="329"/>
        <v>#VALUE!</v>
      </c>
      <c r="O695" s="18" t="e">
        <f t="shared" si="330"/>
        <v>#VALUE!</v>
      </c>
      <c r="P695" s="18" t="e">
        <f t="shared" si="331"/>
        <v>#VALUE!</v>
      </c>
      <c r="Q695" s="18" t="e">
        <f t="shared" si="332"/>
        <v>#VALUE!</v>
      </c>
      <c r="R695" s="27" t="str">
        <f t="shared" si="333"/>
        <v xml:space="preserve"> </v>
      </c>
      <c r="S695" s="19" t="str">
        <f t="shared" si="334"/>
        <v xml:space="preserve"> </v>
      </c>
      <c r="T695" s="19" t="str">
        <f t="shared" si="335"/>
        <v>0</v>
      </c>
      <c r="U695" s="19">
        <f t="shared" si="336"/>
        <v>0</v>
      </c>
      <c r="V695" s="20" t="e">
        <f t="shared" si="337"/>
        <v>#VALUE!</v>
      </c>
      <c r="W695" s="18" t="e">
        <f t="shared" si="338"/>
        <v>#VALUE!</v>
      </c>
      <c r="X695" s="18" t="e">
        <f t="shared" si="339"/>
        <v>#VALUE!</v>
      </c>
      <c r="Y695" s="18" t="e">
        <f t="shared" si="340"/>
        <v>#VALUE!</v>
      </c>
      <c r="Z695" s="16" t="str">
        <f t="shared" si="341"/>
        <v xml:space="preserve"> </v>
      </c>
      <c r="AA695" s="16" t="str">
        <f t="shared" si="342"/>
        <v xml:space="preserve"> </v>
      </c>
      <c r="AB695" s="19" t="str">
        <f t="shared" si="343"/>
        <v>0</v>
      </c>
      <c r="AC695" s="19">
        <f t="shared" si="344"/>
        <v>0</v>
      </c>
      <c r="AD695" s="19">
        <f t="shared" si="345"/>
        <v>3</v>
      </c>
      <c r="AE695" s="31">
        <f>_xlfn.XLOOKUP(C695,Product!$E$3:$E$29,Product!$F$3:$F$29)</f>
        <v>9000</v>
      </c>
      <c r="AF695" s="31">
        <f>_xlfn.XLOOKUP(C695,Product!$E$3:$E$29,Product!$G$3:$G$29)</f>
        <v>2000</v>
      </c>
      <c r="AG695" s="21" t="s">
        <v>19</v>
      </c>
      <c r="AH695" s="22">
        <f>_xlfn.XLOOKUP(AG695,Diskon!$C$3:$C$9,Diskon!$D$3:$D$9)</f>
        <v>0.15</v>
      </c>
      <c r="AI695" s="17" t="s">
        <v>90</v>
      </c>
      <c r="AJ695" s="16" t="s">
        <v>11</v>
      </c>
      <c r="AK695" s="16" t="s">
        <v>70</v>
      </c>
      <c r="AL695" s="23">
        <f t="shared" si="346"/>
        <v>27000</v>
      </c>
      <c r="AM695" s="23">
        <f t="shared" si="347"/>
        <v>4050</v>
      </c>
      <c r="AN695" s="23">
        <f t="shared" si="348"/>
        <v>22950</v>
      </c>
      <c r="AO695" s="23">
        <f t="shared" si="349"/>
        <v>6000</v>
      </c>
      <c r="AP695" s="23">
        <f t="shared" si="350"/>
        <v>16950</v>
      </c>
      <c r="AQ695" s="24">
        <v>45017</v>
      </c>
      <c r="AR695" s="27" t="str">
        <f t="shared" si="351"/>
        <v>01/04/23</v>
      </c>
      <c r="AS695" s="16">
        <v>3</v>
      </c>
      <c r="AT695" s="66">
        <f>AP695/'pivot general'!$A$8</f>
        <v>2.5426728381861756E-5</v>
      </c>
    </row>
    <row r="696" spans="1:46" ht="14.4" x14ac:dyDescent="0.3">
      <c r="A696" s="16">
        <v>695</v>
      </c>
      <c r="B696" s="16" t="str">
        <f t="shared" si="320"/>
        <v>ORD-SW-695-15/04/23</v>
      </c>
      <c r="C696" s="17" t="s">
        <v>33</v>
      </c>
      <c r="D696" s="16" t="str">
        <f>_xlfn.XLOOKUP($C696,Product!$E$3:$E$29,Product!$D$3:$D$29)</f>
        <v>SW</v>
      </c>
      <c r="E696" s="18" t="s">
        <v>574</v>
      </c>
      <c r="F696" s="18">
        <f t="shared" si="321"/>
        <v>10</v>
      </c>
      <c r="G696" s="18">
        <f t="shared" si="322"/>
        <v>20</v>
      </c>
      <c r="H696" s="18">
        <f t="shared" si="323"/>
        <v>31</v>
      </c>
      <c r="I696" s="18">
        <f t="shared" si="324"/>
        <v>10</v>
      </c>
      <c r="J696" s="16" t="str">
        <f t="shared" si="325"/>
        <v>Snow White</v>
      </c>
      <c r="K696" s="16" t="str">
        <f t="shared" si="326"/>
        <v>Snow White</v>
      </c>
      <c r="L696" s="25" t="str">
        <f t="shared" si="327"/>
        <v xml:space="preserve"> 1</v>
      </c>
      <c r="M696" s="19">
        <f t="shared" si="328"/>
        <v>1</v>
      </c>
      <c r="N696" s="18">
        <f t="shared" si="329"/>
        <v>44</v>
      </c>
      <c r="O696" s="18">
        <f t="shared" si="330"/>
        <v>55</v>
      </c>
      <c r="P696" s="18">
        <f t="shared" si="331"/>
        <v>66</v>
      </c>
      <c r="Q696" s="18">
        <f t="shared" si="332"/>
        <v>11</v>
      </c>
      <c r="R696" s="27" t="str">
        <f t="shared" si="333"/>
        <v xml:space="preserve">Ocean Blue </v>
      </c>
      <c r="S696" s="19" t="str">
        <f t="shared" si="334"/>
        <v xml:space="preserve">Ocean Blue </v>
      </c>
      <c r="T696" s="19" t="str">
        <f t="shared" si="335"/>
        <v xml:space="preserve"> 1</v>
      </c>
      <c r="U696" s="19">
        <f t="shared" si="336"/>
        <v>1</v>
      </c>
      <c r="V696" s="20" t="e">
        <f t="shared" si="337"/>
        <v>#VALUE!</v>
      </c>
      <c r="W696" s="18" t="e">
        <f t="shared" si="338"/>
        <v>#VALUE!</v>
      </c>
      <c r="X696" s="18" t="e">
        <f t="shared" si="339"/>
        <v>#VALUE!</v>
      </c>
      <c r="Y696" s="18" t="e">
        <f t="shared" si="340"/>
        <v>#VALUE!</v>
      </c>
      <c r="Z696" s="16" t="str">
        <f t="shared" si="341"/>
        <v xml:space="preserve"> </v>
      </c>
      <c r="AA696" s="16" t="str">
        <f t="shared" si="342"/>
        <v xml:space="preserve"> </v>
      </c>
      <c r="AB696" s="19" t="str">
        <f t="shared" si="343"/>
        <v>0</v>
      </c>
      <c r="AC696" s="19">
        <f t="shared" si="344"/>
        <v>0</v>
      </c>
      <c r="AD696" s="19">
        <f t="shared" si="345"/>
        <v>2</v>
      </c>
      <c r="AE696" s="31">
        <f>_xlfn.XLOOKUP(C696,Product!$E$3:$E$29,Product!$F$3:$F$29)</f>
        <v>189000</v>
      </c>
      <c r="AF696" s="31">
        <f>_xlfn.XLOOKUP(C696,Product!$E$3:$E$29,Product!$G$3:$G$29)</f>
        <v>93000</v>
      </c>
      <c r="AG696" s="21" t="s">
        <v>16</v>
      </c>
      <c r="AH696" s="22" t="e">
        <f>_xlfn.XLOOKUP(AG696,Diskon!$C$3:$C$9,Diskon!$D$3:$D$9)</f>
        <v>#N/A</v>
      </c>
      <c r="AI696" s="17" t="s">
        <v>16</v>
      </c>
      <c r="AJ696" s="16" t="s">
        <v>23</v>
      </c>
      <c r="AK696" s="16" t="s">
        <v>53</v>
      </c>
      <c r="AL696" s="23">
        <f t="shared" si="346"/>
        <v>378000</v>
      </c>
      <c r="AM696" s="23" t="str">
        <f t="shared" si="347"/>
        <v>0</v>
      </c>
      <c r="AN696" s="23">
        <f t="shared" si="348"/>
        <v>378000</v>
      </c>
      <c r="AO696" s="23">
        <f t="shared" si="349"/>
        <v>186000</v>
      </c>
      <c r="AP696" s="23">
        <f t="shared" si="350"/>
        <v>192000</v>
      </c>
      <c r="AQ696" s="24">
        <v>45031</v>
      </c>
      <c r="AR696" s="27" t="str">
        <f t="shared" si="351"/>
        <v>15/04/23</v>
      </c>
      <c r="AS696" s="16">
        <v>5</v>
      </c>
      <c r="AT696" s="66">
        <f>AP696/'pivot general'!$A$8</f>
        <v>2.8801957813082347E-4</v>
      </c>
    </row>
    <row r="697" spans="1:46" ht="14.4" x14ac:dyDescent="0.3">
      <c r="A697" s="16">
        <v>696</v>
      </c>
      <c r="B697" s="16" t="str">
        <f t="shared" si="320"/>
        <v>ORD-PU-696-06/04/23</v>
      </c>
      <c r="C697" s="17" t="s">
        <v>41</v>
      </c>
      <c r="D697" s="16" t="str">
        <f>_xlfn.XLOOKUP($C697,Product!$E$3:$E$29,Product!$D$3:$D$29)</f>
        <v>PU</v>
      </c>
      <c r="E697" s="18" t="s">
        <v>104</v>
      </c>
      <c r="F697" s="18">
        <f t="shared" si="321"/>
        <v>10</v>
      </c>
      <c r="G697" s="18">
        <f t="shared" si="322"/>
        <v>23</v>
      </c>
      <c r="H697" s="18">
        <f t="shared" si="323"/>
        <v>34</v>
      </c>
      <c r="I697" s="18">
        <f t="shared" si="324"/>
        <v>13</v>
      </c>
      <c r="J697" s="16" t="str">
        <f t="shared" si="325"/>
        <v>Summer Orange</v>
      </c>
      <c r="K697" s="16" t="str">
        <f t="shared" si="326"/>
        <v>Summer Orange</v>
      </c>
      <c r="L697" s="25" t="str">
        <f t="shared" si="327"/>
        <v xml:space="preserve"> 1</v>
      </c>
      <c r="M697" s="19">
        <f t="shared" si="328"/>
        <v>1</v>
      </c>
      <c r="N697" s="18" t="e">
        <f t="shared" si="329"/>
        <v>#VALUE!</v>
      </c>
      <c r="O697" s="18" t="e">
        <f t="shared" si="330"/>
        <v>#VALUE!</v>
      </c>
      <c r="P697" s="18" t="e">
        <f t="shared" si="331"/>
        <v>#VALUE!</v>
      </c>
      <c r="Q697" s="18" t="e">
        <f t="shared" si="332"/>
        <v>#VALUE!</v>
      </c>
      <c r="R697" s="27" t="str">
        <f t="shared" si="333"/>
        <v xml:space="preserve"> </v>
      </c>
      <c r="S697" s="19" t="str">
        <f t="shared" si="334"/>
        <v xml:space="preserve"> </v>
      </c>
      <c r="T697" s="19" t="str">
        <f t="shared" si="335"/>
        <v>0</v>
      </c>
      <c r="U697" s="19">
        <f t="shared" si="336"/>
        <v>0</v>
      </c>
      <c r="V697" s="20" t="e">
        <f t="shared" si="337"/>
        <v>#VALUE!</v>
      </c>
      <c r="W697" s="18" t="e">
        <f t="shared" si="338"/>
        <v>#VALUE!</v>
      </c>
      <c r="X697" s="18" t="e">
        <f t="shared" si="339"/>
        <v>#VALUE!</v>
      </c>
      <c r="Y697" s="18" t="e">
        <f t="shared" si="340"/>
        <v>#VALUE!</v>
      </c>
      <c r="Z697" s="16" t="str">
        <f t="shared" si="341"/>
        <v xml:space="preserve"> </v>
      </c>
      <c r="AA697" s="16" t="str">
        <f t="shared" si="342"/>
        <v xml:space="preserve"> </v>
      </c>
      <c r="AB697" s="19" t="str">
        <f t="shared" si="343"/>
        <v>0</v>
      </c>
      <c r="AC697" s="19">
        <f t="shared" si="344"/>
        <v>0</v>
      </c>
      <c r="AD697" s="19">
        <f t="shared" si="345"/>
        <v>1</v>
      </c>
      <c r="AE697" s="31">
        <f>_xlfn.XLOOKUP(C697,Product!$E$3:$E$29,Product!$F$3:$F$29)</f>
        <v>220000</v>
      </c>
      <c r="AF697" s="31">
        <f>_xlfn.XLOOKUP(C697,Product!$E$3:$E$29,Product!$G$3:$G$29)</f>
        <v>76000</v>
      </c>
      <c r="AG697" s="21" t="s">
        <v>19</v>
      </c>
      <c r="AH697" s="22">
        <f>_xlfn.XLOOKUP(AG697,Diskon!$C$3:$C$9,Diskon!$D$3:$D$9)</f>
        <v>0.15</v>
      </c>
      <c r="AI697" s="17" t="s">
        <v>90</v>
      </c>
      <c r="AJ697" s="16" t="s">
        <v>11</v>
      </c>
      <c r="AK697" s="16" t="s">
        <v>32</v>
      </c>
      <c r="AL697" s="23">
        <f t="shared" si="346"/>
        <v>220000</v>
      </c>
      <c r="AM697" s="23">
        <f t="shared" si="347"/>
        <v>33000</v>
      </c>
      <c r="AN697" s="23">
        <f t="shared" si="348"/>
        <v>187000</v>
      </c>
      <c r="AO697" s="23">
        <f t="shared" si="349"/>
        <v>76000</v>
      </c>
      <c r="AP697" s="23">
        <f t="shared" si="350"/>
        <v>111000</v>
      </c>
      <c r="AQ697" s="24">
        <v>45022</v>
      </c>
      <c r="AR697" s="27" t="str">
        <f t="shared" si="351"/>
        <v>06/04/23</v>
      </c>
      <c r="AS697" s="16">
        <v>3</v>
      </c>
      <c r="AT697" s="66">
        <f>AP697/'pivot general'!$A$8</f>
        <v>1.665113186068823E-4</v>
      </c>
    </row>
    <row r="698" spans="1:46" ht="14.4" x14ac:dyDescent="0.3">
      <c r="A698" s="16">
        <v>697</v>
      </c>
      <c r="B698" s="16" t="str">
        <f t="shared" si="320"/>
        <v>ORD-SP-697-03/04/23</v>
      </c>
      <c r="C698" s="17" t="s">
        <v>67</v>
      </c>
      <c r="D698" s="16" t="str">
        <f>_xlfn.XLOOKUP($C698,Product!$E$3:$E$29,Product!$D$3:$D$29)</f>
        <v>SP</v>
      </c>
      <c r="E698" s="18" t="s">
        <v>146</v>
      </c>
      <c r="F698" s="18">
        <f t="shared" si="321"/>
        <v>10</v>
      </c>
      <c r="G698" s="18">
        <f t="shared" si="322"/>
        <v>14</v>
      </c>
      <c r="H698" s="18">
        <f t="shared" si="323"/>
        <v>25</v>
      </c>
      <c r="I698" s="18">
        <f t="shared" si="324"/>
        <v>4</v>
      </c>
      <c r="J698" s="16" t="str">
        <f t="shared" si="325"/>
        <v>Gold</v>
      </c>
      <c r="K698" s="16" t="str">
        <f t="shared" si="326"/>
        <v>Gold</v>
      </c>
      <c r="L698" s="25" t="str">
        <f t="shared" si="327"/>
        <v xml:space="preserve"> 2</v>
      </c>
      <c r="M698" s="19">
        <f t="shared" si="328"/>
        <v>2</v>
      </c>
      <c r="N698" s="18" t="e">
        <f t="shared" si="329"/>
        <v>#VALUE!</v>
      </c>
      <c r="O698" s="18" t="e">
        <f t="shared" si="330"/>
        <v>#VALUE!</v>
      </c>
      <c r="P698" s="18" t="e">
        <f t="shared" si="331"/>
        <v>#VALUE!</v>
      </c>
      <c r="Q698" s="18" t="e">
        <f t="shared" si="332"/>
        <v>#VALUE!</v>
      </c>
      <c r="R698" s="27" t="str">
        <f t="shared" si="333"/>
        <v xml:space="preserve"> </v>
      </c>
      <c r="S698" s="19" t="str">
        <f t="shared" si="334"/>
        <v xml:space="preserve"> </v>
      </c>
      <c r="T698" s="19" t="str">
        <f t="shared" si="335"/>
        <v>0</v>
      </c>
      <c r="U698" s="19">
        <f t="shared" si="336"/>
        <v>0</v>
      </c>
      <c r="V698" s="20" t="e">
        <f t="shared" si="337"/>
        <v>#VALUE!</v>
      </c>
      <c r="W698" s="18" t="e">
        <f t="shared" si="338"/>
        <v>#VALUE!</v>
      </c>
      <c r="X698" s="18" t="e">
        <f t="shared" si="339"/>
        <v>#VALUE!</v>
      </c>
      <c r="Y698" s="18" t="e">
        <f t="shared" si="340"/>
        <v>#VALUE!</v>
      </c>
      <c r="Z698" s="16" t="str">
        <f t="shared" si="341"/>
        <v xml:space="preserve"> </v>
      </c>
      <c r="AA698" s="16" t="str">
        <f t="shared" si="342"/>
        <v xml:space="preserve"> </v>
      </c>
      <c r="AB698" s="19" t="str">
        <f t="shared" si="343"/>
        <v>0</v>
      </c>
      <c r="AC698" s="19">
        <f t="shared" si="344"/>
        <v>0</v>
      </c>
      <c r="AD698" s="19">
        <f t="shared" si="345"/>
        <v>2</v>
      </c>
      <c r="AE698" s="31">
        <f>_xlfn.XLOOKUP(C698,Product!$E$3:$E$29,Product!$F$3:$F$29)</f>
        <v>370000</v>
      </c>
      <c r="AF698" s="31">
        <f>_xlfn.XLOOKUP(C698,Product!$E$3:$E$29,Product!$G$3:$G$29)</f>
        <v>108000</v>
      </c>
      <c r="AG698" s="21" t="s">
        <v>92</v>
      </c>
      <c r="AH698" s="22">
        <f>_xlfn.XLOOKUP(AG698,Diskon!$C$3:$C$9,Diskon!$D$3:$D$9)</f>
        <v>0.1</v>
      </c>
      <c r="AI698" s="17" t="s">
        <v>90</v>
      </c>
      <c r="AJ698" s="16" t="s">
        <v>14</v>
      </c>
      <c r="AK698" s="16" t="s">
        <v>72</v>
      </c>
      <c r="AL698" s="23">
        <f t="shared" si="346"/>
        <v>740000</v>
      </c>
      <c r="AM698" s="23">
        <f t="shared" si="347"/>
        <v>74000</v>
      </c>
      <c r="AN698" s="23">
        <f t="shared" si="348"/>
        <v>666000</v>
      </c>
      <c r="AO698" s="23">
        <f t="shared" si="349"/>
        <v>216000</v>
      </c>
      <c r="AP698" s="23">
        <f t="shared" si="350"/>
        <v>450000</v>
      </c>
      <c r="AQ698" s="24">
        <v>45019</v>
      </c>
      <c r="AR698" s="27" t="str">
        <f t="shared" si="351"/>
        <v>03/04/23</v>
      </c>
      <c r="AS698" s="16">
        <v>4</v>
      </c>
      <c r="AT698" s="66">
        <f>AP698/'pivot general'!$A$8</f>
        <v>6.7504588624411747E-4</v>
      </c>
    </row>
    <row r="699" spans="1:46" ht="14.4" x14ac:dyDescent="0.3">
      <c r="A699" s="16">
        <v>698</v>
      </c>
      <c r="B699" s="16" t="str">
        <f t="shared" si="320"/>
        <v>ORD-PW-698-30/04/23</v>
      </c>
      <c r="C699" s="17" t="s">
        <v>47</v>
      </c>
      <c r="D699" s="16" t="str">
        <f>_xlfn.XLOOKUP($C699,Product!$E$3:$E$29,Product!$D$3:$D$29)</f>
        <v>PW</v>
      </c>
      <c r="E699" s="18" t="s">
        <v>244</v>
      </c>
      <c r="F699" s="18">
        <f t="shared" si="321"/>
        <v>10</v>
      </c>
      <c r="G699" s="18">
        <f t="shared" si="322"/>
        <v>18</v>
      </c>
      <c r="H699" s="18">
        <f t="shared" si="323"/>
        <v>29</v>
      </c>
      <c r="I699" s="18">
        <f t="shared" si="324"/>
        <v>8</v>
      </c>
      <c r="J699" s="16" t="str">
        <f t="shared" si="325"/>
        <v>Ash Grey</v>
      </c>
      <c r="K699" s="16" t="str">
        <f t="shared" si="326"/>
        <v>Ash Grey</v>
      </c>
      <c r="L699" s="25" t="str">
        <f t="shared" si="327"/>
        <v xml:space="preserve"> 2</v>
      </c>
      <c r="M699" s="19">
        <f t="shared" si="328"/>
        <v>2</v>
      </c>
      <c r="N699" s="18" t="e">
        <f t="shared" si="329"/>
        <v>#VALUE!</v>
      </c>
      <c r="O699" s="18" t="e">
        <f t="shared" si="330"/>
        <v>#VALUE!</v>
      </c>
      <c r="P699" s="18" t="e">
        <f t="shared" si="331"/>
        <v>#VALUE!</v>
      </c>
      <c r="Q699" s="18" t="e">
        <f t="shared" si="332"/>
        <v>#VALUE!</v>
      </c>
      <c r="R699" s="27" t="str">
        <f t="shared" si="333"/>
        <v xml:space="preserve"> </v>
      </c>
      <c r="S699" s="19" t="str">
        <f t="shared" si="334"/>
        <v xml:space="preserve"> </v>
      </c>
      <c r="T699" s="19" t="str">
        <f t="shared" si="335"/>
        <v>0</v>
      </c>
      <c r="U699" s="19">
        <f t="shared" si="336"/>
        <v>0</v>
      </c>
      <c r="V699" s="20" t="e">
        <f t="shared" si="337"/>
        <v>#VALUE!</v>
      </c>
      <c r="W699" s="18" t="e">
        <f t="shared" si="338"/>
        <v>#VALUE!</v>
      </c>
      <c r="X699" s="18" t="e">
        <f t="shared" si="339"/>
        <v>#VALUE!</v>
      </c>
      <c r="Y699" s="18" t="e">
        <f t="shared" si="340"/>
        <v>#VALUE!</v>
      </c>
      <c r="Z699" s="16" t="str">
        <f t="shared" si="341"/>
        <v xml:space="preserve"> </v>
      </c>
      <c r="AA699" s="16" t="str">
        <f t="shared" si="342"/>
        <v xml:space="preserve"> </v>
      </c>
      <c r="AB699" s="19" t="str">
        <f t="shared" si="343"/>
        <v>0</v>
      </c>
      <c r="AC699" s="19">
        <f t="shared" si="344"/>
        <v>0</v>
      </c>
      <c r="AD699" s="19">
        <f t="shared" si="345"/>
        <v>2</v>
      </c>
      <c r="AE699" s="31">
        <f>_xlfn.XLOOKUP(C699,Product!$E$3:$E$29,Product!$F$3:$F$29)</f>
        <v>200000</v>
      </c>
      <c r="AF699" s="31">
        <f>_xlfn.XLOOKUP(C699,Product!$E$3:$E$29,Product!$G$3:$G$29)</f>
        <v>55000</v>
      </c>
      <c r="AG699" s="21" t="s">
        <v>100</v>
      </c>
      <c r="AH699" s="22">
        <f>_xlfn.XLOOKUP(AG699,Diskon!$C$3:$C$9,Diskon!$D$3:$D$9)</f>
        <v>0.15</v>
      </c>
      <c r="AI699" s="17" t="s">
        <v>13</v>
      </c>
      <c r="AJ699" s="16" t="s">
        <v>17</v>
      </c>
      <c r="AK699" s="16" t="s">
        <v>55</v>
      </c>
      <c r="AL699" s="23">
        <f t="shared" si="346"/>
        <v>400000</v>
      </c>
      <c r="AM699" s="23">
        <f t="shared" si="347"/>
        <v>60000</v>
      </c>
      <c r="AN699" s="23">
        <f t="shared" si="348"/>
        <v>340000</v>
      </c>
      <c r="AO699" s="23">
        <f t="shared" si="349"/>
        <v>110000</v>
      </c>
      <c r="AP699" s="23">
        <f t="shared" si="350"/>
        <v>230000</v>
      </c>
      <c r="AQ699" s="24">
        <v>45046</v>
      </c>
      <c r="AR699" s="27" t="str">
        <f t="shared" si="351"/>
        <v>30/04/23</v>
      </c>
      <c r="AS699" s="16">
        <v>1</v>
      </c>
      <c r="AT699" s="66">
        <f>AP699/'pivot general'!$A$8</f>
        <v>3.450234529692156E-4</v>
      </c>
    </row>
    <row r="700" spans="1:46" ht="14.4" x14ac:dyDescent="0.3">
      <c r="A700" s="16">
        <v>699</v>
      </c>
      <c r="B700" s="16" t="str">
        <f t="shared" si="320"/>
        <v>ORD-PW-699-25/04/23</v>
      </c>
      <c r="C700" s="17" t="s">
        <v>73</v>
      </c>
      <c r="D700" s="16" t="str">
        <f>_xlfn.XLOOKUP($C700,Product!$E$3:$E$29,Product!$D$3:$D$29)</f>
        <v>PW</v>
      </c>
      <c r="E700" s="18" t="s">
        <v>575</v>
      </c>
      <c r="F700" s="18">
        <f t="shared" si="321"/>
        <v>10</v>
      </c>
      <c r="G700" s="18">
        <f t="shared" si="322"/>
        <v>14</v>
      </c>
      <c r="H700" s="18">
        <f t="shared" si="323"/>
        <v>25</v>
      </c>
      <c r="I700" s="18">
        <f t="shared" si="324"/>
        <v>4</v>
      </c>
      <c r="J700" s="16" t="str">
        <f t="shared" si="325"/>
        <v>Dusk</v>
      </c>
      <c r="K700" s="16" t="str">
        <f t="shared" si="326"/>
        <v>Dusk</v>
      </c>
      <c r="L700" s="25" t="str">
        <f t="shared" si="327"/>
        <v xml:space="preserve"> 4</v>
      </c>
      <c r="M700" s="19">
        <f t="shared" si="328"/>
        <v>4</v>
      </c>
      <c r="N700" s="18">
        <f t="shared" si="329"/>
        <v>38</v>
      </c>
      <c r="O700" s="18">
        <f t="shared" si="330"/>
        <v>49</v>
      </c>
      <c r="P700" s="18">
        <f t="shared" si="331"/>
        <v>60</v>
      </c>
      <c r="Q700" s="18">
        <f t="shared" si="332"/>
        <v>11</v>
      </c>
      <c r="R700" s="27" t="str">
        <f t="shared" si="333"/>
        <v xml:space="preserve">Ocean Blue </v>
      </c>
      <c r="S700" s="19" t="str">
        <f t="shared" si="334"/>
        <v xml:space="preserve">Ocean Blue </v>
      </c>
      <c r="T700" s="19" t="str">
        <f t="shared" si="335"/>
        <v xml:space="preserve"> 1</v>
      </c>
      <c r="U700" s="19">
        <f t="shared" si="336"/>
        <v>1</v>
      </c>
      <c r="V700" s="20">
        <f t="shared" si="337"/>
        <v>73</v>
      </c>
      <c r="W700" s="18">
        <f t="shared" si="338"/>
        <v>87</v>
      </c>
      <c r="X700" s="18">
        <f t="shared" si="339"/>
        <v>98</v>
      </c>
      <c r="Y700" s="18">
        <f t="shared" si="340"/>
        <v>14</v>
      </c>
      <c r="Z700" s="16" t="str">
        <f t="shared" si="341"/>
        <v xml:space="preserve">Summer Orange </v>
      </c>
      <c r="AA700" s="16" t="str">
        <f t="shared" si="342"/>
        <v xml:space="preserve">Summer Orange </v>
      </c>
      <c r="AB700" s="19" t="str">
        <f t="shared" si="343"/>
        <v xml:space="preserve"> 2</v>
      </c>
      <c r="AC700" s="19">
        <f t="shared" si="344"/>
        <v>2</v>
      </c>
      <c r="AD700" s="19">
        <f t="shared" si="345"/>
        <v>7</v>
      </c>
      <c r="AE700" s="31">
        <f>_xlfn.XLOOKUP(C700,Product!$E$3:$E$29,Product!$F$3:$F$29)</f>
        <v>185000</v>
      </c>
      <c r="AF700" s="31">
        <f>_xlfn.XLOOKUP(C700,Product!$E$3:$E$29,Product!$G$3:$G$29)</f>
        <v>60000</v>
      </c>
      <c r="AG700" s="21" t="s">
        <v>96</v>
      </c>
      <c r="AH700" s="22">
        <f>_xlfn.XLOOKUP(AG700,Diskon!$C$3:$C$9,Diskon!$D$3:$D$9)</f>
        <v>0.1</v>
      </c>
      <c r="AI700" s="17" t="s">
        <v>13</v>
      </c>
      <c r="AJ700" s="16" t="s">
        <v>14</v>
      </c>
      <c r="AK700" s="16" t="s">
        <v>38</v>
      </c>
      <c r="AL700" s="23">
        <f t="shared" si="346"/>
        <v>1295000</v>
      </c>
      <c r="AM700" s="23">
        <f t="shared" si="347"/>
        <v>129500</v>
      </c>
      <c r="AN700" s="23">
        <f t="shared" si="348"/>
        <v>1165500</v>
      </c>
      <c r="AO700" s="23">
        <f t="shared" si="349"/>
        <v>420000</v>
      </c>
      <c r="AP700" s="23">
        <f t="shared" si="350"/>
        <v>745500</v>
      </c>
      <c r="AQ700" s="24">
        <v>45041</v>
      </c>
      <c r="AR700" s="27" t="str">
        <f t="shared" si="351"/>
        <v>25/04/23</v>
      </c>
      <c r="AS700" s="16">
        <v>4</v>
      </c>
      <c r="AT700" s="66">
        <f>AP700/'pivot general'!$A$8</f>
        <v>1.1183260182110878E-3</v>
      </c>
    </row>
    <row r="701" spans="1:46" ht="14.4" x14ac:dyDescent="0.3">
      <c r="A701" s="16">
        <v>700</v>
      </c>
      <c r="B701" s="16" t="str">
        <f t="shared" si="320"/>
        <v>ORD-SW-700-04/04/23</v>
      </c>
      <c r="C701" s="17" t="s">
        <v>33</v>
      </c>
      <c r="D701" s="16" t="str">
        <f>_xlfn.XLOOKUP($C701,Product!$E$3:$E$29,Product!$D$3:$D$29)</f>
        <v>SW</v>
      </c>
      <c r="E701" s="18" t="s">
        <v>576</v>
      </c>
      <c r="F701" s="18">
        <f t="shared" si="321"/>
        <v>10</v>
      </c>
      <c r="G701" s="18">
        <f t="shared" si="322"/>
        <v>17</v>
      </c>
      <c r="H701" s="18">
        <f t="shared" si="323"/>
        <v>28</v>
      </c>
      <c r="I701" s="18">
        <f t="shared" si="324"/>
        <v>7</v>
      </c>
      <c r="J701" s="16" t="str">
        <f t="shared" si="325"/>
        <v>Magenta</v>
      </c>
      <c r="K701" s="16" t="str">
        <f t="shared" si="326"/>
        <v>Magenta</v>
      </c>
      <c r="L701" s="25" t="str">
        <f t="shared" si="327"/>
        <v xml:space="preserve"> 6</v>
      </c>
      <c r="M701" s="19">
        <f t="shared" si="328"/>
        <v>6</v>
      </c>
      <c r="N701" s="18">
        <f t="shared" si="329"/>
        <v>41</v>
      </c>
      <c r="O701" s="18">
        <f t="shared" si="330"/>
        <v>52</v>
      </c>
      <c r="P701" s="18">
        <f t="shared" si="331"/>
        <v>63</v>
      </c>
      <c r="Q701" s="18">
        <f t="shared" si="332"/>
        <v>11</v>
      </c>
      <c r="R701" s="27" t="str">
        <f t="shared" si="333"/>
        <v xml:space="preserve">Ocean Blue </v>
      </c>
      <c r="S701" s="19" t="str">
        <f t="shared" si="334"/>
        <v xml:space="preserve">Ocean Blue </v>
      </c>
      <c r="T701" s="19" t="str">
        <f t="shared" si="335"/>
        <v xml:space="preserve"> 1</v>
      </c>
      <c r="U701" s="19">
        <f t="shared" si="336"/>
        <v>1</v>
      </c>
      <c r="V701" s="20" t="e">
        <f t="shared" si="337"/>
        <v>#VALUE!</v>
      </c>
      <c r="W701" s="18" t="e">
        <f t="shared" si="338"/>
        <v>#VALUE!</v>
      </c>
      <c r="X701" s="18" t="e">
        <f t="shared" si="339"/>
        <v>#VALUE!</v>
      </c>
      <c r="Y701" s="18" t="e">
        <f t="shared" si="340"/>
        <v>#VALUE!</v>
      </c>
      <c r="Z701" s="16" t="str">
        <f t="shared" si="341"/>
        <v xml:space="preserve"> </v>
      </c>
      <c r="AA701" s="16" t="str">
        <f t="shared" si="342"/>
        <v xml:space="preserve"> </v>
      </c>
      <c r="AB701" s="19" t="str">
        <f t="shared" si="343"/>
        <v>0</v>
      </c>
      <c r="AC701" s="19">
        <f t="shared" si="344"/>
        <v>0</v>
      </c>
      <c r="AD701" s="19">
        <f t="shared" si="345"/>
        <v>7</v>
      </c>
      <c r="AE701" s="31">
        <f>_xlfn.XLOOKUP(C701,Product!$E$3:$E$29,Product!$F$3:$F$29)</f>
        <v>189000</v>
      </c>
      <c r="AF701" s="31">
        <f>_xlfn.XLOOKUP(C701,Product!$E$3:$E$29,Product!$G$3:$G$29)</f>
        <v>93000</v>
      </c>
      <c r="AG701" s="21" t="s">
        <v>10</v>
      </c>
      <c r="AH701" s="22">
        <f>_xlfn.XLOOKUP(AG701,Diskon!$C$3:$C$9,Diskon!$D$3:$D$9)</f>
        <v>0.1</v>
      </c>
      <c r="AI701" s="17" t="s">
        <v>90</v>
      </c>
      <c r="AJ701" s="16" t="s">
        <v>11</v>
      </c>
      <c r="AK701" s="16" t="s">
        <v>25</v>
      </c>
      <c r="AL701" s="23">
        <f t="shared" si="346"/>
        <v>1323000</v>
      </c>
      <c r="AM701" s="23">
        <f t="shared" si="347"/>
        <v>132300</v>
      </c>
      <c r="AN701" s="23">
        <f t="shared" si="348"/>
        <v>1190700</v>
      </c>
      <c r="AO701" s="23">
        <f t="shared" si="349"/>
        <v>651000</v>
      </c>
      <c r="AP701" s="23">
        <f t="shared" si="350"/>
        <v>539700</v>
      </c>
      <c r="AQ701" s="24">
        <v>45020</v>
      </c>
      <c r="AR701" s="27" t="str">
        <f t="shared" si="351"/>
        <v>04/04/23</v>
      </c>
      <c r="AS701" s="16">
        <v>2</v>
      </c>
      <c r="AT701" s="66">
        <f>AP701/'pivot general'!$A$8</f>
        <v>8.0960503290211151E-4</v>
      </c>
    </row>
    <row r="702" spans="1:46" ht="14.4" x14ac:dyDescent="0.3">
      <c r="A702" s="16">
        <v>701</v>
      </c>
      <c r="B702" s="16" t="str">
        <f t="shared" si="320"/>
        <v>ORD-AK-701-19/04/23</v>
      </c>
      <c r="C702" s="17" t="s">
        <v>35</v>
      </c>
      <c r="D702" s="16" t="str">
        <f>_xlfn.XLOOKUP($C702,Product!$E$3:$E$29,Product!$D$3:$D$29)</f>
        <v>AK</v>
      </c>
      <c r="E702" s="18" t="s">
        <v>133</v>
      </c>
      <c r="F702" s="18">
        <f t="shared" si="321"/>
        <v>10</v>
      </c>
      <c r="G702" s="18">
        <f t="shared" si="322"/>
        <v>20</v>
      </c>
      <c r="H702" s="18">
        <f t="shared" si="323"/>
        <v>31</v>
      </c>
      <c r="I702" s="18">
        <f t="shared" si="324"/>
        <v>10</v>
      </c>
      <c r="J702" s="16" t="str">
        <f t="shared" si="325"/>
        <v>Snow White</v>
      </c>
      <c r="K702" s="16" t="str">
        <f t="shared" si="326"/>
        <v>Snow White</v>
      </c>
      <c r="L702" s="25" t="str">
        <f t="shared" si="327"/>
        <v xml:space="preserve"> 1</v>
      </c>
      <c r="M702" s="19">
        <f t="shared" si="328"/>
        <v>1</v>
      </c>
      <c r="N702" s="18" t="e">
        <f t="shared" si="329"/>
        <v>#VALUE!</v>
      </c>
      <c r="O702" s="18" t="e">
        <f t="shared" si="330"/>
        <v>#VALUE!</v>
      </c>
      <c r="P702" s="18" t="e">
        <f t="shared" si="331"/>
        <v>#VALUE!</v>
      </c>
      <c r="Q702" s="18" t="e">
        <f t="shared" si="332"/>
        <v>#VALUE!</v>
      </c>
      <c r="R702" s="27" t="str">
        <f t="shared" si="333"/>
        <v xml:space="preserve"> </v>
      </c>
      <c r="S702" s="19" t="str">
        <f t="shared" si="334"/>
        <v xml:space="preserve"> </v>
      </c>
      <c r="T702" s="19" t="str">
        <f t="shared" si="335"/>
        <v>0</v>
      </c>
      <c r="U702" s="19">
        <f t="shared" si="336"/>
        <v>0</v>
      </c>
      <c r="V702" s="20" t="e">
        <f t="shared" si="337"/>
        <v>#VALUE!</v>
      </c>
      <c r="W702" s="18" t="e">
        <f t="shared" si="338"/>
        <v>#VALUE!</v>
      </c>
      <c r="X702" s="18" t="e">
        <f t="shared" si="339"/>
        <v>#VALUE!</v>
      </c>
      <c r="Y702" s="18" t="e">
        <f t="shared" si="340"/>
        <v>#VALUE!</v>
      </c>
      <c r="Z702" s="16" t="str">
        <f t="shared" si="341"/>
        <v xml:space="preserve"> </v>
      </c>
      <c r="AA702" s="16" t="str">
        <f t="shared" si="342"/>
        <v xml:space="preserve"> </v>
      </c>
      <c r="AB702" s="19" t="str">
        <f t="shared" si="343"/>
        <v>0</v>
      </c>
      <c r="AC702" s="19">
        <f t="shared" si="344"/>
        <v>0</v>
      </c>
      <c r="AD702" s="19">
        <f t="shared" si="345"/>
        <v>1</v>
      </c>
      <c r="AE702" s="31">
        <f>_xlfn.XLOOKUP(C702,Product!$E$3:$E$29,Product!$F$3:$F$29)</f>
        <v>90000</v>
      </c>
      <c r="AF702" s="31">
        <f>_xlfn.XLOOKUP(C702,Product!$E$3:$E$29,Product!$G$3:$G$29)</f>
        <v>47000</v>
      </c>
      <c r="AG702" s="21" t="s">
        <v>96</v>
      </c>
      <c r="AH702" s="22">
        <f>_xlfn.XLOOKUP(AG702,Diskon!$C$3:$C$9,Diskon!$D$3:$D$9)</f>
        <v>0.1</v>
      </c>
      <c r="AI702" s="17" t="s">
        <v>13</v>
      </c>
      <c r="AJ702" s="16" t="s">
        <v>14</v>
      </c>
      <c r="AK702" s="16" t="s">
        <v>49</v>
      </c>
      <c r="AL702" s="23">
        <f t="shared" si="346"/>
        <v>90000</v>
      </c>
      <c r="AM702" s="23">
        <f t="shared" si="347"/>
        <v>9000</v>
      </c>
      <c r="AN702" s="23">
        <f t="shared" si="348"/>
        <v>81000</v>
      </c>
      <c r="AO702" s="23">
        <f t="shared" si="349"/>
        <v>47000</v>
      </c>
      <c r="AP702" s="23">
        <f t="shared" si="350"/>
        <v>34000</v>
      </c>
      <c r="AQ702" s="24">
        <v>45035</v>
      </c>
      <c r="AR702" s="27" t="str">
        <f t="shared" si="351"/>
        <v>19/04/23</v>
      </c>
      <c r="AS702" s="16">
        <v>5</v>
      </c>
      <c r="AT702" s="66">
        <f>AP702/'pivot general'!$A$8</f>
        <v>5.1003466960666653E-5</v>
      </c>
    </row>
    <row r="703" spans="1:46" ht="14.4" x14ac:dyDescent="0.3">
      <c r="A703" s="16">
        <v>702</v>
      </c>
      <c r="B703" s="16" t="str">
        <f t="shared" si="320"/>
        <v>ORD-PW-702-28/04/23</v>
      </c>
      <c r="C703" s="17" t="s">
        <v>27</v>
      </c>
      <c r="D703" s="16" t="str">
        <f>_xlfn.XLOOKUP($C703,Product!$E$3:$E$29,Product!$D$3:$D$29)</f>
        <v>PW</v>
      </c>
      <c r="E703" s="18" t="s">
        <v>577</v>
      </c>
      <c r="F703" s="18">
        <f t="shared" si="321"/>
        <v>10</v>
      </c>
      <c r="G703" s="18">
        <f t="shared" si="322"/>
        <v>17</v>
      </c>
      <c r="H703" s="18">
        <f t="shared" si="323"/>
        <v>28</v>
      </c>
      <c r="I703" s="18">
        <f t="shared" si="324"/>
        <v>7</v>
      </c>
      <c r="J703" s="16" t="str">
        <f t="shared" si="325"/>
        <v>Magenta</v>
      </c>
      <c r="K703" s="16" t="str">
        <f t="shared" si="326"/>
        <v>Magenta</v>
      </c>
      <c r="L703" s="25" t="str">
        <f t="shared" si="327"/>
        <v xml:space="preserve"> 1</v>
      </c>
      <c r="M703" s="19">
        <f t="shared" si="328"/>
        <v>1</v>
      </c>
      <c r="N703" s="18">
        <f t="shared" si="329"/>
        <v>41</v>
      </c>
      <c r="O703" s="18">
        <f t="shared" si="330"/>
        <v>55</v>
      </c>
      <c r="P703" s="18">
        <f t="shared" si="331"/>
        <v>66</v>
      </c>
      <c r="Q703" s="18">
        <f t="shared" si="332"/>
        <v>14</v>
      </c>
      <c r="R703" s="27" t="str">
        <f t="shared" si="333"/>
        <v xml:space="preserve">Summer Orange </v>
      </c>
      <c r="S703" s="19" t="str">
        <f t="shared" si="334"/>
        <v xml:space="preserve">Summer Orange </v>
      </c>
      <c r="T703" s="19" t="str">
        <f t="shared" si="335"/>
        <v xml:space="preserve"> 2</v>
      </c>
      <c r="U703" s="19">
        <f t="shared" si="336"/>
        <v>2</v>
      </c>
      <c r="V703" s="20">
        <f t="shared" si="337"/>
        <v>79</v>
      </c>
      <c r="W703" s="18">
        <f t="shared" si="338"/>
        <v>88</v>
      </c>
      <c r="X703" s="18">
        <f t="shared" si="339"/>
        <v>99</v>
      </c>
      <c r="Y703" s="18">
        <f t="shared" si="340"/>
        <v>9</v>
      </c>
      <c r="Z703" s="16" t="str">
        <f t="shared" si="341"/>
        <v xml:space="preserve">Ash Grey </v>
      </c>
      <c r="AA703" s="16" t="str">
        <f t="shared" si="342"/>
        <v xml:space="preserve">Ash Grey </v>
      </c>
      <c r="AB703" s="19" t="str">
        <f t="shared" si="343"/>
        <v xml:space="preserve"> 1</v>
      </c>
      <c r="AC703" s="19">
        <f t="shared" si="344"/>
        <v>1</v>
      </c>
      <c r="AD703" s="19">
        <f t="shared" si="345"/>
        <v>4</v>
      </c>
      <c r="AE703" s="31">
        <f>_xlfn.XLOOKUP(C703,Product!$E$3:$E$29,Product!$F$3:$F$29)</f>
        <v>155000</v>
      </c>
      <c r="AF703" s="31">
        <f>_xlfn.XLOOKUP(C703,Product!$E$3:$E$29,Product!$G$3:$G$29)</f>
        <v>46000</v>
      </c>
      <c r="AG703" s="21" t="s">
        <v>12</v>
      </c>
      <c r="AH703" s="22">
        <f>_xlfn.XLOOKUP(AG703,Diskon!$C$3:$C$9,Diskon!$D$3:$D$9)</f>
        <v>0.2</v>
      </c>
      <c r="AI703" s="17" t="s">
        <v>13</v>
      </c>
      <c r="AJ703" s="16" t="s">
        <v>11</v>
      </c>
      <c r="AK703" s="16" t="s">
        <v>53</v>
      </c>
      <c r="AL703" s="23">
        <f t="shared" si="346"/>
        <v>620000</v>
      </c>
      <c r="AM703" s="23">
        <f t="shared" si="347"/>
        <v>124000</v>
      </c>
      <c r="AN703" s="23">
        <f t="shared" si="348"/>
        <v>496000</v>
      </c>
      <c r="AO703" s="23">
        <f t="shared" si="349"/>
        <v>184000</v>
      </c>
      <c r="AP703" s="23">
        <f t="shared" si="350"/>
        <v>312000</v>
      </c>
      <c r="AQ703" s="24">
        <v>45044</v>
      </c>
      <c r="AR703" s="27" t="str">
        <f t="shared" si="351"/>
        <v>28/04/23</v>
      </c>
      <c r="AS703" s="16">
        <v>3</v>
      </c>
      <c r="AT703" s="66">
        <f>AP703/'pivot general'!$A$8</f>
        <v>4.6803181446258808E-4</v>
      </c>
    </row>
    <row r="704" spans="1:46" ht="14.4" x14ac:dyDescent="0.3">
      <c r="A704" s="16">
        <v>703</v>
      </c>
      <c r="B704" s="16" t="str">
        <f t="shared" si="320"/>
        <v>ORD-PP-703-06/04/23</v>
      </c>
      <c r="C704" s="17" t="s">
        <v>54</v>
      </c>
      <c r="D704" s="16" t="str">
        <f>_xlfn.XLOOKUP($C704,Product!$E$3:$E$29,Product!$D$3:$D$29)</f>
        <v>PP</v>
      </c>
      <c r="E704" s="18" t="s">
        <v>108</v>
      </c>
      <c r="F704" s="18">
        <f t="shared" si="321"/>
        <v>10</v>
      </c>
      <c r="G704" s="18">
        <f t="shared" si="322"/>
        <v>14</v>
      </c>
      <c r="H704" s="18">
        <f t="shared" si="323"/>
        <v>25</v>
      </c>
      <c r="I704" s="18">
        <f t="shared" si="324"/>
        <v>4</v>
      </c>
      <c r="J704" s="16" t="str">
        <f t="shared" si="325"/>
        <v>Dusk</v>
      </c>
      <c r="K704" s="16" t="str">
        <f t="shared" si="326"/>
        <v>Dusk</v>
      </c>
      <c r="L704" s="25" t="str">
        <f t="shared" si="327"/>
        <v xml:space="preserve"> 1</v>
      </c>
      <c r="M704" s="19">
        <f t="shared" si="328"/>
        <v>1</v>
      </c>
      <c r="N704" s="18" t="e">
        <f t="shared" si="329"/>
        <v>#VALUE!</v>
      </c>
      <c r="O704" s="18" t="e">
        <f t="shared" si="330"/>
        <v>#VALUE!</v>
      </c>
      <c r="P704" s="18" t="e">
        <f t="shared" si="331"/>
        <v>#VALUE!</v>
      </c>
      <c r="Q704" s="18" t="e">
        <f t="shared" si="332"/>
        <v>#VALUE!</v>
      </c>
      <c r="R704" s="27" t="str">
        <f t="shared" si="333"/>
        <v xml:space="preserve"> </v>
      </c>
      <c r="S704" s="19" t="str">
        <f t="shared" si="334"/>
        <v xml:space="preserve"> </v>
      </c>
      <c r="T704" s="19" t="str">
        <f t="shared" si="335"/>
        <v>0</v>
      </c>
      <c r="U704" s="19">
        <f t="shared" si="336"/>
        <v>0</v>
      </c>
      <c r="V704" s="20" t="e">
        <f t="shared" si="337"/>
        <v>#VALUE!</v>
      </c>
      <c r="W704" s="18" t="e">
        <f t="shared" si="338"/>
        <v>#VALUE!</v>
      </c>
      <c r="X704" s="18" t="e">
        <f t="shared" si="339"/>
        <v>#VALUE!</v>
      </c>
      <c r="Y704" s="18" t="e">
        <f t="shared" si="340"/>
        <v>#VALUE!</v>
      </c>
      <c r="Z704" s="16" t="str">
        <f t="shared" si="341"/>
        <v xml:space="preserve"> </v>
      </c>
      <c r="AA704" s="16" t="str">
        <f t="shared" si="342"/>
        <v xml:space="preserve"> </v>
      </c>
      <c r="AB704" s="19" t="str">
        <f t="shared" si="343"/>
        <v>0</v>
      </c>
      <c r="AC704" s="19">
        <f t="shared" si="344"/>
        <v>0</v>
      </c>
      <c r="AD704" s="19">
        <f t="shared" si="345"/>
        <v>1</v>
      </c>
      <c r="AE704" s="31">
        <f>_xlfn.XLOOKUP(C704,Product!$E$3:$E$29,Product!$F$3:$F$29)</f>
        <v>85000</v>
      </c>
      <c r="AF704" s="31">
        <f>_xlfn.XLOOKUP(C704,Product!$E$3:$E$29,Product!$G$3:$G$29)</f>
        <v>28000</v>
      </c>
      <c r="AG704" s="21" t="s">
        <v>92</v>
      </c>
      <c r="AH704" s="22">
        <f>_xlfn.XLOOKUP(AG704,Diskon!$C$3:$C$9,Diskon!$D$3:$D$9)</f>
        <v>0.1</v>
      </c>
      <c r="AI704" s="17" t="s">
        <v>90</v>
      </c>
      <c r="AJ704" s="16" t="s">
        <v>14</v>
      </c>
      <c r="AK704" s="16" t="s">
        <v>72</v>
      </c>
      <c r="AL704" s="23">
        <f t="shared" si="346"/>
        <v>85000</v>
      </c>
      <c r="AM704" s="23">
        <f t="shared" si="347"/>
        <v>8500</v>
      </c>
      <c r="AN704" s="23">
        <f t="shared" si="348"/>
        <v>76500</v>
      </c>
      <c r="AO704" s="23">
        <f t="shared" si="349"/>
        <v>28000</v>
      </c>
      <c r="AP704" s="23">
        <f t="shared" si="350"/>
        <v>48500</v>
      </c>
      <c r="AQ704" s="24">
        <v>45022</v>
      </c>
      <c r="AR704" s="27" t="str">
        <f t="shared" si="351"/>
        <v>06/04/23</v>
      </c>
      <c r="AS704" s="16">
        <v>5</v>
      </c>
      <c r="AT704" s="66">
        <f>AP704/'pivot general'!$A$8</f>
        <v>7.2754945517421548E-5</v>
      </c>
    </row>
    <row r="705" spans="1:46" ht="14.4" x14ac:dyDescent="0.3">
      <c r="A705" s="16">
        <v>704</v>
      </c>
      <c r="B705" s="16" t="str">
        <f t="shared" si="320"/>
        <v>ORD-SP-704-01/04/23</v>
      </c>
      <c r="C705" s="17" t="s">
        <v>63</v>
      </c>
      <c r="D705" s="16" t="str">
        <f>_xlfn.XLOOKUP($C705,Product!$E$3:$E$29,Product!$D$3:$D$29)</f>
        <v>SP</v>
      </c>
      <c r="E705" s="18" t="s">
        <v>578</v>
      </c>
      <c r="F705" s="18">
        <f t="shared" si="321"/>
        <v>10</v>
      </c>
      <c r="G705" s="18">
        <f t="shared" si="322"/>
        <v>23</v>
      </c>
      <c r="H705" s="18">
        <f t="shared" si="323"/>
        <v>34</v>
      </c>
      <c r="I705" s="18">
        <f t="shared" si="324"/>
        <v>13</v>
      </c>
      <c r="J705" s="16" t="str">
        <f t="shared" si="325"/>
        <v>Summer Orange</v>
      </c>
      <c r="K705" s="16" t="str">
        <f t="shared" si="326"/>
        <v>Summer Orange</v>
      </c>
      <c r="L705" s="25" t="str">
        <f t="shared" si="327"/>
        <v xml:space="preserve"> 4</v>
      </c>
      <c r="M705" s="19">
        <f t="shared" si="328"/>
        <v>4</v>
      </c>
      <c r="N705" s="18">
        <f t="shared" si="329"/>
        <v>47</v>
      </c>
      <c r="O705" s="18">
        <f t="shared" si="330"/>
        <v>52</v>
      </c>
      <c r="P705" s="18">
        <f t="shared" si="331"/>
        <v>63</v>
      </c>
      <c r="Q705" s="18">
        <f t="shared" si="332"/>
        <v>5</v>
      </c>
      <c r="R705" s="27" t="str">
        <f t="shared" si="333"/>
        <v xml:space="preserve">Gold </v>
      </c>
      <c r="S705" s="19" t="str">
        <f t="shared" si="334"/>
        <v xml:space="preserve">Gold </v>
      </c>
      <c r="T705" s="19" t="str">
        <f t="shared" si="335"/>
        <v xml:space="preserve"> 3</v>
      </c>
      <c r="U705" s="19">
        <f t="shared" si="336"/>
        <v>3</v>
      </c>
      <c r="V705" s="20" t="e">
        <f t="shared" si="337"/>
        <v>#VALUE!</v>
      </c>
      <c r="W705" s="18" t="e">
        <f t="shared" si="338"/>
        <v>#VALUE!</v>
      </c>
      <c r="X705" s="18" t="e">
        <f t="shared" si="339"/>
        <v>#VALUE!</v>
      </c>
      <c r="Y705" s="18" t="e">
        <f t="shared" si="340"/>
        <v>#VALUE!</v>
      </c>
      <c r="Z705" s="16" t="str">
        <f t="shared" si="341"/>
        <v xml:space="preserve"> </v>
      </c>
      <c r="AA705" s="16" t="str">
        <f t="shared" si="342"/>
        <v xml:space="preserve"> </v>
      </c>
      <c r="AB705" s="19" t="str">
        <f t="shared" si="343"/>
        <v>0</v>
      </c>
      <c r="AC705" s="19">
        <f t="shared" si="344"/>
        <v>0</v>
      </c>
      <c r="AD705" s="19">
        <f t="shared" si="345"/>
        <v>7</v>
      </c>
      <c r="AE705" s="31">
        <f>_xlfn.XLOOKUP(C705,Product!$E$3:$E$29,Product!$F$3:$F$29)</f>
        <v>125000</v>
      </c>
      <c r="AF705" s="31">
        <f>_xlfn.XLOOKUP(C705,Product!$E$3:$E$29,Product!$G$3:$G$29)</f>
        <v>23000</v>
      </c>
      <c r="AG705" s="21" t="s">
        <v>92</v>
      </c>
      <c r="AH705" s="22">
        <f>_xlfn.XLOOKUP(AG705,Diskon!$C$3:$C$9,Diskon!$D$3:$D$9)</f>
        <v>0.1</v>
      </c>
      <c r="AI705" s="17" t="s">
        <v>90</v>
      </c>
      <c r="AJ705" s="16" t="s">
        <v>14</v>
      </c>
      <c r="AK705" s="16" t="s">
        <v>72</v>
      </c>
      <c r="AL705" s="23">
        <f t="shared" si="346"/>
        <v>875000</v>
      </c>
      <c r="AM705" s="23">
        <f t="shared" si="347"/>
        <v>87500</v>
      </c>
      <c r="AN705" s="23">
        <f t="shared" si="348"/>
        <v>787500</v>
      </c>
      <c r="AO705" s="23">
        <f t="shared" si="349"/>
        <v>161000</v>
      </c>
      <c r="AP705" s="23">
        <f t="shared" si="350"/>
        <v>626500</v>
      </c>
      <c r="AQ705" s="24">
        <v>45017</v>
      </c>
      <c r="AR705" s="27" t="str">
        <f t="shared" si="351"/>
        <v>01/04/23</v>
      </c>
      <c r="AS705" s="16">
        <v>1</v>
      </c>
      <c r="AT705" s="66">
        <f>AP705/'pivot general'!$A$8</f>
        <v>9.3981388384875466E-4</v>
      </c>
    </row>
    <row r="706" spans="1:46" ht="14.4" x14ac:dyDescent="0.3">
      <c r="A706" s="16">
        <v>705</v>
      </c>
      <c r="B706" s="16" t="str">
        <f t="shared" si="320"/>
        <v>ORD-AK-705-30/04/23</v>
      </c>
      <c r="C706" s="17" t="s">
        <v>37</v>
      </c>
      <c r="D706" s="16" t="str">
        <f>_xlfn.XLOOKUP($C706,Product!$E$3:$E$29,Product!$D$3:$D$29)</f>
        <v>AK</v>
      </c>
      <c r="E706" s="18" t="s">
        <v>279</v>
      </c>
      <c r="F706" s="18">
        <f t="shared" si="321"/>
        <v>10</v>
      </c>
      <c r="G706" s="18">
        <f t="shared" si="322"/>
        <v>14</v>
      </c>
      <c r="H706" s="18">
        <f t="shared" si="323"/>
        <v>25</v>
      </c>
      <c r="I706" s="18">
        <f t="shared" si="324"/>
        <v>4</v>
      </c>
      <c r="J706" s="16" t="str">
        <f t="shared" si="325"/>
        <v>Dusk</v>
      </c>
      <c r="K706" s="16" t="str">
        <f t="shared" si="326"/>
        <v>Dusk</v>
      </c>
      <c r="L706" s="25" t="str">
        <f t="shared" si="327"/>
        <v xml:space="preserve"> 2</v>
      </c>
      <c r="M706" s="19">
        <f t="shared" si="328"/>
        <v>2</v>
      </c>
      <c r="N706" s="18" t="e">
        <f t="shared" si="329"/>
        <v>#VALUE!</v>
      </c>
      <c r="O706" s="18" t="e">
        <f t="shared" si="330"/>
        <v>#VALUE!</v>
      </c>
      <c r="P706" s="18" t="e">
        <f t="shared" si="331"/>
        <v>#VALUE!</v>
      </c>
      <c r="Q706" s="18" t="e">
        <f t="shared" si="332"/>
        <v>#VALUE!</v>
      </c>
      <c r="R706" s="27" t="str">
        <f t="shared" si="333"/>
        <v xml:space="preserve"> </v>
      </c>
      <c r="S706" s="19" t="str">
        <f t="shared" si="334"/>
        <v xml:space="preserve"> </v>
      </c>
      <c r="T706" s="19" t="str">
        <f t="shared" si="335"/>
        <v>0</v>
      </c>
      <c r="U706" s="19">
        <f t="shared" si="336"/>
        <v>0</v>
      </c>
      <c r="V706" s="20" t="e">
        <f t="shared" si="337"/>
        <v>#VALUE!</v>
      </c>
      <c r="W706" s="18" t="e">
        <f t="shared" si="338"/>
        <v>#VALUE!</v>
      </c>
      <c r="X706" s="18" t="e">
        <f t="shared" si="339"/>
        <v>#VALUE!</v>
      </c>
      <c r="Y706" s="18" t="e">
        <f t="shared" si="340"/>
        <v>#VALUE!</v>
      </c>
      <c r="Z706" s="16" t="str">
        <f t="shared" si="341"/>
        <v xml:space="preserve"> </v>
      </c>
      <c r="AA706" s="16" t="str">
        <f t="shared" si="342"/>
        <v xml:space="preserve"> </v>
      </c>
      <c r="AB706" s="19" t="str">
        <f t="shared" si="343"/>
        <v>0</v>
      </c>
      <c r="AC706" s="19">
        <f t="shared" si="344"/>
        <v>0</v>
      </c>
      <c r="AD706" s="19">
        <f t="shared" si="345"/>
        <v>2</v>
      </c>
      <c r="AE706" s="31">
        <f>_xlfn.XLOOKUP(C706,Product!$E$3:$E$29,Product!$F$3:$F$29)</f>
        <v>48000</v>
      </c>
      <c r="AF706" s="31">
        <f>_xlfn.XLOOKUP(C706,Product!$E$3:$E$29,Product!$G$3:$G$29)</f>
        <v>20000</v>
      </c>
      <c r="AG706" s="21" t="s">
        <v>96</v>
      </c>
      <c r="AH706" s="22">
        <f>_xlfn.XLOOKUP(AG706,Diskon!$C$3:$C$9,Diskon!$D$3:$D$9)</f>
        <v>0.1</v>
      </c>
      <c r="AI706" s="17" t="s">
        <v>13</v>
      </c>
      <c r="AJ706" s="16" t="s">
        <v>14</v>
      </c>
      <c r="AK706" s="16" t="s">
        <v>58</v>
      </c>
      <c r="AL706" s="23">
        <f t="shared" si="346"/>
        <v>96000</v>
      </c>
      <c r="AM706" s="23">
        <f t="shared" si="347"/>
        <v>9600</v>
      </c>
      <c r="AN706" s="23">
        <f t="shared" si="348"/>
        <v>86400</v>
      </c>
      <c r="AO706" s="23">
        <f t="shared" si="349"/>
        <v>40000</v>
      </c>
      <c r="AP706" s="23">
        <f t="shared" si="350"/>
        <v>46400</v>
      </c>
      <c r="AQ706" s="24">
        <v>45046</v>
      </c>
      <c r="AR706" s="27" t="str">
        <f t="shared" si="351"/>
        <v>30/04/23</v>
      </c>
      <c r="AS706" s="16">
        <v>4</v>
      </c>
      <c r="AT706" s="66">
        <f>AP706/'pivot general'!$A$8</f>
        <v>6.9604731381615664E-5</v>
      </c>
    </row>
    <row r="707" spans="1:46" ht="14.4" x14ac:dyDescent="0.3">
      <c r="A707" s="16">
        <v>706</v>
      </c>
      <c r="B707" s="16" t="str">
        <f t="shared" ref="B707:B770" si="352">_xlfn.CONCAT("ORD","-",D707,"-",A707,"-",AR707)</f>
        <v>ORD-AK-706-02/04/23</v>
      </c>
      <c r="C707" s="17" t="s">
        <v>35</v>
      </c>
      <c r="D707" s="16" t="str">
        <f>_xlfn.XLOOKUP($C707,Product!$E$3:$E$29,Product!$D$3:$D$29)</f>
        <v>AK</v>
      </c>
      <c r="E707" s="18" t="s">
        <v>579</v>
      </c>
      <c r="F707" s="18">
        <f t="shared" ref="F707:F770" si="353">FIND(": ",E707,2)+2</f>
        <v>10</v>
      </c>
      <c r="G707" s="18">
        <f t="shared" ref="G707:G770" si="354">FIND(",",E707)</f>
        <v>20</v>
      </c>
      <c r="H707" s="18">
        <f t="shared" ref="H707:H770" si="355">FIND("}",E707,1)-2</f>
        <v>31</v>
      </c>
      <c r="I707" s="18">
        <f t="shared" ref="I707:I770" si="356">(G707-F707)</f>
        <v>10</v>
      </c>
      <c r="J707" s="16" t="str">
        <f t="shared" ref="J707:J770" si="357">MID(E707,F707,I707)</f>
        <v>Snow White</v>
      </c>
      <c r="K707" s="16" t="str">
        <f t="shared" ref="K707:K770" si="358">TEXT(J707," ")</f>
        <v>Snow White</v>
      </c>
      <c r="L707" s="25" t="str">
        <f t="shared" ref="L707:L770" si="359">MID(E707,H707,2)</f>
        <v xml:space="preserve"> 2</v>
      </c>
      <c r="M707" s="19">
        <f t="shared" ref="M707:M770" si="360">VALUE(L707)</f>
        <v>2</v>
      </c>
      <c r="N707" s="18">
        <f t="shared" ref="N707:N770" si="361">FIND(":",E707,H707)+2</f>
        <v>44</v>
      </c>
      <c r="O707" s="18">
        <f t="shared" ref="O707:O770" si="362">FIND(",",E707,N707)</f>
        <v>58</v>
      </c>
      <c r="P707" s="18">
        <f t="shared" ref="P707:P770" si="363">FIND("}",E707,N707)-2</f>
        <v>69</v>
      </c>
      <c r="Q707" s="18">
        <f t="shared" ref="Q707:Q770" si="364">(O707-N707)</f>
        <v>14</v>
      </c>
      <c r="R707" s="27" t="str">
        <f t="shared" ref="R707:R770" si="365">IFERROR(MID(E707,N707,Q707)," ")</f>
        <v xml:space="preserve">Summer Orange </v>
      </c>
      <c r="S707" s="19" t="str">
        <f t="shared" ref="S707:S770" si="366">TEXT(R707," ")</f>
        <v xml:space="preserve">Summer Orange </v>
      </c>
      <c r="T707" s="19" t="str">
        <f t="shared" ref="T707:T770" si="367">IFERROR(MID(E707,P707,2),"0")</f>
        <v xml:space="preserve"> 4</v>
      </c>
      <c r="U707" s="19">
        <f t="shared" ref="U707:U770" si="368">VALUE(T707)</f>
        <v>4</v>
      </c>
      <c r="V707" s="20" t="e">
        <f t="shared" ref="V707:V770" si="369">FIND(":",E707,P707)+2</f>
        <v>#VALUE!</v>
      </c>
      <c r="W707" s="18" t="e">
        <f t="shared" ref="W707:W770" si="370">FIND(",",E707,V707)</f>
        <v>#VALUE!</v>
      </c>
      <c r="X707" s="18" t="e">
        <f t="shared" ref="X707:X770" si="371">FIND("}",E707,V707)-2</f>
        <v>#VALUE!</v>
      </c>
      <c r="Y707" s="18" t="e">
        <f t="shared" ref="Y707:Y770" si="372">W707-V707</f>
        <v>#VALUE!</v>
      </c>
      <c r="Z707" s="16" t="str">
        <f t="shared" ref="Z707:Z770" si="373">IFERROR(MID(E707,V707,Y707)," ")</f>
        <v xml:space="preserve"> </v>
      </c>
      <c r="AA707" s="16" t="str">
        <f t="shared" ref="AA707:AA770" si="374">TEXT(Z707," ")</f>
        <v xml:space="preserve"> </v>
      </c>
      <c r="AB707" s="19" t="str">
        <f t="shared" ref="AB707:AB770" si="375">IFERROR(MID(E707,X707,2),"0")</f>
        <v>0</v>
      </c>
      <c r="AC707" s="19">
        <f t="shared" ref="AC707:AC770" si="376">VALUE(AB707)</f>
        <v>0</v>
      </c>
      <c r="AD707" s="19">
        <f t="shared" ref="AD707:AD770" si="377">AC707+U707+M707</f>
        <v>6</v>
      </c>
      <c r="AE707" s="31">
        <f>_xlfn.XLOOKUP(C707,Product!$E$3:$E$29,Product!$F$3:$F$29)</f>
        <v>90000</v>
      </c>
      <c r="AF707" s="31">
        <f>_xlfn.XLOOKUP(C707,Product!$E$3:$E$29,Product!$G$3:$G$29)</f>
        <v>47000</v>
      </c>
      <c r="AG707" s="21" t="s">
        <v>92</v>
      </c>
      <c r="AH707" s="22">
        <f>_xlfn.XLOOKUP(AG707,Diskon!$C$3:$C$9,Diskon!$D$3:$D$9)</f>
        <v>0.1</v>
      </c>
      <c r="AI707" s="17" t="s">
        <v>90</v>
      </c>
      <c r="AJ707" s="16" t="s">
        <v>14</v>
      </c>
      <c r="AK707" s="16" t="s">
        <v>26</v>
      </c>
      <c r="AL707" s="23">
        <f t="shared" ref="AL707:AL770" si="378">IFERROR(AE707*AD707,"0")</f>
        <v>540000</v>
      </c>
      <c r="AM707" s="23">
        <f t="shared" ref="AM707:AM770" si="379">IFERROR(AL707*AH707,"0")</f>
        <v>54000</v>
      </c>
      <c r="AN707" s="23">
        <f t="shared" ref="AN707:AN770" si="380">IFERROR(AL707-AM707,"0")</f>
        <v>486000</v>
      </c>
      <c r="AO707" s="23">
        <f t="shared" ref="AO707:AO770" si="381">IFERROR(AF707*AD707,"0")</f>
        <v>282000</v>
      </c>
      <c r="AP707" s="23">
        <f t="shared" ref="AP707:AP770" si="382">IFERROR(AN707-AO707,"0")</f>
        <v>204000</v>
      </c>
      <c r="AQ707" s="24">
        <v>45018</v>
      </c>
      <c r="AR707" s="27" t="str">
        <f t="shared" ref="AR707:AR770" si="383">TEXT(AQ707,"DD/MM/YY")</f>
        <v>02/04/23</v>
      </c>
      <c r="AS707" s="16">
        <v>1</v>
      </c>
      <c r="AT707" s="66">
        <f>AP707/'pivot general'!$A$8</f>
        <v>3.0602080176399992E-4</v>
      </c>
    </row>
    <row r="708" spans="1:46" ht="14.4" x14ac:dyDescent="0.3">
      <c r="A708" s="16">
        <v>707</v>
      </c>
      <c r="B708" s="16" t="str">
        <f t="shared" si="352"/>
        <v>ORD-SW-707-06/04/23</v>
      </c>
      <c r="C708" s="17" t="s">
        <v>33</v>
      </c>
      <c r="D708" s="16" t="str">
        <f>_xlfn.XLOOKUP($C708,Product!$E$3:$E$29,Product!$D$3:$D$29)</f>
        <v>SW</v>
      </c>
      <c r="E708" s="18" t="s">
        <v>216</v>
      </c>
      <c r="F708" s="18">
        <f t="shared" si="353"/>
        <v>10</v>
      </c>
      <c r="G708" s="18">
        <f t="shared" si="354"/>
        <v>24</v>
      </c>
      <c r="H708" s="18">
        <f t="shared" si="355"/>
        <v>35</v>
      </c>
      <c r="I708" s="18">
        <f t="shared" si="356"/>
        <v>14</v>
      </c>
      <c r="J708" s="16" t="str">
        <f t="shared" si="357"/>
        <v>Midnight Black</v>
      </c>
      <c r="K708" s="16" t="str">
        <f t="shared" si="358"/>
        <v>Midnight Black</v>
      </c>
      <c r="L708" s="25" t="str">
        <f t="shared" si="359"/>
        <v xml:space="preserve"> 4</v>
      </c>
      <c r="M708" s="19">
        <f t="shared" si="360"/>
        <v>4</v>
      </c>
      <c r="N708" s="18" t="e">
        <f t="shared" si="361"/>
        <v>#VALUE!</v>
      </c>
      <c r="O708" s="18" t="e">
        <f t="shared" si="362"/>
        <v>#VALUE!</v>
      </c>
      <c r="P708" s="18" t="e">
        <f t="shared" si="363"/>
        <v>#VALUE!</v>
      </c>
      <c r="Q708" s="18" t="e">
        <f t="shared" si="364"/>
        <v>#VALUE!</v>
      </c>
      <c r="R708" s="27" t="str">
        <f t="shared" si="365"/>
        <v xml:space="preserve"> </v>
      </c>
      <c r="S708" s="19" t="str">
        <f t="shared" si="366"/>
        <v xml:space="preserve"> </v>
      </c>
      <c r="T708" s="19" t="str">
        <f t="shared" si="367"/>
        <v>0</v>
      </c>
      <c r="U708" s="19">
        <f t="shared" si="368"/>
        <v>0</v>
      </c>
      <c r="V708" s="20" t="e">
        <f t="shared" si="369"/>
        <v>#VALUE!</v>
      </c>
      <c r="W708" s="18" t="e">
        <f t="shared" si="370"/>
        <v>#VALUE!</v>
      </c>
      <c r="X708" s="18" t="e">
        <f t="shared" si="371"/>
        <v>#VALUE!</v>
      </c>
      <c r="Y708" s="18" t="e">
        <f t="shared" si="372"/>
        <v>#VALUE!</v>
      </c>
      <c r="Z708" s="16" t="str">
        <f t="shared" si="373"/>
        <v xml:space="preserve"> </v>
      </c>
      <c r="AA708" s="16" t="str">
        <f t="shared" si="374"/>
        <v xml:space="preserve"> </v>
      </c>
      <c r="AB708" s="19" t="str">
        <f t="shared" si="375"/>
        <v>0</v>
      </c>
      <c r="AC708" s="19">
        <f t="shared" si="376"/>
        <v>0</v>
      </c>
      <c r="AD708" s="19">
        <f t="shared" si="377"/>
        <v>4</v>
      </c>
      <c r="AE708" s="31">
        <f>_xlfn.XLOOKUP(C708,Product!$E$3:$E$29,Product!$F$3:$F$29)</f>
        <v>189000</v>
      </c>
      <c r="AF708" s="31">
        <f>_xlfn.XLOOKUP(C708,Product!$E$3:$E$29,Product!$G$3:$G$29)</f>
        <v>93000</v>
      </c>
      <c r="AG708" s="21" t="s">
        <v>10</v>
      </c>
      <c r="AH708" s="22">
        <f>_xlfn.XLOOKUP(AG708,Diskon!$C$3:$C$9,Diskon!$D$3:$D$9)</f>
        <v>0.1</v>
      </c>
      <c r="AI708" s="17" t="s">
        <v>90</v>
      </c>
      <c r="AJ708" s="16" t="s">
        <v>11</v>
      </c>
      <c r="AK708" s="16" t="s">
        <v>68</v>
      </c>
      <c r="AL708" s="23">
        <f t="shared" si="378"/>
        <v>756000</v>
      </c>
      <c r="AM708" s="23">
        <f t="shared" si="379"/>
        <v>75600</v>
      </c>
      <c r="AN708" s="23">
        <f t="shared" si="380"/>
        <v>680400</v>
      </c>
      <c r="AO708" s="23">
        <f t="shared" si="381"/>
        <v>372000</v>
      </c>
      <c r="AP708" s="23">
        <f t="shared" si="382"/>
        <v>308400</v>
      </c>
      <c r="AQ708" s="24">
        <v>45022</v>
      </c>
      <c r="AR708" s="27" t="str">
        <f t="shared" si="383"/>
        <v>06/04/23</v>
      </c>
      <c r="AS708" s="16">
        <v>5</v>
      </c>
      <c r="AT708" s="66">
        <f>AP708/'pivot general'!$A$8</f>
        <v>4.6263144737263516E-4</v>
      </c>
    </row>
    <row r="709" spans="1:46" ht="14.4" x14ac:dyDescent="0.3">
      <c r="A709" s="16">
        <v>708</v>
      </c>
      <c r="B709" s="16" t="str">
        <f t="shared" si="352"/>
        <v>ORD-PP-708-05/04/23</v>
      </c>
      <c r="C709" s="17" t="s">
        <v>24</v>
      </c>
      <c r="D709" s="16" t="str">
        <f>_xlfn.XLOOKUP($C709,Product!$E$3:$E$29,Product!$D$3:$D$29)</f>
        <v>PP</v>
      </c>
      <c r="E709" s="18" t="s">
        <v>580</v>
      </c>
      <c r="F709" s="18">
        <f t="shared" si="353"/>
        <v>10</v>
      </c>
      <c r="G709" s="18">
        <f t="shared" si="354"/>
        <v>17</v>
      </c>
      <c r="H709" s="18">
        <f t="shared" si="355"/>
        <v>28</v>
      </c>
      <c r="I709" s="18">
        <f t="shared" si="356"/>
        <v>7</v>
      </c>
      <c r="J709" s="16" t="str">
        <f t="shared" si="357"/>
        <v>Magenta</v>
      </c>
      <c r="K709" s="16" t="str">
        <f t="shared" si="358"/>
        <v>Magenta</v>
      </c>
      <c r="L709" s="25" t="str">
        <f t="shared" si="359"/>
        <v xml:space="preserve"> 2</v>
      </c>
      <c r="M709" s="19">
        <f t="shared" si="360"/>
        <v>2</v>
      </c>
      <c r="N709" s="18">
        <f t="shared" si="361"/>
        <v>41</v>
      </c>
      <c r="O709" s="18">
        <f t="shared" si="362"/>
        <v>52</v>
      </c>
      <c r="P709" s="18">
        <f t="shared" si="363"/>
        <v>63</v>
      </c>
      <c r="Q709" s="18">
        <f t="shared" si="364"/>
        <v>11</v>
      </c>
      <c r="R709" s="27" t="str">
        <f t="shared" si="365"/>
        <v xml:space="preserve">Snow White </v>
      </c>
      <c r="S709" s="19" t="str">
        <f t="shared" si="366"/>
        <v xml:space="preserve">Snow White </v>
      </c>
      <c r="T709" s="19" t="str">
        <f t="shared" si="367"/>
        <v xml:space="preserve"> 3</v>
      </c>
      <c r="U709" s="19">
        <f t="shared" si="368"/>
        <v>3</v>
      </c>
      <c r="V709" s="20">
        <f t="shared" si="369"/>
        <v>76</v>
      </c>
      <c r="W709" s="18">
        <f t="shared" si="370"/>
        <v>84</v>
      </c>
      <c r="X709" s="18">
        <f t="shared" si="371"/>
        <v>95</v>
      </c>
      <c r="Y709" s="18">
        <f t="shared" si="372"/>
        <v>8</v>
      </c>
      <c r="Z709" s="16" t="str">
        <f t="shared" si="373"/>
        <v xml:space="preserve">Magenta </v>
      </c>
      <c r="AA709" s="16" t="str">
        <f t="shared" si="374"/>
        <v xml:space="preserve">Magenta </v>
      </c>
      <c r="AB709" s="19" t="str">
        <f t="shared" si="375"/>
        <v xml:space="preserve"> 2</v>
      </c>
      <c r="AC709" s="19">
        <f t="shared" si="376"/>
        <v>2</v>
      </c>
      <c r="AD709" s="19">
        <f t="shared" si="377"/>
        <v>7</v>
      </c>
      <c r="AE709" s="31">
        <f>_xlfn.XLOOKUP(C709,Product!$E$3:$E$29,Product!$F$3:$F$29)</f>
        <v>130000</v>
      </c>
      <c r="AF709" s="31">
        <f>_xlfn.XLOOKUP(C709,Product!$E$3:$E$29,Product!$G$3:$G$29)</f>
        <v>46000</v>
      </c>
      <c r="AG709" s="21" t="s">
        <v>10</v>
      </c>
      <c r="AH709" s="22">
        <f>_xlfn.XLOOKUP(AG709,Diskon!$C$3:$C$9,Diskon!$D$3:$D$9)</f>
        <v>0.1</v>
      </c>
      <c r="AI709" s="17" t="s">
        <v>90</v>
      </c>
      <c r="AJ709" s="16" t="s">
        <v>11</v>
      </c>
      <c r="AK709" s="16" t="s">
        <v>38</v>
      </c>
      <c r="AL709" s="23">
        <f t="shared" si="378"/>
        <v>910000</v>
      </c>
      <c r="AM709" s="23">
        <f t="shared" si="379"/>
        <v>91000</v>
      </c>
      <c r="AN709" s="23">
        <f t="shared" si="380"/>
        <v>819000</v>
      </c>
      <c r="AO709" s="23">
        <f t="shared" si="381"/>
        <v>322000</v>
      </c>
      <c r="AP709" s="23">
        <f t="shared" si="382"/>
        <v>497000</v>
      </c>
      <c r="AQ709" s="24">
        <v>45021</v>
      </c>
      <c r="AR709" s="27" t="str">
        <f t="shared" si="383"/>
        <v>05/04/23</v>
      </c>
      <c r="AS709" s="16">
        <v>1</v>
      </c>
      <c r="AT709" s="66">
        <f>AP709/'pivot general'!$A$8</f>
        <v>7.455506788073919E-4</v>
      </c>
    </row>
    <row r="710" spans="1:46" ht="14.4" x14ac:dyDescent="0.3">
      <c r="A710" s="16">
        <v>709</v>
      </c>
      <c r="B710" s="16" t="str">
        <f t="shared" si="352"/>
        <v>ORD-SP-709-06/04/23</v>
      </c>
      <c r="C710" s="17" t="s">
        <v>65</v>
      </c>
      <c r="D710" s="16" t="str">
        <f>_xlfn.XLOOKUP($C710,Product!$E$3:$E$29,Product!$D$3:$D$29)</f>
        <v>SP</v>
      </c>
      <c r="E710" s="18" t="s">
        <v>581</v>
      </c>
      <c r="F710" s="18">
        <f t="shared" si="353"/>
        <v>10</v>
      </c>
      <c r="G710" s="18">
        <f t="shared" si="354"/>
        <v>20</v>
      </c>
      <c r="H710" s="18">
        <f t="shared" si="355"/>
        <v>31</v>
      </c>
      <c r="I710" s="18">
        <f t="shared" si="356"/>
        <v>10</v>
      </c>
      <c r="J710" s="16" t="str">
        <f t="shared" si="357"/>
        <v>Ocean Blue</v>
      </c>
      <c r="K710" s="16" t="str">
        <f t="shared" si="358"/>
        <v>Ocean Blue</v>
      </c>
      <c r="L710" s="25" t="str">
        <f t="shared" si="359"/>
        <v xml:space="preserve"> 1</v>
      </c>
      <c r="M710" s="19">
        <f t="shared" si="360"/>
        <v>1</v>
      </c>
      <c r="N710" s="18">
        <f t="shared" si="361"/>
        <v>44</v>
      </c>
      <c r="O710" s="18">
        <f t="shared" si="362"/>
        <v>54</v>
      </c>
      <c r="P710" s="18">
        <f t="shared" si="363"/>
        <v>65</v>
      </c>
      <c r="Q710" s="18">
        <f t="shared" si="364"/>
        <v>10</v>
      </c>
      <c r="R710" s="27" t="str">
        <f t="shared" si="365"/>
        <v xml:space="preserve">Rose Gold </v>
      </c>
      <c r="S710" s="19" t="str">
        <f t="shared" si="366"/>
        <v xml:space="preserve">Rose Gold </v>
      </c>
      <c r="T710" s="19" t="str">
        <f t="shared" si="367"/>
        <v xml:space="preserve"> 1</v>
      </c>
      <c r="U710" s="19">
        <f t="shared" si="368"/>
        <v>1</v>
      </c>
      <c r="V710" s="20" t="e">
        <f t="shared" si="369"/>
        <v>#VALUE!</v>
      </c>
      <c r="W710" s="18" t="e">
        <f t="shared" si="370"/>
        <v>#VALUE!</v>
      </c>
      <c r="X710" s="18" t="e">
        <f t="shared" si="371"/>
        <v>#VALUE!</v>
      </c>
      <c r="Y710" s="18" t="e">
        <f t="shared" si="372"/>
        <v>#VALUE!</v>
      </c>
      <c r="Z710" s="16" t="str">
        <f t="shared" si="373"/>
        <v xml:space="preserve"> </v>
      </c>
      <c r="AA710" s="16" t="str">
        <f t="shared" si="374"/>
        <v xml:space="preserve"> </v>
      </c>
      <c r="AB710" s="19" t="str">
        <f t="shared" si="375"/>
        <v>0</v>
      </c>
      <c r="AC710" s="19">
        <f t="shared" si="376"/>
        <v>0</v>
      </c>
      <c r="AD710" s="19">
        <f t="shared" si="377"/>
        <v>2</v>
      </c>
      <c r="AE710" s="31">
        <f>_xlfn.XLOOKUP(C710,Product!$E$3:$E$29,Product!$F$3:$F$29)</f>
        <v>360000</v>
      </c>
      <c r="AF710" s="31">
        <f>_xlfn.XLOOKUP(C710,Product!$E$3:$E$29,Product!$G$3:$G$29)</f>
        <v>108000</v>
      </c>
      <c r="AG710" s="21" t="s">
        <v>89</v>
      </c>
      <c r="AH710" s="22">
        <f>_xlfn.XLOOKUP(AG710,Diskon!$C$3:$C$9,Diskon!$D$3:$D$9)</f>
        <v>0.15</v>
      </c>
      <c r="AI710" s="17" t="s">
        <v>90</v>
      </c>
      <c r="AJ710" s="16" t="s">
        <v>23</v>
      </c>
      <c r="AK710" s="16" t="s">
        <v>44</v>
      </c>
      <c r="AL710" s="23">
        <f t="shared" si="378"/>
        <v>720000</v>
      </c>
      <c r="AM710" s="23">
        <f t="shared" si="379"/>
        <v>108000</v>
      </c>
      <c r="AN710" s="23">
        <f t="shared" si="380"/>
        <v>612000</v>
      </c>
      <c r="AO710" s="23">
        <f t="shared" si="381"/>
        <v>216000</v>
      </c>
      <c r="AP710" s="23">
        <f t="shared" si="382"/>
        <v>396000</v>
      </c>
      <c r="AQ710" s="24">
        <v>45022</v>
      </c>
      <c r="AR710" s="27" t="str">
        <f t="shared" si="383"/>
        <v>06/04/23</v>
      </c>
      <c r="AS710" s="16">
        <v>5</v>
      </c>
      <c r="AT710" s="66">
        <f>AP710/'pivot general'!$A$8</f>
        <v>5.9404037989482339E-4</v>
      </c>
    </row>
    <row r="711" spans="1:46" ht="14.4" x14ac:dyDescent="0.3">
      <c r="A711" s="16">
        <v>710</v>
      </c>
      <c r="B711" s="16" t="str">
        <f t="shared" si="352"/>
        <v>ORD-SP-710-19/04/23</v>
      </c>
      <c r="C711" s="17" t="s">
        <v>65</v>
      </c>
      <c r="D711" s="16" t="str">
        <f>_xlfn.XLOOKUP($C711,Product!$E$3:$E$29,Product!$D$3:$D$29)</f>
        <v>SP</v>
      </c>
      <c r="E711" s="18" t="s">
        <v>237</v>
      </c>
      <c r="F711" s="18">
        <f t="shared" si="353"/>
        <v>10</v>
      </c>
      <c r="G711" s="18">
        <f t="shared" si="354"/>
        <v>20</v>
      </c>
      <c r="H711" s="18">
        <f t="shared" si="355"/>
        <v>31</v>
      </c>
      <c r="I711" s="18">
        <f t="shared" si="356"/>
        <v>10</v>
      </c>
      <c r="J711" s="16" t="str">
        <f t="shared" si="357"/>
        <v>Snow White</v>
      </c>
      <c r="K711" s="16" t="str">
        <f t="shared" si="358"/>
        <v>Snow White</v>
      </c>
      <c r="L711" s="25" t="str">
        <f t="shared" si="359"/>
        <v xml:space="preserve"> 2</v>
      </c>
      <c r="M711" s="19">
        <f t="shared" si="360"/>
        <v>2</v>
      </c>
      <c r="N711" s="18" t="e">
        <f t="shared" si="361"/>
        <v>#VALUE!</v>
      </c>
      <c r="O711" s="18" t="e">
        <f t="shared" si="362"/>
        <v>#VALUE!</v>
      </c>
      <c r="P711" s="18" t="e">
        <f t="shared" si="363"/>
        <v>#VALUE!</v>
      </c>
      <c r="Q711" s="18" t="e">
        <f t="shared" si="364"/>
        <v>#VALUE!</v>
      </c>
      <c r="R711" s="27" t="str">
        <f t="shared" si="365"/>
        <v xml:space="preserve"> </v>
      </c>
      <c r="S711" s="19" t="str">
        <f t="shared" si="366"/>
        <v xml:space="preserve"> </v>
      </c>
      <c r="T711" s="19" t="str">
        <f t="shared" si="367"/>
        <v>0</v>
      </c>
      <c r="U711" s="19">
        <f t="shared" si="368"/>
        <v>0</v>
      </c>
      <c r="V711" s="20" t="e">
        <f t="shared" si="369"/>
        <v>#VALUE!</v>
      </c>
      <c r="W711" s="18" t="e">
        <f t="shared" si="370"/>
        <v>#VALUE!</v>
      </c>
      <c r="X711" s="18" t="e">
        <f t="shared" si="371"/>
        <v>#VALUE!</v>
      </c>
      <c r="Y711" s="18" t="e">
        <f t="shared" si="372"/>
        <v>#VALUE!</v>
      </c>
      <c r="Z711" s="16" t="str">
        <f t="shared" si="373"/>
        <v xml:space="preserve"> </v>
      </c>
      <c r="AA711" s="16" t="str">
        <f t="shared" si="374"/>
        <v xml:space="preserve"> </v>
      </c>
      <c r="AB711" s="19" t="str">
        <f t="shared" si="375"/>
        <v>0</v>
      </c>
      <c r="AC711" s="19">
        <f t="shared" si="376"/>
        <v>0</v>
      </c>
      <c r="AD711" s="19">
        <f t="shared" si="377"/>
        <v>2</v>
      </c>
      <c r="AE711" s="31">
        <f>_xlfn.XLOOKUP(C711,Product!$E$3:$E$29,Product!$F$3:$F$29)</f>
        <v>360000</v>
      </c>
      <c r="AF711" s="31">
        <f>_xlfn.XLOOKUP(C711,Product!$E$3:$E$29,Product!$G$3:$G$29)</f>
        <v>108000</v>
      </c>
      <c r="AG711" s="21" t="s">
        <v>12</v>
      </c>
      <c r="AH711" s="22">
        <f>_xlfn.XLOOKUP(AG711,Diskon!$C$3:$C$9,Diskon!$D$3:$D$9)</f>
        <v>0.2</v>
      </c>
      <c r="AI711" s="17" t="s">
        <v>13</v>
      </c>
      <c r="AJ711" s="16" t="s">
        <v>11</v>
      </c>
      <c r="AK711" s="16" t="s">
        <v>42</v>
      </c>
      <c r="AL711" s="23">
        <f t="shared" si="378"/>
        <v>720000</v>
      </c>
      <c r="AM711" s="23">
        <f t="shared" si="379"/>
        <v>144000</v>
      </c>
      <c r="AN711" s="23">
        <f t="shared" si="380"/>
        <v>576000</v>
      </c>
      <c r="AO711" s="23">
        <f t="shared" si="381"/>
        <v>216000</v>
      </c>
      <c r="AP711" s="23">
        <f t="shared" si="382"/>
        <v>360000</v>
      </c>
      <c r="AQ711" s="24">
        <v>45035</v>
      </c>
      <c r="AR711" s="27" t="str">
        <f t="shared" si="383"/>
        <v>19/04/23</v>
      </c>
      <c r="AS711" s="16">
        <v>2</v>
      </c>
      <c r="AT711" s="66">
        <f>AP711/'pivot general'!$A$8</f>
        <v>5.4003670899529393E-4</v>
      </c>
    </row>
    <row r="712" spans="1:46" ht="14.4" x14ac:dyDescent="0.3">
      <c r="A712" s="16">
        <v>711</v>
      </c>
      <c r="B712" s="16" t="str">
        <f t="shared" si="352"/>
        <v>ORD-PP-711-23/04/23</v>
      </c>
      <c r="C712" s="17" t="s">
        <v>56</v>
      </c>
      <c r="D712" s="16" t="str">
        <f>_xlfn.XLOOKUP($C712,Product!$E$3:$E$29,Product!$D$3:$D$29)</f>
        <v>PP</v>
      </c>
      <c r="E712" s="18" t="s">
        <v>582</v>
      </c>
      <c r="F712" s="18">
        <f t="shared" si="353"/>
        <v>10</v>
      </c>
      <c r="G712" s="18">
        <f t="shared" si="354"/>
        <v>23</v>
      </c>
      <c r="H712" s="18">
        <f t="shared" si="355"/>
        <v>34</v>
      </c>
      <c r="I712" s="18">
        <f t="shared" si="356"/>
        <v>13</v>
      </c>
      <c r="J712" s="16" t="str">
        <f t="shared" si="357"/>
        <v>Summer Orange</v>
      </c>
      <c r="K712" s="16" t="str">
        <f t="shared" si="358"/>
        <v>Summer Orange</v>
      </c>
      <c r="L712" s="25" t="str">
        <f t="shared" si="359"/>
        <v xml:space="preserve"> 2</v>
      </c>
      <c r="M712" s="19">
        <f t="shared" si="360"/>
        <v>2</v>
      </c>
      <c r="N712" s="18">
        <f t="shared" si="361"/>
        <v>47</v>
      </c>
      <c r="O712" s="18">
        <f t="shared" si="362"/>
        <v>58</v>
      </c>
      <c r="P712" s="18">
        <f t="shared" si="363"/>
        <v>69</v>
      </c>
      <c r="Q712" s="18">
        <f t="shared" si="364"/>
        <v>11</v>
      </c>
      <c r="R712" s="27" t="str">
        <f t="shared" si="365"/>
        <v xml:space="preserve">Ocean Blue </v>
      </c>
      <c r="S712" s="19" t="str">
        <f t="shared" si="366"/>
        <v xml:space="preserve">Ocean Blue </v>
      </c>
      <c r="T712" s="19" t="str">
        <f t="shared" si="367"/>
        <v xml:space="preserve"> 3</v>
      </c>
      <c r="U712" s="19">
        <f t="shared" si="368"/>
        <v>3</v>
      </c>
      <c r="V712" s="20">
        <f t="shared" si="369"/>
        <v>82</v>
      </c>
      <c r="W712" s="18">
        <f t="shared" si="370"/>
        <v>92</v>
      </c>
      <c r="X712" s="18">
        <f t="shared" si="371"/>
        <v>103</v>
      </c>
      <c r="Y712" s="18">
        <f t="shared" si="372"/>
        <v>10</v>
      </c>
      <c r="Z712" s="16" t="str">
        <f t="shared" si="373"/>
        <v xml:space="preserve">Rose Gold </v>
      </c>
      <c r="AA712" s="16" t="str">
        <f t="shared" si="374"/>
        <v xml:space="preserve">Rose Gold </v>
      </c>
      <c r="AB712" s="19" t="str">
        <f t="shared" si="375"/>
        <v xml:space="preserve"> 2</v>
      </c>
      <c r="AC712" s="19">
        <f t="shared" si="376"/>
        <v>2</v>
      </c>
      <c r="AD712" s="19">
        <f t="shared" si="377"/>
        <v>7</v>
      </c>
      <c r="AE712" s="31">
        <f>_xlfn.XLOOKUP(C712,Product!$E$3:$E$29,Product!$F$3:$F$29)</f>
        <v>175000</v>
      </c>
      <c r="AF712" s="31">
        <f>_xlfn.XLOOKUP(C712,Product!$E$3:$E$29,Product!$G$3:$G$29)</f>
        <v>63000</v>
      </c>
      <c r="AG712" s="21" t="s">
        <v>96</v>
      </c>
      <c r="AH712" s="22">
        <f>_xlfn.XLOOKUP(AG712,Diskon!$C$3:$C$9,Diskon!$D$3:$D$9)</f>
        <v>0.1</v>
      </c>
      <c r="AI712" s="17" t="s">
        <v>13</v>
      </c>
      <c r="AJ712" s="16" t="s">
        <v>14</v>
      </c>
      <c r="AK712" s="16" t="s">
        <v>76</v>
      </c>
      <c r="AL712" s="23">
        <f t="shared" si="378"/>
        <v>1225000</v>
      </c>
      <c r="AM712" s="23">
        <f t="shared" si="379"/>
        <v>122500</v>
      </c>
      <c r="AN712" s="23">
        <f t="shared" si="380"/>
        <v>1102500</v>
      </c>
      <c r="AO712" s="23">
        <f t="shared" si="381"/>
        <v>441000</v>
      </c>
      <c r="AP712" s="23">
        <f t="shared" si="382"/>
        <v>661500</v>
      </c>
      <c r="AQ712" s="24">
        <v>45039</v>
      </c>
      <c r="AR712" s="27" t="str">
        <f t="shared" si="383"/>
        <v>23/04/23</v>
      </c>
      <c r="AS712" s="16">
        <v>1</v>
      </c>
      <c r="AT712" s="66">
        <f>AP712/'pivot general'!$A$8</f>
        <v>9.9231745277885254E-4</v>
      </c>
    </row>
    <row r="713" spans="1:46" ht="14.4" x14ac:dyDescent="0.3">
      <c r="A713" s="16">
        <v>712</v>
      </c>
      <c r="B713" s="16" t="str">
        <f t="shared" si="352"/>
        <v>ORD-PU-712-06/04/23</v>
      </c>
      <c r="C713" s="17" t="s">
        <v>39</v>
      </c>
      <c r="D713" s="16" t="str">
        <f>_xlfn.XLOOKUP($C713,Product!$E$3:$E$29,Product!$D$3:$D$29)</f>
        <v>PU</v>
      </c>
      <c r="E713" s="18" t="s">
        <v>583</v>
      </c>
      <c r="F713" s="18">
        <f t="shared" si="353"/>
        <v>10</v>
      </c>
      <c r="G713" s="18">
        <f t="shared" si="354"/>
        <v>14</v>
      </c>
      <c r="H713" s="18">
        <f t="shared" si="355"/>
        <v>25</v>
      </c>
      <c r="I713" s="18">
        <f t="shared" si="356"/>
        <v>4</v>
      </c>
      <c r="J713" s="16" t="str">
        <f t="shared" si="357"/>
        <v>Gold</v>
      </c>
      <c r="K713" s="16" t="str">
        <f t="shared" si="358"/>
        <v>Gold</v>
      </c>
      <c r="L713" s="25" t="str">
        <f t="shared" si="359"/>
        <v xml:space="preserve"> 4</v>
      </c>
      <c r="M713" s="19">
        <f t="shared" si="360"/>
        <v>4</v>
      </c>
      <c r="N713" s="18" t="e">
        <f t="shared" si="361"/>
        <v>#VALUE!</v>
      </c>
      <c r="O713" s="18" t="e">
        <f t="shared" si="362"/>
        <v>#VALUE!</v>
      </c>
      <c r="P713" s="18" t="e">
        <f t="shared" si="363"/>
        <v>#VALUE!</v>
      </c>
      <c r="Q713" s="18" t="e">
        <f t="shared" si="364"/>
        <v>#VALUE!</v>
      </c>
      <c r="R713" s="27" t="str">
        <f t="shared" si="365"/>
        <v xml:space="preserve"> </v>
      </c>
      <c r="S713" s="19" t="str">
        <f t="shared" si="366"/>
        <v xml:space="preserve"> </v>
      </c>
      <c r="T713" s="19" t="str">
        <f t="shared" si="367"/>
        <v>0</v>
      </c>
      <c r="U713" s="19">
        <f t="shared" si="368"/>
        <v>0</v>
      </c>
      <c r="V713" s="20" t="e">
        <f t="shared" si="369"/>
        <v>#VALUE!</v>
      </c>
      <c r="W713" s="18" t="e">
        <f t="shared" si="370"/>
        <v>#VALUE!</v>
      </c>
      <c r="X713" s="18" t="e">
        <f t="shared" si="371"/>
        <v>#VALUE!</v>
      </c>
      <c r="Y713" s="18" t="e">
        <f t="shared" si="372"/>
        <v>#VALUE!</v>
      </c>
      <c r="Z713" s="16" t="str">
        <f t="shared" si="373"/>
        <v xml:space="preserve"> </v>
      </c>
      <c r="AA713" s="16" t="str">
        <f t="shared" si="374"/>
        <v xml:space="preserve"> </v>
      </c>
      <c r="AB713" s="19" t="str">
        <f t="shared" si="375"/>
        <v>0</v>
      </c>
      <c r="AC713" s="19">
        <f t="shared" si="376"/>
        <v>0</v>
      </c>
      <c r="AD713" s="19">
        <f t="shared" si="377"/>
        <v>4</v>
      </c>
      <c r="AE713" s="31">
        <f>_xlfn.XLOOKUP(C713,Product!$E$3:$E$29,Product!$F$3:$F$29)</f>
        <v>235000</v>
      </c>
      <c r="AF713" s="31">
        <f>_xlfn.XLOOKUP(C713,Product!$E$3:$E$29,Product!$G$3:$G$29)</f>
        <v>89000</v>
      </c>
      <c r="AG713" s="21" t="s">
        <v>89</v>
      </c>
      <c r="AH713" s="22">
        <f>_xlfn.XLOOKUP(AG713,Diskon!$C$3:$C$9,Diskon!$D$3:$D$9)</f>
        <v>0.15</v>
      </c>
      <c r="AI713" s="17" t="s">
        <v>90</v>
      </c>
      <c r="AJ713" s="16" t="s">
        <v>23</v>
      </c>
      <c r="AK713" s="16" t="s">
        <v>42</v>
      </c>
      <c r="AL713" s="23">
        <f t="shared" si="378"/>
        <v>940000</v>
      </c>
      <c r="AM713" s="23">
        <f t="shared" si="379"/>
        <v>141000</v>
      </c>
      <c r="AN713" s="23">
        <f t="shared" si="380"/>
        <v>799000</v>
      </c>
      <c r="AO713" s="23">
        <f t="shared" si="381"/>
        <v>356000</v>
      </c>
      <c r="AP713" s="23">
        <f t="shared" si="382"/>
        <v>443000</v>
      </c>
      <c r="AQ713" s="24">
        <v>45022</v>
      </c>
      <c r="AR713" s="27" t="str">
        <f t="shared" si="383"/>
        <v>06/04/23</v>
      </c>
      <c r="AS713" s="16">
        <v>5</v>
      </c>
      <c r="AT713" s="66">
        <f>AP713/'pivot general'!$A$8</f>
        <v>6.6454517245809783E-4</v>
      </c>
    </row>
    <row r="714" spans="1:46" ht="14.4" x14ac:dyDescent="0.3">
      <c r="A714" s="16">
        <v>713</v>
      </c>
      <c r="B714" s="16" t="str">
        <f t="shared" si="352"/>
        <v>ORD-PW-713-06/04/23</v>
      </c>
      <c r="C714" s="17" t="s">
        <v>9</v>
      </c>
      <c r="D714" s="16" t="str">
        <f>_xlfn.XLOOKUP($C714,Product!$E$3:$E$29,Product!$D$3:$D$29)</f>
        <v>PW</v>
      </c>
      <c r="E714" s="18" t="s">
        <v>584</v>
      </c>
      <c r="F714" s="18">
        <f t="shared" si="353"/>
        <v>10</v>
      </c>
      <c r="G714" s="18">
        <f t="shared" si="354"/>
        <v>18</v>
      </c>
      <c r="H714" s="18">
        <f t="shared" si="355"/>
        <v>29</v>
      </c>
      <c r="I714" s="18">
        <f t="shared" si="356"/>
        <v>8</v>
      </c>
      <c r="J714" s="16" t="str">
        <f t="shared" si="357"/>
        <v>Ash Grey</v>
      </c>
      <c r="K714" s="16" t="str">
        <f t="shared" si="358"/>
        <v>Ash Grey</v>
      </c>
      <c r="L714" s="25" t="str">
        <f t="shared" si="359"/>
        <v xml:space="preserve"> 4</v>
      </c>
      <c r="M714" s="19">
        <f t="shared" si="360"/>
        <v>4</v>
      </c>
      <c r="N714" s="18">
        <f t="shared" si="361"/>
        <v>42</v>
      </c>
      <c r="O714" s="18">
        <f t="shared" si="362"/>
        <v>47</v>
      </c>
      <c r="P714" s="18">
        <f t="shared" si="363"/>
        <v>58</v>
      </c>
      <c r="Q714" s="18">
        <f t="shared" si="364"/>
        <v>5</v>
      </c>
      <c r="R714" s="27" t="str">
        <f t="shared" si="365"/>
        <v xml:space="preserve">Dusk </v>
      </c>
      <c r="S714" s="19" t="str">
        <f t="shared" si="366"/>
        <v xml:space="preserve">Dusk </v>
      </c>
      <c r="T714" s="19" t="str">
        <f t="shared" si="367"/>
        <v xml:space="preserve"> 3</v>
      </c>
      <c r="U714" s="19">
        <f t="shared" si="368"/>
        <v>3</v>
      </c>
      <c r="V714" s="20" t="e">
        <f t="shared" si="369"/>
        <v>#VALUE!</v>
      </c>
      <c r="W714" s="18" t="e">
        <f t="shared" si="370"/>
        <v>#VALUE!</v>
      </c>
      <c r="X714" s="18" t="e">
        <f t="shared" si="371"/>
        <v>#VALUE!</v>
      </c>
      <c r="Y714" s="18" t="e">
        <f t="shared" si="372"/>
        <v>#VALUE!</v>
      </c>
      <c r="Z714" s="16" t="str">
        <f t="shared" si="373"/>
        <v xml:space="preserve"> </v>
      </c>
      <c r="AA714" s="16" t="str">
        <f t="shared" si="374"/>
        <v xml:space="preserve"> </v>
      </c>
      <c r="AB714" s="19" t="str">
        <f t="shared" si="375"/>
        <v>0</v>
      </c>
      <c r="AC714" s="19">
        <f t="shared" si="376"/>
        <v>0</v>
      </c>
      <c r="AD714" s="19">
        <f t="shared" si="377"/>
        <v>7</v>
      </c>
      <c r="AE714" s="31">
        <f>_xlfn.XLOOKUP(C714,Product!$E$3:$E$29,Product!$F$3:$F$29)</f>
        <v>120000</v>
      </c>
      <c r="AF714" s="31">
        <f>_xlfn.XLOOKUP(C714,Product!$E$3:$E$29,Product!$G$3:$G$29)</f>
        <v>39000</v>
      </c>
      <c r="AG714" s="21" t="s">
        <v>19</v>
      </c>
      <c r="AH714" s="22">
        <f>_xlfn.XLOOKUP(AG714,Diskon!$C$3:$C$9,Diskon!$D$3:$D$9)</f>
        <v>0.15</v>
      </c>
      <c r="AI714" s="17" t="s">
        <v>90</v>
      </c>
      <c r="AJ714" s="16" t="s">
        <v>11</v>
      </c>
      <c r="AK714" s="16" t="s">
        <v>34</v>
      </c>
      <c r="AL714" s="23">
        <f t="shared" si="378"/>
        <v>840000</v>
      </c>
      <c r="AM714" s="23">
        <f t="shared" si="379"/>
        <v>126000</v>
      </c>
      <c r="AN714" s="23">
        <f t="shared" si="380"/>
        <v>714000</v>
      </c>
      <c r="AO714" s="23">
        <f t="shared" si="381"/>
        <v>273000</v>
      </c>
      <c r="AP714" s="23">
        <f t="shared" si="382"/>
        <v>441000</v>
      </c>
      <c r="AQ714" s="24">
        <v>45022</v>
      </c>
      <c r="AR714" s="27" t="str">
        <f t="shared" si="383"/>
        <v>06/04/23</v>
      </c>
      <c r="AS714" s="16">
        <v>2</v>
      </c>
      <c r="AT714" s="66">
        <f>AP714/'pivot general'!$A$8</f>
        <v>6.615449685192351E-4</v>
      </c>
    </row>
    <row r="715" spans="1:46" ht="14.4" x14ac:dyDescent="0.3">
      <c r="A715" s="16">
        <v>714</v>
      </c>
      <c r="B715" s="16" t="str">
        <f t="shared" si="352"/>
        <v>ORD-PP-714-17/04/23</v>
      </c>
      <c r="C715" s="17" t="s">
        <v>24</v>
      </c>
      <c r="D715" s="16" t="str">
        <f>_xlfn.XLOOKUP($C715,Product!$E$3:$E$29,Product!$D$3:$D$29)</f>
        <v>PP</v>
      </c>
      <c r="E715" s="18" t="s">
        <v>585</v>
      </c>
      <c r="F715" s="18">
        <f t="shared" si="353"/>
        <v>10</v>
      </c>
      <c r="G715" s="18">
        <f t="shared" si="354"/>
        <v>14</v>
      </c>
      <c r="H715" s="18">
        <f t="shared" si="355"/>
        <v>25</v>
      </c>
      <c r="I715" s="18">
        <f t="shared" si="356"/>
        <v>4</v>
      </c>
      <c r="J715" s="16" t="str">
        <f t="shared" si="357"/>
        <v>Dusk</v>
      </c>
      <c r="K715" s="16" t="str">
        <f t="shared" si="358"/>
        <v>Dusk</v>
      </c>
      <c r="L715" s="25" t="str">
        <f t="shared" si="359"/>
        <v xml:space="preserve"> 2</v>
      </c>
      <c r="M715" s="19">
        <f t="shared" si="360"/>
        <v>2</v>
      </c>
      <c r="N715" s="18">
        <f t="shared" si="361"/>
        <v>38</v>
      </c>
      <c r="O715" s="18">
        <f t="shared" si="362"/>
        <v>49</v>
      </c>
      <c r="P715" s="18">
        <f t="shared" si="363"/>
        <v>60</v>
      </c>
      <c r="Q715" s="18">
        <f t="shared" si="364"/>
        <v>11</v>
      </c>
      <c r="R715" s="27" t="str">
        <f t="shared" si="365"/>
        <v xml:space="preserve">Ocean Blue </v>
      </c>
      <c r="S715" s="19" t="str">
        <f t="shared" si="366"/>
        <v xml:space="preserve">Ocean Blue </v>
      </c>
      <c r="T715" s="19" t="str">
        <f t="shared" si="367"/>
        <v xml:space="preserve"> 1</v>
      </c>
      <c r="U715" s="19">
        <f t="shared" si="368"/>
        <v>1</v>
      </c>
      <c r="V715" s="20" t="e">
        <f t="shared" si="369"/>
        <v>#VALUE!</v>
      </c>
      <c r="W715" s="18" t="e">
        <f t="shared" si="370"/>
        <v>#VALUE!</v>
      </c>
      <c r="X715" s="18" t="e">
        <f t="shared" si="371"/>
        <v>#VALUE!</v>
      </c>
      <c r="Y715" s="18" t="e">
        <f t="shared" si="372"/>
        <v>#VALUE!</v>
      </c>
      <c r="Z715" s="16" t="str">
        <f t="shared" si="373"/>
        <v xml:space="preserve"> </v>
      </c>
      <c r="AA715" s="16" t="str">
        <f t="shared" si="374"/>
        <v xml:space="preserve"> </v>
      </c>
      <c r="AB715" s="19" t="str">
        <f t="shared" si="375"/>
        <v>0</v>
      </c>
      <c r="AC715" s="19">
        <f t="shared" si="376"/>
        <v>0</v>
      </c>
      <c r="AD715" s="19">
        <f t="shared" si="377"/>
        <v>3</v>
      </c>
      <c r="AE715" s="31">
        <f>_xlfn.XLOOKUP(C715,Product!$E$3:$E$29,Product!$F$3:$F$29)</f>
        <v>130000</v>
      </c>
      <c r="AF715" s="31">
        <f>_xlfn.XLOOKUP(C715,Product!$E$3:$E$29,Product!$G$3:$G$29)</f>
        <v>46000</v>
      </c>
      <c r="AG715" s="21" t="s">
        <v>12</v>
      </c>
      <c r="AH715" s="22">
        <f>_xlfn.XLOOKUP(AG715,Diskon!$C$3:$C$9,Diskon!$D$3:$D$9)</f>
        <v>0.2</v>
      </c>
      <c r="AI715" s="17" t="s">
        <v>13</v>
      </c>
      <c r="AJ715" s="16" t="s">
        <v>11</v>
      </c>
      <c r="AK715" s="16" t="s">
        <v>18</v>
      </c>
      <c r="AL715" s="23">
        <f t="shared" si="378"/>
        <v>390000</v>
      </c>
      <c r="AM715" s="23">
        <f t="shared" si="379"/>
        <v>78000</v>
      </c>
      <c r="AN715" s="23">
        <f t="shared" si="380"/>
        <v>312000</v>
      </c>
      <c r="AO715" s="23">
        <f t="shared" si="381"/>
        <v>138000</v>
      </c>
      <c r="AP715" s="23">
        <f t="shared" si="382"/>
        <v>174000</v>
      </c>
      <c r="AQ715" s="24">
        <v>45033</v>
      </c>
      <c r="AR715" s="27" t="str">
        <f t="shared" si="383"/>
        <v>17/04/23</v>
      </c>
      <c r="AS715" s="16">
        <v>3</v>
      </c>
      <c r="AT715" s="66">
        <f>AP715/'pivot general'!$A$8</f>
        <v>2.6101774268105874E-4</v>
      </c>
    </row>
    <row r="716" spans="1:46" ht="14.4" x14ac:dyDescent="0.3">
      <c r="A716" s="16">
        <v>715</v>
      </c>
      <c r="B716" s="16" t="str">
        <f t="shared" si="352"/>
        <v>ORD-AK-715-21/04/23</v>
      </c>
      <c r="C716" s="17" t="s">
        <v>69</v>
      </c>
      <c r="D716" s="16" t="str">
        <f>_xlfn.XLOOKUP($C716,Product!$E$3:$E$29,Product!$D$3:$D$29)</f>
        <v>AK</v>
      </c>
      <c r="E716" s="18" t="s">
        <v>586</v>
      </c>
      <c r="F716" s="18">
        <f t="shared" si="353"/>
        <v>10</v>
      </c>
      <c r="G716" s="18">
        <f t="shared" si="354"/>
        <v>23</v>
      </c>
      <c r="H716" s="18">
        <f t="shared" si="355"/>
        <v>34</v>
      </c>
      <c r="I716" s="18">
        <f t="shared" si="356"/>
        <v>13</v>
      </c>
      <c r="J716" s="16" t="str">
        <f t="shared" si="357"/>
        <v>Summer Orange</v>
      </c>
      <c r="K716" s="16" t="str">
        <f t="shared" si="358"/>
        <v>Summer Orange</v>
      </c>
      <c r="L716" s="25" t="str">
        <f t="shared" si="359"/>
        <v xml:space="preserve"> 2</v>
      </c>
      <c r="M716" s="19">
        <f t="shared" si="360"/>
        <v>2</v>
      </c>
      <c r="N716" s="18">
        <f t="shared" si="361"/>
        <v>47</v>
      </c>
      <c r="O716" s="18">
        <f t="shared" si="362"/>
        <v>55</v>
      </c>
      <c r="P716" s="18">
        <f t="shared" si="363"/>
        <v>66</v>
      </c>
      <c r="Q716" s="18">
        <f t="shared" si="364"/>
        <v>8</v>
      </c>
      <c r="R716" s="27" t="str">
        <f t="shared" si="365"/>
        <v xml:space="preserve">Magenta </v>
      </c>
      <c r="S716" s="19" t="str">
        <f t="shared" si="366"/>
        <v xml:space="preserve">Magenta </v>
      </c>
      <c r="T716" s="19" t="str">
        <f t="shared" si="367"/>
        <v xml:space="preserve"> 2</v>
      </c>
      <c r="U716" s="19">
        <f t="shared" si="368"/>
        <v>2</v>
      </c>
      <c r="V716" s="20">
        <f t="shared" si="369"/>
        <v>79</v>
      </c>
      <c r="W716" s="18">
        <f t="shared" si="370"/>
        <v>90</v>
      </c>
      <c r="X716" s="18">
        <f t="shared" si="371"/>
        <v>101</v>
      </c>
      <c r="Y716" s="18">
        <f t="shared" si="372"/>
        <v>11</v>
      </c>
      <c r="Z716" s="16" t="str">
        <f t="shared" si="373"/>
        <v xml:space="preserve">Ocean Blue </v>
      </c>
      <c r="AA716" s="16" t="str">
        <f t="shared" si="374"/>
        <v xml:space="preserve">Ocean Blue </v>
      </c>
      <c r="AB716" s="19" t="str">
        <f t="shared" si="375"/>
        <v xml:space="preserve"> 3</v>
      </c>
      <c r="AC716" s="19">
        <f t="shared" si="376"/>
        <v>3</v>
      </c>
      <c r="AD716" s="19">
        <f t="shared" si="377"/>
        <v>7</v>
      </c>
      <c r="AE716" s="31">
        <f>_xlfn.XLOOKUP(C716,Product!$E$3:$E$29,Product!$F$3:$F$29)</f>
        <v>9000</v>
      </c>
      <c r="AF716" s="31">
        <f>_xlfn.XLOOKUP(C716,Product!$E$3:$E$29,Product!$G$3:$G$29)</f>
        <v>2000</v>
      </c>
      <c r="AG716" s="21" t="s">
        <v>12</v>
      </c>
      <c r="AH716" s="22">
        <f>_xlfn.XLOOKUP(AG716,Diskon!$C$3:$C$9,Diskon!$D$3:$D$9)</f>
        <v>0.2</v>
      </c>
      <c r="AI716" s="17" t="s">
        <v>13</v>
      </c>
      <c r="AJ716" s="16" t="s">
        <v>11</v>
      </c>
      <c r="AK716" s="16" t="s">
        <v>36</v>
      </c>
      <c r="AL716" s="23">
        <f t="shared" si="378"/>
        <v>63000</v>
      </c>
      <c r="AM716" s="23">
        <f t="shared" si="379"/>
        <v>12600</v>
      </c>
      <c r="AN716" s="23">
        <f t="shared" si="380"/>
        <v>50400</v>
      </c>
      <c r="AO716" s="23">
        <f t="shared" si="381"/>
        <v>14000</v>
      </c>
      <c r="AP716" s="23">
        <f t="shared" si="382"/>
        <v>36400</v>
      </c>
      <c r="AQ716" s="24">
        <v>45037</v>
      </c>
      <c r="AR716" s="27" t="str">
        <f t="shared" si="383"/>
        <v>21/04/23</v>
      </c>
      <c r="AS716" s="16">
        <v>5</v>
      </c>
      <c r="AT716" s="66">
        <f>AP716/'pivot general'!$A$8</f>
        <v>5.4603711687301944E-5</v>
      </c>
    </row>
    <row r="717" spans="1:46" ht="14.4" x14ac:dyDescent="0.3">
      <c r="A717" s="16">
        <v>716</v>
      </c>
      <c r="B717" s="16" t="str">
        <f t="shared" si="352"/>
        <v>ORD-AK-716-06/04/23</v>
      </c>
      <c r="C717" s="17" t="s">
        <v>37</v>
      </c>
      <c r="D717" s="16" t="str">
        <f>_xlfn.XLOOKUP($C717,Product!$E$3:$E$29,Product!$D$3:$D$29)</f>
        <v>AK</v>
      </c>
      <c r="E717" s="18" t="s">
        <v>407</v>
      </c>
      <c r="F717" s="18">
        <f t="shared" si="353"/>
        <v>10</v>
      </c>
      <c r="G717" s="18">
        <f t="shared" si="354"/>
        <v>14</v>
      </c>
      <c r="H717" s="18">
        <f t="shared" si="355"/>
        <v>25</v>
      </c>
      <c r="I717" s="18">
        <f t="shared" si="356"/>
        <v>4</v>
      </c>
      <c r="J717" s="16" t="str">
        <f t="shared" si="357"/>
        <v>Gold</v>
      </c>
      <c r="K717" s="16" t="str">
        <f t="shared" si="358"/>
        <v>Gold</v>
      </c>
      <c r="L717" s="25" t="str">
        <f t="shared" si="359"/>
        <v xml:space="preserve"> 7</v>
      </c>
      <c r="M717" s="19">
        <f t="shared" si="360"/>
        <v>7</v>
      </c>
      <c r="N717" s="18" t="e">
        <f t="shared" si="361"/>
        <v>#VALUE!</v>
      </c>
      <c r="O717" s="18" t="e">
        <f t="shared" si="362"/>
        <v>#VALUE!</v>
      </c>
      <c r="P717" s="18" t="e">
        <f t="shared" si="363"/>
        <v>#VALUE!</v>
      </c>
      <c r="Q717" s="18" t="e">
        <f t="shared" si="364"/>
        <v>#VALUE!</v>
      </c>
      <c r="R717" s="27" t="str">
        <f t="shared" si="365"/>
        <v xml:space="preserve"> </v>
      </c>
      <c r="S717" s="19" t="str">
        <f t="shared" si="366"/>
        <v xml:space="preserve"> </v>
      </c>
      <c r="T717" s="19" t="str">
        <f t="shared" si="367"/>
        <v>0</v>
      </c>
      <c r="U717" s="19">
        <f t="shared" si="368"/>
        <v>0</v>
      </c>
      <c r="V717" s="20" t="e">
        <f t="shared" si="369"/>
        <v>#VALUE!</v>
      </c>
      <c r="W717" s="18" t="e">
        <f t="shared" si="370"/>
        <v>#VALUE!</v>
      </c>
      <c r="X717" s="18" t="e">
        <f t="shared" si="371"/>
        <v>#VALUE!</v>
      </c>
      <c r="Y717" s="18" t="e">
        <f t="shared" si="372"/>
        <v>#VALUE!</v>
      </c>
      <c r="Z717" s="16" t="str">
        <f t="shared" si="373"/>
        <v xml:space="preserve"> </v>
      </c>
      <c r="AA717" s="16" t="str">
        <f t="shared" si="374"/>
        <v xml:space="preserve"> </v>
      </c>
      <c r="AB717" s="19" t="str">
        <f t="shared" si="375"/>
        <v>0</v>
      </c>
      <c r="AC717" s="19">
        <f t="shared" si="376"/>
        <v>0</v>
      </c>
      <c r="AD717" s="19">
        <f t="shared" si="377"/>
        <v>7</v>
      </c>
      <c r="AE717" s="31">
        <f>_xlfn.XLOOKUP(C717,Product!$E$3:$E$29,Product!$F$3:$F$29)</f>
        <v>48000</v>
      </c>
      <c r="AF717" s="31">
        <f>_xlfn.XLOOKUP(C717,Product!$E$3:$E$29,Product!$G$3:$G$29)</f>
        <v>20000</v>
      </c>
      <c r="AG717" s="21" t="s">
        <v>19</v>
      </c>
      <c r="AH717" s="22">
        <f>_xlfn.XLOOKUP(AG717,Diskon!$C$3:$C$9,Diskon!$D$3:$D$9)</f>
        <v>0.15</v>
      </c>
      <c r="AI717" s="17" t="s">
        <v>90</v>
      </c>
      <c r="AJ717" s="16" t="s">
        <v>11</v>
      </c>
      <c r="AK717" s="16" t="s">
        <v>75</v>
      </c>
      <c r="AL717" s="23">
        <f t="shared" si="378"/>
        <v>336000</v>
      </c>
      <c r="AM717" s="23">
        <f t="shared" si="379"/>
        <v>50400</v>
      </c>
      <c r="AN717" s="23">
        <f t="shared" si="380"/>
        <v>285600</v>
      </c>
      <c r="AO717" s="23">
        <f t="shared" si="381"/>
        <v>140000</v>
      </c>
      <c r="AP717" s="23">
        <f t="shared" si="382"/>
        <v>145600</v>
      </c>
      <c r="AQ717" s="24">
        <v>45022</v>
      </c>
      <c r="AR717" s="27" t="str">
        <f t="shared" si="383"/>
        <v>06/04/23</v>
      </c>
      <c r="AS717" s="16">
        <v>3</v>
      </c>
      <c r="AT717" s="66">
        <f>AP717/'pivot general'!$A$8</f>
        <v>2.1841484674920778E-4</v>
      </c>
    </row>
    <row r="718" spans="1:46" ht="14.4" x14ac:dyDescent="0.3">
      <c r="A718" s="16">
        <v>717</v>
      </c>
      <c r="B718" s="16" t="str">
        <f t="shared" si="352"/>
        <v>ORD-AK-717-05/04/23</v>
      </c>
      <c r="C718" s="17" t="s">
        <v>45</v>
      </c>
      <c r="D718" s="16" t="str">
        <f>_xlfn.XLOOKUP($C718,Product!$E$3:$E$29,Product!$D$3:$D$29)</f>
        <v>AK</v>
      </c>
      <c r="E718" s="18" t="s">
        <v>587</v>
      </c>
      <c r="F718" s="18">
        <f t="shared" si="353"/>
        <v>10</v>
      </c>
      <c r="G718" s="18">
        <f t="shared" si="354"/>
        <v>18</v>
      </c>
      <c r="H718" s="18">
        <f t="shared" si="355"/>
        <v>29</v>
      </c>
      <c r="I718" s="18">
        <f t="shared" si="356"/>
        <v>8</v>
      </c>
      <c r="J718" s="16" t="str">
        <f t="shared" si="357"/>
        <v>Ash Grey</v>
      </c>
      <c r="K718" s="16" t="str">
        <f t="shared" si="358"/>
        <v>Ash Grey</v>
      </c>
      <c r="L718" s="25" t="str">
        <f t="shared" si="359"/>
        <v xml:space="preserve"> 3</v>
      </c>
      <c r="M718" s="19">
        <f t="shared" si="360"/>
        <v>3</v>
      </c>
      <c r="N718" s="18">
        <f t="shared" si="361"/>
        <v>42</v>
      </c>
      <c r="O718" s="18">
        <f t="shared" si="362"/>
        <v>51</v>
      </c>
      <c r="P718" s="18">
        <f t="shared" si="363"/>
        <v>62</v>
      </c>
      <c r="Q718" s="18">
        <f t="shared" si="364"/>
        <v>9</v>
      </c>
      <c r="R718" s="27" t="str">
        <f t="shared" si="365"/>
        <v xml:space="preserve">Ash Grey </v>
      </c>
      <c r="S718" s="19" t="str">
        <f t="shared" si="366"/>
        <v xml:space="preserve">Ash Grey </v>
      </c>
      <c r="T718" s="19" t="str">
        <f t="shared" si="367"/>
        <v xml:space="preserve"> 2</v>
      </c>
      <c r="U718" s="19">
        <f t="shared" si="368"/>
        <v>2</v>
      </c>
      <c r="V718" s="20">
        <f t="shared" si="369"/>
        <v>75</v>
      </c>
      <c r="W718" s="18">
        <f t="shared" si="370"/>
        <v>89</v>
      </c>
      <c r="X718" s="18">
        <f t="shared" si="371"/>
        <v>100</v>
      </c>
      <c r="Y718" s="18">
        <f t="shared" si="372"/>
        <v>14</v>
      </c>
      <c r="Z718" s="16" t="str">
        <f t="shared" si="373"/>
        <v xml:space="preserve">Summer Orange </v>
      </c>
      <c r="AA718" s="16" t="str">
        <f t="shared" si="374"/>
        <v xml:space="preserve">Summer Orange </v>
      </c>
      <c r="AB718" s="19" t="str">
        <f t="shared" si="375"/>
        <v xml:space="preserve"> 2</v>
      </c>
      <c r="AC718" s="19">
        <f t="shared" si="376"/>
        <v>2</v>
      </c>
      <c r="AD718" s="19">
        <f t="shared" si="377"/>
        <v>7</v>
      </c>
      <c r="AE718" s="31">
        <f>_xlfn.XLOOKUP(C718,Product!$E$3:$E$29,Product!$F$3:$F$29)</f>
        <v>400000</v>
      </c>
      <c r="AF718" s="31">
        <f>_xlfn.XLOOKUP(C718,Product!$E$3:$E$29,Product!$G$3:$G$29)</f>
        <v>250000</v>
      </c>
      <c r="AG718" s="21" t="s">
        <v>92</v>
      </c>
      <c r="AH718" s="22">
        <f>_xlfn.XLOOKUP(AG718,Diskon!$C$3:$C$9,Diskon!$D$3:$D$9)</f>
        <v>0.1</v>
      </c>
      <c r="AI718" s="17" t="s">
        <v>90</v>
      </c>
      <c r="AJ718" s="16" t="s">
        <v>14</v>
      </c>
      <c r="AK718" s="16" t="s">
        <v>28</v>
      </c>
      <c r="AL718" s="23">
        <f t="shared" si="378"/>
        <v>2800000</v>
      </c>
      <c r="AM718" s="23">
        <f t="shared" si="379"/>
        <v>280000</v>
      </c>
      <c r="AN718" s="23">
        <f t="shared" si="380"/>
        <v>2520000</v>
      </c>
      <c r="AO718" s="23">
        <f t="shared" si="381"/>
        <v>1750000</v>
      </c>
      <c r="AP718" s="23">
        <f t="shared" si="382"/>
        <v>770000</v>
      </c>
      <c r="AQ718" s="24">
        <v>45021</v>
      </c>
      <c r="AR718" s="27" t="str">
        <f t="shared" si="383"/>
        <v>05/04/23</v>
      </c>
      <c r="AS718" s="16">
        <v>3</v>
      </c>
      <c r="AT718" s="66">
        <f>AP718/'pivot general'!$A$8</f>
        <v>1.1550785164621566E-3</v>
      </c>
    </row>
    <row r="719" spans="1:46" ht="14.4" x14ac:dyDescent="0.3">
      <c r="A719" s="16">
        <v>718</v>
      </c>
      <c r="B719" s="16" t="str">
        <f t="shared" si="352"/>
        <v>ORD-PU-718-26/04/23</v>
      </c>
      <c r="C719" s="17" t="s">
        <v>71</v>
      </c>
      <c r="D719" s="16" t="str">
        <f>_xlfn.XLOOKUP($C719,Product!$E$3:$E$29,Product!$D$3:$D$29)</f>
        <v>PU</v>
      </c>
      <c r="E719" s="18" t="s">
        <v>588</v>
      </c>
      <c r="F719" s="18">
        <f t="shared" si="353"/>
        <v>10</v>
      </c>
      <c r="G719" s="18">
        <f t="shared" si="354"/>
        <v>19</v>
      </c>
      <c r="H719" s="18">
        <f t="shared" si="355"/>
        <v>30</v>
      </c>
      <c r="I719" s="18">
        <f t="shared" si="356"/>
        <v>9</v>
      </c>
      <c r="J719" s="16" t="str">
        <f t="shared" si="357"/>
        <v>Rose Gold</v>
      </c>
      <c r="K719" s="16" t="str">
        <f t="shared" si="358"/>
        <v>Rose Gold</v>
      </c>
      <c r="L719" s="25" t="str">
        <f t="shared" si="359"/>
        <v xml:space="preserve"> 3</v>
      </c>
      <c r="M719" s="19">
        <f t="shared" si="360"/>
        <v>3</v>
      </c>
      <c r="N719" s="18">
        <f t="shared" si="361"/>
        <v>43</v>
      </c>
      <c r="O719" s="18">
        <f t="shared" si="362"/>
        <v>55</v>
      </c>
      <c r="P719" s="18">
        <f t="shared" si="363"/>
        <v>66</v>
      </c>
      <c r="Q719" s="18">
        <f t="shared" si="364"/>
        <v>12</v>
      </c>
      <c r="R719" s="27" t="str">
        <f t="shared" si="365"/>
        <v xml:space="preserve">Carmine Red </v>
      </c>
      <c r="S719" s="19" t="str">
        <f t="shared" si="366"/>
        <v xml:space="preserve">Carmine Red </v>
      </c>
      <c r="T719" s="19" t="str">
        <f t="shared" si="367"/>
        <v xml:space="preserve"> 3</v>
      </c>
      <c r="U719" s="19">
        <f t="shared" si="368"/>
        <v>3</v>
      </c>
      <c r="V719" s="20" t="e">
        <f t="shared" si="369"/>
        <v>#VALUE!</v>
      </c>
      <c r="W719" s="18" t="e">
        <f t="shared" si="370"/>
        <v>#VALUE!</v>
      </c>
      <c r="X719" s="18" t="e">
        <f t="shared" si="371"/>
        <v>#VALUE!</v>
      </c>
      <c r="Y719" s="18" t="e">
        <f t="shared" si="372"/>
        <v>#VALUE!</v>
      </c>
      <c r="Z719" s="16" t="str">
        <f t="shared" si="373"/>
        <v xml:space="preserve"> </v>
      </c>
      <c r="AA719" s="16" t="str">
        <f t="shared" si="374"/>
        <v xml:space="preserve"> </v>
      </c>
      <c r="AB719" s="19" t="str">
        <f t="shared" si="375"/>
        <v>0</v>
      </c>
      <c r="AC719" s="19">
        <f t="shared" si="376"/>
        <v>0</v>
      </c>
      <c r="AD719" s="19">
        <f t="shared" si="377"/>
        <v>6</v>
      </c>
      <c r="AE719" s="31">
        <f>_xlfn.XLOOKUP(C719,Product!$E$3:$E$29,Product!$F$3:$F$29)</f>
        <v>200000</v>
      </c>
      <c r="AF719" s="31">
        <f>_xlfn.XLOOKUP(C719,Product!$E$3:$E$29,Product!$G$3:$G$29)</f>
        <v>64000</v>
      </c>
      <c r="AG719" s="21" t="s">
        <v>12</v>
      </c>
      <c r="AH719" s="22">
        <f>_xlfn.XLOOKUP(AG719,Diskon!$C$3:$C$9,Diskon!$D$3:$D$9)</f>
        <v>0.2</v>
      </c>
      <c r="AI719" s="17" t="s">
        <v>13</v>
      </c>
      <c r="AJ719" s="16" t="s">
        <v>11</v>
      </c>
      <c r="AK719" s="16" t="s">
        <v>28</v>
      </c>
      <c r="AL719" s="23">
        <f t="shared" si="378"/>
        <v>1200000</v>
      </c>
      <c r="AM719" s="23">
        <f t="shared" si="379"/>
        <v>240000</v>
      </c>
      <c r="AN719" s="23">
        <f t="shared" si="380"/>
        <v>960000</v>
      </c>
      <c r="AO719" s="23">
        <f t="shared" si="381"/>
        <v>384000</v>
      </c>
      <c r="AP719" s="23">
        <f t="shared" si="382"/>
        <v>576000</v>
      </c>
      <c r="AQ719" s="24">
        <v>45042</v>
      </c>
      <c r="AR719" s="27" t="str">
        <f t="shared" si="383"/>
        <v>26/04/23</v>
      </c>
      <c r="AS719" s="16">
        <v>2</v>
      </c>
      <c r="AT719" s="66">
        <f>AP719/'pivot general'!$A$8</f>
        <v>8.6405873439247035E-4</v>
      </c>
    </row>
    <row r="720" spans="1:46" ht="14.4" x14ac:dyDescent="0.3">
      <c r="A720" s="16">
        <v>719</v>
      </c>
      <c r="B720" s="16" t="str">
        <f t="shared" si="352"/>
        <v>ORD-PW-719-04/04/23</v>
      </c>
      <c r="C720" s="17" t="s">
        <v>27</v>
      </c>
      <c r="D720" s="16" t="str">
        <f>_xlfn.XLOOKUP($C720,Product!$E$3:$E$29,Product!$D$3:$D$29)</f>
        <v>PW</v>
      </c>
      <c r="E720" s="18" t="s">
        <v>589</v>
      </c>
      <c r="F720" s="18">
        <f t="shared" si="353"/>
        <v>10</v>
      </c>
      <c r="G720" s="18">
        <f t="shared" si="354"/>
        <v>19</v>
      </c>
      <c r="H720" s="18">
        <f t="shared" si="355"/>
        <v>30</v>
      </c>
      <c r="I720" s="18">
        <f t="shared" si="356"/>
        <v>9</v>
      </c>
      <c r="J720" s="16" t="str">
        <f t="shared" si="357"/>
        <v>Rose Gold</v>
      </c>
      <c r="K720" s="16" t="str">
        <f t="shared" si="358"/>
        <v>Rose Gold</v>
      </c>
      <c r="L720" s="25" t="str">
        <f t="shared" si="359"/>
        <v xml:space="preserve"> 1</v>
      </c>
      <c r="M720" s="19">
        <f t="shared" si="360"/>
        <v>1</v>
      </c>
      <c r="N720" s="18">
        <f t="shared" si="361"/>
        <v>43</v>
      </c>
      <c r="O720" s="18">
        <f t="shared" si="362"/>
        <v>54</v>
      </c>
      <c r="P720" s="18">
        <f t="shared" si="363"/>
        <v>65</v>
      </c>
      <c r="Q720" s="18">
        <f t="shared" si="364"/>
        <v>11</v>
      </c>
      <c r="R720" s="27" t="str">
        <f t="shared" si="365"/>
        <v xml:space="preserve">Snow White </v>
      </c>
      <c r="S720" s="19" t="str">
        <f t="shared" si="366"/>
        <v xml:space="preserve">Snow White </v>
      </c>
      <c r="T720" s="19" t="str">
        <f t="shared" si="367"/>
        <v xml:space="preserve"> 4</v>
      </c>
      <c r="U720" s="19">
        <f t="shared" si="368"/>
        <v>4</v>
      </c>
      <c r="V720" s="20">
        <f t="shared" si="369"/>
        <v>78</v>
      </c>
      <c r="W720" s="18">
        <f t="shared" si="370"/>
        <v>89</v>
      </c>
      <c r="X720" s="18">
        <f t="shared" si="371"/>
        <v>100</v>
      </c>
      <c r="Y720" s="18">
        <f t="shared" si="372"/>
        <v>11</v>
      </c>
      <c r="Z720" s="16" t="str">
        <f t="shared" si="373"/>
        <v xml:space="preserve">Ocean Blue </v>
      </c>
      <c r="AA720" s="16" t="str">
        <f t="shared" si="374"/>
        <v xml:space="preserve">Ocean Blue </v>
      </c>
      <c r="AB720" s="19" t="str">
        <f t="shared" si="375"/>
        <v xml:space="preserve"> 1</v>
      </c>
      <c r="AC720" s="19">
        <f t="shared" si="376"/>
        <v>1</v>
      </c>
      <c r="AD720" s="19">
        <f t="shared" si="377"/>
        <v>6</v>
      </c>
      <c r="AE720" s="31">
        <f>_xlfn.XLOOKUP(C720,Product!$E$3:$E$29,Product!$F$3:$F$29)</f>
        <v>155000</v>
      </c>
      <c r="AF720" s="31">
        <f>_xlfn.XLOOKUP(C720,Product!$E$3:$E$29,Product!$G$3:$G$29)</f>
        <v>46000</v>
      </c>
      <c r="AG720" s="21" t="s">
        <v>92</v>
      </c>
      <c r="AH720" s="22">
        <f>_xlfn.XLOOKUP(AG720,Diskon!$C$3:$C$9,Diskon!$D$3:$D$9)</f>
        <v>0.1</v>
      </c>
      <c r="AI720" s="17" t="s">
        <v>90</v>
      </c>
      <c r="AJ720" s="16" t="s">
        <v>14</v>
      </c>
      <c r="AK720" s="16" t="s">
        <v>75</v>
      </c>
      <c r="AL720" s="23">
        <f t="shared" si="378"/>
        <v>930000</v>
      </c>
      <c r="AM720" s="23">
        <f t="shared" si="379"/>
        <v>93000</v>
      </c>
      <c r="AN720" s="23">
        <f t="shared" si="380"/>
        <v>837000</v>
      </c>
      <c r="AO720" s="23">
        <f t="shared" si="381"/>
        <v>276000</v>
      </c>
      <c r="AP720" s="23">
        <f t="shared" si="382"/>
        <v>561000</v>
      </c>
      <c r="AQ720" s="24">
        <v>45020</v>
      </c>
      <c r="AR720" s="27" t="str">
        <f t="shared" si="383"/>
        <v>04/04/23</v>
      </c>
      <c r="AS720" s="16">
        <v>3</v>
      </c>
      <c r="AT720" s="66">
        <f>AP720/'pivot general'!$A$8</f>
        <v>8.4155720485099971E-4</v>
      </c>
    </row>
    <row r="721" spans="1:46" ht="14.4" x14ac:dyDescent="0.3">
      <c r="A721" s="16">
        <v>720</v>
      </c>
      <c r="B721" s="16" t="str">
        <f t="shared" si="352"/>
        <v>ORD-PP-720-06/04/23</v>
      </c>
      <c r="C721" s="17" t="s">
        <v>54</v>
      </c>
      <c r="D721" s="16" t="str">
        <f>_xlfn.XLOOKUP($C721,Product!$E$3:$E$29,Product!$D$3:$D$29)</f>
        <v>PP</v>
      </c>
      <c r="E721" s="18" t="s">
        <v>261</v>
      </c>
      <c r="F721" s="18">
        <f t="shared" si="353"/>
        <v>10</v>
      </c>
      <c r="G721" s="18">
        <f t="shared" si="354"/>
        <v>24</v>
      </c>
      <c r="H721" s="18">
        <f t="shared" si="355"/>
        <v>35</v>
      </c>
      <c r="I721" s="18">
        <f t="shared" si="356"/>
        <v>14</v>
      </c>
      <c r="J721" s="16" t="str">
        <f t="shared" si="357"/>
        <v>Midnight Black</v>
      </c>
      <c r="K721" s="16" t="str">
        <f t="shared" si="358"/>
        <v>Midnight Black</v>
      </c>
      <c r="L721" s="25" t="str">
        <f t="shared" si="359"/>
        <v xml:space="preserve"> 1</v>
      </c>
      <c r="M721" s="19">
        <f t="shared" si="360"/>
        <v>1</v>
      </c>
      <c r="N721" s="18" t="e">
        <f t="shared" si="361"/>
        <v>#VALUE!</v>
      </c>
      <c r="O721" s="18" t="e">
        <f t="shared" si="362"/>
        <v>#VALUE!</v>
      </c>
      <c r="P721" s="18" t="e">
        <f t="shared" si="363"/>
        <v>#VALUE!</v>
      </c>
      <c r="Q721" s="18" t="e">
        <f t="shared" si="364"/>
        <v>#VALUE!</v>
      </c>
      <c r="R721" s="27" t="str">
        <f t="shared" si="365"/>
        <v xml:space="preserve"> </v>
      </c>
      <c r="S721" s="19" t="str">
        <f t="shared" si="366"/>
        <v xml:space="preserve"> </v>
      </c>
      <c r="T721" s="19" t="str">
        <f t="shared" si="367"/>
        <v>0</v>
      </c>
      <c r="U721" s="19">
        <f t="shared" si="368"/>
        <v>0</v>
      </c>
      <c r="V721" s="20" t="e">
        <f t="shared" si="369"/>
        <v>#VALUE!</v>
      </c>
      <c r="W721" s="18" t="e">
        <f t="shared" si="370"/>
        <v>#VALUE!</v>
      </c>
      <c r="X721" s="18" t="e">
        <f t="shared" si="371"/>
        <v>#VALUE!</v>
      </c>
      <c r="Y721" s="18" t="e">
        <f t="shared" si="372"/>
        <v>#VALUE!</v>
      </c>
      <c r="Z721" s="16" t="str">
        <f t="shared" si="373"/>
        <v xml:space="preserve"> </v>
      </c>
      <c r="AA721" s="16" t="str">
        <f t="shared" si="374"/>
        <v xml:space="preserve"> </v>
      </c>
      <c r="AB721" s="19" t="str">
        <f t="shared" si="375"/>
        <v>0</v>
      </c>
      <c r="AC721" s="19">
        <f t="shared" si="376"/>
        <v>0</v>
      </c>
      <c r="AD721" s="19">
        <f t="shared" si="377"/>
        <v>1</v>
      </c>
      <c r="AE721" s="31">
        <f>_xlfn.XLOOKUP(C721,Product!$E$3:$E$29,Product!$F$3:$F$29)</f>
        <v>85000</v>
      </c>
      <c r="AF721" s="31">
        <f>_xlfn.XLOOKUP(C721,Product!$E$3:$E$29,Product!$G$3:$G$29)</f>
        <v>28000</v>
      </c>
      <c r="AG721" s="21" t="s">
        <v>92</v>
      </c>
      <c r="AH721" s="22">
        <f>_xlfn.XLOOKUP(AG721,Diskon!$C$3:$C$9,Diskon!$D$3:$D$9)</f>
        <v>0.1</v>
      </c>
      <c r="AI721" s="17" t="s">
        <v>90</v>
      </c>
      <c r="AJ721" s="16" t="s">
        <v>14</v>
      </c>
      <c r="AK721" s="16" t="s">
        <v>66</v>
      </c>
      <c r="AL721" s="23">
        <f t="shared" si="378"/>
        <v>85000</v>
      </c>
      <c r="AM721" s="23">
        <f t="shared" si="379"/>
        <v>8500</v>
      </c>
      <c r="AN721" s="23">
        <f t="shared" si="380"/>
        <v>76500</v>
      </c>
      <c r="AO721" s="23">
        <f t="shared" si="381"/>
        <v>28000</v>
      </c>
      <c r="AP721" s="23">
        <f t="shared" si="382"/>
        <v>48500</v>
      </c>
      <c r="AQ721" s="24">
        <v>45022</v>
      </c>
      <c r="AR721" s="27" t="str">
        <f t="shared" si="383"/>
        <v>06/04/23</v>
      </c>
      <c r="AS721" s="16">
        <v>5</v>
      </c>
      <c r="AT721" s="66">
        <f>AP721/'pivot general'!$A$8</f>
        <v>7.2754945517421548E-5</v>
      </c>
    </row>
    <row r="722" spans="1:46" ht="14.4" x14ac:dyDescent="0.3">
      <c r="A722" s="16">
        <v>721</v>
      </c>
      <c r="B722" s="16" t="str">
        <f t="shared" si="352"/>
        <v>ORD-PP-721-05/04/23</v>
      </c>
      <c r="C722" s="17" t="s">
        <v>52</v>
      </c>
      <c r="D722" s="16" t="str">
        <f>_xlfn.XLOOKUP($C722,Product!$E$3:$E$29,Product!$D$3:$D$29)</f>
        <v>PP</v>
      </c>
      <c r="E722" s="18" t="s">
        <v>248</v>
      </c>
      <c r="F722" s="18">
        <f t="shared" si="353"/>
        <v>10</v>
      </c>
      <c r="G722" s="18">
        <f t="shared" si="354"/>
        <v>17</v>
      </c>
      <c r="H722" s="18">
        <f t="shared" si="355"/>
        <v>28</v>
      </c>
      <c r="I722" s="18">
        <f t="shared" si="356"/>
        <v>7</v>
      </c>
      <c r="J722" s="16" t="str">
        <f t="shared" si="357"/>
        <v>Magenta</v>
      </c>
      <c r="K722" s="16" t="str">
        <f t="shared" si="358"/>
        <v>Magenta</v>
      </c>
      <c r="L722" s="25" t="str">
        <f t="shared" si="359"/>
        <v xml:space="preserve"> 1</v>
      </c>
      <c r="M722" s="19">
        <f t="shared" si="360"/>
        <v>1</v>
      </c>
      <c r="N722" s="18" t="e">
        <f t="shared" si="361"/>
        <v>#VALUE!</v>
      </c>
      <c r="O722" s="18" t="e">
        <f t="shared" si="362"/>
        <v>#VALUE!</v>
      </c>
      <c r="P722" s="18" t="e">
        <f t="shared" si="363"/>
        <v>#VALUE!</v>
      </c>
      <c r="Q722" s="18" t="e">
        <f t="shared" si="364"/>
        <v>#VALUE!</v>
      </c>
      <c r="R722" s="27" t="str">
        <f t="shared" si="365"/>
        <v xml:space="preserve"> </v>
      </c>
      <c r="S722" s="19" t="str">
        <f t="shared" si="366"/>
        <v xml:space="preserve"> </v>
      </c>
      <c r="T722" s="19" t="str">
        <f t="shared" si="367"/>
        <v>0</v>
      </c>
      <c r="U722" s="19">
        <f t="shared" si="368"/>
        <v>0</v>
      </c>
      <c r="V722" s="20" t="e">
        <f t="shared" si="369"/>
        <v>#VALUE!</v>
      </c>
      <c r="W722" s="18" t="e">
        <f t="shared" si="370"/>
        <v>#VALUE!</v>
      </c>
      <c r="X722" s="18" t="e">
        <f t="shared" si="371"/>
        <v>#VALUE!</v>
      </c>
      <c r="Y722" s="18" t="e">
        <f t="shared" si="372"/>
        <v>#VALUE!</v>
      </c>
      <c r="Z722" s="16" t="str">
        <f t="shared" si="373"/>
        <v xml:space="preserve"> </v>
      </c>
      <c r="AA722" s="16" t="str">
        <f t="shared" si="374"/>
        <v xml:space="preserve"> </v>
      </c>
      <c r="AB722" s="19" t="str">
        <f t="shared" si="375"/>
        <v>0</v>
      </c>
      <c r="AC722" s="19">
        <f t="shared" si="376"/>
        <v>0</v>
      </c>
      <c r="AD722" s="19">
        <f t="shared" si="377"/>
        <v>1</v>
      </c>
      <c r="AE722" s="31">
        <f>_xlfn.XLOOKUP(C722,Product!$E$3:$E$29,Product!$F$3:$F$29)</f>
        <v>100000</v>
      </c>
      <c r="AF722" s="31">
        <f>_xlfn.XLOOKUP(C722,Product!$E$3:$E$29,Product!$G$3:$G$29)</f>
        <v>31000</v>
      </c>
      <c r="AG722" s="21" t="s">
        <v>92</v>
      </c>
      <c r="AH722" s="22">
        <f>_xlfn.XLOOKUP(AG722,Diskon!$C$3:$C$9,Diskon!$D$3:$D$9)</f>
        <v>0.1</v>
      </c>
      <c r="AI722" s="17" t="s">
        <v>90</v>
      </c>
      <c r="AJ722" s="16" t="s">
        <v>14</v>
      </c>
      <c r="AK722" s="16" t="s">
        <v>44</v>
      </c>
      <c r="AL722" s="23">
        <f t="shared" si="378"/>
        <v>100000</v>
      </c>
      <c r="AM722" s="23">
        <f t="shared" si="379"/>
        <v>10000</v>
      </c>
      <c r="AN722" s="23">
        <f t="shared" si="380"/>
        <v>90000</v>
      </c>
      <c r="AO722" s="23">
        <f t="shared" si="381"/>
        <v>31000</v>
      </c>
      <c r="AP722" s="23">
        <f t="shared" si="382"/>
        <v>59000</v>
      </c>
      <c r="AQ722" s="24">
        <v>45021</v>
      </c>
      <c r="AR722" s="27" t="str">
        <f t="shared" si="383"/>
        <v>05/04/23</v>
      </c>
      <c r="AS722" s="16">
        <v>1</v>
      </c>
      <c r="AT722" s="66">
        <f>AP722/'pivot general'!$A$8</f>
        <v>8.8506016196450955E-5</v>
      </c>
    </row>
    <row r="723" spans="1:46" ht="14.4" x14ac:dyDescent="0.3">
      <c r="A723" s="16">
        <v>722</v>
      </c>
      <c r="B723" s="16" t="str">
        <f t="shared" si="352"/>
        <v>ORD-SP-722-01/04/23</v>
      </c>
      <c r="C723" s="17" t="s">
        <v>61</v>
      </c>
      <c r="D723" s="16" t="str">
        <f>_xlfn.XLOOKUP($C723,Product!$E$3:$E$29,Product!$D$3:$D$29)</f>
        <v>SP</v>
      </c>
      <c r="E723" s="18" t="s">
        <v>332</v>
      </c>
      <c r="F723" s="18">
        <f t="shared" si="353"/>
        <v>10</v>
      </c>
      <c r="G723" s="18">
        <f t="shared" si="354"/>
        <v>20</v>
      </c>
      <c r="H723" s="18">
        <f t="shared" si="355"/>
        <v>31</v>
      </c>
      <c r="I723" s="18">
        <f t="shared" si="356"/>
        <v>10</v>
      </c>
      <c r="J723" s="16" t="str">
        <f t="shared" si="357"/>
        <v>Ocean Blue</v>
      </c>
      <c r="K723" s="16" t="str">
        <f t="shared" si="358"/>
        <v>Ocean Blue</v>
      </c>
      <c r="L723" s="25" t="str">
        <f t="shared" si="359"/>
        <v xml:space="preserve"> 4</v>
      </c>
      <c r="M723" s="19">
        <f t="shared" si="360"/>
        <v>4</v>
      </c>
      <c r="N723" s="18" t="e">
        <f t="shared" si="361"/>
        <v>#VALUE!</v>
      </c>
      <c r="O723" s="18" t="e">
        <f t="shared" si="362"/>
        <v>#VALUE!</v>
      </c>
      <c r="P723" s="18" t="e">
        <f t="shared" si="363"/>
        <v>#VALUE!</v>
      </c>
      <c r="Q723" s="18" t="e">
        <f t="shared" si="364"/>
        <v>#VALUE!</v>
      </c>
      <c r="R723" s="27" t="str">
        <f t="shared" si="365"/>
        <v xml:space="preserve"> </v>
      </c>
      <c r="S723" s="19" t="str">
        <f t="shared" si="366"/>
        <v xml:space="preserve"> </v>
      </c>
      <c r="T723" s="19" t="str">
        <f t="shared" si="367"/>
        <v>0</v>
      </c>
      <c r="U723" s="19">
        <f t="shared" si="368"/>
        <v>0</v>
      </c>
      <c r="V723" s="20" t="e">
        <f t="shared" si="369"/>
        <v>#VALUE!</v>
      </c>
      <c r="W723" s="18" t="e">
        <f t="shared" si="370"/>
        <v>#VALUE!</v>
      </c>
      <c r="X723" s="18" t="e">
        <f t="shared" si="371"/>
        <v>#VALUE!</v>
      </c>
      <c r="Y723" s="18" t="e">
        <f t="shared" si="372"/>
        <v>#VALUE!</v>
      </c>
      <c r="Z723" s="16" t="str">
        <f t="shared" si="373"/>
        <v xml:space="preserve"> </v>
      </c>
      <c r="AA723" s="16" t="str">
        <f t="shared" si="374"/>
        <v xml:space="preserve"> </v>
      </c>
      <c r="AB723" s="19" t="str">
        <f t="shared" si="375"/>
        <v>0</v>
      </c>
      <c r="AC723" s="19">
        <f t="shared" si="376"/>
        <v>0</v>
      </c>
      <c r="AD723" s="19">
        <f t="shared" si="377"/>
        <v>4</v>
      </c>
      <c r="AE723" s="31">
        <f>_xlfn.XLOOKUP(C723,Product!$E$3:$E$29,Product!$F$3:$F$29)</f>
        <v>278000</v>
      </c>
      <c r="AF723" s="31">
        <f>_xlfn.XLOOKUP(C723,Product!$E$3:$E$29,Product!$G$3:$G$29)</f>
        <v>122000</v>
      </c>
      <c r="AG723" s="21" t="s">
        <v>92</v>
      </c>
      <c r="AH723" s="22">
        <f>_xlfn.XLOOKUP(AG723,Diskon!$C$3:$C$9,Diskon!$D$3:$D$9)</f>
        <v>0.1</v>
      </c>
      <c r="AI723" s="17" t="s">
        <v>90</v>
      </c>
      <c r="AJ723" s="16" t="s">
        <v>14</v>
      </c>
      <c r="AK723" s="16" t="s">
        <v>51</v>
      </c>
      <c r="AL723" s="23">
        <f t="shared" si="378"/>
        <v>1112000</v>
      </c>
      <c r="AM723" s="23">
        <f t="shared" si="379"/>
        <v>111200</v>
      </c>
      <c r="AN723" s="23">
        <f t="shared" si="380"/>
        <v>1000800</v>
      </c>
      <c r="AO723" s="23">
        <f t="shared" si="381"/>
        <v>488000</v>
      </c>
      <c r="AP723" s="23">
        <f t="shared" si="382"/>
        <v>512800</v>
      </c>
      <c r="AQ723" s="24">
        <v>45017</v>
      </c>
      <c r="AR723" s="27" t="str">
        <f t="shared" si="383"/>
        <v>01/04/23</v>
      </c>
      <c r="AS723" s="16">
        <v>3</v>
      </c>
      <c r="AT723" s="66">
        <f>AP723/'pivot general'!$A$8</f>
        <v>7.6925228992440762E-4</v>
      </c>
    </row>
    <row r="724" spans="1:46" ht="14.4" x14ac:dyDescent="0.3">
      <c r="A724" s="16">
        <v>723</v>
      </c>
      <c r="B724" s="16" t="str">
        <f t="shared" si="352"/>
        <v>ORD-AK-723-23/04/23</v>
      </c>
      <c r="C724" s="17" t="s">
        <v>45</v>
      </c>
      <c r="D724" s="16" t="str">
        <f>_xlfn.XLOOKUP($C724,Product!$E$3:$E$29,Product!$D$3:$D$29)</f>
        <v>AK</v>
      </c>
      <c r="E724" s="18" t="s">
        <v>590</v>
      </c>
      <c r="F724" s="18">
        <f t="shared" si="353"/>
        <v>10</v>
      </c>
      <c r="G724" s="18">
        <f t="shared" si="354"/>
        <v>20</v>
      </c>
      <c r="H724" s="18">
        <f t="shared" si="355"/>
        <v>31</v>
      </c>
      <c r="I724" s="18">
        <f t="shared" si="356"/>
        <v>10</v>
      </c>
      <c r="J724" s="16" t="str">
        <f t="shared" si="357"/>
        <v>Snow White</v>
      </c>
      <c r="K724" s="16" t="str">
        <f t="shared" si="358"/>
        <v>Snow White</v>
      </c>
      <c r="L724" s="25" t="str">
        <f t="shared" si="359"/>
        <v xml:space="preserve"> 2</v>
      </c>
      <c r="M724" s="19">
        <f t="shared" si="360"/>
        <v>2</v>
      </c>
      <c r="N724" s="18">
        <f t="shared" si="361"/>
        <v>44</v>
      </c>
      <c r="O724" s="18">
        <f t="shared" si="362"/>
        <v>54</v>
      </c>
      <c r="P724" s="18">
        <f t="shared" si="363"/>
        <v>65</v>
      </c>
      <c r="Q724" s="18">
        <f t="shared" si="364"/>
        <v>10</v>
      </c>
      <c r="R724" s="27" t="str">
        <f t="shared" si="365"/>
        <v xml:space="preserve">Rose Gold </v>
      </c>
      <c r="S724" s="19" t="str">
        <f t="shared" si="366"/>
        <v xml:space="preserve">Rose Gold </v>
      </c>
      <c r="T724" s="19" t="str">
        <f t="shared" si="367"/>
        <v xml:space="preserve"> 1</v>
      </c>
      <c r="U724" s="19">
        <f t="shared" si="368"/>
        <v>1</v>
      </c>
      <c r="V724" s="20">
        <f t="shared" si="369"/>
        <v>78</v>
      </c>
      <c r="W724" s="18">
        <f t="shared" si="370"/>
        <v>89</v>
      </c>
      <c r="X724" s="18">
        <f t="shared" si="371"/>
        <v>100</v>
      </c>
      <c r="Y724" s="18">
        <f t="shared" si="372"/>
        <v>11</v>
      </c>
      <c r="Z724" s="16" t="str">
        <f t="shared" si="373"/>
        <v xml:space="preserve">Snow White </v>
      </c>
      <c r="AA724" s="16" t="str">
        <f t="shared" si="374"/>
        <v xml:space="preserve">Snow White </v>
      </c>
      <c r="AB724" s="19" t="str">
        <f t="shared" si="375"/>
        <v xml:space="preserve"> 2</v>
      </c>
      <c r="AC724" s="19">
        <f t="shared" si="376"/>
        <v>2</v>
      </c>
      <c r="AD724" s="19">
        <f t="shared" si="377"/>
        <v>5</v>
      </c>
      <c r="AE724" s="31">
        <f>_xlfn.XLOOKUP(C724,Product!$E$3:$E$29,Product!$F$3:$F$29)</f>
        <v>400000</v>
      </c>
      <c r="AF724" s="31">
        <f>_xlfn.XLOOKUP(C724,Product!$E$3:$E$29,Product!$G$3:$G$29)</f>
        <v>250000</v>
      </c>
      <c r="AG724" s="21" t="s">
        <v>96</v>
      </c>
      <c r="AH724" s="22">
        <f>_xlfn.XLOOKUP(AG724,Diskon!$C$3:$C$9,Diskon!$D$3:$D$9)</f>
        <v>0.1</v>
      </c>
      <c r="AI724" s="17" t="s">
        <v>13</v>
      </c>
      <c r="AJ724" s="16" t="s">
        <v>14</v>
      </c>
      <c r="AK724" s="16" t="s">
        <v>26</v>
      </c>
      <c r="AL724" s="23">
        <f t="shared" si="378"/>
        <v>2000000</v>
      </c>
      <c r="AM724" s="23">
        <f t="shared" si="379"/>
        <v>200000</v>
      </c>
      <c r="AN724" s="23">
        <f t="shared" si="380"/>
        <v>1800000</v>
      </c>
      <c r="AO724" s="23">
        <f t="shared" si="381"/>
        <v>1250000</v>
      </c>
      <c r="AP724" s="23">
        <f t="shared" si="382"/>
        <v>550000</v>
      </c>
      <c r="AQ724" s="24">
        <v>45039</v>
      </c>
      <c r="AR724" s="27" t="str">
        <f t="shared" si="383"/>
        <v>23/04/23</v>
      </c>
      <c r="AS724" s="16">
        <v>2</v>
      </c>
      <c r="AT724" s="66">
        <f>AP724/'pivot general'!$A$8</f>
        <v>8.2505608318725462E-4</v>
      </c>
    </row>
    <row r="725" spans="1:46" ht="14.4" x14ac:dyDescent="0.3">
      <c r="A725" s="16">
        <v>724</v>
      </c>
      <c r="B725" s="16" t="str">
        <f t="shared" si="352"/>
        <v>ORD-SW-724-28/04/23</v>
      </c>
      <c r="C725" s="17" t="s">
        <v>29</v>
      </c>
      <c r="D725" s="16" t="str">
        <f>_xlfn.XLOOKUP($C725,Product!$E$3:$E$29,Product!$D$3:$D$29)</f>
        <v>SW</v>
      </c>
      <c r="E725" s="18" t="s">
        <v>591</v>
      </c>
      <c r="F725" s="18">
        <f t="shared" si="353"/>
        <v>10</v>
      </c>
      <c r="G725" s="18">
        <f t="shared" si="354"/>
        <v>20</v>
      </c>
      <c r="H725" s="18">
        <f t="shared" si="355"/>
        <v>31</v>
      </c>
      <c r="I725" s="18">
        <f t="shared" si="356"/>
        <v>10</v>
      </c>
      <c r="J725" s="16" t="str">
        <f t="shared" si="357"/>
        <v>Snow White</v>
      </c>
      <c r="K725" s="16" t="str">
        <f t="shared" si="358"/>
        <v>Snow White</v>
      </c>
      <c r="L725" s="25" t="str">
        <f t="shared" si="359"/>
        <v xml:space="preserve"> 4</v>
      </c>
      <c r="M725" s="19">
        <f t="shared" si="360"/>
        <v>4</v>
      </c>
      <c r="N725" s="18">
        <f t="shared" si="361"/>
        <v>44</v>
      </c>
      <c r="O725" s="18">
        <f t="shared" si="362"/>
        <v>55</v>
      </c>
      <c r="P725" s="18">
        <f t="shared" si="363"/>
        <v>66</v>
      </c>
      <c r="Q725" s="18">
        <f t="shared" si="364"/>
        <v>11</v>
      </c>
      <c r="R725" s="27" t="str">
        <f t="shared" si="365"/>
        <v xml:space="preserve">Ocean Blue </v>
      </c>
      <c r="S725" s="19" t="str">
        <f t="shared" si="366"/>
        <v xml:space="preserve">Ocean Blue </v>
      </c>
      <c r="T725" s="19" t="str">
        <f t="shared" si="367"/>
        <v xml:space="preserve"> 1</v>
      </c>
      <c r="U725" s="19">
        <f t="shared" si="368"/>
        <v>1</v>
      </c>
      <c r="V725" s="20" t="e">
        <f t="shared" si="369"/>
        <v>#VALUE!</v>
      </c>
      <c r="W725" s="18" t="e">
        <f t="shared" si="370"/>
        <v>#VALUE!</v>
      </c>
      <c r="X725" s="18" t="e">
        <f t="shared" si="371"/>
        <v>#VALUE!</v>
      </c>
      <c r="Y725" s="18" t="e">
        <f t="shared" si="372"/>
        <v>#VALUE!</v>
      </c>
      <c r="Z725" s="16" t="str">
        <f t="shared" si="373"/>
        <v xml:space="preserve"> </v>
      </c>
      <c r="AA725" s="16" t="str">
        <f t="shared" si="374"/>
        <v xml:space="preserve"> </v>
      </c>
      <c r="AB725" s="19" t="str">
        <f t="shared" si="375"/>
        <v>0</v>
      </c>
      <c r="AC725" s="19">
        <f t="shared" si="376"/>
        <v>0</v>
      </c>
      <c r="AD725" s="19">
        <f t="shared" si="377"/>
        <v>5</v>
      </c>
      <c r="AE725" s="31">
        <f>_xlfn.XLOOKUP(C725,Product!$E$3:$E$29,Product!$F$3:$F$29)</f>
        <v>165000</v>
      </c>
      <c r="AF725" s="31">
        <f>_xlfn.XLOOKUP(C725,Product!$E$3:$E$29,Product!$G$3:$G$29)</f>
        <v>69000</v>
      </c>
      <c r="AG725" s="21" t="s">
        <v>12</v>
      </c>
      <c r="AH725" s="22">
        <f>_xlfn.XLOOKUP(AG725,Diskon!$C$3:$C$9,Diskon!$D$3:$D$9)</f>
        <v>0.2</v>
      </c>
      <c r="AI725" s="17" t="s">
        <v>13</v>
      </c>
      <c r="AJ725" s="16" t="s">
        <v>11</v>
      </c>
      <c r="AK725" s="16" t="s">
        <v>76</v>
      </c>
      <c r="AL725" s="23">
        <f t="shared" si="378"/>
        <v>825000</v>
      </c>
      <c r="AM725" s="23">
        <f t="shared" si="379"/>
        <v>165000</v>
      </c>
      <c r="AN725" s="23">
        <f t="shared" si="380"/>
        <v>660000</v>
      </c>
      <c r="AO725" s="23">
        <f t="shared" si="381"/>
        <v>345000</v>
      </c>
      <c r="AP725" s="23">
        <f t="shared" si="382"/>
        <v>315000</v>
      </c>
      <c r="AQ725" s="24">
        <v>45044</v>
      </c>
      <c r="AR725" s="27" t="str">
        <f t="shared" si="383"/>
        <v>28/04/23</v>
      </c>
      <c r="AS725" s="16">
        <v>2</v>
      </c>
      <c r="AT725" s="66">
        <f>AP725/'pivot general'!$A$8</f>
        <v>4.7253212037088222E-4</v>
      </c>
    </row>
    <row r="726" spans="1:46" ht="14.4" x14ac:dyDescent="0.3">
      <c r="A726" s="16">
        <v>725</v>
      </c>
      <c r="B726" s="16" t="str">
        <f t="shared" si="352"/>
        <v>ORD-PW-725-14/04/23</v>
      </c>
      <c r="C726" s="17" t="s">
        <v>22</v>
      </c>
      <c r="D726" s="16" t="str">
        <f>_xlfn.XLOOKUP($C726,Product!$E$3:$E$29,Product!$D$3:$D$29)</f>
        <v>PW</v>
      </c>
      <c r="E726" s="18" t="s">
        <v>592</v>
      </c>
      <c r="F726" s="18">
        <f t="shared" si="353"/>
        <v>10</v>
      </c>
      <c r="G726" s="18">
        <f t="shared" si="354"/>
        <v>18</v>
      </c>
      <c r="H726" s="18">
        <f t="shared" si="355"/>
        <v>29</v>
      </c>
      <c r="I726" s="18">
        <f t="shared" si="356"/>
        <v>8</v>
      </c>
      <c r="J726" s="16" t="str">
        <f t="shared" si="357"/>
        <v>Ash Grey</v>
      </c>
      <c r="K726" s="16" t="str">
        <f t="shared" si="358"/>
        <v>Ash Grey</v>
      </c>
      <c r="L726" s="25" t="str">
        <f t="shared" si="359"/>
        <v xml:space="preserve"> 1</v>
      </c>
      <c r="M726" s="19">
        <f t="shared" si="360"/>
        <v>1</v>
      </c>
      <c r="N726" s="18">
        <f t="shared" si="361"/>
        <v>42</v>
      </c>
      <c r="O726" s="18">
        <f t="shared" si="362"/>
        <v>47</v>
      </c>
      <c r="P726" s="18">
        <f t="shared" si="363"/>
        <v>58</v>
      </c>
      <c r="Q726" s="18">
        <f t="shared" si="364"/>
        <v>5</v>
      </c>
      <c r="R726" s="27" t="str">
        <f t="shared" si="365"/>
        <v xml:space="preserve">Dusk </v>
      </c>
      <c r="S726" s="19" t="str">
        <f t="shared" si="366"/>
        <v xml:space="preserve">Dusk </v>
      </c>
      <c r="T726" s="19" t="str">
        <f t="shared" si="367"/>
        <v xml:space="preserve"> 2</v>
      </c>
      <c r="U726" s="19">
        <f t="shared" si="368"/>
        <v>2</v>
      </c>
      <c r="V726" s="20">
        <f t="shared" si="369"/>
        <v>71</v>
      </c>
      <c r="W726" s="18">
        <f t="shared" si="370"/>
        <v>81</v>
      </c>
      <c r="X726" s="18">
        <f t="shared" si="371"/>
        <v>92</v>
      </c>
      <c r="Y726" s="18">
        <f t="shared" si="372"/>
        <v>10</v>
      </c>
      <c r="Z726" s="16" t="str">
        <f t="shared" si="373"/>
        <v xml:space="preserve">Rose Gold </v>
      </c>
      <c r="AA726" s="16" t="str">
        <f t="shared" si="374"/>
        <v xml:space="preserve">Rose Gold </v>
      </c>
      <c r="AB726" s="19" t="str">
        <f t="shared" si="375"/>
        <v xml:space="preserve"> 3</v>
      </c>
      <c r="AC726" s="19">
        <f t="shared" si="376"/>
        <v>3</v>
      </c>
      <c r="AD726" s="19">
        <f t="shared" si="377"/>
        <v>6</v>
      </c>
      <c r="AE726" s="31">
        <f>_xlfn.XLOOKUP(C726,Product!$E$3:$E$29,Product!$F$3:$F$29)</f>
        <v>90000</v>
      </c>
      <c r="AF726" s="31">
        <f>_xlfn.XLOOKUP(C726,Product!$E$3:$E$29,Product!$G$3:$G$29)</f>
        <v>37000</v>
      </c>
      <c r="AG726" s="21" t="s">
        <v>16</v>
      </c>
      <c r="AH726" s="22" t="e">
        <f>_xlfn.XLOOKUP(AG726,Diskon!$C$3:$C$9,Diskon!$D$3:$D$9)</f>
        <v>#N/A</v>
      </c>
      <c r="AI726" s="17" t="s">
        <v>16</v>
      </c>
      <c r="AJ726" s="16" t="s">
        <v>11</v>
      </c>
      <c r="AK726" s="16" t="s">
        <v>58</v>
      </c>
      <c r="AL726" s="23">
        <f t="shared" si="378"/>
        <v>540000</v>
      </c>
      <c r="AM726" s="23" t="str">
        <f t="shared" si="379"/>
        <v>0</v>
      </c>
      <c r="AN726" s="23">
        <f t="shared" si="380"/>
        <v>540000</v>
      </c>
      <c r="AO726" s="23">
        <f t="shared" si="381"/>
        <v>222000</v>
      </c>
      <c r="AP726" s="23">
        <f t="shared" si="382"/>
        <v>318000</v>
      </c>
      <c r="AQ726" s="24">
        <v>45030</v>
      </c>
      <c r="AR726" s="27" t="str">
        <f t="shared" si="383"/>
        <v>14/04/23</v>
      </c>
      <c r="AS726" s="16">
        <v>3</v>
      </c>
      <c r="AT726" s="66">
        <f>AP726/'pivot general'!$A$8</f>
        <v>4.770324262791763E-4</v>
      </c>
    </row>
    <row r="727" spans="1:46" ht="14.4" x14ac:dyDescent="0.3">
      <c r="A727" s="16">
        <v>726</v>
      </c>
      <c r="B727" s="16" t="str">
        <f t="shared" si="352"/>
        <v>ORD-SP-726-17/04/23</v>
      </c>
      <c r="C727" s="17" t="s">
        <v>67</v>
      </c>
      <c r="D727" s="16" t="str">
        <f>_xlfn.XLOOKUP($C727,Product!$E$3:$E$29,Product!$D$3:$D$29)</f>
        <v>SP</v>
      </c>
      <c r="E727" s="18" t="s">
        <v>221</v>
      </c>
      <c r="F727" s="18">
        <f t="shared" si="353"/>
        <v>10</v>
      </c>
      <c r="G727" s="18">
        <f t="shared" si="354"/>
        <v>21</v>
      </c>
      <c r="H727" s="18">
        <f t="shared" si="355"/>
        <v>32</v>
      </c>
      <c r="I727" s="18">
        <f t="shared" si="356"/>
        <v>11</v>
      </c>
      <c r="J727" s="16" t="str">
        <f t="shared" si="357"/>
        <v>Carmine Red</v>
      </c>
      <c r="K727" s="16" t="str">
        <f t="shared" si="358"/>
        <v>Carmine Red</v>
      </c>
      <c r="L727" s="25" t="str">
        <f t="shared" si="359"/>
        <v xml:space="preserve"> 1</v>
      </c>
      <c r="M727" s="19">
        <f t="shared" si="360"/>
        <v>1</v>
      </c>
      <c r="N727" s="18" t="e">
        <f t="shared" si="361"/>
        <v>#VALUE!</v>
      </c>
      <c r="O727" s="18" t="e">
        <f t="shared" si="362"/>
        <v>#VALUE!</v>
      </c>
      <c r="P727" s="18" t="e">
        <f t="shared" si="363"/>
        <v>#VALUE!</v>
      </c>
      <c r="Q727" s="18" t="e">
        <f t="shared" si="364"/>
        <v>#VALUE!</v>
      </c>
      <c r="R727" s="27" t="str">
        <f t="shared" si="365"/>
        <v xml:space="preserve"> </v>
      </c>
      <c r="S727" s="19" t="str">
        <f t="shared" si="366"/>
        <v xml:space="preserve"> </v>
      </c>
      <c r="T727" s="19" t="str">
        <f t="shared" si="367"/>
        <v>0</v>
      </c>
      <c r="U727" s="19">
        <f t="shared" si="368"/>
        <v>0</v>
      </c>
      <c r="V727" s="20" t="e">
        <f t="shared" si="369"/>
        <v>#VALUE!</v>
      </c>
      <c r="W727" s="18" t="e">
        <f t="shared" si="370"/>
        <v>#VALUE!</v>
      </c>
      <c r="X727" s="18" t="e">
        <f t="shared" si="371"/>
        <v>#VALUE!</v>
      </c>
      <c r="Y727" s="18" t="e">
        <f t="shared" si="372"/>
        <v>#VALUE!</v>
      </c>
      <c r="Z727" s="16" t="str">
        <f t="shared" si="373"/>
        <v xml:space="preserve"> </v>
      </c>
      <c r="AA727" s="16" t="str">
        <f t="shared" si="374"/>
        <v xml:space="preserve"> </v>
      </c>
      <c r="AB727" s="19" t="str">
        <f t="shared" si="375"/>
        <v>0</v>
      </c>
      <c r="AC727" s="19">
        <f t="shared" si="376"/>
        <v>0</v>
      </c>
      <c r="AD727" s="19">
        <f t="shared" si="377"/>
        <v>1</v>
      </c>
      <c r="AE727" s="31">
        <f>_xlfn.XLOOKUP(C727,Product!$E$3:$E$29,Product!$F$3:$F$29)</f>
        <v>370000</v>
      </c>
      <c r="AF727" s="31">
        <f>_xlfn.XLOOKUP(C727,Product!$E$3:$E$29,Product!$G$3:$G$29)</f>
        <v>108000</v>
      </c>
      <c r="AG727" s="21" t="s">
        <v>100</v>
      </c>
      <c r="AH727" s="22">
        <f>_xlfn.XLOOKUP(AG727,Diskon!$C$3:$C$9,Diskon!$D$3:$D$9)</f>
        <v>0.15</v>
      </c>
      <c r="AI727" s="17" t="s">
        <v>13</v>
      </c>
      <c r="AJ727" s="16" t="s">
        <v>17</v>
      </c>
      <c r="AK727" s="16" t="s">
        <v>74</v>
      </c>
      <c r="AL727" s="23">
        <f t="shared" si="378"/>
        <v>370000</v>
      </c>
      <c r="AM727" s="23">
        <f t="shared" si="379"/>
        <v>55500</v>
      </c>
      <c r="AN727" s="23">
        <f t="shared" si="380"/>
        <v>314500</v>
      </c>
      <c r="AO727" s="23">
        <f t="shared" si="381"/>
        <v>108000</v>
      </c>
      <c r="AP727" s="23">
        <f t="shared" si="382"/>
        <v>206500</v>
      </c>
      <c r="AQ727" s="24">
        <v>45033</v>
      </c>
      <c r="AR727" s="27" t="str">
        <f t="shared" si="383"/>
        <v>17/04/23</v>
      </c>
      <c r="AS727" s="16">
        <v>1</v>
      </c>
      <c r="AT727" s="66">
        <f>AP727/'pivot general'!$A$8</f>
        <v>3.0977105668757832E-4</v>
      </c>
    </row>
    <row r="728" spans="1:46" ht="14.4" x14ac:dyDescent="0.3">
      <c r="A728" s="16">
        <v>727</v>
      </c>
      <c r="B728" s="16" t="str">
        <f t="shared" si="352"/>
        <v>ORD-AK-727-09/04/23</v>
      </c>
      <c r="C728" s="17" t="s">
        <v>37</v>
      </c>
      <c r="D728" s="16" t="str">
        <f>_xlfn.XLOOKUP($C728,Product!$E$3:$E$29,Product!$D$3:$D$29)</f>
        <v>AK</v>
      </c>
      <c r="E728" s="18" t="s">
        <v>593</v>
      </c>
      <c r="F728" s="18">
        <f t="shared" si="353"/>
        <v>10</v>
      </c>
      <c r="G728" s="18">
        <f t="shared" si="354"/>
        <v>14</v>
      </c>
      <c r="H728" s="18">
        <f t="shared" si="355"/>
        <v>25</v>
      </c>
      <c r="I728" s="18">
        <f t="shared" si="356"/>
        <v>4</v>
      </c>
      <c r="J728" s="16" t="str">
        <f t="shared" si="357"/>
        <v>Dusk</v>
      </c>
      <c r="K728" s="16" t="str">
        <f t="shared" si="358"/>
        <v>Dusk</v>
      </c>
      <c r="L728" s="25" t="str">
        <f t="shared" si="359"/>
        <v xml:space="preserve"> 3</v>
      </c>
      <c r="M728" s="19">
        <f t="shared" si="360"/>
        <v>3</v>
      </c>
      <c r="N728" s="18">
        <f t="shared" si="361"/>
        <v>38</v>
      </c>
      <c r="O728" s="18">
        <f t="shared" si="362"/>
        <v>50</v>
      </c>
      <c r="P728" s="18">
        <f t="shared" si="363"/>
        <v>61</v>
      </c>
      <c r="Q728" s="18">
        <f t="shared" si="364"/>
        <v>12</v>
      </c>
      <c r="R728" s="27" t="str">
        <f t="shared" si="365"/>
        <v xml:space="preserve">Carmine Red </v>
      </c>
      <c r="S728" s="19" t="str">
        <f t="shared" si="366"/>
        <v xml:space="preserve">Carmine Red </v>
      </c>
      <c r="T728" s="19" t="str">
        <f t="shared" si="367"/>
        <v xml:space="preserve"> 1</v>
      </c>
      <c r="U728" s="19">
        <f t="shared" si="368"/>
        <v>1</v>
      </c>
      <c r="V728" s="20" t="e">
        <f t="shared" si="369"/>
        <v>#VALUE!</v>
      </c>
      <c r="W728" s="18" t="e">
        <f t="shared" si="370"/>
        <v>#VALUE!</v>
      </c>
      <c r="X728" s="18" t="e">
        <f t="shared" si="371"/>
        <v>#VALUE!</v>
      </c>
      <c r="Y728" s="18" t="e">
        <f t="shared" si="372"/>
        <v>#VALUE!</v>
      </c>
      <c r="Z728" s="16" t="str">
        <f t="shared" si="373"/>
        <v xml:space="preserve"> </v>
      </c>
      <c r="AA728" s="16" t="str">
        <f t="shared" si="374"/>
        <v xml:space="preserve"> </v>
      </c>
      <c r="AB728" s="19" t="str">
        <f t="shared" si="375"/>
        <v>0</v>
      </c>
      <c r="AC728" s="19">
        <f t="shared" si="376"/>
        <v>0</v>
      </c>
      <c r="AD728" s="19">
        <f t="shared" si="377"/>
        <v>4</v>
      </c>
      <c r="AE728" s="31">
        <f>_xlfn.XLOOKUP(C728,Product!$E$3:$E$29,Product!$F$3:$F$29)</f>
        <v>48000</v>
      </c>
      <c r="AF728" s="31">
        <f>_xlfn.XLOOKUP(C728,Product!$E$3:$E$29,Product!$G$3:$G$29)</f>
        <v>20000</v>
      </c>
      <c r="AG728" s="21" t="s">
        <v>16</v>
      </c>
      <c r="AH728" s="22" t="e">
        <f>_xlfn.XLOOKUP(AG728,Diskon!$C$3:$C$9,Diskon!$D$3:$D$9)</f>
        <v>#N/A</v>
      </c>
      <c r="AI728" s="17" t="s">
        <v>16</v>
      </c>
      <c r="AJ728" s="16" t="s">
        <v>11</v>
      </c>
      <c r="AK728" s="16" t="s">
        <v>55</v>
      </c>
      <c r="AL728" s="23">
        <f t="shared" si="378"/>
        <v>192000</v>
      </c>
      <c r="AM728" s="23" t="str">
        <f t="shared" si="379"/>
        <v>0</v>
      </c>
      <c r="AN728" s="23">
        <f t="shared" si="380"/>
        <v>192000</v>
      </c>
      <c r="AO728" s="23">
        <f t="shared" si="381"/>
        <v>80000</v>
      </c>
      <c r="AP728" s="23">
        <f t="shared" si="382"/>
        <v>112000</v>
      </c>
      <c r="AQ728" s="24">
        <v>45025</v>
      </c>
      <c r="AR728" s="27" t="str">
        <f t="shared" si="383"/>
        <v>09/04/23</v>
      </c>
      <c r="AS728" s="16">
        <v>5</v>
      </c>
      <c r="AT728" s="66">
        <f>AP728/'pivot general'!$A$8</f>
        <v>1.6801142057631369E-4</v>
      </c>
    </row>
    <row r="729" spans="1:46" ht="14.4" x14ac:dyDescent="0.3">
      <c r="A729" s="16">
        <v>728</v>
      </c>
      <c r="B729" s="16" t="str">
        <f t="shared" si="352"/>
        <v>ORD-PW-728-11/04/23</v>
      </c>
      <c r="C729" s="17" t="s">
        <v>47</v>
      </c>
      <c r="D729" s="16" t="str">
        <f>_xlfn.XLOOKUP($C729,Product!$E$3:$E$29,Product!$D$3:$D$29)</f>
        <v>PW</v>
      </c>
      <c r="E729" s="18" t="s">
        <v>133</v>
      </c>
      <c r="F729" s="18">
        <f t="shared" si="353"/>
        <v>10</v>
      </c>
      <c r="G729" s="18">
        <f t="shared" si="354"/>
        <v>20</v>
      </c>
      <c r="H729" s="18">
        <f t="shared" si="355"/>
        <v>31</v>
      </c>
      <c r="I729" s="18">
        <f t="shared" si="356"/>
        <v>10</v>
      </c>
      <c r="J729" s="16" t="str">
        <f t="shared" si="357"/>
        <v>Snow White</v>
      </c>
      <c r="K729" s="16" t="str">
        <f t="shared" si="358"/>
        <v>Snow White</v>
      </c>
      <c r="L729" s="25" t="str">
        <f t="shared" si="359"/>
        <v xml:space="preserve"> 1</v>
      </c>
      <c r="M729" s="19">
        <f t="shared" si="360"/>
        <v>1</v>
      </c>
      <c r="N729" s="18" t="e">
        <f t="shared" si="361"/>
        <v>#VALUE!</v>
      </c>
      <c r="O729" s="18" t="e">
        <f t="shared" si="362"/>
        <v>#VALUE!</v>
      </c>
      <c r="P729" s="18" t="e">
        <f t="shared" si="363"/>
        <v>#VALUE!</v>
      </c>
      <c r="Q729" s="18" t="e">
        <f t="shared" si="364"/>
        <v>#VALUE!</v>
      </c>
      <c r="R729" s="27" t="str">
        <f t="shared" si="365"/>
        <v xml:space="preserve"> </v>
      </c>
      <c r="S729" s="19" t="str">
        <f t="shared" si="366"/>
        <v xml:space="preserve"> </v>
      </c>
      <c r="T729" s="19" t="str">
        <f t="shared" si="367"/>
        <v>0</v>
      </c>
      <c r="U729" s="19">
        <f t="shared" si="368"/>
        <v>0</v>
      </c>
      <c r="V729" s="20" t="e">
        <f t="shared" si="369"/>
        <v>#VALUE!</v>
      </c>
      <c r="W729" s="18" t="e">
        <f t="shared" si="370"/>
        <v>#VALUE!</v>
      </c>
      <c r="X729" s="18" t="e">
        <f t="shared" si="371"/>
        <v>#VALUE!</v>
      </c>
      <c r="Y729" s="18" t="e">
        <f t="shared" si="372"/>
        <v>#VALUE!</v>
      </c>
      <c r="Z729" s="16" t="str">
        <f t="shared" si="373"/>
        <v xml:space="preserve"> </v>
      </c>
      <c r="AA729" s="16" t="str">
        <f t="shared" si="374"/>
        <v xml:space="preserve"> </v>
      </c>
      <c r="AB729" s="19" t="str">
        <f t="shared" si="375"/>
        <v>0</v>
      </c>
      <c r="AC729" s="19">
        <f t="shared" si="376"/>
        <v>0</v>
      </c>
      <c r="AD729" s="19">
        <f t="shared" si="377"/>
        <v>1</v>
      </c>
      <c r="AE729" s="31">
        <f>_xlfn.XLOOKUP(C729,Product!$E$3:$E$29,Product!$F$3:$F$29)</f>
        <v>200000</v>
      </c>
      <c r="AF729" s="31">
        <f>_xlfn.XLOOKUP(C729,Product!$E$3:$E$29,Product!$G$3:$G$29)</f>
        <v>55000</v>
      </c>
      <c r="AG729" s="21" t="s">
        <v>16</v>
      </c>
      <c r="AH729" s="22" t="e">
        <f>_xlfn.XLOOKUP(AG729,Diskon!$C$3:$C$9,Diskon!$D$3:$D$9)</f>
        <v>#N/A</v>
      </c>
      <c r="AI729" s="17" t="s">
        <v>16</v>
      </c>
      <c r="AJ729" s="16" t="s">
        <v>11</v>
      </c>
      <c r="AK729" s="16" t="s">
        <v>55</v>
      </c>
      <c r="AL729" s="23">
        <f t="shared" si="378"/>
        <v>200000</v>
      </c>
      <c r="AM729" s="23" t="str">
        <f t="shared" si="379"/>
        <v>0</v>
      </c>
      <c r="AN729" s="23">
        <f t="shared" si="380"/>
        <v>200000</v>
      </c>
      <c r="AO729" s="23">
        <f t="shared" si="381"/>
        <v>55000</v>
      </c>
      <c r="AP729" s="23">
        <f t="shared" si="382"/>
        <v>145000</v>
      </c>
      <c r="AQ729" s="24">
        <v>45027</v>
      </c>
      <c r="AR729" s="27" t="str">
        <f t="shared" si="383"/>
        <v>11/04/23</v>
      </c>
      <c r="AS729" s="16">
        <v>1</v>
      </c>
      <c r="AT729" s="66">
        <f>AP729/'pivot general'!$A$8</f>
        <v>2.1751478556754895E-4</v>
      </c>
    </row>
    <row r="730" spans="1:46" ht="14.4" x14ac:dyDescent="0.3">
      <c r="A730" s="16">
        <v>729</v>
      </c>
      <c r="B730" s="16" t="str">
        <f t="shared" si="352"/>
        <v>ORD-PW-729-08/04/23</v>
      </c>
      <c r="C730" s="17" t="s">
        <v>22</v>
      </c>
      <c r="D730" s="16" t="str">
        <f>_xlfn.XLOOKUP($C730,Product!$E$3:$E$29,Product!$D$3:$D$29)</f>
        <v>PW</v>
      </c>
      <c r="E730" s="18" t="s">
        <v>594</v>
      </c>
      <c r="F730" s="18">
        <f t="shared" si="353"/>
        <v>10</v>
      </c>
      <c r="G730" s="18">
        <f t="shared" si="354"/>
        <v>18</v>
      </c>
      <c r="H730" s="18">
        <f t="shared" si="355"/>
        <v>29</v>
      </c>
      <c r="I730" s="18">
        <f t="shared" si="356"/>
        <v>8</v>
      </c>
      <c r="J730" s="16" t="str">
        <f t="shared" si="357"/>
        <v>Ash Grey</v>
      </c>
      <c r="K730" s="16" t="str">
        <f t="shared" si="358"/>
        <v>Ash Grey</v>
      </c>
      <c r="L730" s="25" t="str">
        <f t="shared" si="359"/>
        <v xml:space="preserve"> 4</v>
      </c>
      <c r="M730" s="19">
        <f t="shared" si="360"/>
        <v>4</v>
      </c>
      <c r="N730" s="18" t="e">
        <f t="shared" si="361"/>
        <v>#VALUE!</v>
      </c>
      <c r="O730" s="18" t="e">
        <f t="shared" si="362"/>
        <v>#VALUE!</v>
      </c>
      <c r="P730" s="18" t="e">
        <f t="shared" si="363"/>
        <v>#VALUE!</v>
      </c>
      <c r="Q730" s="18" t="e">
        <f t="shared" si="364"/>
        <v>#VALUE!</v>
      </c>
      <c r="R730" s="27" t="str">
        <f t="shared" si="365"/>
        <v xml:space="preserve"> </v>
      </c>
      <c r="S730" s="19" t="str">
        <f t="shared" si="366"/>
        <v xml:space="preserve"> </v>
      </c>
      <c r="T730" s="19" t="str">
        <f t="shared" si="367"/>
        <v>0</v>
      </c>
      <c r="U730" s="19">
        <f t="shared" si="368"/>
        <v>0</v>
      </c>
      <c r="V730" s="20" t="e">
        <f t="shared" si="369"/>
        <v>#VALUE!</v>
      </c>
      <c r="W730" s="18" t="e">
        <f t="shared" si="370"/>
        <v>#VALUE!</v>
      </c>
      <c r="X730" s="18" t="e">
        <f t="shared" si="371"/>
        <v>#VALUE!</v>
      </c>
      <c r="Y730" s="18" t="e">
        <f t="shared" si="372"/>
        <v>#VALUE!</v>
      </c>
      <c r="Z730" s="16" t="str">
        <f t="shared" si="373"/>
        <v xml:space="preserve"> </v>
      </c>
      <c r="AA730" s="16" t="str">
        <f t="shared" si="374"/>
        <v xml:space="preserve"> </v>
      </c>
      <c r="AB730" s="19" t="str">
        <f t="shared" si="375"/>
        <v>0</v>
      </c>
      <c r="AC730" s="19">
        <f t="shared" si="376"/>
        <v>0</v>
      </c>
      <c r="AD730" s="19">
        <f t="shared" si="377"/>
        <v>4</v>
      </c>
      <c r="AE730" s="31">
        <f>_xlfn.XLOOKUP(C730,Product!$E$3:$E$29,Product!$F$3:$F$29)</f>
        <v>90000</v>
      </c>
      <c r="AF730" s="31">
        <f>_xlfn.XLOOKUP(C730,Product!$E$3:$E$29,Product!$G$3:$G$29)</f>
        <v>37000</v>
      </c>
      <c r="AG730" s="21" t="s">
        <v>16</v>
      </c>
      <c r="AH730" s="22" t="e">
        <f>_xlfn.XLOOKUP(AG730,Diskon!$C$3:$C$9,Diskon!$D$3:$D$9)</f>
        <v>#N/A</v>
      </c>
      <c r="AI730" s="17" t="s">
        <v>16</v>
      </c>
      <c r="AJ730" s="16" t="s">
        <v>23</v>
      </c>
      <c r="AK730" s="16" t="s">
        <v>62</v>
      </c>
      <c r="AL730" s="23">
        <f t="shared" si="378"/>
        <v>360000</v>
      </c>
      <c r="AM730" s="23" t="str">
        <f t="shared" si="379"/>
        <v>0</v>
      </c>
      <c r="AN730" s="23">
        <f t="shared" si="380"/>
        <v>360000</v>
      </c>
      <c r="AO730" s="23">
        <f t="shared" si="381"/>
        <v>148000</v>
      </c>
      <c r="AP730" s="23">
        <f t="shared" si="382"/>
        <v>212000</v>
      </c>
      <c r="AQ730" s="24">
        <v>45024</v>
      </c>
      <c r="AR730" s="27" t="str">
        <f t="shared" si="383"/>
        <v>08/04/23</v>
      </c>
      <c r="AS730" s="16">
        <v>4</v>
      </c>
      <c r="AT730" s="66">
        <f>AP730/'pivot general'!$A$8</f>
        <v>3.1802161751945087E-4</v>
      </c>
    </row>
    <row r="731" spans="1:46" ht="14.4" x14ac:dyDescent="0.3">
      <c r="A731" s="16">
        <v>730</v>
      </c>
      <c r="B731" s="16" t="str">
        <f t="shared" si="352"/>
        <v>ORD-AK-730-19/04/23</v>
      </c>
      <c r="C731" s="17" t="s">
        <v>50</v>
      </c>
      <c r="D731" s="16" t="str">
        <f>_xlfn.XLOOKUP($C731,Product!$E$3:$E$29,Product!$D$3:$D$29)</f>
        <v>AK</v>
      </c>
      <c r="E731" s="18" t="s">
        <v>595</v>
      </c>
      <c r="F731" s="18">
        <f t="shared" si="353"/>
        <v>10</v>
      </c>
      <c r="G731" s="18">
        <f t="shared" si="354"/>
        <v>20</v>
      </c>
      <c r="H731" s="18">
        <f t="shared" si="355"/>
        <v>31</v>
      </c>
      <c r="I731" s="18">
        <f t="shared" si="356"/>
        <v>10</v>
      </c>
      <c r="J731" s="16" t="str">
        <f t="shared" si="357"/>
        <v>Snow White</v>
      </c>
      <c r="K731" s="16" t="str">
        <f t="shared" si="358"/>
        <v>Snow White</v>
      </c>
      <c r="L731" s="25" t="str">
        <f t="shared" si="359"/>
        <v xml:space="preserve"> 5</v>
      </c>
      <c r="M731" s="19">
        <f t="shared" si="360"/>
        <v>5</v>
      </c>
      <c r="N731" s="18">
        <f t="shared" si="361"/>
        <v>44</v>
      </c>
      <c r="O731" s="18">
        <f t="shared" si="362"/>
        <v>55</v>
      </c>
      <c r="P731" s="18">
        <f t="shared" si="363"/>
        <v>66</v>
      </c>
      <c r="Q731" s="18">
        <f t="shared" si="364"/>
        <v>11</v>
      </c>
      <c r="R731" s="27" t="str">
        <f t="shared" si="365"/>
        <v xml:space="preserve">Ocean Blue </v>
      </c>
      <c r="S731" s="19" t="str">
        <f t="shared" si="366"/>
        <v xml:space="preserve">Ocean Blue </v>
      </c>
      <c r="T731" s="19" t="str">
        <f t="shared" si="367"/>
        <v xml:space="preserve"> 1</v>
      </c>
      <c r="U731" s="19">
        <f t="shared" si="368"/>
        <v>1</v>
      </c>
      <c r="V731" s="20" t="e">
        <f t="shared" si="369"/>
        <v>#VALUE!</v>
      </c>
      <c r="W731" s="18" t="e">
        <f t="shared" si="370"/>
        <v>#VALUE!</v>
      </c>
      <c r="X731" s="18" t="e">
        <f t="shared" si="371"/>
        <v>#VALUE!</v>
      </c>
      <c r="Y731" s="18" t="e">
        <f t="shared" si="372"/>
        <v>#VALUE!</v>
      </c>
      <c r="Z731" s="16" t="str">
        <f t="shared" si="373"/>
        <v xml:space="preserve"> </v>
      </c>
      <c r="AA731" s="16" t="str">
        <f t="shared" si="374"/>
        <v xml:space="preserve"> </v>
      </c>
      <c r="AB731" s="19" t="str">
        <f t="shared" si="375"/>
        <v>0</v>
      </c>
      <c r="AC731" s="19">
        <f t="shared" si="376"/>
        <v>0</v>
      </c>
      <c r="AD731" s="19">
        <f t="shared" si="377"/>
        <v>6</v>
      </c>
      <c r="AE731" s="31">
        <f>_xlfn.XLOOKUP(C731,Product!$E$3:$E$29,Product!$F$3:$F$29)</f>
        <v>290000</v>
      </c>
      <c r="AF731" s="31">
        <f>_xlfn.XLOOKUP(C731,Product!$E$3:$E$29,Product!$G$3:$G$29)</f>
        <v>115000</v>
      </c>
      <c r="AG731" s="21" t="s">
        <v>12</v>
      </c>
      <c r="AH731" s="22">
        <f>_xlfn.XLOOKUP(AG731,Diskon!$C$3:$C$9,Diskon!$D$3:$D$9)</f>
        <v>0.2</v>
      </c>
      <c r="AI731" s="17" t="s">
        <v>13</v>
      </c>
      <c r="AJ731" s="16" t="s">
        <v>11</v>
      </c>
      <c r="AK731" s="16" t="s">
        <v>42</v>
      </c>
      <c r="AL731" s="23">
        <f t="shared" si="378"/>
        <v>1740000</v>
      </c>
      <c r="AM731" s="23">
        <f t="shared" si="379"/>
        <v>348000</v>
      </c>
      <c r="AN731" s="23">
        <f t="shared" si="380"/>
        <v>1392000</v>
      </c>
      <c r="AO731" s="23">
        <f t="shared" si="381"/>
        <v>690000</v>
      </c>
      <c r="AP731" s="23">
        <f t="shared" si="382"/>
        <v>702000</v>
      </c>
      <c r="AQ731" s="24">
        <v>45035</v>
      </c>
      <c r="AR731" s="27" t="str">
        <f t="shared" si="383"/>
        <v>19/04/23</v>
      </c>
      <c r="AS731" s="16">
        <v>4</v>
      </c>
      <c r="AT731" s="66">
        <f>AP731/'pivot general'!$A$8</f>
        <v>1.0530715825408231E-3</v>
      </c>
    </row>
    <row r="732" spans="1:46" ht="14.4" x14ac:dyDescent="0.3">
      <c r="A732" s="16">
        <v>731</v>
      </c>
      <c r="B732" s="16" t="str">
        <f t="shared" si="352"/>
        <v>ORD-PU-731-03/04/23</v>
      </c>
      <c r="C732" s="17" t="s">
        <v>41</v>
      </c>
      <c r="D732" s="16" t="str">
        <f>_xlfn.XLOOKUP($C732,Product!$E$3:$E$29,Product!$D$3:$D$29)</f>
        <v>PU</v>
      </c>
      <c r="E732" s="18" t="s">
        <v>150</v>
      </c>
      <c r="F732" s="18">
        <f t="shared" si="353"/>
        <v>10</v>
      </c>
      <c r="G732" s="18">
        <f t="shared" si="354"/>
        <v>20</v>
      </c>
      <c r="H732" s="18">
        <f t="shared" si="355"/>
        <v>31</v>
      </c>
      <c r="I732" s="18">
        <f t="shared" si="356"/>
        <v>10</v>
      </c>
      <c r="J732" s="16" t="str">
        <f t="shared" si="357"/>
        <v>Ocean Blue</v>
      </c>
      <c r="K732" s="16" t="str">
        <f t="shared" si="358"/>
        <v>Ocean Blue</v>
      </c>
      <c r="L732" s="25" t="str">
        <f t="shared" si="359"/>
        <v xml:space="preserve"> 5</v>
      </c>
      <c r="M732" s="19">
        <f t="shared" si="360"/>
        <v>5</v>
      </c>
      <c r="N732" s="18">
        <f t="shared" si="361"/>
        <v>44</v>
      </c>
      <c r="O732" s="18">
        <f t="shared" si="362"/>
        <v>52</v>
      </c>
      <c r="P732" s="18">
        <f t="shared" si="363"/>
        <v>63</v>
      </c>
      <c r="Q732" s="18">
        <f t="shared" si="364"/>
        <v>8</v>
      </c>
      <c r="R732" s="27" t="str">
        <f t="shared" si="365"/>
        <v xml:space="preserve">Magenta </v>
      </c>
      <c r="S732" s="19" t="str">
        <f t="shared" si="366"/>
        <v xml:space="preserve">Magenta </v>
      </c>
      <c r="T732" s="19" t="str">
        <f t="shared" si="367"/>
        <v xml:space="preserve"> 1</v>
      </c>
      <c r="U732" s="19">
        <f t="shared" si="368"/>
        <v>1</v>
      </c>
      <c r="V732" s="20" t="e">
        <f t="shared" si="369"/>
        <v>#VALUE!</v>
      </c>
      <c r="W732" s="18" t="e">
        <f t="shared" si="370"/>
        <v>#VALUE!</v>
      </c>
      <c r="X732" s="18" t="e">
        <f t="shared" si="371"/>
        <v>#VALUE!</v>
      </c>
      <c r="Y732" s="18" t="e">
        <f t="shared" si="372"/>
        <v>#VALUE!</v>
      </c>
      <c r="Z732" s="16" t="str">
        <f t="shared" si="373"/>
        <v xml:space="preserve"> </v>
      </c>
      <c r="AA732" s="16" t="str">
        <f t="shared" si="374"/>
        <v xml:space="preserve"> </v>
      </c>
      <c r="AB732" s="19" t="str">
        <f t="shared" si="375"/>
        <v>0</v>
      </c>
      <c r="AC732" s="19">
        <f t="shared" si="376"/>
        <v>0</v>
      </c>
      <c r="AD732" s="19">
        <f t="shared" si="377"/>
        <v>6</v>
      </c>
      <c r="AE732" s="31">
        <f>_xlfn.XLOOKUP(C732,Product!$E$3:$E$29,Product!$F$3:$F$29)</f>
        <v>220000</v>
      </c>
      <c r="AF732" s="31">
        <f>_xlfn.XLOOKUP(C732,Product!$E$3:$E$29,Product!$G$3:$G$29)</f>
        <v>76000</v>
      </c>
      <c r="AG732" s="21" t="s">
        <v>19</v>
      </c>
      <c r="AH732" s="22">
        <f>_xlfn.XLOOKUP(AG732,Diskon!$C$3:$C$9,Diskon!$D$3:$D$9)</f>
        <v>0.15</v>
      </c>
      <c r="AI732" s="17" t="s">
        <v>90</v>
      </c>
      <c r="AJ732" s="16" t="s">
        <v>11</v>
      </c>
      <c r="AK732" s="16" t="s">
        <v>20</v>
      </c>
      <c r="AL732" s="23">
        <f t="shared" si="378"/>
        <v>1320000</v>
      </c>
      <c r="AM732" s="23">
        <f t="shared" si="379"/>
        <v>198000</v>
      </c>
      <c r="AN732" s="23">
        <f t="shared" si="380"/>
        <v>1122000</v>
      </c>
      <c r="AO732" s="23">
        <f t="shared" si="381"/>
        <v>456000</v>
      </c>
      <c r="AP732" s="23">
        <f t="shared" si="382"/>
        <v>666000</v>
      </c>
      <c r="AQ732" s="24">
        <v>45019</v>
      </c>
      <c r="AR732" s="27" t="str">
        <f t="shared" si="383"/>
        <v>03/04/23</v>
      </c>
      <c r="AS732" s="16">
        <v>2</v>
      </c>
      <c r="AT732" s="66">
        <f>AP732/'pivot general'!$A$8</f>
        <v>9.9906791164129389E-4</v>
      </c>
    </row>
    <row r="733" spans="1:46" ht="14.4" x14ac:dyDescent="0.3">
      <c r="A733" s="16">
        <v>732</v>
      </c>
      <c r="B733" s="16" t="str">
        <f t="shared" si="352"/>
        <v>ORD-PW-732-07/04/23</v>
      </c>
      <c r="C733" s="17" t="s">
        <v>27</v>
      </c>
      <c r="D733" s="16" t="str">
        <f>_xlfn.XLOOKUP($C733,Product!$E$3:$E$29,Product!$D$3:$D$29)</f>
        <v>PW</v>
      </c>
      <c r="E733" s="18" t="s">
        <v>120</v>
      </c>
      <c r="F733" s="18">
        <f t="shared" si="353"/>
        <v>10</v>
      </c>
      <c r="G733" s="18">
        <f t="shared" si="354"/>
        <v>19</v>
      </c>
      <c r="H733" s="18">
        <f t="shared" si="355"/>
        <v>30</v>
      </c>
      <c r="I733" s="18">
        <f t="shared" si="356"/>
        <v>9</v>
      </c>
      <c r="J733" s="16" t="str">
        <f t="shared" si="357"/>
        <v>Rose Gold</v>
      </c>
      <c r="K733" s="16" t="str">
        <f t="shared" si="358"/>
        <v>Rose Gold</v>
      </c>
      <c r="L733" s="25" t="str">
        <f t="shared" si="359"/>
        <v xml:space="preserve"> 1</v>
      </c>
      <c r="M733" s="19">
        <f t="shared" si="360"/>
        <v>1</v>
      </c>
      <c r="N733" s="18" t="e">
        <f t="shared" si="361"/>
        <v>#VALUE!</v>
      </c>
      <c r="O733" s="18" t="e">
        <f t="shared" si="362"/>
        <v>#VALUE!</v>
      </c>
      <c r="P733" s="18" t="e">
        <f t="shared" si="363"/>
        <v>#VALUE!</v>
      </c>
      <c r="Q733" s="18" t="e">
        <f t="shared" si="364"/>
        <v>#VALUE!</v>
      </c>
      <c r="R733" s="27" t="str">
        <f t="shared" si="365"/>
        <v xml:space="preserve"> </v>
      </c>
      <c r="S733" s="19" t="str">
        <f t="shared" si="366"/>
        <v xml:space="preserve"> </v>
      </c>
      <c r="T733" s="19" t="str">
        <f t="shared" si="367"/>
        <v>0</v>
      </c>
      <c r="U733" s="19">
        <f t="shared" si="368"/>
        <v>0</v>
      </c>
      <c r="V733" s="20" t="e">
        <f t="shared" si="369"/>
        <v>#VALUE!</v>
      </c>
      <c r="W733" s="18" t="e">
        <f t="shared" si="370"/>
        <v>#VALUE!</v>
      </c>
      <c r="X733" s="18" t="e">
        <f t="shared" si="371"/>
        <v>#VALUE!</v>
      </c>
      <c r="Y733" s="18" t="e">
        <f t="shared" si="372"/>
        <v>#VALUE!</v>
      </c>
      <c r="Z733" s="16" t="str">
        <f t="shared" si="373"/>
        <v xml:space="preserve"> </v>
      </c>
      <c r="AA733" s="16" t="str">
        <f t="shared" si="374"/>
        <v xml:space="preserve"> </v>
      </c>
      <c r="AB733" s="19" t="str">
        <f t="shared" si="375"/>
        <v>0</v>
      </c>
      <c r="AC733" s="19">
        <f t="shared" si="376"/>
        <v>0</v>
      </c>
      <c r="AD733" s="19">
        <f t="shared" si="377"/>
        <v>1</v>
      </c>
      <c r="AE733" s="31">
        <f>_xlfn.XLOOKUP(C733,Product!$E$3:$E$29,Product!$F$3:$F$29)</f>
        <v>155000</v>
      </c>
      <c r="AF733" s="31">
        <f>_xlfn.XLOOKUP(C733,Product!$E$3:$E$29,Product!$G$3:$G$29)</f>
        <v>46000</v>
      </c>
      <c r="AG733" s="21" t="s">
        <v>16</v>
      </c>
      <c r="AH733" s="22" t="e">
        <f>_xlfn.XLOOKUP(AG733,Diskon!$C$3:$C$9,Diskon!$D$3:$D$9)</f>
        <v>#N/A</v>
      </c>
      <c r="AI733" s="17" t="s">
        <v>16</v>
      </c>
      <c r="AJ733" s="16" t="s">
        <v>14</v>
      </c>
      <c r="AK733" s="16" t="s">
        <v>36</v>
      </c>
      <c r="AL733" s="23">
        <f t="shared" si="378"/>
        <v>155000</v>
      </c>
      <c r="AM733" s="23" t="str">
        <f t="shared" si="379"/>
        <v>0</v>
      </c>
      <c r="AN733" s="23">
        <f t="shared" si="380"/>
        <v>155000</v>
      </c>
      <c r="AO733" s="23">
        <f t="shared" si="381"/>
        <v>46000</v>
      </c>
      <c r="AP733" s="23">
        <f t="shared" si="382"/>
        <v>109000</v>
      </c>
      <c r="AQ733" s="24">
        <v>45023</v>
      </c>
      <c r="AR733" s="27" t="str">
        <f t="shared" si="383"/>
        <v>07/04/23</v>
      </c>
      <c r="AS733" s="16">
        <v>3</v>
      </c>
      <c r="AT733" s="66">
        <f>AP733/'pivot general'!$A$8</f>
        <v>1.6351111466801955E-4</v>
      </c>
    </row>
    <row r="734" spans="1:46" ht="14.4" x14ac:dyDescent="0.3">
      <c r="A734" s="16">
        <v>733</v>
      </c>
      <c r="B734" s="16" t="str">
        <f t="shared" si="352"/>
        <v>ORD-PU-733-16/04/23</v>
      </c>
      <c r="C734" s="17" t="s">
        <v>71</v>
      </c>
      <c r="D734" s="16" t="str">
        <f>_xlfn.XLOOKUP($C734,Product!$E$3:$E$29,Product!$D$3:$D$29)</f>
        <v>PU</v>
      </c>
      <c r="E734" s="18" t="s">
        <v>596</v>
      </c>
      <c r="F734" s="18">
        <f t="shared" si="353"/>
        <v>10</v>
      </c>
      <c r="G734" s="18">
        <f t="shared" si="354"/>
        <v>18</v>
      </c>
      <c r="H734" s="18">
        <f t="shared" si="355"/>
        <v>29</v>
      </c>
      <c r="I734" s="18">
        <f t="shared" si="356"/>
        <v>8</v>
      </c>
      <c r="J734" s="16" t="str">
        <f t="shared" si="357"/>
        <v>Ash Grey</v>
      </c>
      <c r="K734" s="16" t="str">
        <f t="shared" si="358"/>
        <v>Ash Grey</v>
      </c>
      <c r="L734" s="25" t="str">
        <f t="shared" si="359"/>
        <v xml:space="preserve"> 1</v>
      </c>
      <c r="M734" s="19">
        <f t="shared" si="360"/>
        <v>1</v>
      </c>
      <c r="N734" s="18">
        <f t="shared" si="361"/>
        <v>42</v>
      </c>
      <c r="O734" s="18">
        <f t="shared" si="362"/>
        <v>53</v>
      </c>
      <c r="P734" s="18">
        <f t="shared" si="363"/>
        <v>64</v>
      </c>
      <c r="Q734" s="18">
        <f t="shared" si="364"/>
        <v>11</v>
      </c>
      <c r="R734" s="27" t="str">
        <f t="shared" si="365"/>
        <v xml:space="preserve">Ocean Blue </v>
      </c>
      <c r="S734" s="19" t="str">
        <f t="shared" si="366"/>
        <v xml:space="preserve">Ocean Blue </v>
      </c>
      <c r="T734" s="19" t="str">
        <f t="shared" si="367"/>
        <v xml:space="preserve"> 3</v>
      </c>
      <c r="U734" s="19">
        <f t="shared" si="368"/>
        <v>3</v>
      </c>
      <c r="V734" s="20" t="e">
        <f t="shared" si="369"/>
        <v>#VALUE!</v>
      </c>
      <c r="W734" s="18" t="e">
        <f t="shared" si="370"/>
        <v>#VALUE!</v>
      </c>
      <c r="X734" s="18" t="e">
        <f t="shared" si="371"/>
        <v>#VALUE!</v>
      </c>
      <c r="Y734" s="18" t="e">
        <f t="shared" si="372"/>
        <v>#VALUE!</v>
      </c>
      <c r="Z734" s="16" t="str">
        <f t="shared" si="373"/>
        <v xml:space="preserve"> </v>
      </c>
      <c r="AA734" s="16" t="str">
        <f t="shared" si="374"/>
        <v xml:space="preserve"> </v>
      </c>
      <c r="AB734" s="19" t="str">
        <f t="shared" si="375"/>
        <v>0</v>
      </c>
      <c r="AC734" s="19">
        <f t="shared" si="376"/>
        <v>0</v>
      </c>
      <c r="AD734" s="19">
        <f t="shared" si="377"/>
        <v>4</v>
      </c>
      <c r="AE734" s="31">
        <f>_xlfn.XLOOKUP(C734,Product!$E$3:$E$29,Product!$F$3:$F$29)</f>
        <v>200000</v>
      </c>
      <c r="AF734" s="31">
        <f>_xlfn.XLOOKUP(C734,Product!$E$3:$E$29,Product!$G$3:$G$29)</f>
        <v>64000</v>
      </c>
      <c r="AG734" s="21" t="s">
        <v>96</v>
      </c>
      <c r="AH734" s="22">
        <f>_xlfn.XLOOKUP(AG734,Diskon!$C$3:$C$9,Diskon!$D$3:$D$9)</f>
        <v>0.1</v>
      </c>
      <c r="AI734" s="17" t="s">
        <v>13</v>
      </c>
      <c r="AJ734" s="16" t="s">
        <v>14</v>
      </c>
      <c r="AK734" s="16" t="s">
        <v>53</v>
      </c>
      <c r="AL734" s="23">
        <f t="shared" si="378"/>
        <v>800000</v>
      </c>
      <c r="AM734" s="23">
        <f t="shared" si="379"/>
        <v>80000</v>
      </c>
      <c r="AN734" s="23">
        <f t="shared" si="380"/>
        <v>720000</v>
      </c>
      <c r="AO734" s="23">
        <f t="shared" si="381"/>
        <v>256000</v>
      </c>
      <c r="AP734" s="23">
        <f t="shared" si="382"/>
        <v>464000</v>
      </c>
      <c r="AQ734" s="24">
        <v>45032</v>
      </c>
      <c r="AR734" s="27" t="str">
        <f t="shared" si="383"/>
        <v>16/04/23</v>
      </c>
      <c r="AS734" s="16">
        <v>2</v>
      </c>
      <c r="AT734" s="66">
        <f>AP734/'pivot general'!$A$8</f>
        <v>6.9604731381615664E-4</v>
      </c>
    </row>
    <row r="735" spans="1:46" ht="14.4" x14ac:dyDescent="0.3">
      <c r="A735" s="16">
        <v>734</v>
      </c>
      <c r="B735" s="16" t="str">
        <f t="shared" si="352"/>
        <v>ORD-AK-734-06/04/23</v>
      </c>
      <c r="C735" s="17" t="s">
        <v>37</v>
      </c>
      <c r="D735" s="16" t="str">
        <f>_xlfn.XLOOKUP($C735,Product!$E$3:$E$29,Product!$D$3:$D$29)</f>
        <v>AK</v>
      </c>
      <c r="E735" s="18" t="s">
        <v>597</v>
      </c>
      <c r="F735" s="18">
        <f t="shared" si="353"/>
        <v>10</v>
      </c>
      <c r="G735" s="18">
        <f t="shared" si="354"/>
        <v>14</v>
      </c>
      <c r="H735" s="18">
        <f t="shared" si="355"/>
        <v>25</v>
      </c>
      <c r="I735" s="18">
        <f t="shared" si="356"/>
        <v>4</v>
      </c>
      <c r="J735" s="16" t="str">
        <f t="shared" si="357"/>
        <v>Gold</v>
      </c>
      <c r="K735" s="16" t="str">
        <f t="shared" si="358"/>
        <v>Gold</v>
      </c>
      <c r="L735" s="25" t="str">
        <f t="shared" si="359"/>
        <v xml:space="preserve"> 2</v>
      </c>
      <c r="M735" s="19">
        <f t="shared" si="360"/>
        <v>2</v>
      </c>
      <c r="N735" s="18">
        <f t="shared" si="361"/>
        <v>38</v>
      </c>
      <c r="O735" s="18">
        <f t="shared" si="362"/>
        <v>46</v>
      </c>
      <c r="P735" s="18">
        <f t="shared" si="363"/>
        <v>57</v>
      </c>
      <c r="Q735" s="18">
        <f t="shared" si="364"/>
        <v>8</v>
      </c>
      <c r="R735" s="27" t="str">
        <f t="shared" si="365"/>
        <v xml:space="preserve">Magenta </v>
      </c>
      <c r="S735" s="19" t="str">
        <f t="shared" si="366"/>
        <v xml:space="preserve">Magenta </v>
      </c>
      <c r="T735" s="19" t="str">
        <f t="shared" si="367"/>
        <v xml:space="preserve"> 2</v>
      </c>
      <c r="U735" s="19">
        <f t="shared" si="368"/>
        <v>2</v>
      </c>
      <c r="V735" s="20" t="e">
        <f t="shared" si="369"/>
        <v>#VALUE!</v>
      </c>
      <c r="W735" s="18" t="e">
        <f t="shared" si="370"/>
        <v>#VALUE!</v>
      </c>
      <c r="X735" s="18" t="e">
        <f t="shared" si="371"/>
        <v>#VALUE!</v>
      </c>
      <c r="Y735" s="18" t="e">
        <f t="shared" si="372"/>
        <v>#VALUE!</v>
      </c>
      <c r="Z735" s="16" t="str">
        <f t="shared" si="373"/>
        <v xml:space="preserve"> </v>
      </c>
      <c r="AA735" s="16" t="str">
        <f t="shared" si="374"/>
        <v xml:space="preserve"> </v>
      </c>
      <c r="AB735" s="19" t="str">
        <f t="shared" si="375"/>
        <v>0</v>
      </c>
      <c r="AC735" s="19">
        <f t="shared" si="376"/>
        <v>0</v>
      </c>
      <c r="AD735" s="19">
        <f t="shared" si="377"/>
        <v>4</v>
      </c>
      <c r="AE735" s="31">
        <f>_xlfn.XLOOKUP(C735,Product!$E$3:$E$29,Product!$F$3:$F$29)</f>
        <v>48000</v>
      </c>
      <c r="AF735" s="31">
        <f>_xlfn.XLOOKUP(C735,Product!$E$3:$E$29,Product!$G$3:$G$29)</f>
        <v>20000</v>
      </c>
      <c r="AG735" s="21" t="s">
        <v>92</v>
      </c>
      <c r="AH735" s="22">
        <f>_xlfn.XLOOKUP(AG735,Diskon!$C$3:$C$9,Diskon!$D$3:$D$9)</f>
        <v>0.1</v>
      </c>
      <c r="AI735" s="17" t="s">
        <v>90</v>
      </c>
      <c r="AJ735" s="16" t="s">
        <v>14</v>
      </c>
      <c r="AK735" s="16" t="s">
        <v>72</v>
      </c>
      <c r="AL735" s="23">
        <f t="shared" si="378"/>
        <v>192000</v>
      </c>
      <c r="AM735" s="23">
        <f t="shared" si="379"/>
        <v>19200</v>
      </c>
      <c r="AN735" s="23">
        <f t="shared" si="380"/>
        <v>172800</v>
      </c>
      <c r="AO735" s="23">
        <f t="shared" si="381"/>
        <v>80000</v>
      </c>
      <c r="AP735" s="23">
        <f t="shared" si="382"/>
        <v>92800</v>
      </c>
      <c r="AQ735" s="24">
        <v>45022</v>
      </c>
      <c r="AR735" s="27" t="str">
        <f t="shared" si="383"/>
        <v>06/04/23</v>
      </c>
      <c r="AS735" s="16">
        <v>1</v>
      </c>
      <c r="AT735" s="66">
        <f>AP735/'pivot general'!$A$8</f>
        <v>1.3920946276323133E-4</v>
      </c>
    </row>
    <row r="736" spans="1:46" ht="14.4" x14ac:dyDescent="0.3">
      <c r="A736" s="16">
        <v>735</v>
      </c>
      <c r="B736" s="16" t="str">
        <f t="shared" si="352"/>
        <v>ORD-PW-735-02/04/23</v>
      </c>
      <c r="C736" s="17" t="s">
        <v>47</v>
      </c>
      <c r="D736" s="16" t="str">
        <f>_xlfn.XLOOKUP($C736,Product!$E$3:$E$29,Product!$D$3:$D$29)</f>
        <v>PW</v>
      </c>
      <c r="E736" s="18" t="s">
        <v>598</v>
      </c>
      <c r="F736" s="18">
        <f t="shared" si="353"/>
        <v>10</v>
      </c>
      <c r="G736" s="18">
        <f t="shared" si="354"/>
        <v>23</v>
      </c>
      <c r="H736" s="18">
        <f t="shared" si="355"/>
        <v>34</v>
      </c>
      <c r="I736" s="18">
        <f t="shared" si="356"/>
        <v>13</v>
      </c>
      <c r="J736" s="16" t="str">
        <f t="shared" si="357"/>
        <v>Summer Orange</v>
      </c>
      <c r="K736" s="16" t="str">
        <f t="shared" si="358"/>
        <v>Summer Orange</v>
      </c>
      <c r="L736" s="25" t="str">
        <f t="shared" si="359"/>
        <v xml:space="preserve"> 1</v>
      </c>
      <c r="M736" s="19">
        <f t="shared" si="360"/>
        <v>1</v>
      </c>
      <c r="N736" s="18">
        <f t="shared" si="361"/>
        <v>47</v>
      </c>
      <c r="O736" s="18">
        <f t="shared" si="362"/>
        <v>59</v>
      </c>
      <c r="P736" s="18">
        <f t="shared" si="363"/>
        <v>70</v>
      </c>
      <c r="Q736" s="18">
        <f t="shared" si="364"/>
        <v>12</v>
      </c>
      <c r="R736" s="27" t="str">
        <f t="shared" si="365"/>
        <v xml:space="preserve">Carmine Red </v>
      </c>
      <c r="S736" s="19" t="str">
        <f t="shared" si="366"/>
        <v xml:space="preserve">Carmine Red </v>
      </c>
      <c r="T736" s="19" t="str">
        <f t="shared" si="367"/>
        <v xml:space="preserve"> 1</v>
      </c>
      <c r="U736" s="19">
        <f t="shared" si="368"/>
        <v>1</v>
      </c>
      <c r="V736" s="20">
        <f t="shared" si="369"/>
        <v>83</v>
      </c>
      <c r="W736" s="18">
        <f t="shared" si="370"/>
        <v>88</v>
      </c>
      <c r="X736" s="18">
        <f t="shared" si="371"/>
        <v>99</v>
      </c>
      <c r="Y736" s="18">
        <f t="shared" si="372"/>
        <v>5</v>
      </c>
      <c r="Z736" s="16" t="str">
        <f t="shared" si="373"/>
        <v xml:space="preserve">Dusk </v>
      </c>
      <c r="AA736" s="16" t="str">
        <f t="shared" si="374"/>
        <v xml:space="preserve">Dusk </v>
      </c>
      <c r="AB736" s="19" t="str">
        <f t="shared" si="375"/>
        <v xml:space="preserve"> 5</v>
      </c>
      <c r="AC736" s="19">
        <f t="shared" si="376"/>
        <v>5</v>
      </c>
      <c r="AD736" s="19">
        <f t="shared" si="377"/>
        <v>7</v>
      </c>
      <c r="AE736" s="31">
        <f>_xlfn.XLOOKUP(C736,Product!$E$3:$E$29,Product!$F$3:$F$29)</f>
        <v>200000</v>
      </c>
      <c r="AF736" s="31">
        <f>_xlfn.XLOOKUP(C736,Product!$E$3:$E$29,Product!$G$3:$G$29)</f>
        <v>55000</v>
      </c>
      <c r="AG736" s="21" t="s">
        <v>92</v>
      </c>
      <c r="AH736" s="22">
        <f>_xlfn.XLOOKUP(AG736,Diskon!$C$3:$C$9,Diskon!$D$3:$D$9)</f>
        <v>0.1</v>
      </c>
      <c r="AI736" s="17" t="s">
        <v>90</v>
      </c>
      <c r="AJ736" s="16" t="s">
        <v>14</v>
      </c>
      <c r="AK736" s="16" t="s">
        <v>62</v>
      </c>
      <c r="AL736" s="23">
        <f t="shared" si="378"/>
        <v>1400000</v>
      </c>
      <c r="AM736" s="23">
        <f t="shared" si="379"/>
        <v>140000</v>
      </c>
      <c r="AN736" s="23">
        <f t="shared" si="380"/>
        <v>1260000</v>
      </c>
      <c r="AO736" s="23">
        <f t="shared" si="381"/>
        <v>385000</v>
      </c>
      <c r="AP736" s="23">
        <f t="shared" si="382"/>
        <v>875000</v>
      </c>
      <c r="AQ736" s="24">
        <v>45018</v>
      </c>
      <c r="AR736" s="27" t="str">
        <f t="shared" si="383"/>
        <v>02/04/23</v>
      </c>
      <c r="AS736" s="16">
        <v>4</v>
      </c>
      <c r="AT736" s="66">
        <f>AP736/'pivot general'!$A$8</f>
        <v>1.3125892232524507E-3</v>
      </c>
    </row>
    <row r="737" spans="1:46" ht="14.4" x14ac:dyDescent="0.3">
      <c r="A737" s="16">
        <v>736</v>
      </c>
      <c r="B737" s="16" t="str">
        <f t="shared" si="352"/>
        <v>ORD-SW-736-15/04/23</v>
      </c>
      <c r="C737" s="17" t="s">
        <v>29</v>
      </c>
      <c r="D737" s="16" t="str">
        <f>_xlfn.XLOOKUP($C737,Product!$E$3:$E$29,Product!$D$3:$D$29)</f>
        <v>SW</v>
      </c>
      <c r="E737" s="18" t="s">
        <v>104</v>
      </c>
      <c r="F737" s="18">
        <f t="shared" si="353"/>
        <v>10</v>
      </c>
      <c r="G737" s="18">
        <f t="shared" si="354"/>
        <v>23</v>
      </c>
      <c r="H737" s="18">
        <f t="shared" si="355"/>
        <v>34</v>
      </c>
      <c r="I737" s="18">
        <f t="shared" si="356"/>
        <v>13</v>
      </c>
      <c r="J737" s="16" t="str">
        <f t="shared" si="357"/>
        <v>Summer Orange</v>
      </c>
      <c r="K737" s="16" t="str">
        <f t="shared" si="358"/>
        <v>Summer Orange</v>
      </c>
      <c r="L737" s="25" t="str">
        <f t="shared" si="359"/>
        <v xml:space="preserve"> 1</v>
      </c>
      <c r="M737" s="19">
        <f t="shared" si="360"/>
        <v>1</v>
      </c>
      <c r="N737" s="18" t="e">
        <f t="shared" si="361"/>
        <v>#VALUE!</v>
      </c>
      <c r="O737" s="18" t="e">
        <f t="shared" si="362"/>
        <v>#VALUE!</v>
      </c>
      <c r="P737" s="18" t="e">
        <f t="shared" si="363"/>
        <v>#VALUE!</v>
      </c>
      <c r="Q737" s="18" t="e">
        <f t="shared" si="364"/>
        <v>#VALUE!</v>
      </c>
      <c r="R737" s="27" t="str">
        <f t="shared" si="365"/>
        <v xml:space="preserve"> </v>
      </c>
      <c r="S737" s="19" t="str">
        <f t="shared" si="366"/>
        <v xml:space="preserve"> </v>
      </c>
      <c r="T737" s="19" t="str">
        <f t="shared" si="367"/>
        <v>0</v>
      </c>
      <c r="U737" s="19">
        <f t="shared" si="368"/>
        <v>0</v>
      </c>
      <c r="V737" s="20" t="e">
        <f t="shared" si="369"/>
        <v>#VALUE!</v>
      </c>
      <c r="W737" s="18" t="e">
        <f t="shared" si="370"/>
        <v>#VALUE!</v>
      </c>
      <c r="X737" s="18" t="e">
        <f t="shared" si="371"/>
        <v>#VALUE!</v>
      </c>
      <c r="Y737" s="18" t="e">
        <f t="shared" si="372"/>
        <v>#VALUE!</v>
      </c>
      <c r="Z737" s="16" t="str">
        <f t="shared" si="373"/>
        <v xml:space="preserve"> </v>
      </c>
      <c r="AA737" s="16" t="str">
        <f t="shared" si="374"/>
        <v xml:space="preserve"> </v>
      </c>
      <c r="AB737" s="19" t="str">
        <f t="shared" si="375"/>
        <v>0</v>
      </c>
      <c r="AC737" s="19">
        <f t="shared" si="376"/>
        <v>0</v>
      </c>
      <c r="AD737" s="19">
        <f t="shared" si="377"/>
        <v>1</v>
      </c>
      <c r="AE737" s="31">
        <f>_xlfn.XLOOKUP(C737,Product!$E$3:$E$29,Product!$F$3:$F$29)</f>
        <v>165000</v>
      </c>
      <c r="AF737" s="31">
        <f>_xlfn.XLOOKUP(C737,Product!$E$3:$E$29,Product!$G$3:$G$29)</f>
        <v>69000</v>
      </c>
      <c r="AG737" s="21" t="s">
        <v>16</v>
      </c>
      <c r="AH737" s="22" t="e">
        <f>_xlfn.XLOOKUP(AG737,Diskon!$C$3:$C$9,Diskon!$D$3:$D$9)</f>
        <v>#N/A</v>
      </c>
      <c r="AI737" s="17" t="s">
        <v>16</v>
      </c>
      <c r="AJ737" s="16" t="s">
        <v>14</v>
      </c>
      <c r="AK737" s="16" t="s">
        <v>58</v>
      </c>
      <c r="AL737" s="23">
        <f t="shared" si="378"/>
        <v>165000</v>
      </c>
      <c r="AM737" s="23" t="str">
        <f t="shared" si="379"/>
        <v>0</v>
      </c>
      <c r="AN737" s="23">
        <f t="shared" si="380"/>
        <v>165000</v>
      </c>
      <c r="AO737" s="23">
        <f t="shared" si="381"/>
        <v>69000</v>
      </c>
      <c r="AP737" s="23">
        <f t="shared" si="382"/>
        <v>96000</v>
      </c>
      <c r="AQ737" s="24">
        <v>45031</v>
      </c>
      <c r="AR737" s="27" t="str">
        <f t="shared" si="383"/>
        <v>15/04/23</v>
      </c>
      <c r="AS737" s="16">
        <v>4</v>
      </c>
      <c r="AT737" s="66">
        <f>AP737/'pivot general'!$A$8</f>
        <v>1.4400978906541173E-4</v>
      </c>
    </row>
    <row r="738" spans="1:46" ht="14.4" x14ac:dyDescent="0.3">
      <c r="A738" s="16">
        <v>737</v>
      </c>
      <c r="B738" s="16" t="str">
        <f t="shared" si="352"/>
        <v>ORD-PU-737-06/04/23</v>
      </c>
      <c r="C738" s="17" t="s">
        <v>41</v>
      </c>
      <c r="D738" s="16" t="str">
        <f>_xlfn.XLOOKUP($C738,Product!$E$3:$E$29,Product!$D$3:$D$29)</f>
        <v>PU</v>
      </c>
      <c r="E738" s="18" t="s">
        <v>599</v>
      </c>
      <c r="F738" s="18">
        <f t="shared" si="353"/>
        <v>10</v>
      </c>
      <c r="G738" s="18">
        <f t="shared" si="354"/>
        <v>18</v>
      </c>
      <c r="H738" s="18">
        <f t="shared" si="355"/>
        <v>29</v>
      </c>
      <c r="I738" s="18">
        <f t="shared" si="356"/>
        <v>8</v>
      </c>
      <c r="J738" s="16" t="str">
        <f t="shared" si="357"/>
        <v>Ash Grey</v>
      </c>
      <c r="K738" s="16" t="str">
        <f t="shared" si="358"/>
        <v>Ash Grey</v>
      </c>
      <c r="L738" s="25" t="str">
        <f t="shared" si="359"/>
        <v xml:space="preserve"> 2</v>
      </c>
      <c r="M738" s="19">
        <f t="shared" si="360"/>
        <v>2</v>
      </c>
      <c r="N738" s="18">
        <f t="shared" si="361"/>
        <v>42</v>
      </c>
      <c r="O738" s="18">
        <f t="shared" si="362"/>
        <v>47</v>
      </c>
      <c r="P738" s="18">
        <f t="shared" si="363"/>
        <v>58</v>
      </c>
      <c r="Q738" s="18">
        <f t="shared" si="364"/>
        <v>5</v>
      </c>
      <c r="R738" s="27" t="str">
        <f t="shared" si="365"/>
        <v xml:space="preserve">Dusk </v>
      </c>
      <c r="S738" s="19" t="str">
        <f t="shared" si="366"/>
        <v xml:space="preserve">Dusk </v>
      </c>
      <c r="T738" s="19" t="str">
        <f t="shared" si="367"/>
        <v xml:space="preserve"> 1</v>
      </c>
      <c r="U738" s="19">
        <f t="shared" si="368"/>
        <v>1</v>
      </c>
      <c r="V738" s="20" t="e">
        <f t="shared" si="369"/>
        <v>#VALUE!</v>
      </c>
      <c r="W738" s="18" t="e">
        <f t="shared" si="370"/>
        <v>#VALUE!</v>
      </c>
      <c r="X738" s="18" t="e">
        <f t="shared" si="371"/>
        <v>#VALUE!</v>
      </c>
      <c r="Y738" s="18" t="e">
        <f t="shared" si="372"/>
        <v>#VALUE!</v>
      </c>
      <c r="Z738" s="16" t="str">
        <f t="shared" si="373"/>
        <v xml:space="preserve"> </v>
      </c>
      <c r="AA738" s="16" t="str">
        <f t="shared" si="374"/>
        <v xml:space="preserve"> </v>
      </c>
      <c r="AB738" s="19" t="str">
        <f t="shared" si="375"/>
        <v>0</v>
      </c>
      <c r="AC738" s="19">
        <f t="shared" si="376"/>
        <v>0</v>
      </c>
      <c r="AD738" s="19">
        <f t="shared" si="377"/>
        <v>3</v>
      </c>
      <c r="AE738" s="31">
        <f>_xlfn.XLOOKUP(C738,Product!$E$3:$E$29,Product!$F$3:$F$29)</f>
        <v>220000</v>
      </c>
      <c r="AF738" s="31">
        <f>_xlfn.XLOOKUP(C738,Product!$E$3:$E$29,Product!$G$3:$G$29)</f>
        <v>76000</v>
      </c>
      <c r="AG738" s="21" t="s">
        <v>89</v>
      </c>
      <c r="AH738" s="22">
        <f>_xlfn.XLOOKUP(AG738,Diskon!$C$3:$C$9,Diskon!$D$3:$D$9)</f>
        <v>0.15</v>
      </c>
      <c r="AI738" s="17" t="s">
        <v>90</v>
      </c>
      <c r="AJ738" s="16" t="s">
        <v>23</v>
      </c>
      <c r="AK738" s="16" t="s">
        <v>64</v>
      </c>
      <c r="AL738" s="23">
        <f t="shared" si="378"/>
        <v>660000</v>
      </c>
      <c r="AM738" s="23">
        <f t="shared" si="379"/>
        <v>99000</v>
      </c>
      <c r="AN738" s="23">
        <f t="shared" si="380"/>
        <v>561000</v>
      </c>
      <c r="AO738" s="23">
        <f t="shared" si="381"/>
        <v>228000</v>
      </c>
      <c r="AP738" s="23">
        <f t="shared" si="382"/>
        <v>333000</v>
      </c>
      <c r="AQ738" s="24">
        <v>45022</v>
      </c>
      <c r="AR738" s="27" t="str">
        <f t="shared" si="383"/>
        <v>06/04/23</v>
      </c>
      <c r="AS738" s="16">
        <v>4</v>
      </c>
      <c r="AT738" s="66">
        <f>AP738/'pivot general'!$A$8</f>
        <v>4.9953395582064694E-4</v>
      </c>
    </row>
    <row r="739" spans="1:46" ht="14.4" x14ac:dyDescent="0.3">
      <c r="A739" s="16">
        <v>738</v>
      </c>
      <c r="B739" s="16" t="str">
        <f t="shared" si="352"/>
        <v>ORD-PP-738-03/04/23</v>
      </c>
      <c r="C739" s="17" t="s">
        <v>52</v>
      </c>
      <c r="D739" s="16" t="str">
        <f>_xlfn.XLOOKUP($C739,Product!$E$3:$E$29,Product!$D$3:$D$29)</f>
        <v>PP</v>
      </c>
      <c r="E739" s="18" t="s">
        <v>600</v>
      </c>
      <c r="F739" s="18">
        <f t="shared" si="353"/>
        <v>10</v>
      </c>
      <c r="G739" s="18">
        <f t="shared" si="354"/>
        <v>21</v>
      </c>
      <c r="H739" s="18">
        <f t="shared" si="355"/>
        <v>32</v>
      </c>
      <c r="I739" s="18">
        <f t="shared" si="356"/>
        <v>11</v>
      </c>
      <c r="J739" s="16" t="str">
        <f t="shared" si="357"/>
        <v>Carmine Red</v>
      </c>
      <c r="K739" s="16" t="str">
        <f t="shared" si="358"/>
        <v>Carmine Red</v>
      </c>
      <c r="L739" s="25" t="str">
        <f t="shared" si="359"/>
        <v xml:space="preserve"> 4</v>
      </c>
      <c r="M739" s="19">
        <f t="shared" si="360"/>
        <v>4</v>
      </c>
      <c r="N739" s="18">
        <f t="shared" si="361"/>
        <v>45</v>
      </c>
      <c r="O739" s="18">
        <f t="shared" si="362"/>
        <v>50</v>
      </c>
      <c r="P739" s="18">
        <f t="shared" si="363"/>
        <v>61</v>
      </c>
      <c r="Q739" s="18">
        <f t="shared" si="364"/>
        <v>5</v>
      </c>
      <c r="R739" s="27" t="str">
        <f t="shared" si="365"/>
        <v xml:space="preserve">Gold </v>
      </c>
      <c r="S739" s="19" t="str">
        <f t="shared" si="366"/>
        <v xml:space="preserve">Gold </v>
      </c>
      <c r="T739" s="19" t="str">
        <f t="shared" si="367"/>
        <v xml:space="preserve"> 2</v>
      </c>
      <c r="U739" s="19">
        <f t="shared" si="368"/>
        <v>2</v>
      </c>
      <c r="V739" s="20">
        <f t="shared" si="369"/>
        <v>74</v>
      </c>
      <c r="W739" s="18">
        <f t="shared" si="370"/>
        <v>89</v>
      </c>
      <c r="X739" s="18">
        <f t="shared" si="371"/>
        <v>100</v>
      </c>
      <c r="Y739" s="18">
        <f t="shared" si="372"/>
        <v>15</v>
      </c>
      <c r="Z739" s="16" t="str">
        <f t="shared" si="373"/>
        <v xml:space="preserve">Midnight Black </v>
      </c>
      <c r="AA739" s="16" t="str">
        <f t="shared" si="374"/>
        <v xml:space="preserve">Midnight Black </v>
      </c>
      <c r="AB739" s="19" t="str">
        <f t="shared" si="375"/>
        <v xml:space="preserve"> 1</v>
      </c>
      <c r="AC739" s="19">
        <f t="shared" si="376"/>
        <v>1</v>
      </c>
      <c r="AD739" s="19">
        <f t="shared" si="377"/>
        <v>7</v>
      </c>
      <c r="AE739" s="31">
        <f>_xlfn.XLOOKUP(C739,Product!$E$3:$E$29,Product!$F$3:$F$29)</f>
        <v>100000</v>
      </c>
      <c r="AF739" s="31">
        <f>_xlfn.XLOOKUP(C739,Product!$E$3:$E$29,Product!$G$3:$G$29)</f>
        <v>31000</v>
      </c>
      <c r="AG739" s="21" t="s">
        <v>19</v>
      </c>
      <c r="AH739" s="22">
        <f>_xlfn.XLOOKUP(AG739,Diskon!$C$3:$C$9,Diskon!$D$3:$D$9)</f>
        <v>0.15</v>
      </c>
      <c r="AI739" s="17" t="s">
        <v>90</v>
      </c>
      <c r="AJ739" s="16" t="s">
        <v>11</v>
      </c>
      <c r="AK739" s="16" t="s">
        <v>58</v>
      </c>
      <c r="AL739" s="23">
        <f t="shared" si="378"/>
        <v>700000</v>
      </c>
      <c r="AM739" s="23">
        <f t="shared" si="379"/>
        <v>105000</v>
      </c>
      <c r="AN739" s="23">
        <f t="shared" si="380"/>
        <v>595000</v>
      </c>
      <c r="AO739" s="23">
        <f t="shared" si="381"/>
        <v>217000</v>
      </c>
      <c r="AP739" s="23">
        <f t="shared" si="382"/>
        <v>378000</v>
      </c>
      <c r="AQ739" s="24">
        <v>45019</v>
      </c>
      <c r="AR739" s="27" t="str">
        <f t="shared" si="383"/>
        <v>03/04/23</v>
      </c>
      <c r="AS739" s="16">
        <v>1</v>
      </c>
      <c r="AT739" s="66">
        <f>AP739/'pivot general'!$A$8</f>
        <v>5.6703854444505866E-4</v>
      </c>
    </row>
    <row r="740" spans="1:46" ht="14.4" x14ac:dyDescent="0.3">
      <c r="A740" s="16">
        <v>739</v>
      </c>
      <c r="B740" s="16" t="str">
        <f t="shared" si="352"/>
        <v>ORD-AK-739-06/04/23</v>
      </c>
      <c r="C740" s="17" t="s">
        <v>69</v>
      </c>
      <c r="D740" s="16" t="str">
        <f>_xlfn.XLOOKUP($C740,Product!$E$3:$E$29,Product!$D$3:$D$29)</f>
        <v>AK</v>
      </c>
      <c r="E740" s="18" t="s">
        <v>601</v>
      </c>
      <c r="F740" s="18">
        <f t="shared" si="353"/>
        <v>10</v>
      </c>
      <c r="G740" s="18">
        <f t="shared" si="354"/>
        <v>14</v>
      </c>
      <c r="H740" s="18">
        <f t="shared" si="355"/>
        <v>25</v>
      </c>
      <c r="I740" s="18">
        <f t="shared" si="356"/>
        <v>4</v>
      </c>
      <c r="J740" s="16" t="str">
        <f t="shared" si="357"/>
        <v>Gold</v>
      </c>
      <c r="K740" s="16" t="str">
        <f t="shared" si="358"/>
        <v>Gold</v>
      </c>
      <c r="L740" s="25" t="str">
        <f t="shared" si="359"/>
        <v xml:space="preserve"> 1</v>
      </c>
      <c r="M740" s="19">
        <f t="shared" si="360"/>
        <v>1</v>
      </c>
      <c r="N740" s="18">
        <f t="shared" si="361"/>
        <v>38</v>
      </c>
      <c r="O740" s="18">
        <f t="shared" si="362"/>
        <v>49</v>
      </c>
      <c r="P740" s="18">
        <f t="shared" si="363"/>
        <v>60</v>
      </c>
      <c r="Q740" s="18">
        <f t="shared" si="364"/>
        <v>11</v>
      </c>
      <c r="R740" s="27" t="str">
        <f t="shared" si="365"/>
        <v xml:space="preserve">Ocean Blue </v>
      </c>
      <c r="S740" s="19" t="str">
        <f t="shared" si="366"/>
        <v xml:space="preserve">Ocean Blue </v>
      </c>
      <c r="T740" s="19" t="str">
        <f t="shared" si="367"/>
        <v xml:space="preserve"> 1</v>
      </c>
      <c r="U740" s="19">
        <f t="shared" si="368"/>
        <v>1</v>
      </c>
      <c r="V740" s="20">
        <f t="shared" si="369"/>
        <v>73</v>
      </c>
      <c r="W740" s="18">
        <f t="shared" si="370"/>
        <v>85</v>
      </c>
      <c r="X740" s="18">
        <f t="shared" si="371"/>
        <v>96</v>
      </c>
      <c r="Y740" s="18">
        <f t="shared" si="372"/>
        <v>12</v>
      </c>
      <c r="Z740" s="16" t="str">
        <f t="shared" si="373"/>
        <v xml:space="preserve">Carmine Red </v>
      </c>
      <c r="AA740" s="16" t="str">
        <f t="shared" si="374"/>
        <v xml:space="preserve">Carmine Red </v>
      </c>
      <c r="AB740" s="19" t="str">
        <f t="shared" si="375"/>
        <v xml:space="preserve"> 4</v>
      </c>
      <c r="AC740" s="19">
        <f t="shared" si="376"/>
        <v>4</v>
      </c>
      <c r="AD740" s="19">
        <f t="shared" si="377"/>
        <v>6</v>
      </c>
      <c r="AE740" s="31">
        <f>_xlfn.XLOOKUP(C740,Product!$E$3:$E$29,Product!$F$3:$F$29)</f>
        <v>9000</v>
      </c>
      <c r="AF740" s="31">
        <f>_xlfn.XLOOKUP(C740,Product!$E$3:$E$29,Product!$G$3:$G$29)</f>
        <v>2000</v>
      </c>
      <c r="AG740" s="21" t="s">
        <v>92</v>
      </c>
      <c r="AH740" s="22">
        <f>_xlfn.XLOOKUP(AG740,Diskon!$C$3:$C$9,Diskon!$D$3:$D$9)</f>
        <v>0.1</v>
      </c>
      <c r="AI740" s="17" t="s">
        <v>90</v>
      </c>
      <c r="AJ740" s="16" t="s">
        <v>14</v>
      </c>
      <c r="AK740" s="16" t="s">
        <v>49</v>
      </c>
      <c r="AL740" s="23">
        <f t="shared" si="378"/>
        <v>54000</v>
      </c>
      <c r="AM740" s="23">
        <f t="shared" si="379"/>
        <v>5400</v>
      </c>
      <c r="AN740" s="23">
        <f t="shared" si="380"/>
        <v>48600</v>
      </c>
      <c r="AO740" s="23">
        <f t="shared" si="381"/>
        <v>12000</v>
      </c>
      <c r="AP740" s="23">
        <f t="shared" si="382"/>
        <v>36600</v>
      </c>
      <c r="AQ740" s="24">
        <v>45022</v>
      </c>
      <c r="AR740" s="27" t="str">
        <f t="shared" si="383"/>
        <v>06/04/23</v>
      </c>
      <c r="AS740" s="16">
        <v>2</v>
      </c>
      <c r="AT740" s="66">
        <f>AP740/'pivot general'!$A$8</f>
        <v>5.4903732081188218E-5</v>
      </c>
    </row>
    <row r="741" spans="1:46" ht="14.4" x14ac:dyDescent="0.3">
      <c r="A741" s="16">
        <v>740</v>
      </c>
      <c r="B741" s="16" t="str">
        <f t="shared" si="352"/>
        <v>ORD-AK-740-01/04/23</v>
      </c>
      <c r="C741" s="17" t="s">
        <v>50</v>
      </c>
      <c r="D741" s="16" t="str">
        <f>_xlfn.XLOOKUP($C741,Product!$E$3:$E$29,Product!$D$3:$D$29)</f>
        <v>AK</v>
      </c>
      <c r="E741" s="18" t="s">
        <v>602</v>
      </c>
      <c r="F741" s="18">
        <f t="shared" si="353"/>
        <v>10</v>
      </c>
      <c r="G741" s="18">
        <f t="shared" si="354"/>
        <v>14</v>
      </c>
      <c r="H741" s="18">
        <f t="shared" si="355"/>
        <v>25</v>
      </c>
      <c r="I741" s="18">
        <f t="shared" si="356"/>
        <v>4</v>
      </c>
      <c r="J741" s="16" t="str">
        <f t="shared" si="357"/>
        <v>Dusk</v>
      </c>
      <c r="K741" s="16" t="str">
        <f t="shared" si="358"/>
        <v>Dusk</v>
      </c>
      <c r="L741" s="25" t="str">
        <f t="shared" si="359"/>
        <v xml:space="preserve"> 2</v>
      </c>
      <c r="M741" s="19">
        <f t="shared" si="360"/>
        <v>2</v>
      </c>
      <c r="N741" s="18">
        <f t="shared" si="361"/>
        <v>38</v>
      </c>
      <c r="O741" s="18">
        <f t="shared" si="362"/>
        <v>43</v>
      </c>
      <c r="P741" s="18">
        <f t="shared" si="363"/>
        <v>54</v>
      </c>
      <c r="Q741" s="18">
        <f t="shared" si="364"/>
        <v>5</v>
      </c>
      <c r="R741" s="27" t="str">
        <f t="shared" si="365"/>
        <v xml:space="preserve">Gold </v>
      </c>
      <c r="S741" s="19" t="str">
        <f t="shared" si="366"/>
        <v xml:space="preserve">Gold </v>
      </c>
      <c r="T741" s="19" t="str">
        <f t="shared" si="367"/>
        <v xml:space="preserve"> 2</v>
      </c>
      <c r="U741" s="19">
        <f t="shared" si="368"/>
        <v>2</v>
      </c>
      <c r="V741" s="20" t="e">
        <f t="shared" si="369"/>
        <v>#VALUE!</v>
      </c>
      <c r="W741" s="18" t="e">
        <f t="shared" si="370"/>
        <v>#VALUE!</v>
      </c>
      <c r="X741" s="18" t="e">
        <f t="shared" si="371"/>
        <v>#VALUE!</v>
      </c>
      <c r="Y741" s="18" t="e">
        <f t="shared" si="372"/>
        <v>#VALUE!</v>
      </c>
      <c r="Z741" s="16" t="str">
        <f t="shared" si="373"/>
        <v xml:space="preserve"> </v>
      </c>
      <c r="AA741" s="16" t="str">
        <f t="shared" si="374"/>
        <v xml:space="preserve"> </v>
      </c>
      <c r="AB741" s="19" t="str">
        <f t="shared" si="375"/>
        <v>0</v>
      </c>
      <c r="AC741" s="19">
        <f t="shared" si="376"/>
        <v>0</v>
      </c>
      <c r="AD741" s="19">
        <f t="shared" si="377"/>
        <v>4</v>
      </c>
      <c r="AE741" s="31">
        <f>_xlfn.XLOOKUP(C741,Product!$E$3:$E$29,Product!$F$3:$F$29)</f>
        <v>290000</v>
      </c>
      <c r="AF741" s="31">
        <f>_xlfn.XLOOKUP(C741,Product!$E$3:$E$29,Product!$G$3:$G$29)</f>
        <v>115000</v>
      </c>
      <c r="AG741" s="21" t="s">
        <v>10</v>
      </c>
      <c r="AH741" s="22">
        <f>_xlfn.XLOOKUP(AG741,Diskon!$C$3:$C$9,Diskon!$D$3:$D$9)</f>
        <v>0.1</v>
      </c>
      <c r="AI741" s="17" t="s">
        <v>90</v>
      </c>
      <c r="AJ741" s="16" t="s">
        <v>11</v>
      </c>
      <c r="AK741" s="16" t="s">
        <v>32</v>
      </c>
      <c r="AL741" s="23">
        <f t="shared" si="378"/>
        <v>1160000</v>
      </c>
      <c r="AM741" s="23">
        <f t="shared" si="379"/>
        <v>116000</v>
      </c>
      <c r="AN741" s="23">
        <f t="shared" si="380"/>
        <v>1044000</v>
      </c>
      <c r="AO741" s="23">
        <f t="shared" si="381"/>
        <v>460000</v>
      </c>
      <c r="AP741" s="23">
        <f t="shared" si="382"/>
        <v>584000</v>
      </c>
      <c r="AQ741" s="24">
        <v>45017</v>
      </c>
      <c r="AR741" s="27" t="str">
        <f t="shared" si="383"/>
        <v>01/04/23</v>
      </c>
      <c r="AS741" s="16">
        <v>1</v>
      </c>
      <c r="AT741" s="66">
        <f>AP741/'pivot general'!$A$8</f>
        <v>8.7605955014792136E-4</v>
      </c>
    </row>
    <row r="742" spans="1:46" ht="14.4" x14ac:dyDescent="0.3">
      <c r="A742" s="16">
        <v>741</v>
      </c>
      <c r="B742" s="16" t="str">
        <f t="shared" si="352"/>
        <v>ORD-PW-741-26/04/23</v>
      </c>
      <c r="C742" s="17" t="s">
        <v>47</v>
      </c>
      <c r="D742" s="16" t="str">
        <f>_xlfn.XLOOKUP($C742,Product!$E$3:$E$29,Product!$D$3:$D$29)</f>
        <v>PW</v>
      </c>
      <c r="E742" s="18" t="s">
        <v>603</v>
      </c>
      <c r="F742" s="18">
        <f t="shared" si="353"/>
        <v>10</v>
      </c>
      <c r="G742" s="18">
        <f t="shared" si="354"/>
        <v>18</v>
      </c>
      <c r="H742" s="18">
        <f t="shared" si="355"/>
        <v>29</v>
      </c>
      <c r="I742" s="18">
        <f t="shared" si="356"/>
        <v>8</v>
      </c>
      <c r="J742" s="16" t="str">
        <f t="shared" si="357"/>
        <v>Ash Grey</v>
      </c>
      <c r="K742" s="16" t="str">
        <f t="shared" si="358"/>
        <v>Ash Grey</v>
      </c>
      <c r="L742" s="25" t="str">
        <f t="shared" si="359"/>
        <v xml:space="preserve"> 2</v>
      </c>
      <c r="M742" s="19">
        <f t="shared" si="360"/>
        <v>2</v>
      </c>
      <c r="N742" s="18">
        <f t="shared" si="361"/>
        <v>42</v>
      </c>
      <c r="O742" s="18">
        <f t="shared" si="362"/>
        <v>47</v>
      </c>
      <c r="P742" s="18">
        <f t="shared" si="363"/>
        <v>58</v>
      </c>
      <c r="Q742" s="18">
        <f t="shared" si="364"/>
        <v>5</v>
      </c>
      <c r="R742" s="27" t="str">
        <f t="shared" si="365"/>
        <v xml:space="preserve">Gold </v>
      </c>
      <c r="S742" s="19" t="str">
        <f t="shared" si="366"/>
        <v xml:space="preserve">Gold </v>
      </c>
      <c r="T742" s="19" t="str">
        <f t="shared" si="367"/>
        <v xml:space="preserve"> 1</v>
      </c>
      <c r="U742" s="19">
        <f t="shared" si="368"/>
        <v>1</v>
      </c>
      <c r="V742" s="20">
        <f t="shared" si="369"/>
        <v>71</v>
      </c>
      <c r="W742" s="18">
        <f t="shared" si="370"/>
        <v>79</v>
      </c>
      <c r="X742" s="18">
        <f t="shared" si="371"/>
        <v>90</v>
      </c>
      <c r="Y742" s="18">
        <f t="shared" si="372"/>
        <v>8</v>
      </c>
      <c r="Z742" s="16" t="str">
        <f t="shared" si="373"/>
        <v xml:space="preserve">Magenta </v>
      </c>
      <c r="AA742" s="16" t="str">
        <f t="shared" si="374"/>
        <v xml:space="preserve">Magenta </v>
      </c>
      <c r="AB742" s="19" t="str">
        <f t="shared" si="375"/>
        <v xml:space="preserve"> 1</v>
      </c>
      <c r="AC742" s="19">
        <f t="shared" si="376"/>
        <v>1</v>
      </c>
      <c r="AD742" s="19">
        <f t="shared" si="377"/>
        <v>4</v>
      </c>
      <c r="AE742" s="31">
        <f>_xlfn.XLOOKUP(C742,Product!$E$3:$E$29,Product!$F$3:$F$29)</f>
        <v>200000</v>
      </c>
      <c r="AF742" s="31">
        <f>_xlfn.XLOOKUP(C742,Product!$E$3:$E$29,Product!$G$3:$G$29)</f>
        <v>55000</v>
      </c>
      <c r="AG742" s="21" t="s">
        <v>12</v>
      </c>
      <c r="AH742" s="22">
        <f>_xlfn.XLOOKUP(AG742,Diskon!$C$3:$C$9,Diskon!$D$3:$D$9)</f>
        <v>0.2</v>
      </c>
      <c r="AI742" s="17" t="s">
        <v>13</v>
      </c>
      <c r="AJ742" s="16" t="s">
        <v>11</v>
      </c>
      <c r="AK742" s="16" t="s">
        <v>58</v>
      </c>
      <c r="AL742" s="23">
        <f t="shared" si="378"/>
        <v>800000</v>
      </c>
      <c r="AM742" s="23">
        <f t="shared" si="379"/>
        <v>160000</v>
      </c>
      <c r="AN742" s="23">
        <f t="shared" si="380"/>
        <v>640000</v>
      </c>
      <c r="AO742" s="23">
        <f t="shared" si="381"/>
        <v>220000</v>
      </c>
      <c r="AP742" s="23">
        <f t="shared" si="382"/>
        <v>420000</v>
      </c>
      <c r="AQ742" s="24">
        <v>45042</v>
      </c>
      <c r="AR742" s="27" t="str">
        <f t="shared" si="383"/>
        <v>26/04/23</v>
      </c>
      <c r="AS742" s="16">
        <v>1</v>
      </c>
      <c r="AT742" s="66">
        <f>AP742/'pivot general'!$A$8</f>
        <v>6.3004282716117629E-4</v>
      </c>
    </row>
    <row r="743" spans="1:46" ht="14.4" x14ac:dyDescent="0.3">
      <c r="A743" s="16">
        <v>742</v>
      </c>
      <c r="B743" s="16" t="str">
        <f t="shared" si="352"/>
        <v>ORD-PW-742-03/04/23</v>
      </c>
      <c r="C743" s="17" t="s">
        <v>9</v>
      </c>
      <c r="D743" s="16" t="str">
        <f>_xlfn.XLOOKUP($C743,Product!$E$3:$E$29,Product!$D$3:$D$29)</f>
        <v>PW</v>
      </c>
      <c r="E743" s="18" t="s">
        <v>604</v>
      </c>
      <c r="F743" s="18">
        <f t="shared" si="353"/>
        <v>10</v>
      </c>
      <c r="G743" s="18">
        <f t="shared" si="354"/>
        <v>24</v>
      </c>
      <c r="H743" s="18">
        <f t="shared" si="355"/>
        <v>35</v>
      </c>
      <c r="I743" s="18">
        <f t="shared" si="356"/>
        <v>14</v>
      </c>
      <c r="J743" s="16" t="str">
        <f t="shared" si="357"/>
        <v>Midnight Black</v>
      </c>
      <c r="K743" s="16" t="str">
        <f t="shared" si="358"/>
        <v>Midnight Black</v>
      </c>
      <c r="L743" s="25" t="str">
        <f t="shared" si="359"/>
        <v xml:space="preserve"> 1</v>
      </c>
      <c r="M743" s="19">
        <f t="shared" si="360"/>
        <v>1</v>
      </c>
      <c r="N743" s="18">
        <f t="shared" si="361"/>
        <v>48</v>
      </c>
      <c r="O743" s="18">
        <f t="shared" si="362"/>
        <v>57</v>
      </c>
      <c r="P743" s="18">
        <f t="shared" si="363"/>
        <v>68</v>
      </c>
      <c r="Q743" s="18">
        <f t="shared" si="364"/>
        <v>9</v>
      </c>
      <c r="R743" s="27" t="str">
        <f t="shared" si="365"/>
        <v xml:space="preserve">Ash Grey </v>
      </c>
      <c r="S743" s="19" t="str">
        <f t="shared" si="366"/>
        <v xml:space="preserve">Ash Grey </v>
      </c>
      <c r="T743" s="19" t="str">
        <f t="shared" si="367"/>
        <v xml:space="preserve"> 2</v>
      </c>
      <c r="U743" s="19">
        <f t="shared" si="368"/>
        <v>2</v>
      </c>
      <c r="V743" s="20">
        <f t="shared" si="369"/>
        <v>81</v>
      </c>
      <c r="W743" s="18">
        <f t="shared" si="370"/>
        <v>92</v>
      </c>
      <c r="X743" s="18">
        <f t="shared" si="371"/>
        <v>103</v>
      </c>
      <c r="Y743" s="18">
        <f t="shared" si="372"/>
        <v>11</v>
      </c>
      <c r="Z743" s="16" t="str">
        <f t="shared" si="373"/>
        <v xml:space="preserve">Ocean Blue </v>
      </c>
      <c r="AA743" s="16" t="str">
        <f t="shared" si="374"/>
        <v xml:space="preserve">Ocean Blue </v>
      </c>
      <c r="AB743" s="19" t="str">
        <f t="shared" si="375"/>
        <v xml:space="preserve"> 1</v>
      </c>
      <c r="AC743" s="19">
        <f t="shared" si="376"/>
        <v>1</v>
      </c>
      <c r="AD743" s="19">
        <f t="shared" si="377"/>
        <v>4</v>
      </c>
      <c r="AE743" s="31">
        <f>_xlfn.XLOOKUP(C743,Product!$E$3:$E$29,Product!$F$3:$F$29)</f>
        <v>120000</v>
      </c>
      <c r="AF743" s="31">
        <f>_xlfn.XLOOKUP(C743,Product!$E$3:$E$29,Product!$G$3:$G$29)</f>
        <v>39000</v>
      </c>
      <c r="AG743" s="21" t="s">
        <v>92</v>
      </c>
      <c r="AH743" s="22">
        <f>_xlfn.XLOOKUP(AG743,Diskon!$C$3:$C$9,Diskon!$D$3:$D$9)</f>
        <v>0.1</v>
      </c>
      <c r="AI743" s="17" t="s">
        <v>90</v>
      </c>
      <c r="AJ743" s="16" t="s">
        <v>14</v>
      </c>
      <c r="AK743" s="16" t="s">
        <v>30</v>
      </c>
      <c r="AL743" s="23">
        <f t="shared" si="378"/>
        <v>480000</v>
      </c>
      <c r="AM743" s="23">
        <f t="shared" si="379"/>
        <v>48000</v>
      </c>
      <c r="AN743" s="23">
        <f t="shared" si="380"/>
        <v>432000</v>
      </c>
      <c r="AO743" s="23">
        <f t="shared" si="381"/>
        <v>156000</v>
      </c>
      <c r="AP743" s="23">
        <f t="shared" si="382"/>
        <v>276000</v>
      </c>
      <c r="AQ743" s="24">
        <v>45019</v>
      </c>
      <c r="AR743" s="27" t="str">
        <f t="shared" si="383"/>
        <v>03/04/23</v>
      </c>
      <c r="AS743" s="16">
        <v>5</v>
      </c>
      <c r="AT743" s="66">
        <f>AP743/'pivot general'!$A$8</f>
        <v>4.1402814356305867E-4</v>
      </c>
    </row>
    <row r="744" spans="1:46" ht="14.4" x14ac:dyDescent="0.3">
      <c r="A744" s="16">
        <v>743</v>
      </c>
      <c r="B744" s="16" t="str">
        <f t="shared" si="352"/>
        <v>ORD-PW-743-18/04/23</v>
      </c>
      <c r="C744" s="17" t="s">
        <v>47</v>
      </c>
      <c r="D744" s="16" t="str">
        <f>_xlfn.XLOOKUP($C744,Product!$E$3:$E$29,Product!$D$3:$D$29)</f>
        <v>PW</v>
      </c>
      <c r="E744" s="18" t="s">
        <v>338</v>
      </c>
      <c r="F744" s="18">
        <f t="shared" si="353"/>
        <v>10</v>
      </c>
      <c r="G744" s="18">
        <f t="shared" si="354"/>
        <v>21</v>
      </c>
      <c r="H744" s="18">
        <f t="shared" si="355"/>
        <v>32</v>
      </c>
      <c r="I744" s="18">
        <f t="shared" si="356"/>
        <v>11</v>
      </c>
      <c r="J744" s="16" t="str">
        <f t="shared" si="357"/>
        <v>Carmine Red</v>
      </c>
      <c r="K744" s="16" t="str">
        <f t="shared" si="358"/>
        <v>Carmine Red</v>
      </c>
      <c r="L744" s="25" t="str">
        <f t="shared" si="359"/>
        <v xml:space="preserve"> 3</v>
      </c>
      <c r="M744" s="19">
        <f t="shared" si="360"/>
        <v>3</v>
      </c>
      <c r="N744" s="18" t="e">
        <f t="shared" si="361"/>
        <v>#VALUE!</v>
      </c>
      <c r="O744" s="18" t="e">
        <f t="shared" si="362"/>
        <v>#VALUE!</v>
      </c>
      <c r="P744" s="18" t="e">
        <f t="shared" si="363"/>
        <v>#VALUE!</v>
      </c>
      <c r="Q744" s="18" t="e">
        <f t="shared" si="364"/>
        <v>#VALUE!</v>
      </c>
      <c r="R744" s="27" t="str">
        <f t="shared" si="365"/>
        <v xml:space="preserve"> </v>
      </c>
      <c r="S744" s="19" t="str">
        <f t="shared" si="366"/>
        <v xml:space="preserve"> </v>
      </c>
      <c r="T744" s="19" t="str">
        <f t="shared" si="367"/>
        <v>0</v>
      </c>
      <c r="U744" s="19">
        <f t="shared" si="368"/>
        <v>0</v>
      </c>
      <c r="V744" s="20" t="e">
        <f t="shared" si="369"/>
        <v>#VALUE!</v>
      </c>
      <c r="W744" s="18" t="e">
        <f t="shared" si="370"/>
        <v>#VALUE!</v>
      </c>
      <c r="X744" s="18" t="e">
        <f t="shared" si="371"/>
        <v>#VALUE!</v>
      </c>
      <c r="Y744" s="18" t="e">
        <f t="shared" si="372"/>
        <v>#VALUE!</v>
      </c>
      <c r="Z744" s="16" t="str">
        <f t="shared" si="373"/>
        <v xml:space="preserve"> </v>
      </c>
      <c r="AA744" s="16" t="str">
        <f t="shared" si="374"/>
        <v xml:space="preserve"> </v>
      </c>
      <c r="AB744" s="19" t="str">
        <f t="shared" si="375"/>
        <v>0</v>
      </c>
      <c r="AC744" s="19">
        <f t="shared" si="376"/>
        <v>0</v>
      </c>
      <c r="AD744" s="19">
        <f t="shared" si="377"/>
        <v>3</v>
      </c>
      <c r="AE744" s="31">
        <f>_xlfn.XLOOKUP(C744,Product!$E$3:$E$29,Product!$F$3:$F$29)</f>
        <v>200000</v>
      </c>
      <c r="AF744" s="31">
        <f>_xlfn.XLOOKUP(C744,Product!$E$3:$E$29,Product!$G$3:$G$29)</f>
        <v>55000</v>
      </c>
      <c r="AG744" s="21" t="s">
        <v>100</v>
      </c>
      <c r="AH744" s="22">
        <f>_xlfn.XLOOKUP(AG744,Diskon!$C$3:$C$9,Diskon!$D$3:$D$9)</f>
        <v>0.15</v>
      </c>
      <c r="AI744" s="17" t="s">
        <v>13</v>
      </c>
      <c r="AJ744" s="16" t="s">
        <v>17</v>
      </c>
      <c r="AK744" s="16" t="s">
        <v>62</v>
      </c>
      <c r="AL744" s="23">
        <f t="shared" si="378"/>
        <v>600000</v>
      </c>
      <c r="AM744" s="23">
        <f t="shared" si="379"/>
        <v>90000</v>
      </c>
      <c r="AN744" s="23">
        <f t="shared" si="380"/>
        <v>510000</v>
      </c>
      <c r="AO744" s="23">
        <f t="shared" si="381"/>
        <v>165000</v>
      </c>
      <c r="AP744" s="23">
        <f t="shared" si="382"/>
        <v>345000</v>
      </c>
      <c r="AQ744" s="24">
        <v>45034</v>
      </c>
      <c r="AR744" s="27" t="str">
        <f t="shared" si="383"/>
        <v>18/04/23</v>
      </c>
      <c r="AS744" s="16">
        <v>4</v>
      </c>
      <c r="AT744" s="66">
        <f>AP744/'pivot general'!$A$8</f>
        <v>5.1753517945382339E-4</v>
      </c>
    </row>
    <row r="745" spans="1:46" ht="14.4" x14ac:dyDescent="0.3">
      <c r="A745" s="16">
        <v>744</v>
      </c>
      <c r="B745" s="16" t="str">
        <f t="shared" si="352"/>
        <v>ORD-SP-744-02/04/23</v>
      </c>
      <c r="C745" s="17" t="s">
        <v>63</v>
      </c>
      <c r="D745" s="16" t="str">
        <f>_xlfn.XLOOKUP($C745,Product!$E$3:$E$29,Product!$D$3:$D$29)</f>
        <v>SP</v>
      </c>
      <c r="E745" s="18" t="s">
        <v>605</v>
      </c>
      <c r="F745" s="18">
        <f t="shared" si="353"/>
        <v>10</v>
      </c>
      <c r="G745" s="18">
        <f t="shared" si="354"/>
        <v>20</v>
      </c>
      <c r="H745" s="18">
        <f t="shared" si="355"/>
        <v>31</v>
      </c>
      <c r="I745" s="18">
        <f t="shared" si="356"/>
        <v>10</v>
      </c>
      <c r="J745" s="16" t="str">
        <f t="shared" si="357"/>
        <v>Snow White</v>
      </c>
      <c r="K745" s="16" t="str">
        <f t="shared" si="358"/>
        <v>Snow White</v>
      </c>
      <c r="L745" s="25" t="str">
        <f t="shared" si="359"/>
        <v xml:space="preserve"> 1</v>
      </c>
      <c r="M745" s="19">
        <f t="shared" si="360"/>
        <v>1</v>
      </c>
      <c r="N745" s="18">
        <f t="shared" si="361"/>
        <v>44</v>
      </c>
      <c r="O745" s="18">
        <f t="shared" si="362"/>
        <v>49</v>
      </c>
      <c r="P745" s="18">
        <f t="shared" si="363"/>
        <v>60</v>
      </c>
      <c r="Q745" s="18">
        <f t="shared" si="364"/>
        <v>5</v>
      </c>
      <c r="R745" s="27" t="str">
        <f t="shared" si="365"/>
        <v xml:space="preserve">Dusk </v>
      </c>
      <c r="S745" s="19" t="str">
        <f t="shared" si="366"/>
        <v xml:space="preserve">Dusk </v>
      </c>
      <c r="T745" s="19" t="str">
        <f t="shared" si="367"/>
        <v xml:space="preserve"> 1</v>
      </c>
      <c r="U745" s="19">
        <f t="shared" si="368"/>
        <v>1</v>
      </c>
      <c r="V745" s="20">
        <f t="shared" si="369"/>
        <v>73</v>
      </c>
      <c r="W745" s="18">
        <f t="shared" si="370"/>
        <v>83</v>
      </c>
      <c r="X745" s="18">
        <f t="shared" si="371"/>
        <v>94</v>
      </c>
      <c r="Y745" s="18">
        <f t="shared" si="372"/>
        <v>10</v>
      </c>
      <c r="Z745" s="16" t="str">
        <f t="shared" si="373"/>
        <v xml:space="preserve">Rose Gold </v>
      </c>
      <c r="AA745" s="16" t="str">
        <f t="shared" si="374"/>
        <v xml:space="preserve">Rose Gold </v>
      </c>
      <c r="AB745" s="19" t="str">
        <f t="shared" si="375"/>
        <v xml:space="preserve"> 3</v>
      </c>
      <c r="AC745" s="19">
        <f t="shared" si="376"/>
        <v>3</v>
      </c>
      <c r="AD745" s="19">
        <f t="shared" si="377"/>
        <v>5</v>
      </c>
      <c r="AE745" s="31">
        <f>_xlfn.XLOOKUP(C745,Product!$E$3:$E$29,Product!$F$3:$F$29)</f>
        <v>125000</v>
      </c>
      <c r="AF745" s="31">
        <f>_xlfn.XLOOKUP(C745,Product!$E$3:$E$29,Product!$G$3:$G$29)</f>
        <v>23000</v>
      </c>
      <c r="AG745" s="21" t="s">
        <v>89</v>
      </c>
      <c r="AH745" s="22">
        <f>_xlfn.XLOOKUP(AG745,Diskon!$C$3:$C$9,Diskon!$D$3:$D$9)</f>
        <v>0.15</v>
      </c>
      <c r="AI745" s="17" t="s">
        <v>90</v>
      </c>
      <c r="AJ745" s="16" t="s">
        <v>23</v>
      </c>
      <c r="AK745" s="16" t="s">
        <v>34</v>
      </c>
      <c r="AL745" s="23">
        <f t="shared" si="378"/>
        <v>625000</v>
      </c>
      <c r="AM745" s="23">
        <f t="shared" si="379"/>
        <v>93750</v>
      </c>
      <c r="AN745" s="23">
        <f t="shared" si="380"/>
        <v>531250</v>
      </c>
      <c r="AO745" s="23">
        <f t="shared" si="381"/>
        <v>115000</v>
      </c>
      <c r="AP745" s="23">
        <f t="shared" si="382"/>
        <v>416250</v>
      </c>
      <c r="AQ745" s="24">
        <v>45018</v>
      </c>
      <c r="AR745" s="27" t="str">
        <f t="shared" si="383"/>
        <v>02/04/23</v>
      </c>
      <c r="AS745" s="16">
        <v>4</v>
      </c>
      <c r="AT745" s="66">
        <f>AP745/'pivot general'!$A$8</f>
        <v>6.2441744477580868E-4</v>
      </c>
    </row>
    <row r="746" spans="1:46" ht="14.4" x14ac:dyDescent="0.3">
      <c r="A746" s="16">
        <v>745</v>
      </c>
      <c r="B746" s="16" t="str">
        <f t="shared" si="352"/>
        <v>ORD-PW-745-14/04/23</v>
      </c>
      <c r="C746" s="17" t="s">
        <v>9</v>
      </c>
      <c r="D746" s="16" t="str">
        <f>_xlfn.XLOOKUP($C746,Product!$E$3:$E$29,Product!$D$3:$D$29)</f>
        <v>PW</v>
      </c>
      <c r="E746" s="18" t="s">
        <v>261</v>
      </c>
      <c r="F746" s="18">
        <f t="shared" si="353"/>
        <v>10</v>
      </c>
      <c r="G746" s="18">
        <f t="shared" si="354"/>
        <v>24</v>
      </c>
      <c r="H746" s="18">
        <f t="shared" si="355"/>
        <v>35</v>
      </c>
      <c r="I746" s="18">
        <f t="shared" si="356"/>
        <v>14</v>
      </c>
      <c r="J746" s="16" t="str">
        <f t="shared" si="357"/>
        <v>Midnight Black</v>
      </c>
      <c r="K746" s="16" t="str">
        <f t="shared" si="358"/>
        <v>Midnight Black</v>
      </c>
      <c r="L746" s="25" t="str">
        <f t="shared" si="359"/>
        <v xml:space="preserve"> 1</v>
      </c>
      <c r="M746" s="19">
        <f t="shared" si="360"/>
        <v>1</v>
      </c>
      <c r="N746" s="18" t="e">
        <f t="shared" si="361"/>
        <v>#VALUE!</v>
      </c>
      <c r="O746" s="18" t="e">
        <f t="shared" si="362"/>
        <v>#VALUE!</v>
      </c>
      <c r="P746" s="18" t="e">
        <f t="shared" si="363"/>
        <v>#VALUE!</v>
      </c>
      <c r="Q746" s="18" t="e">
        <f t="shared" si="364"/>
        <v>#VALUE!</v>
      </c>
      <c r="R746" s="27" t="str">
        <f t="shared" si="365"/>
        <v xml:space="preserve"> </v>
      </c>
      <c r="S746" s="19" t="str">
        <f t="shared" si="366"/>
        <v xml:space="preserve"> </v>
      </c>
      <c r="T746" s="19" t="str">
        <f t="shared" si="367"/>
        <v>0</v>
      </c>
      <c r="U746" s="19">
        <f t="shared" si="368"/>
        <v>0</v>
      </c>
      <c r="V746" s="20" t="e">
        <f t="shared" si="369"/>
        <v>#VALUE!</v>
      </c>
      <c r="W746" s="18" t="e">
        <f t="shared" si="370"/>
        <v>#VALUE!</v>
      </c>
      <c r="X746" s="18" t="e">
        <f t="shared" si="371"/>
        <v>#VALUE!</v>
      </c>
      <c r="Y746" s="18" t="e">
        <f t="shared" si="372"/>
        <v>#VALUE!</v>
      </c>
      <c r="Z746" s="16" t="str">
        <f t="shared" si="373"/>
        <v xml:space="preserve"> </v>
      </c>
      <c r="AA746" s="16" t="str">
        <f t="shared" si="374"/>
        <v xml:space="preserve"> </v>
      </c>
      <c r="AB746" s="19" t="str">
        <f t="shared" si="375"/>
        <v>0</v>
      </c>
      <c r="AC746" s="19">
        <f t="shared" si="376"/>
        <v>0</v>
      </c>
      <c r="AD746" s="19">
        <f t="shared" si="377"/>
        <v>1</v>
      </c>
      <c r="AE746" s="31">
        <f>_xlfn.XLOOKUP(C746,Product!$E$3:$E$29,Product!$F$3:$F$29)</f>
        <v>120000</v>
      </c>
      <c r="AF746" s="31">
        <f>_xlfn.XLOOKUP(C746,Product!$E$3:$E$29,Product!$G$3:$G$29)</f>
        <v>39000</v>
      </c>
      <c r="AG746" s="21" t="s">
        <v>16</v>
      </c>
      <c r="AH746" s="22" t="e">
        <f>_xlfn.XLOOKUP(AG746,Diskon!$C$3:$C$9,Diskon!$D$3:$D$9)</f>
        <v>#N/A</v>
      </c>
      <c r="AI746" s="17" t="s">
        <v>16</v>
      </c>
      <c r="AJ746" s="16" t="s">
        <v>11</v>
      </c>
      <c r="AK746" s="16" t="s">
        <v>55</v>
      </c>
      <c r="AL746" s="23">
        <f t="shared" si="378"/>
        <v>120000</v>
      </c>
      <c r="AM746" s="23" t="str">
        <f t="shared" si="379"/>
        <v>0</v>
      </c>
      <c r="AN746" s="23">
        <f t="shared" si="380"/>
        <v>120000</v>
      </c>
      <c r="AO746" s="23">
        <f t="shared" si="381"/>
        <v>39000</v>
      </c>
      <c r="AP746" s="23">
        <f t="shared" si="382"/>
        <v>81000</v>
      </c>
      <c r="AQ746" s="24">
        <v>45030</v>
      </c>
      <c r="AR746" s="27" t="str">
        <f t="shared" si="383"/>
        <v>14/04/23</v>
      </c>
      <c r="AS746" s="16">
        <v>5</v>
      </c>
      <c r="AT746" s="66">
        <f>AP746/'pivot general'!$A$8</f>
        <v>1.2150825952394114E-4</v>
      </c>
    </row>
    <row r="747" spans="1:46" ht="14.4" x14ac:dyDescent="0.3">
      <c r="A747" s="16">
        <v>746</v>
      </c>
      <c r="B747" s="16" t="str">
        <f t="shared" si="352"/>
        <v>ORD-AK-746-05/04/23</v>
      </c>
      <c r="C747" s="17" t="s">
        <v>69</v>
      </c>
      <c r="D747" s="16" t="str">
        <f>_xlfn.XLOOKUP($C747,Product!$E$3:$E$29,Product!$D$3:$D$29)</f>
        <v>AK</v>
      </c>
      <c r="E747" s="18" t="s">
        <v>319</v>
      </c>
      <c r="F747" s="18">
        <f t="shared" si="353"/>
        <v>10</v>
      </c>
      <c r="G747" s="18">
        <f t="shared" si="354"/>
        <v>20</v>
      </c>
      <c r="H747" s="18">
        <f t="shared" si="355"/>
        <v>31</v>
      </c>
      <c r="I747" s="18">
        <f t="shared" si="356"/>
        <v>10</v>
      </c>
      <c r="J747" s="16" t="str">
        <f t="shared" si="357"/>
        <v>Snow White</v>
      </c>
      <c r="K747" s="16" t="str">
        <f t="shared" si="358"/>
        <v>Snow White</v>
      </c>
      <c r="L747" s="25" t="str">
        <f t="shared" si="359"/>
        <v xml:space="preserve"> 6</v>
      </c>
      <c r="M747" s="19">
        <f t="shared" si="360"/>
        <v>6</v>
      </c>
      <c r="N747" s="18" t="e">
        <f t="shared" si="361"/>
        <v>#VALUE!</v>
      </c>
      <c r="O747" s="18" t="e">
        <f t="shared" si="362"/>
        <v>#VALUE!</v>
      </c>
      <c r="P747" s="18" t="e">
        <f t="shared" si="363"/>
        <v>#VALUE!</v>
      </c>
      <c r="Q747" s="18" t="e">
        <f t="shared" si="364"/>
        <v>#VALUE!</v>
      </c>
      <c r="R747" s="27" t="str">
        <f t="shared" si="365"/>
        <v xml:space="preserve"> </v>
      </c>
      <c r="S747" s="19" t="str">
        <f t="shared" si="366"/>
        <v xml:space="preserve"> </v>
      </c>
      <c r="T747" s="19" t="str">
        <f t="shared" si="367"/>
        <v>0</v>
      </c>
      <c r="U747" s="19">
        <f t="shared" si="368"/>
        <v>0</v>
      </c>
      <c r="V747" s="20" t="e">
        <f t="shared" si="369"/>
        <v>#VALUE!</v>
      </c>
      <c r="W747" s="18" t="e">
        <f t="shared" si="370"/>
        <v>#VALUE!</v>
      </c>
      <c r="X747" s="18" t="e">
        <f t="shared" si="371"/>
        <v>#VALUE!</v>
      </c>
      <c r="Y747" s="18" t="e">
        <f t="shared" si="372"/>
        <v>#VALUE!</v>
      </c>
      <c r="Z747" s="16" t="str">
        <f t="shared" si="373"/>
        <v xml:space="preserve"> </v>
      </c>
      <c r="AA747" s="16" t="str">
        <f t="shared" si="374"/>
        <v xml:space="preserve"> </v>
      </c>
      <c r="AB747" s="19" t="str">
        <f t="shared" si="375"/>
        <v>0</v>
      </c>
      <c r="AC747" s="19">
        <f t="shared" si="376"/>
        <v>0</v>
      </c>
      <c r="AD747" s="19">
        <f t="shared" si="377"/>
        <v>6</v>
      </c>
      <c r="AE747" s="31">
        <f>_xlfn.XLOOKUP(C747,Product!$E$3:$E$29,Product!$F$3:$F$29)</f>
        <v>9000</v>
      </c>
      <c r="AF747" s="31">
        <f>_xlfn.XLOOKUP(C747,Product!$E$3:$E$29,Product!$G$3:$G$29)</f>
        <v>2000</v>
      </c>
      <c r="AG747" s="21" t="s">
        <v>10</v>
      </c>
      <c r="AH747" s="22">
        <f>_xlfn.XLOOKUP(AG747,Diskon!$C$3:$C$9,Diskon!$D$3:$D$9)</f>
        <v>0.1</v>
      </c>
      <c r="AI747" s="17" t="s">
        <v>90</v>
      </c>
      <c r="AJ747" s="16" t="s">
        <v>11</v>
      </c>
      <c r="AK747" s="16" t="s">
        <v>66</v>
      </c>
      <c r="AL747" s="23">
        <f t="shared" si="378"/>
        <v>54000</v>
      </c>
      <c r="AM747" s="23">
        <f t="shared" si="379"/>
        <v>5400</v>
      </c>
      <c r="AN747" s="23">
        <f t="shared" si="380"/>
        <v>48600</v>
      </c>
      <c r="AO747" s="23">
        <f t="shared" si="381"/>
        <v>12000</v>
      </c>
      <c r="AP747" s="23">
        <f t="shared" si="382"/>
        <v>36600</v>
      </c>
      <c r="AQ747" s="24">
        <v>45021</v>
      </c>
      <c r="AR747" s="27" t="str">
        <f t="shared" si="383"/>
        <v>05/04/23</v>
      </c>
      <c r="AS747" s="16">
        <v>4</v>
      </c>
      <c r="AT747" s="66">
        <f>AP747/'pivot general'!$A$8</f>
        <v>5.4903732081188218E-5</v>
      </c>
    </row>
    <row r="748" spans="1:46" ht="14.4" x14ac:dyDescent="0.3">
      <c r="A748" s="16">
        <v>747</v>
      </c>
      <c r="B748" s="16" t="str">
        <f t="shared" si="352"/>
        <v>ORD-SW-747-26/04/23</v>
      </c>
      <c r="C748" s="17" t="s">
        <v>29</v>
      </c>
      <c r="D748" s="16" t="str">
        <f>_xlfn.XLOOKUP($C748,Product!$E$3:$E$29,Product!$D$3:$D$29)</f>
        <v>SW</v>
      </c>
      <c r="E748" s="18" t="s">
        <v>606</v>
      </c>
      <c r="F748" s="18">
        <f t="shared" si="353"/>
        <v>10</v>
      </c>
      <c r="G748" s="18">
        <f t="shared" si="354"/>
        <v>19</v>
      </c>
      <c r="H748" s="18">
        <f t="shared" si="355"/>
        <v>30</v>
      </c>
      <c r="I748" s="18">
        <f t="shared" si="356"/>
        <v>9</v>
      </c>
      <c r="J748" s="16" t="str">
        <f t="shared" si="357"/>
        <v>Rose Gold</v>
      </c>
      <c r="K748" s="16" t="str">
        <f t="shared" si="358"/>
        <v>Rose Gold</v>
      </c>
      <c r="L748" s="25" t="str">
        <f t="shared" si="359"/>
        <v xml:space="preserve"> 2</v>
      </c>
      <c r="M748" s="19">
        <f t="shared" si="360"/>
        <v>2</v>
      </c>
      <c r="N748" s="18">
        <f t="shared" si="361"/>
        <v>43</v>
      </c>
      <c r="O748" s="18">
        <f t="shared" si="362"/>
        <v>57</v>
      </c>
      <c r="P748" s="18">
        <f t="shared" si="363"/>
        <v>68</v>
      </c>
      <c r="Q748" s="18">
        <f t="shared" si="364"/>
        <v>14</v>
      </c>
      <c r="R748" s="27" t="str">
        <f t="shared" si="365"/>
        <v xml:space="preserve">Summer Orange </v>
      </c>
      <c r="S748" s="19" t="str">
        <f t="shared" si="366"/>
        <v xml:space="preserve">Summer Orange </v>
      </c>
      <c r="T748" s="19" t="str">
        <f t="shared" si="367"/>
        <v xml:space="preserve"> 1</v>
      </c>
      <c r="U748" s="19">
        <f t="shared" si="368"/>
        <v>1</v>
      </c>
      <c r="V748" s="20">
        <f t="shared" si="369"/>
        <v>81</v>
      </c>
      <c r="W748" s="18">
        <f t="shared" si="370"/>
        <v>89</v>
      </c>
      <c r="X748" s="18">
        <f t="shared" si="371"/>
        <v>100</v>
      </c>
      <c r="Y748" s="18">
        <f t="shared" si="372"/>
        <v>8</v>
      </c>
      <c r="Z748" s="16" t="str">
        <f t="shared" si="373"/>
        <v xml:space="preserve">Magenta </v>
      </c>
      <c r="AA748" s="16" t="str">
        <f t="shared" si="374"/>
        <v xml:space="preserve">Magenta </v>
      </c>
      <c r="AB748" s="19" t="str">
        <f t="shared" si="375"/>
        <v xml:space="preserve"> 3</v>
      </c>
      <c r="AC748" s="19">
        <f t="shared" si="376"/>
        <v>3</v>
      </c>
      <c r="AD748" s="19">
        <f t="shared" si="377"/>
        <v>6</v>
      </c>
      <c r="AE748" s="31">
        <f>_xlfn.XLOOKUP(C748,Product!$E$3:$E$29,Product!$F$3:$F$29)</f>
        <v>165000</v>
      </c>
      <c r="AF748" s="31">
        <f>_xlfn.XLOOKUP(C748,Product!$E$3:$E$29,Product!$G$3:$G$29)</f>
        <v>69000</v>
      </c>
      <c r="AG748" s="21" t="s">
        <v>12</v>
      </c>
      <c r="AH748" s="22">
        <f>_xlfn.XLOOKUP(AG748,Diskon!$C$3:$C$9,Diskon!$D$3:$D$9)</f>
        <v>0.2</v>
      </c>
      <c r="AI748" s="17" t="s">
        <v>13</v>
      </c>
      <c r="AJ748" s="16" t="s">
        <v>11</v>
      </c>
      <c r="AK748" s="16" t="s">
        <v>68</v>
      </c>
      <c r="AL748" s="23">
        <f t="shared" si="378"/>
        <v>990000</v>
      </c>
      <c r="AM748" s="23">
        <f t="shared" si="379"/>
        <v>198000</v>
      </c>
      <c r="AN748" s="23">
        <f t="shared" si="380"/>
        <v>792000</v>
      </c>
      <c r="AO748" s="23">
        <f t="shared" si="381"/>
        <v>414000</v>
      </c>
      <c r="AP748" s="23">
        <f t="shared" si="382"/>
        <v>378000</v>
      </c>
      <c r="AQ748" s="24">
        <v>45042</v>
      </c>
      <c r="AR748" s="27" t="str">
        <f t="shared" si="383"/>
        <v>26/04/23</v>
      </c>
      <c r="AS748" s="16">
        <v>3</v>
      </c>
      <c r="AT748" s="66">
        <f>AP748/'pivot general'!$A$8</f>
        <v>5.6703854444505866E-4</v>
      </c>
    </row>
    <row r="749" spans="1:46" ht="14.4" x14ac:dyDescent="0.3">
      <c r="A749" s="16">
        <v>748</v>
      </c>
      <c r="B749" s="16" t="str">
        <f t="shared" si="352"/>
        <v>ORD-PP-748-04/04/23</v>
      </c>
      <c r="C749" s="17" t="s">
        <v>54</v>
      </c>
      <c r="D749" s="16" t="str">
        <f>_xlfn.XLOOKUP($C749,Product!$E$3:$E$29,Product!$D$3:$D$29)</f>
        <v>PP</v>
      </c>
      <c r="E749" s="18" t="s">
        <v>132</v>
      </c>
      <c r="F749" s="18">
        <f t="shared" si="353"/>
        <v>10</v>
      </c>
      <c r="G749" s="18">
        <f t="shared" si="354"/>
        <v>20</v>
      </c>
      <c r="H749" s="18">
        <f t="shared" si="355"/>
        <v>31</v>
      </c>
      <c r="I749" s="18">
        <f t="shared" si="356"/>
        <v>10</v>
      </c>
      <c r="J749" s="16" t="str">
        <f t="shared" si="357"/>
        <v>Ocean Blue</v>
      </c>
      <c r="K749" s="16" t="str">
        <f t="shared" si="358"/>
        <v>Ocean Blue</v>
      </c>
      <c r="L749" s="25" t="str">
        <f t="shared" si="359"/>
        <v xml:space="preserve"> 2</v>
      </c>
      <c r="M749" s="19">
        <f t="shared" si="360"/>
        <v>2</v>
      </c>
      <c r="N749" s="18" t="e">
        <f t="shared" si="361"/>
        <v>#VALUE!</v>
      </c>
      <c r="O749" s="18" t="e">
        <f t="shared" si="362"/>
        <v>#VALUE!</v>
      </c>
      <c r="P749" s="18" t="e">
        <f t="shared" si="363"/>
        <v>#VALUE!</v>
      </c>
      <c r="Q749" s="18" t="e">
        <f t="shared" si="364"/>
        <v>#VALUE!</v>
      </c>
      <c r="R749" s="27" t="str">
        <f t="shared" si="365"/>
        <v xml:space="preserve"> </v>
      </c>
      <c r="S749" s="19" t="str">
        <f t="shared" si="366"/>
        <v xml:space="preserve"> </v>
      </c>
      <c r="T749" s="19" t="str">
        <f t="shared" si="367"/>
        <v>0</v>
      </c>
      <c r="U749" s="19">
        <f t="shared" si="368"/>
        <v>0</v>
      </c>
      <c r="V749" s="20" t="e">
        <f t="shared" si="369"/>
        <v>#VALUE!</v>
      </c>
      <c r="W749" s="18" t="e">
        <f t="shared" si="370"/>
        <v>#VALUE!</v>
      </c>
      <c r="X749" s="18" t="e">
        <f t="shared" si="371"/>
        <v>#VALUE!</v>
      </c>
      <c r="Y749" s="18" t="e">
        <f t="shared" si="372"/>
        <v>#VALUE!</v>
      </c>
      <c r="Z749" s="16" t="str">
        <f t="shared" si="373"/>
        <v xml:space="preserve"> </v>
      </c>
      <c r="AA749" s="16" t="str">
        <f t="shared" si="374"/>
        <v xml:space="preserve"> </v>
      </c>
      <c r="AB749" s="19" t="str">
        <f t="shared" si="375"/>
        <v>0</v>
      </c>
      <c r="AC749" s="19">
        <f t="shared" si="376"/>
        <v>0</v>
      </c>
      <c r="AD749" s="19">
        <f t="shared" si="377"/>
        <v>2</v>
      </c>
      <c r="AE749" s="31">
        <f>_xlfn.XLOOKUP(C749,Product!$E$3:$E$29,Product!$F$3:$F$29)</f>
        <v>85000</v>
      </c>
      <c r="AF749" s="31">
        <f>_xlfn.XLOOKUP(C749,Product!$E$3:$E$29,Product!$G$3:$G$29)</f>
        <v>28000</v>
      </c>
      <c r="AG749" s="21" t="s">
        <v>19</v>
      </c>
      <c r="AH749" s="22">
        <f>_xlfn.XLOOKUP(AG749,Diskon!$C$3:$C$9,Diskon!$D$3:$D$9)</f>
        <v>0.15</v>
      </c>
      <c r="AI749" s="17" t="s">
        <v>90</v>
      </c>
      <c r="AJ749" s="16" t="s">
        <v>11</v>
      </c>
      <c r="AK749" s="16" t="s">
        <v>30</v>
      </c>
      <c r="AL749" s="23">
        <f t="shared" si="378"/>
        <v>170000</v>
      </c>
      <c r="AM749" s="23">
        <f t="shared" si="379"/>
        <v>25500</v>
      </c>
      <c r="AN749" s="23">
        <f t="shared" si="380"/>
        <v>144500</v>
      </c>
      <c r="AO749" s="23">
        <f t="shared" si="381"/>
        <v>56000</v>
      </c>
      <c r="AP749" s="23">
        <f t="shared" si="382"/>
        <v>88500</v>
      </c>
      <c r="AQ749" s="24">
        <v>45020</v>
      </c>
      <c r="AR749" s="27" t="str">
        <f t="shared" si="383"/>
        <v>04/04/23</v>
      </c>
      <c r="AS749" s="16">
        <v>4</v>
      </c>
      <c r="AT749" s="66">
        <f>AP749/'pivot general'!$A$8</f>
        <v>1.3275902429467644E-4</v>
      </c>
    </row>
    <row r="750" spans="1:46" ht="14.4" x14ac:dyDescent="0.3">
      <c r="A750" s="16">
        <v>749</v>
      </c>
      <c r="B750" s="16" t="str">
        <f t="shared" si="352"/>
        <v>ORD-PP-749-14/04/23</v>
      </c>
      <c r="C750" s="17" t="s">
        <v>56</v>
      </c>
      <c r="D750" s="16" t="str">
        <f>_xlfn.XLOOKUP($C750,Product!$E$3:$E$29,Product!$D$3:$D$29)</f>
        <v>PP</v>
      </c>
      <c r="E750" s="18" t="s">
        <v>607</v>
      </c>
      <c r="F750" s="18">
        <f t="shared" si="353"/>
        <v>10</v>
      </c>
      <c r="G750" s="18">
        <f t="shared" si="354"/>
        <v>18</v>
      </c>
      <c r="H750" s="18">
        <f t="shared" si="355"/>
        <v>29</v>
      </c>
      <c r="I750" s="18">
        <f t="shared" si="356"/>
        <v>8</v>
      </c>
      <c r="J750" s="16" t="str">
        <f t="shared" si="357"/>
        <v>Ash Grey</v>
      </c>
      <c r="K750" s="16" t="str">
        <f t="shared" si="358"/>
        <v>Ash Grey</v>
      </c>
      <c r="L750" s="25" t="str">
        <f t="shared" si="359"/>
        <v xml:space="preserve"> 1</v>
      </c>
      <c r="M750" s="19">
        <f t="shared" si="360"/>
        <v>1</v>
      </c>
      <c r="N750" s="18">
        <f t="shared" si="361"/>
        <v>42</v>
      </c>
      <c r="O750" s="18">
        <f t="shared" si="362"/>
        <v>53</v>
      </c>
      <c r="P750" s="18">
        <f t="shared" si="363"/>
        <v>64</v>
      </c>
      <c r="Q750" s="18">
        <f t="shared" si="364"/>
        <v>11</v>
      </c>
      <c r="R750" s="27" t="str">
        <f t="shared" si="365"/>
        <v xml:space="preserve">Ocean Blue </v>
      </c>
      <c r="S750" s="19" t="str">
        <f t="shared" si="366"/>
        <v xml:space="preserve">Ocean Blue </v>
      </c>
      <c r="T750" s="19" t="str">
        <f t="shared" si="367"/>
        <v xml:space="preserve"> 4</v>
      </c>
      <c r="U750" s="19">
        <f t="shared" si="368"/>
        <v>4</v>
      </c>
      <c r="V750" s="20">
        <f t="shared" si="369"/>
        <v>77</v>
      </c>
      <c r="W750" s="18">
        <f t="shared" si="370"/>
        <v>87</v>
      </c>
      <c r="X750" s="18">
        <f t="shared" si="371"/>
        <v>98</v>
      </c>
      <c r="Y750" s="18">
        <f t="shared" si="372"/>
        <v>10</v>
      </c>
      <c r="Z750" s="16" t="str">
        <f t="shared" si="373"/>
        <v xml:space="preserve">Rose Gold </v>
      </c>
      <c r="AA750" s="16" t="str">
        <f t="shared" si="374"/>
        <v xml:space="preserve">Rose Gold </v>
      </c>
      <c r="AB750" s="19" t="str">
        <f t="shared" si="375"/>
        <v xml:space="preserve"> 2</v>
      </c>
      <c r="AC750" s="19">
        <f t="shared" si="376"/>
        <v>2</v>
      </c>
      <c r="AD750" s="19">
        <f t="shared" si="377"/>
        <v>7</v>
      </c>
      <c r="AE750" s="31">
        <f>_xlfn.XLOOKUP(C750,Product!$E$3:$E$29,Product!$F$3:$F$29)</f>
        <v>175000</v>
      </c>
      <c r="AF750" s="31">
        <f>_xlfn.XLOOKUP(C750,Product!$E$3:$E$29,Product!$G$3:$G$29)</f>
        <v>63000</v>
      </c>
      <c r="AG750" s="21" t="s">
        <v>16</v>
      </c>
      <c r="AH750" s="22" t="e">
        <f>_xlfn.XLOOKUP(AG750,Diskon!$C$3:$C$9,Diskon!$D$3:$D$9)</f>
        <v>#N/A</v>
      </c>
      <c r="AI750" s="17" t="s">
        <v>16</v>
      </c>
      <c r="AJ750" s="16" t="s">
        <v>23</v>
      </c>
      <c r="AK750" s="16" t="s">
        <v>15</v>
      </c>
      <c r="AL750" s="23">
        <f t="shared" si="378"/>
        <v>1225000</v>
      </c>
      <c r="AM750" s="23" t="str">
        <f t="shared" si="379"/>
        <v>0</v>
      </c>
      <c r="AN750" s="23">
        <f t="shared" si="380"/>
        <v>1225000</v>
      </c>
      <c r="AO750" s="23">
        <f t="shared" si="381"/>
        <v>441000</v>
      </c>
      <c r="AP750" s="23">
        <f t="shared" si="382"/>
        <v>784000</v>
      </c>
      <c r="AQ750" s="24">
        <v>45030</v>
      </c>
      <c r="AR750" s="27" t="str">
        <f t="shared" si="383"/>
        <v>14/04/23</v>
      </c>
      <c r="AS750" s="16">
        <v>4</v>
      </c>
      <c r="AT750" s="66">
        <f>AP750/'pivot general'!$A$8</f>
        <v>1.1760799440341957E-3</v>
      </c>
    </row>
    <row r="751" spans="1:46" ht="14.4" x14ac:dyDescent="0.3">
      <c r="A751" s="16">
        <v>750</v>
      </c>
      <c r="B751" s="16" t="str">
        <f t="shared" si="352"/>
        <v>ORD-PP-750-25/04/23</v>
      </c>
      <c r="C751" s="17" t="s">
        <v>43</v>
      </c>
      <c r="D751" s="16" t="str">
        <f>_xlfn.XLOOKUP($C751,Product!$E$3:$E$29,Product!$D$3:$D$29)</f>
        <v>PP</v>
      </c>
      <c r="E751" s="18" t="s">
        <v>608</v>
      </c>
      <c r="F751" s="18">
        <f t="shared" si="353"/>
        <v>10</v>
      </c>
      <c r="G751" s="18">
        <f t="shared" si="354"/>
        <v>21</v>
      </c>
      <c r="H751" s="18">
        <f t="shared" si="355"/>
        <v>32</v>
      </c>
      <c r="I751" s="18">
        <f t="shared" si="356"/>
        <v>11</v>
      </c>
      <c r="J751" s="16" t="str">
        <f t="shared" si="357"/>
        <v>Carmine Red</v>
      </c>
      <c r="K751" s="16" t="str">
        <f t="shared" si="358"/>
        <v>Carmine Red</v>
      </c>
      <c r="L751" s="25" t="str">
        <f t="shared" si="359"/>
        <v xml:space="preserve"> 1</v>
      </c>
      <c r="M751" s="19">
        <f t="shared" si="360"/>
        <v>1</v>
      </c>
      <c r="N751" s="18">
        <f t="shared" si="361"/>
        <v>45</v>
      </c>
      <c r="O751" s="18">
        <f t="shared" si="362"/>
        <v>53</v>
      </c>
      <c r="P751" s="18">
        <f t="shared" si="363"/>
        <v>64</v>
      </c>
      <c r="Q751" s="18">
        <f t="shared" si="364"/>
        <v>8</v>
      </c>
      <c r="R751" s="27" t="str">
        <f t="shared" si="365"/>
        <v xml:space="preserve">Magenta </v>
      </c>
      <c r="S751" s="19" t="str">
        <f t="shared" si="366"/>
        <v xml:space="preserve">Magenta </v>
      </c>
      <c r="T751" s="19" t="str">
        <f t="shared" si="367"/>
        <v xml:space="preserve"> 3</v>
      </c>
      <c r="U751" s="19">
        <f t="shared" si="368"/>
        <v>3</v>
      </c>
      <c r="V751" s="20" t="e">
        <f t="shared" si="369"/>
        <v>#VALUE!</v>
      </c>
      <c r="W751" s="18" t="e">
        <f t="shared" si="370"/>
        <v>#VALUE!</v>
      </c>
      <c r="X751" s="18" t="e">
        <f t="shared" si="371"/>
        <v>#VALUE!</v>
      </c>
      <c r="Y751" s="18" t="e">
        <f t="shared" si="372"/>
        <v>#VALUE!</v>
      </c>
      <c r="Z751" s="16" t="str">
        <f t="shared" si="373"/>
        <v xml:space="preserve"> </v>
      </c>
      <c r="AA751" s="16" t="str">
        <f t="shared" si="374"/>
        <v xml:space="preserve"> </v>
      </c>
      <c r="AB751" s="19" t="str">
        <f t="shared" si="375"/>
        <v>0</v>
      </c>
      <c r="AC751" s="19">
        <f t="shared" si="376"/>
        <v>0</v>
      </c>
      <c r="AD751" s="19">
        <f t="shared" si="377"/>
        <v>4</v>
      </c>
      <c r="AE751" s="31">
        <f>_xlfn.XLOOKUP(C751,Product!$E$3:$E$29,Product!$F$3:$F$29)</f>
        <v>395000</v>
      </c>
      <c r="AF751" s="31">
        <f>_xlfn.XLOOKUP(C751,Product!$E$3:$E$29,Product!$G$3:$G$29)</f>
        <v>172000</v>
      </c>
      <c r="AG751" s="21" t="s">
        <v>12</v>
      </c>
      <c r="AH751" s="22">
        <f>_xlfn.XLOOKUP(AG751,Diskon!$C$3:$C$9,Diskon!$D$3:$D$9)</f>
        <v>0.2</v>
      </c>
      <c r="AI751" s="17" t="s">
        <v>13</v>
      </c>
      <c r="AJ751" s="16" t="s">
        <v>11</v>
      </c>
      <c r="AK751" s="16" t="s">
        <v>74</v>
      </c>
      <c r="AL751" s="23">
        <f t="shared" si="378"/>
        <v>1580000</v>
      </c>
      <c r="AM751" s="23">
        <f t="shared" si="379"/>
        <v>316000</v>
      </c>
      <c r="AN751" s="23">
        <f t="shared" si="380"/>
        <v>1264000</v>
      </c>
      <c r="AO751" s="23">
        <f t="shared" si="381"/>
        <v>688000</v>
      </c>
      <c r="AP751" s="23">
        <f t="shared" si="382"/>
        <v>576000</v>
      </c>
      <c r="AQ751" s="24">
        <v>45041</v>
      </c>
      <c r="AR751" s="27" t="str">
        <f t="shared" si="383"/>
        <v>25/04/23</v>
      </c>
      <c r="AS751" s="16">
        <v>5</v>
      </c>
      <c r="AT751" s="66">
        <f>AP751/'pivot general'!$A$8</f>
        <v>8.6405873439247035E-4</v>
      </c>
    </row>
    <row r="752" spans="1:46" ht="14.4" x14ac:dyDescent="0.3">
      <c r="A752" s="16">
        <v>751</v>
      </c>
      <c r="B752" s="16" t="str">
        <f t="shared" si="352"/>
        <v>ORD-PW-751-13/04/23</v>
      </c>
      <c r="C752" s="17" t="s">
        <v>27</v>
      </c>
      <c r="D752" s="16" t="str">
        <f>_xlfn.XLOOKUP($C752,Product!$E$3:$E$29,Product!$D$3:$D$29)</f>
        <v>PW</v>
      </c>
      <c r="E752" s="18" t="s">
        <v>609</v>
      </c>
      <c r="F752" s="18">
        <f t="shared" si="353"/>
        <v>10</v>
      </c>
      <c r="G752" s="18">
        <f t="shared" si="354"/>
        <v>20</v>
      </c>
      <c r="H752" s="18">
        <f t="shared" si="355"/>
        <v>31</v>
      </c>
      <c r="I752" s="18">
        <f t="shared" si="356"/>
        <v>10</v>
      </c>
      <c r="J752" s="16" t="str">
        <f t="shared" si="357"/>
        <v>Snow White</v>
      </c>
      <c r="K752" s="16" t="str">
        <f t="shared" si="358"/>
        <v>Snow White</v>
      </c>
      <c r="L752" s="25" t="str">
        <f t="shared" si="359"/>
        <v xml:space="preserve"> 2</v>
      </c>
      <c r="M752" s="19">
        <f t="shared" si="360"/>
        <v>2</v>
      </c>
      <c r="N752" s="18">
        <f t="shared" si="361"/>
        <v>44</v>
      </c>
      <c r="O752" s="18">
        <f t="shared" si="362"/>
        <v>55</v>
      </c>
      <c r="P752" s="18">
        <f t="shared" si="363"/>
        <v>66</v>
      </c>
      <c r="Q752" s="18">
        <f t="shared" si="364"/>
        <v>11</v>
      </c>
      <c r="R752" s="27" t="str">
        <f t="shared" si="365"/>
        <v xml:space="preserve">Ocean Blue </v>
      </c>
      <c r="S752" s="19" t="str">
        <f t="shared" si="366"/>
        <v xml:space="preserve">Ocean Blue </v>
      </c>
      <c r="T752" s="19" t="str">
        <f t="shared" si="367"/>
        <v xml:space="preserve"> 5</v>
      </c>
      <c r="U752" s="19">
        <f t="shared" si="368"/>
        <v>5</v>
      </c>
      <c r="V752" s="20" t="e">
        <f t="shared" si="369"/>
        <v>#VALUE!</v>
      </c>
      <c r="W752" s="18" t="e">
        <f t="shared" si="370"/>
        <v>#VALUE!</v>
      </c>
      <c r="X752" s="18" t="e">
        <f t="shared" si="371"/>
        <v>#VALUE!</v>
      </c>
      <c r="Y752" s="18" t="e">
        <f t="shared" si="372"/>
        <v>#VALUE!</v>
      </c>
      <c r="Z752" s="16" t="str">
        <f t="shared" si="373"/>
        <v xml:space="preserve"> </v>
      </c>
      <c r="AA752" s="16" t="str">
        <f t="shared" si="374"/>
        <v xml:space="preserve"> </v>
      </c>
      <c r="AB752" s="19" t="str">
        <f t="shared" si="375"/>
        <v>0</v>
      </c>
      <c r="AC752" s="19">
        <f t="shared" si="376"/>
        <v>0</v>
      </c>
      <c r="AD752" s="19">
        <f t="shared" si="377"/>
        <v>7</v>
      </c>
      <c r="AE752" s="31">
        <f>_xlfn.XLOOKUP(C752,Product!$E$3:$E$29,Product!$F$3:$F$29)</f>
        <v>155000</v>
      </c>
      <c r="AF752" s="31">
        <f>_xlfn.XLOOKUP(C752,Product!$E$3:$E$29,Product!$G$3:$G$29)</f>
        <v>46000</v>
      </c>
      <c r="AG752" s="21" t="s">
        <v>16</v>
      </c>
      <c r="AH752" s="22" t="e">
        <f>_xlfn.XLOOKUP(AG752,Diskon!$C$3:$C$9,Diskon!$D$3:$D$9)</f>
        <v>#N/A</v>
      </c>
      <c r="AI752" s="17" t="s">
        <v>16</v>
      </c>
      <c r="AJ752" s="16" t="s">
        <v>11</v>
      </c>
      <c r="AK752" s="16" t="s">
        <v>74</v>
      </c>
      <c r="AL752" s="23">
        <f t="shared" si="378"/>
        <v>1085000</v>
      </c>
      <c r="AM752" s="23" t="str">
        <f t="shared" si="379"/>
        <v>0</v>
      </c>
      <c r="AN752" s="23">
        <f t="shared" si="380"/>
        <v>1085000</v>
      </c>
      <c r="AO752" s="23">
        <f t="shared" si="381"/>
        <v>322000</v>
      </c>
      <c r="AP752" s="23">
        <f t="shared" si="382"/>
        <v>763000</v>
      </c>
      <c r="AQ752" s="24">
        <v>45029</v>
      </c>
      <c r="AR752" s="27" t="str">
        <f t="shared" si="383"/>
        <v>13/04/23</v>
      </c>
      <c r="AS752" s="16">
        <v>3</v>
      </c>
      <c r="AT752" s="66">
        <f>AP752/'pivot general'!$A$8</f>
        <v>1.1445778026761368E-3</v>
      </c>
    </row>
    <row r="753" spans="1:46" ht="14.4" x14ac:dyDescent="0.3">
      <c r="A753" s="16">
        <v>752</v>
      </c>
      <c r="B753" s="16" t="str">
        <f t="shared" si="352"/>
        <v>ORD-PW-752-28/04/23</v>
      </c>
      <c r="C753" s="17" t="s">
        <v>21</v>
      </c>
      <c r="D753" s="16" t="str">
        <f>_xlfn.XLOOKUP($C753,Product!$E$3:$E$29,Product!$D$3:$D$29)</f>
        <v>PW</v>
      </c>
      <c r="E753" s="18" t="s">
        <v>610</v>
      </c>
      <c r="F753" s="18">
        <f t="shared" si="353"/>
        <v>10</v>
      </c>
      <c r="G753" s="18">
        <f t="shared" si="354"/>
        <v>19</v>
      </c>
      <c r="H753" s="18">
        <f t="shared" si="355"/>
        <v>30</v>
      </c>
      <c r="I753" s="18">
        <f t="shared" si="356"/>
        <v>9</v>
      </c>
      <c r="J753" s="16" t="str">
        <f t="shared" si="357"/>
        <v>Rose Gold</v>
      </c>
      <c r="K753" s="16" t="str">
        <f t="shared" si="358"/>
        <v>Rose Gold</v>
      </c>
      <c r="L753" s="25" t="str">
        <f t="shared" si="359"/>
        <v xml:space="preserve"> 3</v>
      </c>
      <c r="M753" s="19">
        <f t="shared" si="360"/>
        <v>3</v>
      </c>
      <c r="N753" s="18">
        <f t="shared" si="361"/>
        <v>43</v>
      </c>
      <c r="O753" s="18">
        <f t="shared" si="362"/>
        <v>54</v>
      </c>
      <c r="P753" s="18">
        <f t="shared" si="363"/>
        <v>65</v>
      </c>
      <c r="Q753" s="18">
        <f t="shared" si="364"/>
        <v>11</v>
      </c>
      <c r="R753" s="27" t="str">
        <f t="shared" si="365"/>
        <v xml:space="preserve">Ocean Blue </v>
      </c>
      <c r="S753" s="19" t="str">
        <f t="shared" si="366"/>
        <v xml:space="preserve">Ocean Blue </v>
      </c>
      <c r="T753" s="19" t="str">
        <f t="shared" si="367"/>
        <v xml:space="preserve"> 1</v>
      </c>
      <c r="U753" s="19">
        <f t="shared" si="368"/>
        <v>1</v>
      </c>
      <c r="V753" s="20" t="e">
        <f t="shared" si="369"/>
        <v>#VALUE!</v>
      </c>
      <c r="W753" s="18" t="e">
        <f t="shared" si="370"/>
        <v>#VALUE!</v>
      </c>
      <c r="X753" s="18" t="e">
        <f t="shared" si="371"/>
        <v>#VALUE!</v>
      </c>
      <c r="Y753" s="18" t="e">
        <f t="shared" si="372"/>
        <v>#VALUE!</v>
      </c>
      <c r="Z753" s="16" t="str">
        <f t="shared" si="373"/>
        <v xml:space="preserve"> </v>
      </c>
      <c r="AA753" s="16" t="str">
        <f t="shared" si="374"/>
        <v xml:space="preserve"> </v>
      </c>
      <c r="AB753" s="19" t="str">
        <f t="shared" si="375"/>
        <v>0</v>
      </c>
      <c r="AC753" s="19">
        <f t="shared" si="376"/>
        <v>0</v>
      </c>
      <c r="AD753" s="19">
        <f t="shared" si="377"/>
        <v>4</v>
      </c>
      <c r="AE753" s="31">
        <f>_xlfn.XLOOKUP(C753,Product!$E$3:$E$29,Product!$F$3:$F$29)</f>
        <v>90000</v>
      </c>
      <c r="AF753" s="31">
        <f>_xlfn.XLOOKUP(C753,Product!$E$3:$E$29,Product!$G$3:$G$29)</f>
        <v>36000</v>
      </c>
      <c r="AG753" s="21" t="s">
        <v>12</v>
      </c>
      <c r="AH753" s="22">
        <f>_xlfn.XLOOKUP(AG753,Diskon!$C$3:$C$9,Diskon!$D$3:$D$9)</f>
        <v>0.2</v>
      </c>
      <c r="AI753" s="17" t="s">
        <v>13</v>
      </c>
      <c r="AJ753" s="16" t="s">
        <v>11</v>
      </c>
      <c r="AK753" s="16" t="s">
        <v>68</v>
      </c>
      <c r="AL753" s="23">
        <f t="shared" si="378"/>
        <v>360000</v>
      </c>
      <c r="AM753" s="23">
        <f t="shared" si="379"/>
        <v>72000</v>
      </c>
      <c r="AN753" s="23">
        <f t="shared" si="380"/>
        <v>288000</v>
      </c>
      <c r="AO753" s="23">
        <f t="shared" si="381"/>
        <v>144000</v>
      </c>
      <c r="AP753" s="23">
        <f t="shared" si="382"/>
        <v>144000</v>
      </c>
      <c r="AQ753" s="24">
        <v>45044</v>
      </c>
      <c r="AR753" s="27" t="str">
        <f t="shared" si="383"/>
        <v>28/04/23</v>
      </c>
      <c r="AS753" s="16">
        <v>5</v>
      </c>
      <c r="AT753" s="66">
        <f>AP753/'pivot general'!$A$8</f>
        <v>2.1601468359811759E-4</v>
      </c>
    </row>
    <row r="754" spans="1:46" ht="14.4" x14ac:dyDescent="0.3">
      <c r="A754" s="16">
        <v>753</v>
      </c>
      <c r="B754" s="16" t="str">
        <f t="shared" si="352"/>
        <v>ORD-SP-753-07/04/23</v>
      </c>
      <c r="C754" s="17" t="s">
        <v>65</v>
      </c>
      <c r="D754" s="16" t="str">
        <f>_xlfn.XLOOKUP($C754,Product!$E$3:$E$29,Product!$D$3:$D$29)</f>
        <v>SP</v>
      </c>
      <c r="E754" s="18" t="s">
        <v>341</v>
      </c>
      <c r="F754" s="18">
        <f t="shared" si="353"/>
        <v>10</v>
      </c>
      <c r="G754" s="18">
        <f t="shared" si="354"/>
        <v>14</v>
      </c>
      <c r="H754" s="18">
        <f t="shared" si="355"/>
        <v>25</v>
      </c>
      <c r="I754" s="18">
        <f t="shared" si="356"/>
        <v>4</v>
      </c>
      <c r="J754" s="16" t="str">
        <f t="shared" si="357"/>
        <v>Gold</v>
      </c>
      <c r="K754" s="16" t="str">
        <f t="shared" si="358"/>
        <v>Gold</v>
      </c>
      <c r="L754" s="25" t="str">
        <f t="shared" si="359"/>
        <v xml:space="preserve"> 1</v>
      </c>
      <c r="M754" s="19">
        <f t="shared" si="360"/>
        <v>1</v>
      </c>
      <c r="N754" s="18" t="e">
        <f t="shared" si="361"/>
        <v>#VALUE!</v>
      </c>
      <c r="O754" s="18" t="e">
        <f t="shared" si="362"/>
        <v>#VALUE!</v>
      </c>
      <c r="P754" s="18" t="e">
        <f t="shared" si="363"/>
        <v>#VALUE!</v>
      </c>
      <c r="Q754" s="18" t="e">
        <f t="shared" si="364"/>
        <v>#VALUE!</v>
      </c>
      <c r="R754" s="27" t="str">
        <f t="shared" si="365"/>
        <v xml:space="preserve"> </v>
      </c>
      <c r="S754" s="19" t="str">
        <f t="shared" si="366"/>
        <v xml:space="preserve"> </v>
      </c>
      <c r="T754" s="19" t="str">
        <f t="shared" si="367"/>
        <v>0</v>
      </c>
      <c r="U754" s="19">
        <f t="shared" si="368"/>
        <v>0</v>
      </c>
      <c r="V754" s="20" t="e">
        <f t="shared" si="369"/>
        <v>#VALUE!</v>
      </c>
      <c r="W754" s="18" t="e">
        <f t="shared" si="370"/>
        <v>#VALUE!</v>
      </c>
      <c r="X754" s="18" t="e">
        <f t="shared" si="371"/>
        <v>#VALUE!</v>
      </c>
      <c r="Y754" s="18" t="e">
        <f t="shared" si="372"/>
        <v>#VALUE!</v>
      </c>
      <c r="Z754" s="16" t="str">
        <f t="shared" si="373"/>
        <v xml:space="preserve"> </v>
      </c>
      <c r="AA754" s="16" t="str">
        <f t="shared" si="374"/>
        <v xml:space="preserve"> </v>
      </c>
      <c r="AB754" s="19" t="str">
        <f t="shared" si="375"/>
        <v>0</v>
      </c>
      <c r="AC754" s="19">
        <f t="shared" si="376"/>
        <v>0</v>
      </c>
      <c r="AD754" s="19">
        <f t="shared" si="377"/>
        <v>1</v>
      </c>
      <c r="AE754" s="31">
        <f>_xlfn.XLOOKUP(C754,Product!$E$3:$E$29,Product!$F$3:$F$29)</f>
        <v>360000</v>
      </c>
      <c r="AF754" s="31">
        <f>_xlfn.XLOOKUP(C754,Product!$E$3:$E$29,Product!$G$3:$G$29)</f>
        <v>108000</v>
      </c>
      <c r="AG754" s="21" t="s">
        <v>16</v>
      </c>
      <c r="AH754" s="22" t="e">
        <f>_xlfn.XLOOKUP(AG754,Diskon!$C$3:$C$9,Diskon!$D$3:$D$9)</f>
        <v>#N/A</v>
      </c>
      <c r="AI754" s="17" t="s">
        <v>16</v>
      </c>
      <c r="AJ754" s="16" t="s">
        <v>11</v>
      </c>
      <c r="AK754" s="16" t="s">
        <v>49</v>
      </c>
      <c r="AL754" s="23">
        <f t="shared" si="378"/>
        <v>360000</v>
      </c>
      <c r="AM754" s="23" t="str">
        <f t="shared" si="379"/>
        <v>0</v>
      </c>
      <c r="AN754" s="23">
        <f t="shared" si="380"/>
        <v>360000</v>
      </c>
      <c r="AO754" s="23">
        <f t="shared" si="381"/>
        <v>108000</v>
      </c>
      <c r="AP754" s="23">
        <f t="shared" si="382"/>
        <v>252000</v>
      </c>
      <c r="AQ754" s="24">
        <v>45023</v>
      </c>
      <c r="AR754" s="27" t="str">
        <f t="shared" si="383"/>
        <v>07/04/23</v>
      </c>
      <c r="AS754" s="16">
        <v>1</v>
      </c>
      <c r="AT754" s="66">
        <f>AP754/'pivot general'!$A$8</f>
        <v>3.7802569629670577E-4</v>
      </c>
    </row>
    <row r="755" spans="1:46" ht="14.4" x14ac:dyDescent="0.3">
      <c r="A755" s="16">
        <v>754</v>
      </c>
      <c r="B755" s="16" t="str">
        <f t="shared" si="352"/>
        <v>ORD-PP-754-05/04/23</v>
      </c>
      <c r="C755" s="17" t="s">
        <v>56</v>
      </c>
      <c r="D755" s="16" t="str">
        <f>_xlfn.XLOOKUP($C755,Product!$E$3:$E$29,Product!$D$3:$D$29)</f>
        <v>PP</v>
      </c>
      <c r="E755" s="18" t="s">
        <v>611</v>
      </c>
      <c r="F755" s="18">
        <f t="shared" si="353"/>
        <v>10</v>
      </c>
      <c r="G755" s="18">
        <f t="shared" si="354"/>
        <v>20</v>
      </c>
      <c r="H755" s="18">
        <f t="shared" si="355"/>
        <v>31</v>
      </c>
      <c r="I755" s="18">
        <f t="shared" si="356"/>
        <v>10</v>
      </c>
      <c r="J755" s="16" t="str">
        <f t="shared" si="357"/>
        <v>Snow White</v>
      </c>
      <c r="K755" s="16" t="str">
        <f t="shared" si="358"/>
        <v>Snow White</v>
      </c>
      <c r="L755" s="25" t="str">
        <f t="shared" si="359"/>
        <v xml:space="preserve"> 1</v>
      </c>
      <c r="M755" s="19">
        <f t="shared" si="360"/>
        <v>1</v>
      </c>
      <c r="N755" s="18">
        <f t="shared" si="361"/>
        <v>44</v>
      </c>
      <c r="O755" s="18">
        <f t="shared" si="362"/>
        <v>53</v>
      </c>
      <c r="P755" s="18">
        <f t="shared" si="363"/>
        <v>64</v>
      </c>
      <c r="Q755" s="18">
        <f t="shared" si="364"/>
        <v>9</v>
      </c>
      <c r="R755" s="27" t="str">
        <f t="shared" si="365"/>
        <v xml:space="preserve">Ash Grey </v>
      </c>
      <c r="S755" s="19" t="str">
        <f t="shared" si="366"/>
        <v xml:space="preserve">Ash Grey </v>
      </c>
      <c r="T755" s="19" t="str">
        <f t="shared" si="367"/>
        <v xml:space="preserve"> 1</v>
      </c>
      <c r="U755" s="19">
        <f t="shared" si="368"/>
        <v>1</v>
      </c>
      <c r="V755" s="20">
        <f t="shared" si="369"/>
        <v>77</v>
      </c>
      <c r="W755" s="18">
        <f t="shared" si="370"/>
        <v>88</v>
      </c>
      <c r="X755" s="18">
        <f t="shared" si="371"/>
        <v>99</v>
      </c>
      <c r="Y755" s="18">
        <f t="shared" si="372"/>
        <v>11</v>
      </c>
      <c r="Z755" s="16" t="str">
        <f t="shared" si="373"/>
        <v xml:space="preserve">Ocean Blue </v>
      </c>
      <c r="AA755" s="16" t="str">
        <f t="shared" si="374"/>
        <v xml:space="preserve">Ocean Blue </v>
      </c>
      <c r="AB755" s="19" t="str">
        <f t="shared" si="375"/>
        <v xml:space="preserve"> 5</v>
      </c>
      <c r="AC755" s="19">
        <f t="shared" si="376"/>
        <v>5</v>
      </c>
      <c r="AD755" s="19">
        <f t="shared" si="377"/>
        <v>7</v>
      </c>
      <c r="AE755" s="31">
        <f>_xlfn.XLOOKUP(C755,Product!$E$3:$E$29,Product!$F$3:$F$29)</f>
        <v>175000</v>
      </c>
      <c r="AF755" s="31">
        <f>_xlfn.XLOOKUP(C755,Product!$E$3:$E$29,Product!$G$3:$G$29)</f>
        <v>63000</v>
      </c>
      <c r="AG755" s="21" t="s">
        <v>19</v>
      </c>
      <c r="AH755" s="22">
        <f>_xlfn.XLOOKUP(AG755,Diskon!$C$3:$C$9,Diskon!$D$3:$D$9)</f>
        <v>0.15</v>
      </c>
      <c r="AI755" s="17" t="s">
        <v>90</v>
      </c>
      <c r="AJ755" s="16" t="s">
        <v>11</v>
      </c>
      <c r="AK755" s="16" t="s">
        <v>53</v>
      </c>
      <c r="AL755" s="23">
        <f t="shared" si="378"/>
        <v>1225000</v>
      </c>
      <c r="AM755" s="23">
        <f t="shared" si="379"/>
        <v>183750</v>
      </c>
      <c r="AN755" s="23">
        <f t="shared" si="380"/>
        <v>1041250</v>
      </c>
      <c r="AO755" s="23">
        <f t="shared" si="381"/>
        <v>441000</v>
      </c>
      <c r="AP755" s="23">
        <f t="shared" si="382"/>
        <v>600250</v>
      </c>
      <c r="AQ755" s="24">
        <v>45021</v>
      </c>
      <c r="AR755" s="27" t="str">
        <f t="shared" si="383"/>
        <v>05/04/23</v>
      </c>
      <c r="AS755" s="16">
        <v>4</v>
      </c>
      <c r="AT755" s="66">
        <f>AP755/'pivot general'!$A$8</f>
        <v>9.0043620715118109E-4</v>
      </c>
    </row>
    <row r="756" spans="1:46" ht="14.4" x14ac:dyDescent="0.3">
      <c r="A756" s="16">
        <v>755</v>
      </c>
      <c r="B756" s="16" t="str">
        <f t="shared" si="352"/>
        <v>ORD-PW-755-05/04/23</v>
      </c>
      <c r="C756" s="17" t="s">
        <v>27</v>
      </c>
      <c r="D756" s="16" t="str">
        <f>_xlfn.XLOOKUP($C756,Product!$E$3:$E$29,Product!$D$3:$D$29)</f>
        <v>PW</v>
      </c>
      <c r="E756" s="18" t="s">
        <v>132</v>
      </c>
      <c r="F756" s="18">
        <f t="shared" si="353"/>
        <v>10</v>
      </c>
      <c r="G756" s="18">
        <f t="shared" si="354"/>
        <v>20</v>
      </c>
      <c r="H756" s="18">
        <f t="shared" si="355"/>
        <v>31</v>
      </c>
      <c r="I756" s="18">
        <f t="shared" si="356"/>
        <v>10</v>
      </c>
      <c r="J756" s="16" t="str">
        <f t="shared" si="357"/>
        <v>Ocean Blue</v>
      </c>
      <c r="K756" s="16" t="str">
        <f t="shared" si="358"/>
        <v>Ocean Blue</v>
      </c>
      <c r="L756" s="25" t="str">
        <f t="shared" si="359"/>
        <v xml:space="preserve"> 2</v>
      </c>
      <c r="M756" s="19">
        <f t="shared" si="360"/>
        <v>2</v>
      </c>
      <c r="N756" s="18" t="e">
        <f t="shared" si="361"/>
        <v>#VALUE!</v>
      </c>
      <c r="O756" s="18" t="e">
        <f t="shared" si="362"/>
        <v>#VALUE!</v>
      </c>
      <c r="P756" s="18" t="e">
        <f t="shared" si="363"/>
        <v>#VALUE!</v>
      </c>
      <c r="Q756" s="18" t="e">
        <f t="shared" si="364"/>
        <v>#VALUE!</v>
      </c>
      <c r="R756" s="27" t="str">
        <f t="shared" si="365"/>
        <v xml:space="preserve"> </v>
      </c>
      <c r="S756" s="19" t="str">
        <f t="shared" si="366"/>
        <v xml:space="preserve"> </v>
      </c>
      <c r="T756" s="19" t="str">
        <f t="shared" si="367"/>
        <v>0</v>
      </c>
      <c r="U756" s="19">
        <f t="shared" si="368"/>
        <v>0</v>
      </c>
      <c r="V756" s="20" t="e">
        <f t="shared" si="369"/>
        <v>#VALUE!</v>
      </c>
      <c r="W756" s="18" t="e">
        <f t="shared" si="370"/>
        <v>#VALUE!</v>
      </c>
      <c r="X756" s="18" t="e">
        <f t="shared" si="371"/>
        <v>#VALUE!</v>
      </c>
      <c r="Y756" s="18" t="e">
        <f t="shared" si="372"/>
        <v>#VALUE!</v>
      </c>
      <c r="Z756" s="16" t="str">
        <f t="shared" si="373"/>
        <v xml:space="preserve"> </v>
      </c>
      <c r="AA756" s="16" t="str">
        <f t="shared" si="374"/>
        <v xml:space="preserve"> </v>
      </c>
      <c r="AB756" s="19" t="str">
        <f t="shared" si="375"/>
        <v>0</v>
      </c>
      <c r="AC756" s="19">
        <f t="shared" si="376"/>
        <v>0</v>
      </c>
      <c r="AD756" s="19">
        <f t="shared" si="377"/>
        <v>2</v>
      </c>
      <c r="AE756" s="31">
        <f>_xlfn.XLOOKUP(C756,Product!$E$3:$E$29,Product!$F$3:$F$29)</f>
        <v>155000</v>
      </c>
      <c r="AF756" s="31">
        <f>_xlfn.XLOOKUP(C756,Product!$E$3:$E$29,Product!$G$3:$G$29)</f>
        <v>46000</v>
      </c>
      <c r="AG756" s="21" t="s">
        <v>92</v>
      </c>
      <c r="AH756" s="22">
        <f>_xlfn.XLOOKUP(AG756,Diskon!$C$3:$C$9,Diskon!$D$3:$D$9)</f>
        <v>0.1</v>
      </c>
      <c r="AI756" s="17" t="s">
        <v>90</v>
      </c>
      <c r="AJ756" s="16" t="s">
        <v>14</v>
      </c>
      <c r="AK756" s="16" t="s">
        <v>36</v>
      </c>
      <c r="AL756" s="23">
        <f t="shared" si="378"/>
        <v>310000</v>
      </c>
      <c r="AM756" s="23">
        <f t="shared" si="379"/>
        <v>31000</v>
      </c>
      <c r="AN756" s="23">
        <f t="shared" si="380"/>
        <v>279000</v>
      </c>
      <c r="AO756" s="23">
        <f t="shared" si="381"/>
        <v>92000</v>
      </c>
      <c r="AP756" s="23">
        <f t="shared" si="382"/>
        <v>187000</v>
      </c>
      <c r="AQ756" s="24">
        <v>45021</v>
      </c>
      <c r="AR756" s="27" t="str">
        <f t="shared" si="383"/>
        <v>05/04/23</v>
      </c>
      <c r="AS756" s="16">
        <v>5</v>
      </c>
      <c r="AT756" s="66">
        <f>AP756/'pivot general'!$A$8</f>
        <v>2.8051906828366661E-4</v>
      </c>
    </row>
    <row r="757" spans="1:46" ht="14.4" x14ac:dyDescent="0.3">
      <c r="A757" s="16">
        <v>756</v>
      </c>
      <c r="B757" s="16" t="str">
        <f t="shared" si="352"/>
        <v>ORD-PW-756-28/04/23</v>
      </c>
      <c r="C757" s="17" t="s">
        <v>21</v>
      </c>
      <c r="D757" s="16" t="str">
        <f>_xlfn.XLOOKUP($C757,Product!$E$3:$E$29,Product!$D$3:$D$29)</f>
        <v>PW</v>
      </c>
      <c r="E757" s="18" t="s">
        <v>221</v>
      </c>
      <c r="F757" s="18">
        <f t="shared" si="353"/>
        <v>10</v>
      </c>
      <c r="G757" s="18">
        <f t="shared" si="354"/>
        <v>21</v>
      </c>
      <c r="H757" s="18">
        <f t="shared" si="355"/>
        <v>32</v>
      </c>
      <c r="I757" s="18">
        <f t="shared" si="356"/>
        <v>11</v>
      </c>
      <c r="J757" s="16" t="str">
        <f t="shared" si="357"/>
        <v>Carmine Red</v>
      </c>
      <c r="K757" s="16" t="str">
        <f t="shared" si="358"/>
        <v>Carmine Red</v>
      </c>
      <c r="L757" s="25" t="str">
        <f t="shared" si="359"/>
        <v xml:space="preserve"> 1</v>
      </c>
      <c r="M757" s="19">
        <f t="shared" si="360"/>
        <v>1</v>
      </c>
      <c r="N757" s="18" t="e">
        <f t="shared" si="361"/>
        <v>#VALUE!</v>
      </c>
      <c r="O757" s="18" t="e">
        <f t="shared" si="362"/>
        <v>#VALUE!</v>
      </c>
      <c r="P757" s="18" t="e">
        <f t="shared" si="363"/>
        <v>#VALUE!</v>
      </c>
      <c r="Q757" s="18" t="e">
        <f t="shared" si="364"/>
        <v>#VALUE!</v>
      </c>
      <c r="R757" s="27" t="str">
        <f t="shared" si="365"/>
        <v xml:space="preserve"> </v>
      </c>
      <c r="S757" s="19" t="str">
        <f t="shared" si="366"/>
        <v xml:space="preserve"> </v>
      </c>
      <c r="T757" s="19" t="str">
        <f t="shared" si="367"/>
        <v>0</v>
      </c>
      <c r="U757" s="19">
        <f t="shared" si="368"/>
        <v>0</v>
      </c>
      <c r="V757" s="20" t="e">
        <f t="shared" si="369"/>
        <v>#VALUE!</v>
      </c>
      <c r="W757" s="18" t="e">
        <f t="shared" si="370"/>
        <v>#VALUE!</v>
      </c>
      <c r="X757" s="18" t="e">
        <f t="shared" si="371"/>
        <v>#VALUE!</v>
      </c>
      <c r="Y757" s="18" t="e">
        <f t="shared" si="372"/>
        <v>#VALUE!</v>
      </c>
      <c r="Z757" s="16" t="str">
        <f t="shared" si="373"/>
        <v xml:space="preserve"> </v>
      </c>
      <c r="AA757" s="16" t="str">
        <f t="shared" si="374"/>
        <v xml:space="preserve"> </v>
      </c>
      <c r="AB757" s="19" t="str">
        <f t="shared" si="375"/>
        <v>0</v>
      </c>
      <c r="AC757" s="19">
        <f t="shared" si="376"/>
        <v>0</v>
      </c>
      <c r="AD757" s="19">
        <f t="shared" si="377"/>
        <v>1</v>
      </c>
      <c r="AE757" s="31">
        <f>_xlfn.XLOOKUP(C757,Product!$E$3:$E$29,Product!$F$3:$F$29)</f>
        <v>90000</v>
      </c>
      <c r="AF757" s="31">
        <f>_xlfn.XLOOKUP(C757,Product!$E$3:$E$29,Product!$G$3:$G$29)</f>
        <v>36000</v>
      </c>
      <c r="AG757" s="21" t="s">
        <v>100</v>
      </c>
      <c r="AH757" s="22">
        <f>_xlfn.XLOOKUP(AG757,Diskon!$C$3:$C$9,Diskon!$D$3:$D$9)</f>
        <v>0.15</v>
      </c>
      <c r="AI757" s="17" t="s">
        <v>13</v>
      </c>
      <c r="AJ757" s="16" t="s">
        <v>17</v>
      </c>
      <c r="AK757" s="16" t="s">
        <v>25</v>
      </c>
      <c r="AL757" s="23">
        <f t="shared" si="378"/>
        <v>90000</v>
      </c>
      <c r="AM757" s="23">
        <f t="shared" si="379"/>
        <v>13500</v>
      </c>
      <c r="AN757" s="23">
        <f t="shared" si="380"/>
        <v>76500</v>
      </c>
      <c r="AO757" s="23">
        <f t="shared" si="381"/>
        <v>36000</v>
      </c>
      <c r="AP757" s="23">
        <f t="shared" si="382"/>
        <v>40500</v>
      </c>
      <c r="AQ757" s="24">
        <v>45044</v>
      </c>
      <c r="AR757" s="27" t="str">
        <f t="shared" si="383"/>
        <v>28/04/23</v>
      </c>
      <c r="AS757" s="16">
        <v>4</v>
      </c>
      <c r="AT757" s="66">
        <f>AP757/'pivot general'!$A$8</f>
        <v>6.0754129761970572E-5</v>
      </c>
    </row>
    <row r="758" spans="1:46" ht="14.4" x14ac:dyDescent="0.3">
      <c r="A758" s="16">
        <v>757</v>
      </c>
      <c r="B758" s="16" t="str">
        <f t="shared" si="352"/>
        <v>ORD-AK-757-06/04/23</v>
      </c>
      <c r="C758" s="17" t="s">
        <v>69</v>
      </c>
      <c r="D758" s="16" t="str">
        <f>_xlfn.XLOOKUP($C758,Product!$E$3:$E$29,Product!$D$3:$D$29)</f>
        <v>AK</v>
      </c>
      <c r="E758" s="18" t="s">
        <v>612</v>
      </c>
      <c r="F758" s="18">
        <f t="shared" si="353"/>
        <v>10</v>
      </c>
      <c r="G758" s="18">
        <f t="shared" si="354"/>
        <v>19</v>
      </c>
      <c r="H758" s="18">
        <f t="shared" si="355"/>
        <v>30</v>
      </c>
      <c r="I758" s="18">
        <f t="shared" si="356"/>
        <v>9</v>
      </c>
      <c r="J758" s="16" t="str">
        <f t="shared" si="357"/>
        <v>Rose Gold</v>
      </c>
      <c r="K758" s="16" t="str">
        <f t="shared" si="358"/>
        <v>Rose Gold</v>
      </c>
      <c r="L758" s="25" t="str">
        <f t="shared" si="359"/>
        <v xml:space="preserve"> 3</v>
      </c>
      <c r="M758" s="19">
        <f t="shared" si="360"/>
        <v>3</v>
      </c>
      <c r="N758" s="18">
        <f t="shared" si="361"/>
        <v>43</v>
      </c>
      <c r="O758" s="18">
        <f t="shared" si="362"/>
        <v>54</v>
      </c>
      <c r="P758" s="18">
        <f t="shared" si="363"/>
        <v>65</v>
      </c>
      <c r="Q758" s="18">
        <f t="shared" si="364"/>
        <v>11</v>
      </c>
      <c r="R758" s="27" t="str">
        <f t="shared" si="365"/>
        <v xml:space="preserve">Snow White </v>
      </c>
      <c r="S758" s="19" t="str">
        <f t="shared" si="366"/>
        <v xml:space="preserve">Snow White </v>
      </c>
      <c r="T758" s="19" t="str">
        <f t="shared" si="367"/>
        <v xml:space="preserve"> 1</v>
      </c>
      <c r="U758" s="19">
        <f t="shared" si="368"/>
        <v>1</v>
      </c>
      <c r="V758" s="20" t="e">
        <f t="shared" si="369"/>
        <v>#VALUE!</v>
      </c>
      <c r="W758" s="18" t="e">
        <f t="shared" si="370"/>
        <v>#VALUE!</v>
      </c>
      <c r="X758" s="18" t="e">
        <f t="shared" si="371"/>
        <v>#VALUE!</v>
      </c>
      <c r="Y758" s="18" t="e">
        <f t="shared" si="372"/>
        <v>#VALUE!</v>
      </c>
      <c r="Z758" s="16" t="str">
        <f t="shared" si="373"/>
        <v xml:space="preserve"> </v>
      </c>
      <c r="AA758" s="16" t="str">
        <f t="shared" si="374"/>
        <v xml:space="preserve"> </v>
      </c>
      <c r="AB758" s="19" t="str">
        <f t="shared" si="375"/>
        <v>0</v>
      </c>
      <c r="AC758" s="19">
        <f t="shared" si="376"/>
        <v>0</v>
      </c>
      <c r="AD758" s="19">
        <f t="shared" si="377"/>
        <v>4</v>
      </c>
      <c r="AE758" s="31">
        <f>_xlfn.XLOOKUP(C758,Product!$E$3:$E$29,Product!$F$3:$F$29)</f>
        <v>9000</v>
      </c>
      <c r="AF758" s="31">
        <f>_xlfn.XLOOKUP(C758,Product!$E$3:$E$29,Product!$G$3:$G$29)</f>
        <v>2000</v>
      </c>
      <c r="AG758" s="21" t="s">
        <v>89</v>
      </c>
      <c r="AH758" s="22">
        <f>_xlfn.XLOOKUP(AG758,Diskon!$C$3:$C$9,Diskon!$D$3:$D$9)</f>
        <v>0.15</v>
      </c>
      <c r="AI758" s="17" t="s">
        <v>90</v>
      </c>
      <c r="AJ758" s="16" t="s">
        <v>23</v>
      </c>
      <c r="AK758" s="16" t="s">
        <v>42</v>
      </c>
      <c r="AL758" s="23">
        <f t="shared" si="378"/>
        <v>36000</v>
      </c>
      <c r="AM758" s="23">
        <f t="shared" si="379"/>
        <v>5400</v>
      </c>
      <c r="AN758" s="23">
        <f t="shared" si="380"/>
        <v>30600</v>
      </c>
      <c r="AO758" s="23">
        <f t="shared" si="381"/>
        <v>8000</v>
      </c>
      <c r="AP758" s="23">
        <f t="shared" si="382"/>
        <v>22600</v>
      </c>
      <c r="AQ758" s="24">
        <v>45022</v>
      </c>
      <c r="AR758" s="27" t="str">
        <f t="shared" si="383"/>
        <v>06/04/23</v>
      </c>
      <c r="AS758" s="16">
        <v>2</v>
      </c>
      <c r="AT758" s="66">
        <f>AP758/'pivot general'!$A$8</f>
        <v>3.3902304509149011E-5</v>
      </c>
    </row>
    <row r="759" spans="1:46" ht="14.4" x14ac:dyDescent="0.3">
      <c r="A759" s="16">
        <v>758</v>
      </c>
      <c r="B759" s="16" t="str">
        <f t="shared" si="352"/>
        <v>ORD-PW-758-17/04/23</v>
      </c>
      <c r="C759" s="17" t="s">
        <v>22</v>
      </c>
      <c r="D759" s="16" t="str">
        <f>_xlfn.XLOOKUP($C759,Product!$E$3:$E$29,Product!$D$3:$D$29)</f>
        <v>PW</v>
      </c>
      <c r="E759" s="18" t="s">
        <v>613</v>
      </c>
      <c r="F759" s="18">
        <f t="shared" si="353"/>
        <v>10</v>
      </c>
      <c r="G759" s="18">
        <f t="shared" si="354"/>
        <v>14</v>
      </c>
      <c r="H759" s="18">
        <f t="shared" si="355"/>
        <v>25</v>
      </c>
      <c r="I759" s="18">
        <f t="shared" si="356"/>
        <v>4</v>
      </c>
      <c r="J759" s="16" t="str">
        <f t="shared" si="357"/>
        <v>Dusk</v>
      </c>
      <c r="K759" s="16" t="str">
        <f t="shared" si="358"/>
        <v>Dusk</v>
      </c>
      <c r="L759" s="25" t="str">
        <f t="shared" si="359"/>
        <v xml:space="preserve"> 2</v>
      </c>
      <c r="M759" s="19">
        <f t="shared" si="360"/>
        <v>2</v>
      </c>
      <c r="N759" s="18">
        <f t="shared" si="361"/>
        <v>38</v>
      </c>
      <c r="O759" s="18">
        <f t="shared" si="362"/>
        <v>48</v>
      </c>
      <c r="P759" s="18">
        <f t="shared" si="363"/>
        <v>59</v>
      </c>
      <c r="Q759" s="18">
        <f t="shared" si="364"/>
        <v>10</v>
      </c>
      <c r="R759" s="27" t="str">
        <f t="shared" si="365"/>
        <v xml:space="preserve">Rose Gold </v>
      </c>
      <c r="S759" s="19" t="str">
        <f t="shared" si="366"/>
        <v xml:space="preserve">Rose Gold </v>
      </c>
      <c r="T759" s="19" t="str">
        <f t="shared" si="367"/>
        <v xml:space="preserve"> 1</v>
      </c>
      <c r="U759" s="19">
        <f t="shared" si="368"/>
        <v>1</v>
      </c>
      <c r="V759" s="20">
        <f t="shared" si="369"/>
        <v>72</v>
      </c>
      <c r="W759" s="18">
        <f t="shared" si="370"/>
        <v>87</v>
      </c>
      <c r="X759" s="18">
        <f t="shared" si="371"/>
        <v>98</v>
      </c>
      <c r="Y759" s="18">
        <f t="shared" si="372"/>
        <v>15</v>
      </c>
      <c r="Z759" s="16" t="str">
        <f t="shared" si="373"/>
        <v xml:space="preserve">Midnight Black </v>
      </c>
      <c r="AA759" s="16" t="str">
        <f t="shared" si="374"/>
        <v xml:space="preserve">Midnight Black </v>
      </c>
      <c r="AB759" s="19" t="str">
        <f t="shared" si="375"/>
        <v xml:space="preserve"> 2</v>
      </c>
      <c r="AC759" s="19">
        <f t="shared" si="376"/>
        <v>2</v>
      </c>
      <c r="AD759" s="19">
        <f t="shared" si="377"/>
        <v>5</v>
      </c>
      <c r="AE759" s="31">
        <f>_xlfn.XLOOKUP(C759,Product!$E$3:$E$29,Product!$F$3:$F$29)</f>
        <v>90000</v>
      </c>
      <c r="AF759" s="31">
        <f>_xlfn.XLOOKUP(C759,Product!$E$3:$E$29,Product!$G$3:$G$29)</f>
        <v>37000</v>
      </c>
      <c r="AG759" s="21" t="s">
        <v>100</v>
      </c>
      <c r="AH759" s="22">
        <f>_xlfn.XLOOKUP(AG759,Diskon!$C$3:$C$9,Diskon!$D$3:$D$9)</f>
        <v>0.15</v>
      </c>
      <c r="AI759" s="17" t="s">
        <v>13</v>
      </c>
      <c r="AJ759" s="16" t="s">
        <v>17</v>
      </c>
      <c r="AK759" s="16" t="s">
        <v>70</v>
      </c>
      <c r="AL759" s="23">
        <f t="shared" si="378"/>
        <v>450000</v>
      </c>
      <c r="AM759" s="23">
        <f t="shared" si="379"/>
        <v>67500</v>
      </c>
      <c r="AN759" s="23">
        <f t="shared" si="380"/>
        <v>382500</v>
      </c>
      <c r="AO759" s="23">
        <f t="shared" si="381"/>
        <v>185000</v>
      </c>
      <c r="AP759" s="23">
        <f t="shared" si="382"/>
        <v>197500</v>
      </c>
      <c r="AQ759" s="24">
        <v>45033</v>
      </c>
      <c r="AR759" s="27" t="str">
        <f t="shared" si="383"/>
        <v>17/04/23</v>
      </c>
      <c r="AS759" s="16">
        <v>5</v>
      </c>
      <c r="AT759" s="66">
        <f>AP759/'pivot general'!$A$8</f>
        <v>2.9627013896269601E-4</v>
      </c>
    </row>
    <row r="760" spans="1:46" ht="14.4" x14ac:dyDescent="0.3">
      <c r="A760" s="16">
        <v>759</v>
      </c>
      <c r="B760" s="16" t="str">
        <f t="shared" si="352"/>
        <v>ORD-PW-759-16/04/23</v>
      </c>
      <c r="C760" s="17" t="s">
        <v>21</v>
      </c>
      <c r="D760" s="16" t="str">
        <f>_xlfn.XLOOKUP($C760,Product!$E$3:$E$29,Product!$D$3:$D$29)</f>
        <v>PW</v>
      </c>
      <c r="E760" s="18" t="s">
        <v>139</v>
      </c>
      <c r="F760" s="18">
        <f t="shared" si="353"/>
        <v>10</v>
      </c>
      <c r="G760" s="18">
        <f t="shared" si="354"/>
        <v>14</v>
      </c>
      <c r="H760" s="18">
        <f t="shared" si="355"/>
        <v>25</v>
      </c>
      <c r="I760" s="18">
        <f t="shared" si="356"/>
        <v>4</v>
      </c>
      <c r="J760" s="16" t="str">
        <f t="shared" si="357"/>
        <v>Dusk</v>
      </c>
      <c r="K760" s="16" t="str">
        <f t="shared" si="358"/>
        <v>Dusk</v>
      </c>
      <c r="L760" s="25" t="str">
        <f t="shared" si="359"/>
        <v xml:space="preserve"> 4</v>
      </c>
      <c r="M760" s="19">
        <f t="shared" si="360"/>
        <v>4</v>
      </c>
      <c r="N760" s="18" t="e">
        <f t="shared" si="361"/>
        <v>#VALUE!</v>
      </c>
      <c r="O760" s="18" t="e">
        <f t="shared" si="362"/>
        <v>#VALUE!</v>
      </c>
      <c r="P760" s="18" t="e">
        <f t="shared" si="363"/>
        <v>#VALUE!</v>
      </c>
      <c r="Q760" s="18" t="e">
        <f t="shared" si="364"/>
        <v>#VALUE!</v>
      </c>
      <c r="R760" s="27" t="str">
        <f t="shared" si="365"/>
        <v xml:space="preserve"> </v>
      </c>
      <c r="S760" s="19" t="str">
        <f t="shared" si="366"/>
        <v xml:space="preserve"> </v>
      </c>
      <c r="T760" s="19" t="str">
        <f t="shared" si="367"/>
        <v>0</v>
      </c>
      <c r="U760" s="19">
        <f t="shared" si="368"/>
        <v>0</v>
      </c>
      <c r="V760" s="20" t="e">
        <f t="shared" si="369"/>
        <v>#VALUE!</v>
      </c>
      <c r="W760" s="18" t="e">
        <f t="shared" si="370"/>
        <v>#VALUE!</v>
      </c>
      <c r="X760" s="18" t="e">
        <f t="shared" si="371"/>
        <v>#VALUE!</v>
      </c>
      <c r="Y760" s="18" t="e">
        <f t="shared" si="372"/>
        <v>#VALUE!</v>
      </c>
      <c r="Z760" s="16" t="str">
        <f t="shared" si="373"/>
        <v xml:space="preserve"> </v>
      </c>
      <c r="AA760" s="16" t="str">
        <f t="shared" si="374"/>
        <v xml:space="preserve"> </v>
      </c>
      <c r="AB760" s="19" t="str">
        <f t="shared" si="375"/>
        <v>0</v>
      </c>
      <c r="AC760" s="19">
        <f t="shared" si="376"/>
        <v>0</v>
      </c>
      <c r="AD760" s="19">
        <f t="shared" si="377"/>
        <v>4</v>
      </c>
      <c r="AE760" s="31">
        <f>_xlfn.XLOOKUP(C760,Product!$E$3:$E$29,Product!$F$3:$F$29)</f>
        <v>90000</v>
      </c>
      <c r="AF760" s="31">
        <f>_xlfn.XLOOKUP(C760,Product!$E$3:$E$29,Product!$G$3:$G$29)</f>
        <v>36000</v>
      </c>
      <c r="AG760" s="21" t="s">
        <v>100</v>
      </c>
      <c r="AH760" s="22">
        <f>_xlfn.XLOOKUP(AG760,Diskon!$C$3:$C$9,Diskon!$D$3:$D$9)</f>
        <v>0.15</v>
      </c>
      <c r="AI760" s="17" t="s">
        <v>13</v>
      </c>
      <c r="AJ760" s="16" t="s">
        <v>17</v>
      </c>
      <c r="AK760" s="16" t="s">
        <v>72</v>
      </c>
      <c r="AL760" s="23">
        <f t="shared" si="378"/>
        <v>360000</v>
      </c>
      <c r="AM760" s="23">
        <f t="shared" si="379"/>
        <v>54000</v>
      </c>
      <c r="AN760" s="23">
        <f t="shared" si="380"/>
        <v>306000</v>
      </c>
      <c r="AO760" s="23">
        <f t="shared" si="381"/>
        <v>144000</v>
      </c>
      <c r="AP760" s="23">
        <f t="shared" si="382"/>
        <v>162000</v>
      </c>
      <c r="AQ760" s="24">
        <v>45032</v>
      </c>
      <c r="AR760" s="27" t="str">
        <f t="shared" si="383"/>
        <v>16/04/23</v>
      </c>
      <c r="AS760" s="16">
        <v>3</v>
      </c>
      <c r="AT760" s="66">
        <f>AP760/'pivot general'!$A$8</f>
        <v>2.4301651904788229E-4</v>
      </c>
    </row>
    <row r="761" spans="1:46" ht="14.4" x14ac:dyDescent="0.3">
      <c r="A761" s="16">
        <v>760</v>
      </c>
      <c r="B761" s="16" t="str">
        <f t="shared" si="352"/>
        <v>ORD-SW-760-03/04/23</v>
      </c>
      <c r="C761" s="17" t="s">
        <v>29</v>
      </c>
      <c r="D761" s="16" t="str">
        <f>_xlfn.XLOOKUP($C761,Product!$E$3:$E$29,Product!$D$3:$D$29)</f>
        <v>SW</v>
      </c>
      <c r="E761" s="18" t="s">
        <v>614</v>
      </c>
      <c r="F761" s="18">
        <f t="shared" si="353"/>
        <v>10</v>
      </c>
      <c r="G761" s="18">
        <f t="shared" si="354"/>
        <v>24</v>
      </c>
      <c r="H761" s="18">
        <f t="shared" si="355"/>
        <v>35</v>
      </c>
      <c r="I761" s="18">
        <f t="shared" si="356"/>
        <v>14</v>
      </c>
      <c r="J761" s="16" t="str">
        <f t="shared" si="357"/>
        <v>Midnight Black</v>
      </c>
      <c r="K761" s="16" t="str">
        <f t="shared" si="358"/>
        <v>Midnight Black</v>
      </c>
      <c r="L761" s="25" t="str">
        <f t="shared" si="359"/>
        <v xml:space="preserve"> 2</v>
      </c>
      <c r="M761" s="19">
        <f t="shared" si="360"/>
        <v>2</v>
      </c>
      <c r="N761" s="18">
        <f t="shared" si="361"/>
        <v>48</v>
      </c>
      <c r="O761" s="18">
        <f t="shared" si="362"/>
        <v>57</v>
      </c>
      <c r="P761" s="18">
        <f t="shared" si="363"/>
        <v>68</v>
      </c>
      <c r="Q761" s="18">
        <f t="shared" si="364"/>
        <v>9</v>
      </c>
      <c r="R761" s="27" t="str">
        <f t="shared" si="365"/>
        <v xml:space="preserve">Ash Grey </v>
      </c>
      <c r="S761" s="19" t="str">
        <f t="shared" si="366"/>
        <v xml:space="preserve">Ash Grey </v>
      </c>
      <c r="T761" s="19" t="str">
        <f t="shared" si="367"/>
        <v xml:space="preserve"> 1</v>
      </c>
      <c r="U761" s="19">
        <f t="shared" si="368"/>
        <v>1</v>
      </c>
      <c r="V761" s="20" t="e">
        <f t="shared" si="369"/>
        <v>#VALUE!</v>
      </c>
      <c r="W761" s="18" t="e">
        <f t="shared" si="370"/>
        <v>#VALUE!</v>
      </c>
      <c r="X761" s="18" t="e">
        <f t="shared" si="371"/>
        <v>#VALUE!</v>
      </c>
      <c r="Y761" s="18" t="e">
        <f t="shared" si="372"/>
        <v>#VALUE!</v>
      </c>
      <c r="Z761" s="16" t="str">
        <f t="shared" si="373"/>
        <v xml:space="preserve"> </v>
      </c>
      <c r="AA761" s="16" t="str">
        <f t="shared" si="374"/>
        <v xml:space="preserve"> </v>
      </c>
      <c r="AB761" s="19" t="str">
        <f t="shared" si="375"/>
        <v>0</v>
      </c>
      <c r="AC761" s="19">
        <f t="shared" si="376"/>
        <v>0</v>
      </c>
      <c r="AD761" s="19">
        <f t="shared" si="377"/>
        <v>3</v>
      </c>
      <c r="AE761" s="31">
        <f>_xlfn.XLOOKUP(C761,Product!$E$3:$E$29,Product!$F$3:$F$29)</f>
        <v>165000</v>
      </c>
      <c r="AF761" s="31">
        <f>_xlfn.XLOOKUP(C761,Product!$E$3:$E$29,Product!$G$3:$G$29)</f>
        <v>69000</v>
      </c>
      <c r="AG761" s="21" t="s">
        <v>19</v>
      </c>
      <c r="AH761" s="22">
        <f>_xlfn.XLOOKUP(AG761,Diskon!$C$3:$C$9,Diskon!$D$3:$D$9)</f>
        <v>0.15</v>
      </c>
      <c r="AI761" s="17" t="s">
        <v>90</v>
      </c>
      <c r="AJ761" s="16" t="s">
        <v>11</v>
      </c>
      <c r="AK761" s="16" t="s">
        <v>72</v>
      </c>
      <c r="AL761" s="23">
        <f t="shared" si="378"/>
        <v>495000</v>
      </c>
      <c r="AM761" s="23">
        <f t="shared" si="379"/>
        <v>74250</v>
      </c>
      <c r="AN761" s="23">
        <f t="shared" si="380"/>
        <v>420750</v>
      </c>
      <c r="AO761" s="23">
        <f t="shared" si="381"/>
        <v>207000</v>
      </c>
      <c r="AP761" s="23">
        <f t="shared" si="382"/>
        <v>213750</v>
      </c>
      <c r="AQ761" s="24">
        <v>45019</v>
      </c>
      <c r="AR761" s="27" t="str">
        <f t="shared" si="383"/>
        <v>03/04/23</v>
      </c>
      <c r="AS761" s="16">
        <v>4</v>
      </c>
      <c r="AT761" s="66">
        <f>AP761/'pivot general'!$A$8</f>
        <v>3.206467959659558E-4</v>
      </c>
    </row>
    <row r="762" spans="1:46" ht="14.4" x14ac:dyDescent="0.3">
      <c r="A762" s="16">
        <v>761</v>
      </c>
      <c r="B762" s="16" t="str">
        <f t="shared" si="352"/>
        <v>ORD-PP-761-04/04/23</v>
      </c>
      <c r="C762" s="17" t="s">
        <v>56</v>
      </c>
      <c r="D762" s="16" t="str">
        <f>_xlfn.XLOOKUP($C762,Product!$E$3:$E$29,Product!$D$3:$D$29)</f>
        <v>PP</v>
      </c>
      <c r="E762" s="18" t="s">
        <v>615</v>
      </c>
      <c r="F762" s="18">
        <f t="shared" si="353"/>
        <v>10</v>
      </c>
      <c r="G762" s="18">
        <f t="shared" si="354"/>
        <v>17</v>
      </c>
      <c r="H762" s="18">
        <f t="shared" si="355"/>
        <v>28</v>
      </c>
      <c r="I762" s="18">
        <f t="shared" si="356"/>
        <v>7</v>
      </c>
      <c r="J762" s="16" t="str">
        <f t="shared" si="357"/>
        <v>Magenta</v>
      </c>
      <c r="K762" s="16" t="str">
        <f t="shared" si="358"/>
        <v>Magenta</v>
      </c>
      <c r="L762" s="25" t="str">
        <f t="shared" si="359"/>
        <v xml:space="preserve"> 1</v>
      </c>
      <c r="M762" s="19">
        <f t="shared" si="360"/>
        <v>1</v>
      </c>
      <c r="N762" s="18">
        <f t="shared" si="361"/>
        <v>41</v>
      </c>
      <c r="O762" s="18">
        <f t="shared" si="362"/>
        <v>46</v>
      </c>
      <c r="P762" s="18">
        <f t="shared" si="363"/>
        <v>57</v>
      </c>
      <c r="Q762" s="18">
        <f t="shared" si="364"/>
        <v>5</v>
      </c>
      <c r="R762" s="27" t="str">
        <f t="shared" si="365"/>
        <v xml:space="preserve">Gold </v>
      </c>
      <c r="S762" s="19" t="str">
        <f t="shared" si="366"/>
        <v xml:space="preserve">Gold </v>
      </c>
      <c r="T762" s="19" t="str">
        <f t="shared" si="367"/>
        <v xml:space="preserve"> 1</v>
      </c>
      <c r="U762" s="19">
        <f t="shared" si="368"/>
        <v>1</v>
      </c>
      <c r="V762" s="20" t="e">
        <f t="shared" si="369"/>
        <v>#VALUE!</v>
      </c>
      <c r="W762" s="18" t="e">
        <f t="shared" si="370"/>
        <v>#VALUE!</v>
      </c>
      <c r="X762" s="18" t="e">
        <f t="shared" si="371"/>
        <v>#VALUE!</v>
      </c>
      <c r="Y762" s="18" t="e">
        <f t="shared" si="372"/>
        <v>#VALUE!</v>
      </c>
      <c r="Z762" s="16" t="str">
        <f t="shared" si="373"/>
        <v xml:space="preserve"> </v>
      </c>
      <c r="AA762" s="16" t="str">
        <f t="shared" si="374"/>
        <v xml:space="preserve"> </v>
      </c>
      <c r="AB762" s="19" t="str">
        <f t="shared" si="375"/>
        <v>0</v>
      </c>
      <c r="AC762" s="19">
        <f t="shared" si="376"/>
        <v>0</v>
      </c>
      <c r="AD762" s="19">
        <f t="shared" si="377"/>
        <v>2</v>
      </c>
      <c r="AE762" s="31">
        <f>_xlfn.XLOOKUP(C762,Product!$E$3:$E$29,Product!$F$3:$F$29)</f>
        <v>175000</v>
      </c>
      <c r="AF762" s="31">
        <f>_xlfn.XLOOKUP(C762,Product!$E$3:$E$29,Product!$G$3:$G$29)</f>
        <v>63000</v>
      </c>
      <c r="AG762" s="21" t="s">
        <v>89</v>
      </c>
      <c r="AH762" s="22">
        <f>_xlfn.XLOOKUP(AG762,Diskon!$C$3:$C$9,Diskon!$D$3:$D$9)</f>
        <v>0.15</v>
      </c>
      <c r="AI762" s="17" t="s">
        <v>90</v>
      </c>
      <c r="AJ762" s="16" t="s">
        <v>23</v>
      </c>
      <c r="AK762" s="16" t="s">
        <v>34</v>
      </c>
      <c r="AL762" s="23">
        <f t="shared" si="378"/>
        <v>350000</v>
      </c>
      <c r="AM762" s="23">
        <f t="shared" si="379"/>
        <v>52500</v>
      </c>
      <c r="AN762" s="23">
        <f t="shared" si="380"/>
        <v>297500</v>
      </c>
      <c r="AO762" s="23">
        <f t="shared" si="381"/>
        <v>126000</v>
      </c>
      <c r="AP762" s="23">
        <f t="shared" si="382"/>
        <v>171500</v>
      </c>
      <c r="AQ762" s="24">
        <v>45020</v>
      </c>
      <c r="AR762" s="27" t="str">
        <f t="shared" si="383"/>
        <v>04/04/23</v>
      </c>
      <c r="AS762" s="16">
        <v>2</v>
      </c>
      <c r="AT762" s="66">
        <f>AP762/'pivot general'!$A$8</f>
        <v>2.5726748775748034E-4</v>
      </c>
    </row>
    <row r="763" spans="1:46" ht="14.4" x14ac:dyDescent="0.3">
      <c r="A763" s="16">
        <v>762</v>
      </c>
      <c r="B763" s="16" t="str">
        <f t="shared" si="352"/>
        <v>ORD-PW-762-13/04/23</v>
      </c>
      <c r="C763" s="17" t="s">
        <v>9</v>
      </c>
      <c r="D763" s="16" t="str">
        <f>_xlfn.XLOOKUP($C763,Product!$E$3:$E$29,Product!$D$3:$D$29)</f>
        <v>PW</v>
      </c>
      <c r="E763" s="18" t="s">
        <v>132</v>
      </c>
      <c r="F763" s="18">
        <f t="shared" si="353"/>
        <v>10</v>
      </c>
      <c r="G763" s="18">
        <f t="shared" si="354"/>
        <v>20</v>
      </c>
      <c r="H763" s="18">
        <f t="shared" si="355"/>
        <v>31</v>
      </c>
      <c r="I763" s="18">
        <f t="shared" si="356"/>
        <v>10</v>
      </c>
      <c r="J763" s="16" t="str">
        <f t="shared" si="357"/>
        <v>Ocean Blue</v>
      </c>
      <c r="K763" s="16" t="str">
        <f t="shared" si="358"/>
        <v>Ocean Blue</v>
      </c>
      <c r="L763" s="25" t="str">
        <f t="shared" si="359"/>
        <v xml:space="preserve"> 2</v>
      </c>
      <c r="M763" s="19">
        <f t="shared" si="360"/>
        <v>2</v>
      </c>
      <c r="N763" s="18" t="e">
        <f t="shared" si="361"/>
        <v>#VALUE!</v>
      </c>
      <c r="O763" s="18" t="e">
        <f t="shared" si="362"/>
        <v>#VALUE!</v>
      </c>
      <c r="P763" s="18" t="e">
        <f t="shared" si="363"/>
        <v>#VALUE!</v>
      </c>
      <c r="Q763" s="18" t="e">
        <f t="shared" si="364"/>
        <v>#VALUE!</v>
      </c>
      <c r="R763" s="27" t="str">
        <f t="shared" si="365"/>
        <v xml:space="preserve"> </v>
      </c>
      <c r="S763" s="19" t="str">
        <f t="shared" si="366"/>
        <v xml:space="preserve"> </v>
      </c>
      <c r="T763" s="19" t="str">
        <f t="shared" si="367"/>
        <v>0</v>
      </c>
      <c r="U763" s="19">
        <f t="shared" si="368"/>
        <v>0</v>
      </c>
      <c r="V763" s="20" t="e">
        <f t="shared" si="369"/>
        <v>#VALUE!</v>
      </c>
      <c r="W763" s="18" t="e">
        <f t="shared" si="370"/>
        <v>#VALUE!</v>
      </c>
      <c r="X763" s="18" t="e">
        <f t="shared" si="371"/>
        <v>#VALUE!</v>
      </c>
      <c r="Y763" s="18" t="e">
        <f t="shared" si="372"/>
        <v>#VALUE!</v>
      </c>
      <c r="Z763" s="16" t="str">
        <f t="shared" si="373"/>
        <v xml:space="preserve"> </v>
      </c>
      <c r="AA763" s="16" t="str">
        <f t="shared" si="374"/>
        <v xml:space="preserve"> </v>
      </c>
      <c r="AB763" s="19" t="str">
        <f t="shared" si="375"/>
        <v>0</v>
      </c>
      <c r="AC763" s="19">
        <f t="shared" si="376"/>
        <v>0</v>
      </c>
      <c r="AD763" s="19">
        <f t="shared" si="377"/>
        <v>2</v>
      </c>
      <c r="AE763" s="31">
        <f>_xlfn.XLOOKUP(C763,Product!$E$3:$E$29,Product!$F$3:$F$29)</f>
        <v>120000</v>
      </c>
      <c r="AF763" s="31">
        <f>_xlfn.XLOOKUP(C763,Product!$E$3:$E$29,Product!$G$3:$G$29)</f>
        <v>39000</v>
      </c>
      <c r="AG763" s="21" t="s">
        <v>16</v>
      </c>
      <c r="AH763" s="22" t="e">
        <f>_xlfn.XLOOKUP(AG763,Diskon!$C$3:$C$9,Diskon!$D$3:$D$9)</f>
        <v>#N/A</v>
      </c>
      <c r="AI763" s="17" t="s">
        <v>16</v>
      </c>
      <c r="AJ763" s="16" t="s">
        <v>14</v>
      </c>
      <c r="AK763" s="16" t="s">
        <v>70</v>
      </c>
      <c r="AL763" s="23">
        <f t="shared" si="378"/>
        <v>240000</v>
      </c>
      <c r="AM763" s="23" t="str">
        <f t="shared" si="379"/>
        <v>0</v>
      </c>
      <c r="AN763" s="23">
        <f t="shared" si="380"/>
        <v>240000</v>
      </c>
      <c r="AO763" s="23">
        <f t="shared" si="381"/>
        <v>78000</v>
      </c>
      <c r="AP763" s="23">
        <f t="shared" si="382"/>
        <v>162000</v>
      </c>
      <c r="AQ763" s="24">
        <v>45029</v>
      </c>
      <c r="AR763" s="27" t="str">
        <f t="shared" si="383"/>
        <v>13/04/23</v>
      </c>
      <c r="AS763" s="16">
        <v>3</v>
      </c>
      <c r="AT763" s="66">
        <f>AP763/'pivot general'!$A$8</f>
        <v>2.4301651904788229E-4</v>
      </c>
    </row>
    <row r="764" spans="1:46" ht="14.4" x14ac:dyDescent="0.3">
      <c r="A764" s="16">
        <v>763</v>
      </c>
      <c r="B764" s="16" t="str">
        <f t="shared" si="352"/>
        <v>ORD-PW-763-25/04/23</v>
      </c>
      <c r="C764" s="17" t="s">
        <v>21</v>
      </c>
      <c r="D764" s="16" t="str">
        <f>_xlfn.XLOOKUP($C764,Product!$E$3:$E$29,Product!$D$3:$D$29)</f>
        <v>PW</v>
      </c>
      <c r="E764" s="18" t="s">
        <v>178</v>
      </c>
      <c r="F764" s="18">
        <f t="shared" si="353"/>
        <v>10</v>
      </c>
      <c r="G764" s="18">
        <f t="shared" si="354"/>
        <v>14</v>
      </c>
      <c r="H764" s="18">
        <f t="shared" si="355"/>
        <v>25</v>
      </c>
      <c r="I764" s="18">
        <f t="shared" si="356"/>
        <v>4</v>
      </c>
      <c r="J764" s="16" t="str">
        <f t="shared" si="357"/>
        <v>Dusk</v>
      </c>
      <c r="K764" s="16" t="str">
        <f t="shared" si="358"/>
        <v>Dusk</v>
      </c>
      <c r="L764" s="25" t="str">
        <f t="shared" si="359"/>
        <v xml:space="preserve"> 3</v>
      </c>
      <c r="M764" s="19">
        <f t="shared" si="360"/>
        <v>3</v>
      </c>
      <c r="N764" s="18">
        <f t="shared" si="361"/>
        <v>38</v>
      </c>
      <c r="O764" s="18">
        <f t="shared" si="362"/>
        <v>48</v>
      </c>
      <c r="P764" s="18">
        <f t="shared" si="363"/>
        <v>59</v>
      </c>
      <c r="Q764" s="18">
        <f t="shared" si="364"/>
        <v>10</v>
      </c>
      <c r="R764" s="27" t="str">
        <f t="shared" si="365"/>
        <v xml:space="preserve">Rose Gold </v>
      </c>
      <c r="S764" s="19" t="str">
        <f t="shared" si="366"/>
        <v xml:space="preserve">Rose Gold </v>
      </c>
      <c r="T764" s="19" t="str">
        <f t="shared" si="367"/>
        <v xml:space="preserve"> 1</v>
      </c>
      <c r="U764" s="19">
        <f t="shared" si="368"/>
        <v>1</v>
      </c>
      <c r="V764" s="20" t="e">
        <f t="shared" si="369"/>
        <v>#VALUE!</v>
      </c>
      <c r="W764" s="18" t="e">
        <f t="shared" si="370"/>
        <v>#VALUE!</v>
      </c>
      <c r="X764" s="18" t="e">
        <f t="shared" si="371"/>
        <v>#VALUE!</v>
      </c>
      <c r="Y764" s="18" t="e">
        <f t="shared" si="372"/>
        <v>#VALUE!</v>
      </c>
      <c r="Z764" s="16" t="str">
        <f t="shared" si="373"/>
        <v xml:space="preserve"> </v>
      </c>
      <c r="AA764" s="16" t="str">
        <f t="shared" si="374"/>
        <v xml:space="preserve"> </v>
      </c>
      <c r="AB764" s="19" t="str">
        <f t="shared" si="375"/>
        <v>0</v>
      </c>
      <c r="AC764" s="19">
        <f t="shared" si="376"/>
        <v>0</v>
      </c>
      <c r="AD764" s="19">
        <f t="shared" si="377"/>
        <v>4</v>
      </c>
      <c r="AE764" s="31">
        <f>_xlfn.XLOOKUP(C764,Product!$E$3:$E$29,Product!$F$3:$F$29)</f>
        <v>90000</v>
      </c>
      <c r="AF764" s="31">
        <f>_xlfn.XLOOKUP(C764,Product!$E$3:$E$29,Product!$G$3:$G$29)</f>
        <v>36000</v>
      </c>
      <c r="AG764" s="21" t="s">
        <v>96</v>
      </c>
      <c r="AH764" s="22">
        <f>_xlfn.XLOOKUP(AG764,Diskon!$C$3:$C$9,Diskon!$D$3:$D$9)</f>
        <v>0.1</v>
      </c>
      <c r="AI764" s="17" t="s">
        <v>13</v>
      </c>
      <c r="AJ764" s="16" t="s">
        <v>14</v>
      </c>
      <c r="AK764" s="16" t="s">
        <v>53</v>
      </c>
      <c r="AL764" s="23">
        <f t="shared" si="378"/>
        <v>360000</v>
      </c>
      <c r="AM764" s="23">
        <f t="shared" si="379"/>
        <v>36000</v>
      </c>
      <c r="AN764" s="23">
        <f t="shared" si="380"/>
        <v>324000</v>
      </c>
      <c r="AO764" s="23">
        <f t="shared" si="381"/>
        <v>144000</v>
      </c>
      <c r="AP764" s="23">
        <f t="shared" si="382"/>
        <v>180000</v>
      </c>
      <c r="AQ764" s="24">
        <v>45041</v>
      </c>
      <c r="AR764" s="27" t="str">
        <f t="shared" si="383"/>
        <v>25/04/23</v>
      </c>
      <c r="AS764" s="16">
        <v>3</v>
      </c>
      <c r="AT764" s="66">
        <f>AP764/'pivot general'!$A$8</f>
        <v>2.7001835449764696E-4</v>
      </c>
    </row>
    <row r="765" spans="1:46" ht="14.4" x14ac:dyDescent="0.3">
      <c r="A765" s="16">
        <v>764</v>
      </c>
      <c r="B765" s="16" t="str">
        <f t="shared" si="352"/>
        <v>ORD-PU-764-21/04/23</v>
      </c>
      <c r="C765" s="17" t="s">
        <v>39</v>
      </c>
      <c r="D765" s="16" t="str">
        <f>_xlfn.XLOOKUP($C765,Product!$E$3:$E$29,Product!$D$3:$D$29)</f>
        <v>PU</v>
      </c>
      <c r="E765" s="18" t="s">
        <v>527</v>
      </c>
      <c r="F765" s="18">
        <f t="shared" si="353"/>
        <v>10</v>
      </c>
      <c r="G765" s="18">
        <f t="shared" si="354"/>
        <v>14</v>
      </c>
      <c r="H765" s="18">
        <f t="shared" si="355"/>
        <v>25</v>
      </c>
      <c r="I765" s="18">
        <f t="shared" si="356"/>
        <v>4</v>
      </c>
      <c r="J765" s="16" t="str">
        <f t="shared" si="357"/>
        <v>Dusk</v>
      </c>
      <c r="K765" s="16" t="str">
        <f t="shared" si="358"/>
        <v>Dusk</v>
      </c>
      <c r="L765" s="25" t="str">
        <f t="shared" si="359"/>
        <v xml:space="preserve"> 5</v>
      </c>
      <c r="M765" s="19">
        <f t="shared" si="360"/>
        <v>5</v>
      </c>
      <c r="N765" s="18" t="e">
        <f t="shared" si="361"/>
        <v>#VALUE!</v>
      </c>
      <c r="O765" s="18" t="e">
        <f t="shared" si="362"/>
        <v>#VALUE!</v>
      </c>
      <c r="P765" s="18" t="e">
        <f t="shared" si="363"/>
        <v>#VALUE!</v>
      </c>
      <c r="Q765" s="18" t="e">
        <f t="shared" si="364"/>
        <v>#VALUE!</v>
      </c>
      <c r="R765" s="27" t="str">
        <f t="shared" si="365"/>
        <v xml:space="preserve"> </v>
      </c>
      <c r="S765" s="19" t="str">
        <f t="shared" si="366"/>
        <v xml:space="preserve"> </v>
      </c>
      <c r="T765" s="19" t="str">
        <f t="shared" si="367"/>
        <v>0</v>
      </c>
      <c r="U765" s="19">
        <f t="shared" si="368"/>
        <v>0</v>
      </c>
      <c r="V765" s="20" t="e">
        <f t="shared" si="369"/>
        <v>#VALUE!</v>
      </c>
      <c r="W765" s="18" t="e">
        <f t="shared" si="370"/>
        <v>#VALUE!</v>
      </c>
      <c r="X765" s="18" t="e">
        <f t="shared" si="371"/>
        <v>#VALUE!</v>
      </c>
      <c r="Y765" s="18" t="e">
        <f t="shared" si="372"/>
        <v>#VALUE!</v>
      </c>
      <c r="Z765" s="16" t="str">
        <f t="shared" si="373"/>
        <v xml:space="preserve"> </v>
      </c>
      <c r="AA765" s="16" t="str">
        <f t="shared" si="374"/>
        <v xml:space="preserve"> </v>
      </c>
      <c r="AB765" s="19" t="str">
        <f t="shared" si="375"/>
        <v>0</v>
      </c>
      <c r="AC765" s="19">
        <f t="shared" si="376"/>
        <v>0</v>
      </c>
      <c r="AD765" s="19">
        <f t="shared" si="377"/>
        <v>5</v>
      </c>
      <c r="AE765" s="31">
        <f>_xlfn.XLOOKUP(C765,Product!$E$3:$E$29,Product!$F$3:$F$29)</f>
        <v>235000</v>
      </c>
      <c r="AF765" s="31">
        <f>_xlfn.XLOOKUP(C765,Product!$E$3:$E$29,Product!$G$3:$G$29)</f>
        <v>89000</v>
      </c>
      <c r="AG765" s="21" t="s">
        <v>100</v>
      </c>
      <c r="AH765" s="22">
        <f>_xlfn.XLOOKUP(AG765,Diskon!$C$3:$C$9,Diskon!$D$3:$D$9)</f>
        <v>0.15</v>
      </c>
      <c r="AI765" s="17" t="s">
        <v>13</v>
      </c>
      <c r="AJ765" s="16" t="s">
        <v>17</v>
      </c>
      <c r="AK765" s="16" t="s">
        <v>49</v>
      </c>
      <c r="AL765" s="23">
        <f t="shared" si="378"/>
        <v>1175000</v>
      </c>
      <c r="AM765" s="23">
        <f t="shared" si="379"/>
        <v>176250</v>
      </c>
      <c r="AN765" s="23">
        <f t="shared" si="380"/>
        <v>998750</v>
      </c>
      <c r="AO765" s="23">
        <f t="shared" si="381"/>
        <v>445000</v>
      </c>
      <c r="AP765" s="23">
        <f t="shared" si="382"/>
        <v>553750</v>
      </c>
      <c r="AQ765" s="24">
        <v>45037</v>
      </c>
      <c r="AR765" s="27" t="str">
        <f t="shared" si="383"/>
        <v>21/04/23</v>
      </c>
      <c r="AS765" s="16">
        <v>3</v>
      </c>
      <c r="AT765" s="66">
        <f>AP765/'pivot general'!$A$8</f>
        <v>8.3068146557262234E-4</v>
      </c>
    </row>
    <row r="766" spans="1:46" ht="14.4" x14ac:dyDescent="0.3">
      <c r="A766" s="16">
        <v>765</v>
      </c>
      <c r="B766" s="16" t="str">
        <f t="shared" si="352"/>
        <v>ORD-AK-765-29/04/23</v>
      </c>
      <c r="C766" s="17" t="s">
        <v>69</v>
      </c>
      <c r="D766" s="16" t="str">
        <f>_xlfn.XLOOKUP($C766,Product!$E$3:$E$29,Product!$D$3:$D$29)</f>
        <v>AK</v>
      </c>
      <c r="E766" s="18" t="s">
        <v>616</v>
      </c>
      <c r="F766" s="18">
        <f t="shared" si="353"/>
        <v>10</v>
      </c>
      <c r="G766" s="18">
        <f t="shared" si="354"/>
        <v>14</v>
      </c>
      <c r="H766" s="18">
        <f t="shared" si="355"/>
        <v>25</v>
      </c>
      <c r="I766" s="18">
        <f t="shared" si="356"/>
        <v>4</v>
      </c>
      <c r="J766" s="16" t="str">
        <f t="shared" si="357"/>
        <v>Dusk</v>
      </c>
      <c r="K766" s="16" t="str">
        <f t="shared" si="358"/>
        <v>Dusk</v>
      </c>
      <c r="L766" s="25" t="str">
        <f t="shared" si="359"/>
        <v xml:space="preserve"> 4</v>
      </c>
      <c r="M766" s="19">
        <f t="shared" si="360"/>
        <v>4</v>
      </c>
      <c r="N766" s="18">
        <f t="shared" si="361"/>
        <v>38</v>
      </c>
      <c r="O766" s="18">
        <f t="shared" si="362"/>
        <v>47</v>
      </c>
      <c r="P766" s="18">
        <f t="shared" si="363"/>
        <v>58</v>
      </c>
      <c r="Q766" s="18">
        <f t="shared" si="364"/>
        <v>9</v>
      </c>
      <c r="R766" s="27" t="str">
        <f t="shared" si="365"/>
        <v xml:space="preserve">Ash Grey </v>
      </c>
      <c r="S766" s="19" t="str">
        <f t="shared" si="366"/>
        <v xml:space="preserve">Ash Grey </v>
      </c>
      <c r="T766" s="19" t="str">
        <f t="shared" si="367"/>
        <v xml:space="preserve"> 1</v>
      </c>
      <c r="U766" s="19">
        <f t="shared" si="368"/>
        <v>1</v>
      </c>
      <c r="V766" s="20" t="e">
        <f t="shared" si="369"/>
        <v>#VALUE!</v>
      </c>
      <c r="W766" s="18" t="e">
        <f t="shared" si="370"/>
        <v>#VALUE!</v>
      </c>
      <c r="X766" s="18" t="e">
        <f t="shared" si="371"/>
        <v>#VALUE!</v>
      </c>
      <c r="Y766" s="18" t="e">
        <f t="shared" si="372"/>
        <v>#VALUE!</v>
      </c>
      <c r="Z766" s="16" t="str">
        <f t="shared" si="373"/>
        <v xml:space="preserve"> </v>
      </c>
      <c r="AA766" s="16" t="str">
        <f t="shared" si="374"/>
        <v xml:space="preserve"> </v>
      </c>
      <c r="AB766" s="19" t="str">
        <f t="shared" si="375"/>
        <v>0</v>
      </c>
      <c r="AC766" s="19">
        <f t="shared" si="376"/>
        <v>0</v>
      </c>
      <c r="AD766" s="19">
        <f t="shared" si="377"/>
        <v>5</v>
      </c>
      <c r="AE766" s="31">
        <f>_xlfn.XLOOKUP(C766,Product!$E$3:$E$29,Product!$F$3:$F$29)</f>
        <v>9000</v>
      </c>
      <c r="AF766" s="31">
        <f>_xlfn.XLOOKUP(C766,Product!$E$3:$E$29,Product!$G$3:$G$29)</f>
        <v>2000</v>
      </c>
      <c r="AG766" s="21" t="s">
        <v>12</v>
      </c>
      <c r="AH766" s="22">
        <f>_xlfn.XLOOKUP(AG766,Diskon!$C$3:$C$9,Diskon!$D$3:$D$9)</f>
        <v>0.2</v>
      </c>
      <c r="AI766" s="17" t="s">
        <v>13</v>
      </c>
      <c r="AJ766" s="16" t="s">
        <v>11</v>
      </c>
      <c r="AK766" s="16" t="s">
        <v>30</v>
      </c>
      <c r="AL766" s="23">
        <f t="shared" si="378"/>
        <v>45000</v>
      </c>
      <c r="AM766" s="23">
        <f t="shared" si="379"/>
        <v>9000</v>
      </c>
      <c r="AN766" s="23">
        <f t="shared" si="380"/>
        <v>36000</v>
      </c>
      <c r="AO766" s="23">
        <f t="shared" si="381"/>
        <v>10000</v>
      </c>
      <c r="AP766" s="23">
        <f t="shared" si="382"/>
        <v>26000</v>
      </c>
      <c r="AQ766" s="24">
        <v>45045</v>
      </c>
      <c r="AR766" s="27" t="str">
        <f t="shared" si="383"/>
        <v>29/04/23</v>
      </c>
      <c r="AS766" s="16">
        <v>2</v>
      </c>
      <c r="AT766" s="66">
        <f>AP766/'pivot general'!$A$8</f>
        <v>3.9002651205215678E-5</v>
      </c>
    </row>
    <row r="767" spans="1:46" ht="14.4" x14ac:dyDescent="0.3">
      <c r="A767" s="16">
        <v>766</v>
      </c>
      <c r="B767" s="16" t="str">
        <f t="shared" si="352"/>
        <v>ORD-PW-766-21/04/23</v>
      </c>
      <c r="C767" s="17" t="s">
        <v>47</v>
      </c>
      <c r="D767" s="16" t="str">
        <f>_xlfn.XLOOKUP($C767,Product!$E$3:$E$29,Product!$D$3:$D$29)</f>
        <v>PW</v>
      </c>
      <c r="E767" s="18" t="s">
        <v>617</v>
      </c>
      <c r="F767" s="18">
        <f t="shared" si="353"/>
        <v>10</v>
      </c>
      <c r="G767" s="18">
        <f t="shared" si="354"/>
        <v>23</v>
      </c>
      <c r="H767" s="18">
        <f t="shared" si="355"/>
        <v>34</v>
      </c>
      <c r="I767" s="18">
        <f t="shared" si="356"/>
        <v>13</v>
      </c>
      <c r="J767" s="16" t="str">
        <f t="shared" si="357"/>
        <v>Summer Orange</v>
      </c>
      <c r="K767" s="16" t="str">
        <f t="shared" si="358"/>
        <v>Summer Orange</v>
      </c>
      <c r="L767" s="25" t="str">
        <f t="shared" si="359"/>
        <v xml:space="preserve"> 3</v>
      </c>
      <c r="M767" s="19">
        <f t="shared" si="360"/>
        <v>3</v>
      </c>
      <c r="N767" s="18">
        <f t="shared" si="361"/>
        <v>47</v>
      </c>
      <c r="O767" s="18">
        <f t="shared" si="362"/>
        <v>59</v>
      </c>
      <c r="P767" s="18">
        <f t="shared" si="363"/>
        <v>70</v>
      </c>
      <c r="Q767" s="18">
        <f t="shared" si="364"/>
        <v>12</v>
      </c>
      <c r="R767" s="27" t="str">
        <f t="shared" si="365"/>
        <v xml:space="preserve">Carmine Red </v>
      </c>
      <c r="S767" s="19" t="str">
        <f t="shared" si="366"/>
        <v xml:space="preserve">Carmine Red </v>
      </c>
      <c r="T767" s="19" t="str">
        <f t="shared" si="367"/>
        <v xml:space="preserve"> 4</v>
      </c>
      <c r="U767" s="19">
        <f t="shared" si="368"/>
        <v>4</v>
      </c>
      <c r="V767" s="20" t="e">
        <f t="shared" si="369"/>
        <v>#VALUE!</v>
      </c>
      <c r="W767" s="18" t="e">
        <f t="shared" si="370"/>
        <v>#VALUE!</v>
      </c>
      <c r="X767" s="18" t="e">
        <f t="shared" si="371"/>
        <v>#VALUE!</v>
      </c>
      <c r="Y767" s="18" t="e">
        <f t="shared" si="372"/>
        <v>#VALUE!</v>
      </c>
      <c r="Z767" s="16" t="str">
        <f t="shared" si="373"/>
        <v xml:space="preserve"> </v>
      </c>
      <c r="AA767" s="16" t="str">
        <f t="shared" si="374"/>
        <v xml:space="preserve"> </v>
      </c>
      <c r="AB767" s="19" t="str">
        <f t="shared" si="375"/>
        <v>0</v>
      </c>
      <c r="AC767" s="19">
        <f t="shared" si="376"/>
        <v>0</v>
      </c>
      <c r="AD767" s="19">
        <f t="shared" si="377"/>
        <v>7</v>
      </c>
      <c r="AE767" s="31">
        <f>_xlfn.XLOOKUP(C767,Product!$E$3:$E$29,Product!$F$3:$F$29)</f>
        <v>200000</v>
      </c>
      <c r="AF767" s="31">
        <f>_xlfn.XLOOKUP(C767,Product!$E$3:$E$29,Product!$G$3:$G$29)</f>
        <v>55000</v>
      </c>
      <c r="AG767" s="21" t="s">
        <v>100</v>
      </c>
      <c r="AH767" s="22">
        <f>_xlfn.XLOOKUP(AG767,Diskon!$C$3:$C$9,Diskon!$D$3:$D$9)</f>
        <v>0.15</v>
      </c>
      <c r="AI767" s="17" t="s">
        <v>13</v>
      </c>
      <c r="AJ767" s="16" t="s">
        <v>17</v>
      </c>
      <c r="AK767" s="16" t="s">
        <v>42</v>
      </c>
      <c r="AL767" s="23">
        <f t="shared" si="378"/>
        <v>1400000</v>
      </c>
      <c r="AM767" s="23">
        <f t="shared" si="379"/>
        <v>210000</v>
      </c>
      <c r="AN767" s="23">
        <f t="shared" si="380"/>
        <v>1190000</v>
      </c>
      <c r="AO767" s="23">
        <f t="shared" si="381"/>
        <v>385000</v>
      </c>
      <c r="AP767" s="23">
        <f t="shared" si="382"/>
        <v>805000</v>
      </c>
      <c r="AQ767" s="24">
        <v>45037</v>
      </c>
      <c r="AR767" s="27" t="str">
        <f t="shared" si="383"/>
        <v>21/04/23</v>
      </c>
      <c r="AS767" s="16">
        <v>3</v>
      </c>
      <c r="AT767" s="66">
        <f>AP767/'pivot general'!$A$8</f>
        <v>1.2075820853922545E-3</v>
      </c>
    </row>
    <row r="768" spans="1:46" ht="14.4" x14ac:dyDescent="0.3">
      <c r="A768" s="16">
        <v>767</v>
      </c>
      <c r="B768" s="16" t="str">
        <f t="shared" si="352"/>
        <v>ORD-PU-767-24/04/23</v>
      </c>
      <c r="C768" s="17" t="s">
        <v>41</v>
      </c>
      <c r="D768" s="16" t="str">
        <f>_xlfn.XLOOKUP($C768,Product!$E$3:$E$29,Product!$D$3:$D$29)</f>
        <v>PU</v>
      </c>
      <c r="E768" s="18" t="s">
        <v>281</v>
      </c>
      <c r="F768" s="18">
        <f t="shared" si="353"/>
        <v>10</v>
      </c>
      <c r="G768" s="18">
        <f t="shared" si="354"/>
        <v>23</v>
      </c>
      <c r="H768" s="18">
        <f t="shared" si="355"/>
        <v>34</v>
      </c>
      <c r="I768" s="18">
        <f t="shared" si="356"/>
        <v>13</v>
      </c>
      <c r="J768" s="16" t="str">
        <f t="shared" si="357"/>
        <v>Summer Orange</v>
      </c>
      <c r="K768" s="16" t="str">
        <f t="shared" si="358"/>
        <v>Summer Orange</v>
      </c>
      <c r="L768" s="25" t="str">
        <f t="shared" si="359"/>
        <v xml:space="preserve"> 1</v>
      </c>
      <c r="M768" s="19">
        <f t="shared" si="360"/>
        <v>1</v>
      </c>
      <c r="N768" s="18">
        <f t="shared" si="361"/>
        <v>47</v>
      </c>
      <c r="O768" s="18">
        <f t="shared" si="362"/>
        <v>58</v>
      </c>
      <c r="P768" s="18">
        <f t="shared" si="363"/>
        <v>69</v>
      </c>
      <c r="Q768" s="18">
        <f t="shared" si="364"/>
        <v>11</v>
      </c>
      <c r="R768" s="27" t="str">
        <f t="shared" si="365"/>
        <v xml:space="preserve">Snow White </v>
      </c>
      <c r="S768" s="19" t="str">
        <f t="shared" si="366"/>
        <v xml:space="preserve">Snow White </v>
      </c>
      <c r="T768" s="19" t="str">
        <f t="shared" si="367"/>
        <v xml:space="preserve"> 1</v>
      </c>
      <c r="U768" s="19">
        <f t="shared" si="368"/>
        <v>1</v>
      </c>
      <c r="V768" s="20" t="e">
        <f t="shared" si="369"/>
        <v>#VALUE!</v>
      </c>
      <c r="W768" s="18" t="e">
        <f t="shared" si="370"/>
        <v>#VALUE!</v>
      </c>
      <c r="X768" s="18" t="e">
        <f t="shared" si="371"/>
        <v>#VALUE!</v>
      </c>
      <c r="Y768" s="18" t="e">
        <f t="shared" si="372"/>
        <v>#VALUE!</v>
      </c>
      <c r="Z768" s="16" t="str">
        <f t="shared" si="373"/>
        <v xml:space="preserve"> </v>
      </c>
      <c r="AA768" s="16" t="str">
        <f t="shared" si="374"/>
        <v xml:space="preserve"> </v>
      </c>
      <c r="AB768" s="19" t="str">
        <f t="shared" si="375"/>
        <v>0</v>
      </c>
      <c r="AC768" s="19">
        <f t="shared" si="376"/>
        <v>0</v>
      </c>
      <c r="AD768" s="19">
        <f t="shared" si="377"/>
        <v>2</v>
      </c>
      <c r="AE768" s="31">
        <f>_xlfn.XLOOKUP(C768,Product!$E$3:$E$29,Product!$F$3:$F$29)</f>
        <v>220000</v>
      </c>
      <c r="AF768" s="31">
        <f>_xlfn.XLOOKUP(C768,Product!$E$3:$E$29,Product!$G$3:$G$29)</f>
        <v>76000</v>
      </c>
      <c r="AG768" s="21" t="s">
        <v>96</v>
      </c>
      <c r="AH768" s="22">
        <f>_xlfn.XLOOKUP(AG768,Diskon!$C$3:$C$9,Diskon!$D$3:$D$9)</f>
        <v>0.1</v>
      </c>
      <c r="AI768" s="17" t="s">
        <v>13</v>
      </c>
      <c r="AJ768" s="16" t="s">
        <v>14</v>
      </c>
      <c r="AK768" s="16" t="s">
        <v>58</v>
      </c>
      <c r="AL768" s="23">
        <f t="shared" si="378"/>
        <v>440000</v>
      </c>
      <c r="AM768" s="23">
        <f t="shared" si="379"/>
        <v>44000</v>
      </c>
      <c r="AN768" s="23">
        <f t="shared" si="380"/>
        <v>396000</v>
      </c>
      <c r="AO768" s="23">
        <f t="shared" si="381"/>
        <v>152000</v>
      </c>
      <c r="AP768" s="23">
        <f t="shared" si="382"/>
        <v>244000</v>
      </c>
      <c r="AQ768" s="24">
        <v>45040</v>
      </c>
      <c r="AR768" s="27" t="str">
        <f t="shared" si="383"/>
        <v>24/04/23</v>
      </c>
      <c r="AS768" s="16">
        <v>1</v>
      </c>
      <c r="AT768" s="66">
        <f>AP768/'pivot general'!$A$8</f>
        <v>3.6602488054125477E-4</v>
      </c>
    </row>
    <row r="769" spans="1:46" ht="14.4" x14ac:dyDescent="0.3">
      <c r="A769" s="16">
        <v>768</v>
      </c>
      <c r="B769" s="16" t="str">
        <f t="shared" si="352"/>
        <v>ORD-PP-768-02/04/23</v>
      </c>
      <c r="C769" s="17" t="s">
        <v>54</v>
      </c>
      <c r="D769" s="16" t="str">
        <f>_xlfn.XLOOKUP($C769,Product!$E$3:$E$29,Product!$D$3:$D$29)</f>
        <v>PP</v>
      </c>
      <c r="E769" s="18" t="s">
        <v>618</v>
      </c>
      <c r="F769" s="18">
        <f t="shared" si="353"/>
        <v>10</v>
      </c>
      <c r="G769" s="18">
        <f t="shared" si="354"/>
        <v>17</v>
      </c>
      <c r="H769" s="18">
        <f t="shared" si="355"/>
        <v>28</v>
      </c>
      <c r="I769" s="18">
        <f t="shared" si="356"/>
        <v>7</v>
      </c>
      <c r="J769" s="16" t="str">
        <f t="shared" si="357"/>
        <v>Magenta</v>
      </c>
      <c r="K769" s="16" t="str">
        <f t="shared" si="358"/>
        <v>Magenta</v>
      </c>
      <c r="L769" s="25" t="str">
        <f t="shared" si="359"/>
        <v xml:space="preserve"> 2</v>
      </c>
      <c r="M769" s="19">
        <f t="shared" si="360"/>
        <v>2</v>
      </c>
      <c r="N769" s="18">
        <f t="shared" si="361"/>
        <v>41</v>
      </c>
      <c r="O769" s="18">
        <f t="shared" si="362"/>
        <v>56</v>
      </c>
      <c r="P769" s="18">
        <f t="shared" si="363"/>
        <v>67</v>
      </c>
      <c r="Q769" s="18">
        <f t="shared" si="364"/>
        <v>15</v>
      </c>
      <c r="R769" s="27" t="str">
        <f t="shared" si="365"/>
        <v xml:space="preserve">Midnight Black </v>
      </c>
      <c r="S769" s="19" t="str">
        <f t="shared" si="366"/>
        <v xml:space="preserve">Midnight Black </v>
      </c>
      <c r="T769" s="19" t="str">
        <f t="shared" si="367"/>
        <v xml:space="preserve"> 4</v>
      </c>
      <c r="U769" s="19">
        <f t="shared" si="368"/>
        <v>4</v>
      </c>
      <c r="V769" s="20" t="e">
        <f t="shared" si="369"/>
        <v>#VALUE!</v>
      </c>
      <c r="W769" s="18" t="e">
        <f t="shared" si="370"/>
        <v>#VALUE!</v>
      </c>
      <c r="X769" s="18" t="e">
        <f t="shared" si="371"/>
        <v>#VALUE!</v>
      </c>
      <c r="Y769" s="18" t="e">
        <f t="shared" si="372"/>
        <v>#VALUE!</v>
      </c>
      <c r="Z769" s="16" t="str">
        <f t="shared" si="373"/>
        <v xml:space="preserve"> </v>
      </c>
      <c r="AA769" s="16" t="str">
        <f t="shared" si="374"/>
        <v xml:space="preserve"> </v>
      </c>
      <c r="AB769" s="19" t="str">
        <f t="shared" si="375"/>
        <v>0</v>
      </c>
      <c r="AC769" s="19">
        <f t="shared" si="376"/>
        <v>0</v>
      </c>
      <c r="AD769" s="19">
        <f t="shared" si="377"/>
        <v>6</v>
      </c>
      <c r="AE769" s="31">
        <f>_xlfn.XLOOKUP(C769,Product!$E$3:$E$29,Product!$F$3:$F$29)</f>
        <v>85000</v>
      </c>
      <c r="AF769" s="31">
        <f>_xlfn.XLOOKUP(C769,Product!$E$3:$E$29,Product!$G$3:$G$29)</f>
        <v>28000</v>
      </c>
      <c r="AG769" s="21" t="s">
        <v>19</v>
      </c>
      <c r="AH769" s="22">
        <f>_xlfn.XLOOKUP(AG769,Diskon!$C$3:$C$9,Diskon!$D$3:$D$9)</f>
        <v>0.15</v>
      </c>
      <c r="AI769" s="17" t="s">
        <v>90</v>
      </c>
      <c r="AJ769" s="16" t="s">
        <v>11</v>
      </c>
      <c r="AK769" s="16" t="s">
        <v>55</v>
      </c>
      <c r="AL769" s="23">
        <f t="shared" si="378"/>
        <v>510000</v>
      </c>
      <c r="AM769" s="23">
        <f t="shared" si="379"/>
        <v>76500</v>
      </c>
      <c r="AN769" s="23">
        <f t="shared" si="380"/>
        <v>433500</v>
      </c>
      <c r="AO769" s="23">
        <f t="shared" si="381"/>
        <v>168000</v>
      </c>
      <c r="AP769" s="23">
        <f t="shared" si="382"/>
        <v>265500</v>
      </c>
      <c r="AQ769" s="24">
        <v>45018</v>
      </c>
      <c r="AR769" s="27" t="str">
        <f t="shared" si="383"/>
        <v>02/04/23</v>
      </c>
      <c r="AS769" s="16">
        <v>4</v>
      </c>
      <c r="AT769" s="66">
        <f>AP769/'pivot general'!$A$8</f>
        <v>3.9827707288402926E-4</v>
      </c>
    </row>
    <row r="770" spans="1:46" ht="14.4" x14ac:dyDescent="0.3">
      <c r="A770" s="16">
        <v>769</v>
      </c>
      <c r="B770" s="16" t="str">
        <f t="shared" si="352"/>
        <v>ORD-AK-769-29/04/23</v>
      </c>
      <c r="C770" s="17" t="s">
        <v>50</v>
      </c>
      <c r="D770" s="16" t="str">
        <f>_xlfn.XLOOKUP($C770,Product!$E$3:$E$29,Product!$D$3:$D$29)</f>
        <v>AK</v>
      </c>
      <c r="E770" s="18" t="s">
        <v>619</v>
      </c>
      <c r="F770" s="18">
        <f t="shared" si="353"/>
        <v>10</v>
      </c>
      <c r="G770" s="18">
        <f t="shared" si="354"/>
        <v>20</v>
      </c>
      <c r="H770" s="18">
        <f t="shared" si="355"/>
        <v>31</v>
      </c>
      <c r="I770" s="18">
        <f t="shared" si="356"/>
        <v>10</v>
      </c>
      <c r="J770" s="16" t="str">
        <f t="shared" si="357"/>
        <v>Snow White</v>
      </c>
      <c r="K770" s="16" t="str">
        <f t="shared" si="358"/>
        <v>Snow White</v>
      </c>
      <c r="L770" s="25" t="str">
        <f t="shared" si="359"/>
        <v xml:space="preserve"> 3</v>
      </c>
      <c r="M770" s="19">
        <f t="shared" si="360"/>
        <v>3</v>
      </c>
      <c r="N770" s="18">
        <f t="shared" si="361"/>
        <v>44</v>
      </c>
      <c r="O770" s="18">
        <f t="shared" si="362"/>
        <v>59</v>
      </c>
      <c r="P770" s="18">
        <f t="shared" si="363"/>
        <v>70</v>
      </c>
      <c r="Q770" s="18">
        <f t="shared" si="364"/>
        <v>15</v>
      </c>
      <c r="R770" s="27" t="str">
        <f t="shared" si="365"/>
        <v xml:space="preserve">Midnight Black </v>
      </c>
      <c r="S770" s="19" t="str">
        <f t="shared" si="366"/>
        <v xml:space="preserve">Midnight Black </v>
      </c>
      <c r="T770" s="19" t="str">
        <f t="shared" si="367"/>
        <v xml:space="preserve"> 3</v>
      </c>
      <c r="U770" s="19">
        <f t="shared" si="368"/>
        <v>3</v>
      </c>
      <c r="V770" s="20" t="e">
        <f t="shared" si="369"/>
        <v>#VALUE!</v>
      </c>
      <c r="W770" s="18" t="e">
        <f t="shared" si="370"/>
        <v>#VALUE!</v>
      </c>
      <c r="X770" s="18" t="e">
        <f t="shared" si="371"/>
        <v>#VALUE!</v>
      </c>
      <c r="Y770" s="18" t="e">
        <f t="shared" si="372"/>
        <v>#VALUE!</v>
      </c>
      <c r="Z770" s="16" t="str">
        <f t="shared" si="373"/>
        <v xml:space="preserve"> </v>
      </c>
      <c r="AA770" s="16" t="str">
        <f t="shared" si="374"/>
        <v xml:space="preserve"> </v>
      </c>
      <c r="AB770" s="19" t="str">
        <f t="shared" si="375"/>
        <v>0</v>
      </c>
      <c r="AC770" s="19">
        <f t="shared" si="376"/>
        <v>0</v>
      </c>
      <c r="AD770" s="19">
        <f t="shared" si="377"/>
        <v>6</v>
      </c>
      <c r="AE770" s="31">
        <f>_xlfn.XLOOKUP(C770,Product!$E$3:$E$29,Product!$F$3:$F$29)</f>
        <v>290000</v>
      </c>
      <c r="AF770" s="31">
        <f>_xlfn.XLOOKUP(C770,Product!$E$3:$E$29,Product!$G$3:$G$29)</f>
        <v>115000</v>
      </c>
      <c r="AG770" s="21" t="s">
        <v>96</v>
      </c>
      <c r="AH770" s="22">
        <f>_xlfn.XLOOKUP(AG770,Diskon!$C$3:$C$9,Diskon!$D$3:$D$9)</f>
        <v>0.1</v>
      </c>
      <c r="AI770" s="17" t="s">
        <v>13</v>
      </c>
      <c r="AJ770" s="16" t="s">
        <v>14</v>
      </c>
      <c r="AK770" s="16" t="s">
        <v>64</v>
      </c>
      <c r="AL770" s="23">
        <f t="shared" si="378"/>
        <v>1740000</v>
      </c>
      <c r="AM770" s="23">
        <f t="shared" si="379"/>
        <v>174000</v>
      </c>
      <c r="AN770" s="23">
        <f t="shared" si="380"/>
        <v>1566000</v>
      </c>
      <c r="AO770" s="23">
        <f t="shared" si="381"/>
        <v>690000</v>
      </c>
      <c r="AP770" s="23">
        <f t="shared" si="382"/>
        <v>876000</v>
      </c>
      <c r="AQ770" s="24">
        <v>45045</v>
      </c>
      <c r="AR770" s="27" t="str">
        <f t="shared" si="383"/>
        <v>29/04/23</v>
      </c>
      <c r="AS770" s="16">
        <v>3</v>
      </c>
      <c r="AT770" s="66">
        <f>AP770/'pivot general'!$A$8</f>
        <v>1.314089325221882E-3</v>
      </c>
    </row>
    <row r="771" spans="1:46" ht="14.4" x14ac:dyDescent="0.3">
      <c r="A771" s="16">
        <v>770</v>
      </c>
      <c r="B771" s="16" t="str">
        <f t="shared" ref="B771:B834" si="384">_xlfn.CONCAT("ORD","-",D771,"-",A771,"-",AR771)</f>
        <v>ORD-SW-770-26/04/23</v>
      </c>
      <c r="C771" s="17" t="s">
        <v>33</v>
      </c>
      <c r="D771" s="16" t="str">
        <f>_xlfn.XLOOKUP($C771,Product!$E$3:$E$29,Product!$D$3:$D$29)</f>
        <v>SW</v>
      </c>
      <c r="E771" s="18" t="s">
        <v>132</v>
      </c>
      <c r="F771" s="18">
        <f t="shared" ref="F771:F834" si="385">FIND(": ",E771,2)+2</f>
        <v>10</v>
      </c>
      <c r="G771" s="18">
        <f t="shared" ref="G771:G834" si="386">FIND(",",E771)</f>
        <v>20</v>
      </c>
      <c r="H771" s="18">
        <f t="shared" ref="H771:H834" si="387">FIND("}",E771,1)-2</f>
        <v>31</v>
      </c>
      <c r="I771" s="18">
        <f t="shared" ref="I771:I834" si="388">(G771-F771)</f>
        <v>10</v>
      </c>
      <c r="J771" s="16" t="str">
        <f t="shared" ref="J771:J834" si="389">MID(E771,F771,I771)</f>
        <v>Ocean Blue</v>
      </c>
      <c r="K771" s="16" t="str">
        <f t="shared" ref="K771:K834" si="390">TEXT(J771," ")</f>
        <v>Ocean Blue</v>
      </c>
      <c r="L771" s="25" t="str">
        <f t="shared" ref="L771:L834" si="391">MID(E771,H771,2)</f>
        <v xml:space="preserve"> 2</v>
      </c>
      <c r="M771" s="19">
        <f t="shared" ref="M771:M834" si="392">VALUE(L771)</f>
        <v>2</v>
      </c>
      <c r="N771" s="18" t="e">
        <f t="shared" ref="N771:N834" si="393">FIND(":",E771,H771)+2</f>
        <v>#VALUE!</v>
      </c>
      <c r="O771" s="18" t="e">
        <f t="shared" ref="O771:O834" si="394">FIND(",",E771,N771)</f>
        <v>#VALUE!</v>
      </c>
      <c r="P771" s="18" t="e">
        <f t="shared" ref="P771:P834" si="395">FIND("}",E771,N771)-2</f>
        <v>#VALUE!</v>
      </c>
      <c r="Q771" s="18" t="e">
        <f t="shared" ref="Q771:Q834" si="396">(O771-N771)</f>
        <v>#VALUE!</v>
      </c>
      <c r="R771" s="27" t="str">
        <f t="shared" ref="R771:R834" si="397">IFERROR(MID(E771,N771,Q771)," ")</f>
        <v xml:space="preserve"> </v>
      </c>
      <c r="S771" s="19" t="str">
        <f t="shared" ref="S771:S834" si="398">TEXT(R771," ")</f>
        <v xml:space="preserve"> </v>
      </c>
      <c r="T771" s="19" t="str">
        <f t="shared" ref="T771:T834" si="399">IFERROR(MID(E771,P771,2),"0")</f>
        <v>0</v>
      </c>
      <c r="U771" s="19">
        <f t="shared" ref="U771:U834" si="400">VALUE(T771)</f>
        <v>0</v>
      </c>
      <c r="V771" s="20" t="e">
        <f t="shared" ref="V771:V834" si="401">FIND(":",E771,P771)+2</f>
        <v>#VALUE!</v>
      </c>
      <c r="W771" s="18" t="e">
        <f t="shared" ref="W771:W834" si="402">FIND(",",E771,V771)</f>
        <v>#VALUE!</v>
      </c>
      <c r="X771" s="18" t="e">
        <f t="shared" ref="X771:X834" si="403">FIND("}",E771,V771)-2</f>
        <v>#VALUE!</v>
      </c>
      <c r="Y771" s="18" t="e">
        <f t="shared" ref="Y771:Y834" si="404">W771-V771</f>
        <v>#VALUE!</v>
      </c>
      <c r="Z771" s="16" t="str">
        <f t="shared" ref="Z771:Z834" si="405">IFERROR(MID(E771,V771,Y771)," ")</f>
        <v xml:space="preserve"> </v>
      </c>
      <c r="AA771" s="16" t="str">
        <f t="shared" ref="AA771:AA834" si="406">TEXT(Z771," ")</f>
        <v xml:space="preserve"> </v>
      </c>
      <c r="AB771" s="19" t="str">
        <f t="shared" ref="AB771:AB834" si="407">IFERROR(MID(E771,X771,2),"0")</f>
        <v>0</v>
      </c>
      <c r="AC771" s="19">
        <f t="shared" ref="AC771:AC834" si="408">VALUE(AB771)</f>
        <v>0</v>
      </c>
      <c r="AD771" s="19">
        <f t="shared" ref="AD771:AD834" si="409">AC771+U771+M771</f>
        <v>2</v>
      </c>
      <c r="AE771" s="31">
        <f>_xlfn.XLOOKUP(C771,Product!$E$3:$E$29,Product!$F$3:$F$29)</f>
        <v>189000</v>
      </c>
      <c r="AF771" s="31">
        <f>_xlfn.XLOOKUP(C771,Product!$E$3:$E$29,Product!$G$3:$G$29)</f>
        <v>93000</v>
      </c>
      <c r="AG771" s="21" t="s">
        <v>96</v>
      </c>
      <c r="AH771" s="22">
        <f>_xlfn.XLOOKUP(AG771,Diskon!$C$3:$C$9,Diskon!$D$3:$D$9)</f>
        <v>0.1</v>
      </c>
      <c r="AI771" s="17" t="s">
        <v>13</v>
      </c>
      <c r="AJ771" s="16" t="s">
        <v>14</v>
      </c>
      <c r="AK771" s="16" t="s">
        <v>75</v>
      </c>
      <c r="AL771" s="23">
        <f t="shared" ref="AL771:AL834" si="410">IFERROR(AE771*AD771,"0")</f>
        <v>378000</v>
      </c>
      <c r="AM771" s="23">
        <f t="shared" ref="AM771:AM834" si="411">IFERROR(AL771*AH771,"0")</f>
        <v>37800</v>
      </c>
      <c r="AN771" s="23">
        <f t="shared" ref="AN771:AN834" si="412">IFERROR(AL771-AM771,"0")</f>
        <v>340200</v>
      </c>
      <c r="AO771" s="23">
        <f t="shared" ref="AO771:AO834" si="413">IFERROR(AF771*AD771,"0")</f>
        <v>186000</v>
      </c>
      <c r="AP771" s="23">
        <f t="shared" ref="AP771:AP834" si="414">IFERROR(AN771-AO771,"0")</f>
        <v>154200</v>
      </c>
      <c r="AQ771" s="24">
        <v>45042</v>
      </c>
      <c r="AR771" s="27" t="str">
        <f t="shared" ref="AR771:AR834" si="415">TEXT(AQ771,"DD/MM/YY")</f>
        <v>26/04/23</v>
      </c>
      <c r="AS771" s="16">
        <v>2</v>
      </c>
      <c r="AT771" s="66">
        <f>AP771/'pivot general'!$A$8</f>
        <v>2.3131572368631758E-4</v>
      </c>
    </row>
    <row r="772" spans="1:46" ht="14.4" x14ac:dyDescent="0.3">
      <c r="A772" s="16">
        <v>771</v>
      </c>
      <c r="B772" s="16" t="str">
        <f t="shared" si="384"/>
        <v>ORD-PP-771-30/04/23</v>
      </c>
      <c r="C772" s="17" t="s">
        <v>56</v>
      </c>
      <c r="D772" s="16" t="str">
        <f>_xlfn.XLOOKUP($C772,Product!$E$3:$E$29,Product!$D$3:$D$29)</f>
        <v>PP</v>
      </c>
      <c r="E772" s="18" t="s">
        <v>252</v>
      </c>
      <c r="F772" s="18">
        <f t="shared" si="385"/>
        <v>10</v>
      </c>
      <c r="G772" s="18">
        <f t="shared" si="386"/>
        <v>24</v>
      </c>
      <c r="H772" s="18">
        <f t="shared" si="387"/>
        <v>35</v>
      </c>
      <c r="I772" s="18">
        <f t="shared" si="388"/>
        <v>14</v>
      </c>
      <c r="J772" s="16" t="str">
        <f t="shared" si="389"/>
        <v>Midnight Black</v>
      </c>
      <c r="K772" s="16" t="str">
        <f t="shared" si="390"/>
        <v>Midnight Black</v>
      </c>
      <c r="L772" s="25" t="str">
        <f t="shared" si="391"/>
        <v xml:space="preserve"> 7</v>
      </c>
      <c r="M772" s="19">
        <f t="shared" si="392"/>
        <v>7</v>
      </c>
      <c r="N772" s="18" t="e">
        <f t="shared" si="393"/>
        <v>#VALUE!</v>
      </c>
      <c r="O772" s="18" t="e">
        <f t="shared" si="394"/>
        <v>#VALUE!</v>
      </c>
      <c r="P772" s="18" t="e">
        <f t="shared" si="395"/>
        <v>#VALUE!</v>
      </c>
      <c r="Q772" s="18" t="e">
        <f t="shared" si="396"/>
        <v>#VALUE!</v>
      </c>
      <c r="R772" s="27" t="str">
        <f t="shared" si="397"/>
        <v xml:space="preserve"> </v>
      </c>
      <c r="S772" s="19" t="str">
        <f t="shared" si="398"/>
        <v xml:space="preserve"> </v>
      </c>
      <c r="T772" s="19" t="str">
        <f t="shared" si="399"/>
        <v>0</v>
      </c>
      <c r="U772" s="19">
        <f t="shared" si="400"/>
        <v>0</v>
      </c>
      <c r="V772" s="20" t="e">
        <f t="shared" si="401"/>
        <v>#VALUE!</v>
      </c>
      <c r="W772" s="18" t="e">
        <f t="shared" si="402"/>
        <v>#VALUE!</v>
      </c>
      <c r="X772" s="18" t="e">
        <f t="shared" si="403"/>
        <v>#VALUE!</v>
      </c>
      <c r="Y772" s="18" t="e">
        <f t="shared" si="404"/>
        <v>#VALUE!</v>
      </c>
      <c r="Z772" s="16" t="str">
        <f t="shared" si="405"/>
        <v xml:space="preserve"> </v>
      </c>
      <c r="AA772" s="16" t="str">
        <f t="shared" si="406"/>
        <v xml:space="preserve"> </v>
      </c>
      <c r="AB772" s="19" t="str">
        <f t="shared" si="407"/>
        <v>0</v>
      </c>
      <c r="AC772" s="19">
        <f t="shared" si="408"/>
        <v>0</v>
      </c>
      <c r="AD772" s="19">
        <f t="shared" si="409"/>
        <v>7</v>
      </c>
      <c r="AE772" s="31">
        <f>_xlfn.XLOOKUP(C772,Product!$E$3:$E$29,Product!$F$3:$F$29)</f>
        <v>175000</v>
      </c>
      <c r="AF772" s="31">
        <f>_xlfn.XLOOKUP(C772,Product!$E$3:$E$29,Product!$G$3:$G$29)</f>
        <v>63000</v>
      </c>
      <c r="AG772" s="21" t="s">
        <v>96</v>
      </c>
      <c r="AH772" s="22">
        <f>_xlfn.XLOOKUP(AG772,Diskon!$C$3:$C$9,Diskon!$D$3:$D$9)</f>
        <v>0.1</v>
      </c>
      <c r="AI772" s="17" t="s">
        <v>13</v>
      </c>
      <c r="AJ772" s="16" t="s">
        <v>14</v>
      </c>
      <c r="AK772" s="16" t="s">
        <v>44</v>
      </c>
      <c r="AL772" s="23">
        <f t="shared" si="410"/>
        <v>1225000</v>
      </c>
      <c r="AM772" s="23">
        <f t="shared" si="411"/>
        <v>122500</v>
      </c>
      <c r="AN772" s="23">
        <f t="shared" si="412"/>
        <v>1102500</v>
      </c>
      <c r="AO772" s="23">
        <f t="shared" si="413"/>
        <v>441000</v>
      </c>
      <c r="AP772" s="23">
        <f t="shared" si="414"/>
        <v>661500</v>
      </c>
      <c r="AQ772" s="24">
        <v>45046</v>
      </c>
      <c r="AR772" s="27" t="str">
        <f t="shared" si="415"/>
        <v>30/04/23</v>
      </c>
      <c r="AS772" s="16">
        <v>3</v>
      </c>
      <c r="AT772" s="66">
        <f>AP772/'pivot general'!$A$8</f>
        <v>9.9231745277885254E-4</v>
      </c>
    </row>
    <row r="773" spans="1:46" ht="14.4" x14ac:dyDescent="0.3">
      <c r="A773" s="16">
        <v>772</v>
      </c>
      <c r="B773" s="16" t="str">
        <f t="shared" si="384"/>
        <v>ORD-AK-772-04/04/23</v>
      </c>
      <c r="C773" s="17" t="s">
        <v>45</v>
      </c>
      <c r="D773" s="16" t="str">
        <f>_xlfn.XLOOKUP($C773,Product!$E$3:$E$29,Product!$D$3:$D$29)</f>
        <v>AK</v>
      </c>
      <c r="E773" s="18" t="s">
        <v>620</v>
      </c>
      <c r="F773" s="18">
        <f t="shared" si="385"/>
        <v>10</v>
      </c>
      <c r="G773" s="18">
        <f t="shared" si="386"/>
        <v>14</v>
      </c>
      <c r="H773" s="18">
        <f t="shared" si="387"/>
        <v>25</v>
      </c>
      <c r="I773" s="18">
        <f t="shared" si="388"/>
        <v>4</v>
      </c>
      <c r="J773" s="16" t="str">
        <f t="shared" si="389"/>
        <v>Gold</v>
      </c>
      <c r="K773" s="16" t="str">
        <f t="shared" si="390"/>
        <v>Gold</v>
      </c>
      <c r="L773" s="25" t="str">
        <f t="shared" si="391"/>
        <v xml:space="preserve"> 1</v>
      </c>
      <c r="M773" s="19">
        <f t="shared" si="392"/>
        <v>1</v>
      </c>
      <c r="N773" s="18">
        <f t="shared" si="393"/>
        <v>38</v>
      </c>
      <c r="O773" s="18">
        <f t="shared" si="394"/>
        <v>48</v>
      </c>
      <c r="P773" s="18">
        <f t="shared" si="395"/>
        <v>59</v>
      </c>
      <c r="Q773" s="18">
        <f t="shared" si="396"/>
        <v>10</v>
      </c>
      <c r="R773" s="27" t="str">
        <f t="shared" si="397"/>
        <v xml:space="preserve">Rose Gold </v>
      </c>
      <c r="S773" s="19" t="str">
        <f t="shared" si="398"/>
        <v xml:space="preserve">Rose Gold </v>
      </c>
      <c r="T773" s="19" t="str">
        <f t="shared" si="399"/>
        <v xml:space="preserve"> 4</v>
      </c>
      <c r="U773" s="19">
        <f t="shared" si="400"/>
        <v>4</v>
      </c>
      <c r="V773" s="20" t="e">
        <f t="shared" si="401"/>
        <v>#VALUE!</v>
      </c>
      <c r="W773" s="18" t="e">
        <f t="shared" si="402"/>
        <v>#VALUE!</v>
      </c>
      <c r="X773" s="18" t="e">
        <f t="shared" si="403"/>
        <v>#VALUE!</v>
      </c>
      <c r="Y773" s="18" t="e">
        <f t="shared" si="404"/>
        <v>#VALUE!</v>
      </c>
      <c r="Z773" s="16" t="str">
        <f t="shared" si="405"/>
        <v xml:space="preserve"> </v>
      </c>
      <c r="AA773" s="16" t="str">
        <f t="shared" si="406"/>
        <v xml:space="preserve"> </v>
      </c>
      <c r="AB773" s="19" t="str">
        <f t="shared" si="407"/>
        <v>0</v>
      </c>
      <c r="AC773" s="19">
        <f t="shared" si="408"/>
        <v>0</v>
      </c>
      <c r="AD773" s="19">
        <f t="shared" si="409"/>
        <v>5</v>
      </c>
      <c r="AE773" s="31">
        <f>_xlfn.XLOOKUP(C773,Product!$E$3:$E$29,Product!$F$3:$F$29)</f>
        <v>400000</v>
      </c>
      <c r="AF773" s="31">
        <f>_xlfn.XLOOKUP(C773,Product!$E$3:$E$29,Product!$G$3:$G$29)</f>
        <v>250000</v>
      </c>
      <c r="AG773" s="21" t="s">
        <v>19</v>
      </c>
      <c r="AH773" s="22">
        <f>_xlfn.XLOOKUP(AG773,Diskon!$C$3:$C$9,Diskon!$D$3:$D$9)</f>
        <v>0.15</v>
      </c>
      <c r="AI773" s="17" t="s">
        <v>90</v>
      </c>
      <c r="AJ773" s="16" t="s">
        <v>11</v>
      </c>
      <c r="AK773" s="16" t="s">
        <v>58</v>
      </c>
      <c r="AL773" s="23">
        <f t="shared" si="410"/>
        <v>2000000</v>
      </c>
      <c r="AM773" s="23">
        <f t="shared" si="411"/>
        <v>300000</v>
      </c>
      <c r="AN773" s="23">
        <f t="shared" si="412"/>
        <v>1700000</v>
      </c>
      <c r="AO773" s="23">
        <f t="shared" si="413"/>
        <v>1250000</v>
      </c>
      <c r="AP773" s="23">
        <f t="shared" si="414"/>
        <v>450000</v>
      </c>
      <c r="AQ773" s="24">
        <v>45020</v>
      </c>
      <c r="AR773" s="27" t="str">
        <f t="shared" si="415"/>
        <v>04/04/23</v>
      </c>
      <c r="AS773" s="16">
        <v>4</v>
      </c>
      <c r="AT773" s="66">
        <f>AP773/'pivot general'!$A$8</f>
        <v>6.7504588624411747E-4</v>
      </c>
    </row>
    <row r="774" spans="1:46" ht="14.4" x14ac:dyDescent="0.3">
      <c r="A774" s="16">
        <v>773</v>
      </c>
      <c r="B774" s="16" t="str">
        <f t="shared" si="384"/>
        <v>ORD-PU-773-16/04/23</v>
      </c>
      <c r="C774" s="17" t="s">
        <v>39</v>
      </c>
      <c r="D774" s="16" t="str">
        <f>_xlfn.XLOOKUP($C774,Product!$E$3:$E$29,Product!$D$3:$D$29)</f>
        <v>PU</v>
      </c>
      <c r="E774" s="18" t="s">
        <v>621</v>
      </c>
      <c r="F774" s="18">
        <f t="shared" si="385"/>
        <v>10</v>
      </c>
      <c r="G774" s="18">
        <f t="shared" si="386"/>
        <v>20</v>
      </c>
      <c r="H774" s="18">
        <f t="shared" si="387"/>
        <v>31</v>
      </c>
      <c r="I774" s="18">
        <f t="shared" si="388"/>
        <v>10</v>
      </c>
      <c r="J774" s="16" t="str">
        <f t="shared" si="389"/>
        <v>Snow White</v>
      </c>
      <c r="K774" s="16" t="str">
        <f t="shared" si="390"/>
        <v>Snow White</v>
      </c>
      <c r="L774" s="25" t="str">
        <f t="shared" si="391"/>
        <v xml:space="preserve"> 5</v>
      </c>
      <c r="M774" s="19">
        <f t="shared" si="392"/>
        <v>5</v>
      </c>
      <c r="N774" s="18">
        <f t="shared" si="393"/>
        <v>44</v>
      </c>
      <c r="O774" s="18">
        <f t="shared" si="394"/>
        <v>52</v>
      </c>
      <c r="P774" s="18">
        <f t="shared" si="395"/>
        <v>63</v>
      </c>
      <c r="Q774" s="18">
        <f t="shared" si="396"/>
        <v>8</v>
      </c>
      <c r="R774" s="27" t="str">
        <f t="shared" si="397"/>
        <v xml:space="preserve">Magenta </v>
      </c>
      <c r="S774" s="19" t="str">
        <f t="shared" si="398"/>
        <v xml:space="preserve">Magenta </v>
      </c>
      <c r="T774" s="19" t="str">
        <f t="shared" si="399"/>
        <v xml:space="preserve"> 2</v>
      </c>
      <c r="U774" s="19">
        <f t="shared" si="400"/>
        <v>2</v>
      </c>
      <c r="V774" s="20" t="e">
        <f t="shared" si="401"/>
        <v>#VALUE!</v>
      </c>
      <c r="W774" s="18" t="e">
        <f t="shared" si="402"/>
        <v>#VALUE!</v>
      </c>
      <c r="X774" s="18" t="e">
        <f t="shared" si="403"/>
        <v>#VALUE!</v>
      </c>
      <c r="Y774" s="18" t="e">
        <f t="shared" si="404"/>
        <v>#VALUE!</v>
      </c>
      <c r="Z774" s="16" t="str">
        <f t="shared" si="405"/>
        <v xml:space="preserve"> </v>
      </c>
      <c r="AA774" s="16" t="str">
        <f t="shared" si="406"/>
        <v xml:space="preserve"> </v>
      </c>
      <c r="AB774" s="19" t="str">
        <f t="shared" si="407"/>
        <v>0</v>
      </c>
      <c r="AC774" s="19">
        <f t="shared" si="408"/>
        <v>0</v>
      </c>
      <c r="AD774" s="19">
        <f t="shared" si="409"/>
        <v>7</v>
      </c>
      <c r="AE774" s="31">
        <f>_xlfn.XLOOKUP(C774,Product!$E$3:$E$29,Product!$F$3:$F$29)</f>
        <v>235000</v>
      </c>
      <c r="AF774" s="31">
        <f>_xlfn.XLOOKUP(C774,Product!$E$3:$E$29,Product!$G$3:$G$29)</f>
        <v>89000</v>
      </c>
      <c r="AG774" s="21" t="s">
        <v>12</v>
      </c>
      <c r="AH774" s="22">
        <f>_xlfn.XLOOKUP(AG774,Diskon!$C$3:$C$9,Diskon!$D$3:$D$9)</f>
        <v>0.2</v>
      </c>
      <c r="AI774" s="17" t="s">
        <v>13</v>
      </c>
      <c r="AJ774" s="16" t="s">
        <v>11</v>
      </c>
      <c r="AK774" s="16" t="s">
        <v>42</v>
      </c>
      <c r="AL774" s="23">
        <f t="shared" si="410"/>
        <v>1645000</v>
      </c>
      <c r="AM774" s="23">
        <f t="shared" si="411"/>
        <v>329000</v>
      </c>
      <c r="AN774" s="23">
        <f t="shared" si="412"/>
        <v>1316000</v>
      </c>
      <c r="AO774" s="23">
        <f t="shared" si="413"/>
        <v>623000</v>
      </c>
      <c r="AP774" s="23">
        <f t="shared" si="414"/>
        <v>693000</v>
      </c>
      <c r="AQ774" s="24">
        <v>45032</v>
      </c>
      <c r="AR774" s="27" t="str">
        <f t="shared" si="415"/>
        <v>16/04/23</v>
      </c>
      <c r="AS774" s="16">
        <v>3</v>
      </c>
      <c r="AT774" s="66">
        <f>AP774/'pivot general'!$A$8</f>
        <v>1.0395706648159409E-3</v>
      </c>
    </row>
    <row r="775" spans="1:46" ht="14.4" x14ac:dyDescent="0.3">
      <c r="A775" s="16">
        <v>774</v>
      </c>
      <c r="B775" s="16" t="str">
        <f t="shared" si="384"/>
        <v>ORD-PU-774-17/04/23</v>
      </c>
      <c r="C775" s="17" t="s">
        <v>39</v>
      </c>
      <c r="D775" s="16" t="str">
        <f>_xlfn.XLOOKUP($C775,Product!$E$3:$E$29,Product!$D$3:$D$29)</f>
        <v>PU</v>
      </c>
      <c r="E775" s="18" t="s">
        <v>248</v>
      </c>
      <c r="F775" s="18">
        <f t="shared" si="385"/>
        <v>10</v>
      </c>
      <c r="G775" s="18">
        <f t="shared" si="386"/>
        <v>17</v>
      </c>
      <c r="H775" s="18">
        <f t="shared" si="387"/>
        <v>28</v>
      </c>
      <c r="I775" s="18">
        <f t="shared" si="388"/>
        <v>7</v>
      </c>
      <c r="J775" s="16" t="str">
        <f t="shared" si="389"/>
        <v>Magenta</v>
      </c>
      <c r="K775" s="16" t="str">
        <f t="shared" si="390"/>
        <v>Magenta</v>
      </c>
      <c r="L775" s="25" t="str">
        <f t="shared" si="391"/>
        <v xml:space="preserve"> 1</v>
      </c>
      <c r="M775" s="19">
        <f t="shared" si="392"/>
        <v>1</v>
      </c>
      <c r="N775" s="18" t="e">
        <f t="shared" si="393"/>
        <v>#VALUE!</v>
      </c>
      <c r="O775" s="18" t="e">
        <f t="shared" si="394"/>
        <v>#VALUE!</v>
      </c>
      <c r="P775" s="18" t="e">
        <f t="shared" si="395"/>
        <v>#VALUE!</v>
      </c>
      <c r="Q775" s="18" t="e">
        <f t="shared" si="396"/>
        <v>#VALUE!</v>
      </c>
      <c r="R775" s="27" t="str">
        <f t="shared" si="397"/>
        <v xml:space="preserve"> </v>
      </c>
      <c r="S775" s="19" t="str">
        <f t="shared" si="398"/>
        <v xml:space="preserve"> </v>
      </c>
      <c r="T775" s="19" t="str">
        <f t="shared" si="399"/>
        <v>0</v>
      </c>
      <c r="U775" s="19">
        <f t="shared" si="400"/>
        <v>0</v>
      </c>
      <c r="V775" s="20" t="e">
        <f t="shared" si="401"/>
        <v>#VALUE!</v>
      </c>
      <c r="W775" s="18" t="e">
        <f t="shared" si="402"/>
        <v>#VALUE!</v>
      </c>
      <c r="X775" s="18" t="e">
        <f t="shared" si="403"/>
        <v>#VALUE!</v>
      </c>
      <c r="Y775" s="18" t="e">
        <f t="shared" si="404"/>
        <v>#VALUE!</v>
      </c>
      <c r="Z775" s="16" t="str">
        <f t="shared" si="405"/>
        <v xml:space="preserve"> </v>
      </c>
      <c r="AA775" s="16" t="str">
        <f t="shared" si="406"/>
        <v xml:space="preserve"> </v>
      </c>
      <c r="AB775" s="19" t="str">
        <f t="shared" si="407"/>
        <v>0</v>
      </c>
      <c r="AC775" s="19">
        <f t="shared" si="408"/>
        <v>0</v>
      </c>
      <c r="AD775" s="19">
        <f t="shared" si="409"/>
        <v>1</v>
      </c>
      <c r="AE775" s="31">
        <f>_xlfn.XLOOKUP(C775,Product!$E$3:$E$29,Product!$F$3:$F$29)</f>
        <v>235000</v>
      </c>
      <c r="AF775" s="31">
        <f>_xlfn.XLOOKUP(C775,Product!$E$3:$E$29,Product!$G$3:$G$29)</f>
        <v>89000</v>
      </c>
      <c r="AG775" s="21" t="s">
        <v>12</v>
      </c>
      <c r="AH775" s="22">
        <f>_xlfn.XLOOKUP(AG775,Diskon!$C$3:$C$9,Diskon!$D$3:$D$9)</f>
        <v>0.2</v>
      </c>
      <c r="AI775" s="17" t="s">
        <v>13</v>
      </c>
      <c r="AJ775" s="16" t="s">
        <v>11</v>
      </c>
      <c r="AK775" s="16" t="s">
        <v>64</v>
      </c>
      <c r="AL775" s="23">
        <f t="shared" si="410"/>
        <v>235000</v>
      </c>
      <c r="AM775" s="23">
        <f t="shared" si="411"/>
        <v>47000</v>
      </c>
      <c r="AN775" s="23">
        <f t="shared" si="412"/>
        <v>188000</v>
      </c>
      <c r="AO775" s="23">
        <f t="shared" si="413"/>
        <v>89000</v>
      </c>
      <c r="AP775" s="23">
        <f t="shared" si="414"/>
        <v>99000</v>
      </c>
      <c r="AQ775" s="24">
        <v>45033</v>
      </c>
      <c r="AR775" s="27" t="str">
        <f t="shared" si="415"/>
        <v>17/04/23</v>
      </c>
      <c r="AS775" s="16">
        <v>5</v>
      </c>
      <c r="AT775" s="66">
        <f>AP775/'pivot general'!$A$8</f>
        <v>1.4851009497370585E-4</v>
      </c>
    </row>
    <row r="776" spans="1:46" ht="14.4" x14ac:dyDescent="0.3">
      <c r="A776" s="16">
        <v>775</v>
      </c>
      <c r="B776" s="16" t="str">
        <f t="shared" si="384"/>
        <v>ORD-SP-775-03/04/23</v>
      </c>
      <c r="C776" s="17" t="s">
        <v>67</v>
      </c>
      <c r="D776" s="16" t="str">
        <f>_xlfn.XLOOKUP($C776,Product!$E$3:$E$29,Product!$D$3:$D$29)</f>
        <v>SP</v>
      </c>
      <c r="E776" s="18" t="s">
        <v>622</v>
      </c>
      <c r="F776" s="18">
        <f t="shared" si="385"/>
        <v>10</v>
      </c>
      <c r="G776" s="18">
        <f t="shared" si="386"/>
        <v>20</v>
      </c>
      <c r="H776" s="18">
        <f t="shared" si="387"/>
        <v>31</v>
      </c>
      <c r="I776" s="18">
        <f t="shared" si="388"/>
        <v>10</v>
      </c>
      <c r="J776" s="16" t="str">
        <f t="shared" si="389"/>
        <v>Snow White</v>
      </c>
      <c r="K776" s="16" t="str">
        <f t="shared" si="390"/>
        <v>Snow White</v>
      </c>
      <c r="L776" s="25" t="str">
        <f t="shared" si="391"/>
        <v xml:space="preserve"> 1</v>
      </c>
      <c r="M776" s="19">
        <f t="shared" si="392"/>
        <v>1</v>
      </c>
      <c r="N776" s="18">
        <f t="shared" si="393"/>
        <v>44</v>
      </c>
      <c r="O776" s="18">
        <f t="shared" si="394"/>
        <v>59</v>
      </c>
      <c r="P776" s="18">
        <f t="shared" si="395"/>
        <v>70</v>
      </c>
      <c r="Q776" s="18">
        <f t="shared" si="396"/>
        <v>15</v>
      </c>
      <c r="R776" s="27" t="str">
        <f t="shared" si="397"/>
        <v xml:space="preserve">Midnight Black </v>
      </c>
      <c r="S776" s="19" t="str">
        <f t="shared" si="398"/>
        <v xml:space="preserve">Midnight Black </v>
      </c>
      <c r="T776" s="19" t="str">
        <f t="shared" si="399"/>
        <v xml:space="preserve"> 2</v>
      </c>
      <c r="U776" s="19">
        <f t="shared" si="400"/>
        <v>2</v>
      </c>
      <c r="V776" s="20">
        <f t="shared" si="401"/>
        <v>83</v>
      </c>
      <c r="W776" s="18">
        <f t="shared" si="402"/>
        <v>88</v>
      </c>
      <c r="X776" s="18">
        <f t="shared" si="403"/>
        <v>99</v>
      </c>
      <c r="Y776" s="18">
        <f t="shared" si="404"/>
        <v>5</v>
      </c>
      <c r="Z776" s="16" t="str">
        <f t="shared" si="405"/>
        <v xml:space="preserve">Dusk </v>
      </c>
      <c r="AA776" s="16" t="str">
        <f t="shared" si="406"/>
        <v xml:space="preserve">Dusk </v>
      </c>
      <c r="AB776" s="19" t="str">
        <f t="shared" si="407"/>
        <v xml:space="preserve"> 1</v>
      </c>
      <c r="AC776" s="19">
        <f t="shared" si="408"/>
        <v>1</v>
      </c>
      <c r="AD776" s="19">
        <f t="shared" si="409"/>
        <v>4</v>
      </c>
      <c r="AE776" s="31">
        <f>_xlfn.XLOOKUP(C776,Product!$E$3:$E$29,Product!$F$3:$F$29)</f>
        <v>370000</v>
      </c>
      <c r="AF776" s="31">
        <f>_xlfn.XLOOKUP(C776,Product!$E$3:$E$29,Product!$G$3:$G$29)</f>
        <v>108000</v>
      </c>
      <c r="AG776" s="21" t="s">
        <v>89</v>
      </c>
      <c r="AH776" s="22">
        <f>_xlfn.XLOOKUP(AG776,Diskon!$C$3:$C$9,Diskon!$D$3:$D$9)</f>
        <v>0.15</v>
      </c>
      <c r="AI776" s="17" t="s">
        <v>90</v>
      </c>
      <c r="AJ776" s="16" t="s">
        <v>23</v>
      </c>
      <c r="AK776" s="16" t="s">
        <v>64</v>
      </c>
      <c r="AL776" s="23">
        <f t="shared" si="410"/>
        <v>1480000</v>
      </c>
      <c r="AM776" s="23">
        <f t="shared" si="411"/>
        <v>222000</v>
      </c>
      <c r="AN776" s="23">
        <f t="shared" si="412"/>
        <v>1258000</v>
      </c>
      <c r="AO776" s="23">
        <f t="shared" si="413"/>
        <v>432000</v>
      </c>
      <c r="AP776" s="23">
        <f t="shared" si="414"/>
        <v>826000</v>
      </c>
      <c r="AQ776" s="24">
        <v>45019</v>
      </c>
      <c r="AR776" s="27" t="str">
        <f t="shared" si="415"/>
        <v>03/04/23</v>
      </c>
      <c r="AS776" s="16">
        <v>1</v>
      </c>
      <c r="AT776" s="66">
        <f>AP776/'pivot general'!$A$8</f>
        <v>1.2390842267503133E-3</v>
      </c>
    </row>
    <row r="777" spans="1:46" ht="14.4" x14ac:dyDescent="0.3">
      <c r="A777" s="16">
        <v>776</v>
      </c>
      <c r="B777" s="16" t="str">
        <f t="shared" si="384"/>
        <v>ORD-PW-776-03/04/23</v>
      </c>
      <c r="C777" s="17" t="s">
        <v>27</v>
      </c>
      <c r="D777" s="16" t="str">
        <f>_xlfn.XLOOKUP($C777,Product!$E$3:$E$29,Product!$D$3:$D$29)</f>
        <v>PW</v>
      </c>
      <c r="E777" s="18" t="s">
        <v>623</v>
      </c>
      <c r="F777" s="18">
        <f t="shared" si="385"/>
        <v>10</v>
      </c>
      <c r="G777" s="18">
        <f t="shared" si="386"/>
        <v>17</v>
      </c>
      <c r="H777" s="18">
        <f t="shared" si="387"/>
        <v>28</v>
      </c>
      <c r="I777" s="18">
        <f t="shared" si="388"/>
        <v>7</v>
      </c>
      <c r="J777" s="16" t="str">
        <f t="shared" si="389"/>
        <v>Magenta</v>
      </c>
      <c r="K777" s="16" t="str">
        <f t="shared" si="390"/>
        <v>Magenta</v>
      </c>
      <c r="L777" s="25" t="str">
        <f t="shared" si="391"/>
        <v xml:space="preserve"> 1</v>
      </c>
      <c r="M777" s="19">
        <f t="shared" si="392"/>
        <v>1</v>
      </c>
      <c r="N777" s="18">
        <f t="shared" si="393"/>
        <v>41</v>
      </c>
      <c r="O777" s="18">
        <f t="shared" si="394"/>
        <v>56</v>
      </c>
      <c r="P777" s="18">
        <f t="shared" si="395"/>
        <v>67</v>
      </c>
      <c r="Q777" s="18">
        <f t="shared" si="396"/>
        <v>15</v>
      </c>
      <c r="R777" s="27" t="str">
        <f t="shared" si="397"/>
        <v xml:space="preserve">Midnight Black </v>
      </c>
      <c r="S777" s="19" t="str">
        <f t="shared" si="398"/>
        <v xml:space="preserve">Midnight Black </v>
      </c>
      <c r="T777" s="19" t="str">
        <f t="shared" si="399"/>
        <v xml:space="preserve"> 1</v>
      </c>
      <c r="U777" s="19">
        <f t="shared" si="400"/>
        <v>1</v>
      </c>
      <c r="V777" s="20">
        <f t="shared" si="401"/>
        <v>80</v>
      </c>
      <c r="W777" s="18">
        <f t="shared" si="402"/>
        <v>91</v>
      </c>
      <c r="X777" s="18">
        <f t="shared" si="403"/>
        <v>102</v>
      </c>
      <c r="Y777" s="18">
        <f t="shared" si="404"/>
        <v>11</v>
      </c>
      <c r="Z777" s="16" t="str">
        <f t="shared" si="405"/>
        <v xml:space="preserve">Snow White </v>
      </c>
      <c r="AA777" s="16" t="str">
        <f t="shared" si="406"/>
        <v xml:space="preserve">Snow White </v>
      </c>
      <c r="AB777" s="19" t="str">
        <f t="shared" si="407"/>
        <v xml:space="preserve"> 1</v>
      </c>
      <c r="AC777" s="19">
        <f t="shared" si="408"/>
        <v>1</v>
      </c>
      <c r="AD777" s="19">
        <f t="shared" si="409"/>
        <v>3</v>
      </c>
      <c r="AE777" s="31">
        <f>_xlfn.XLOOKUP(C777,Product!$E$3:$E$29,Product!$F$3:$F$29)</f>
        <v>155000</v>
      </c>
      <c r="AF777" s="31">
        <f>_xlfn.XLOOKUP(C777,Product!$E$3:$E$29,Product!$G$3:$G$29)</f>
        <v>46000</v>
      </c>
      <c r="AG777" s="21" t="s">
        <v>10</v>
      </c>
      <c r="AH777" s="22">
        <f>_xlfn.XLOOKUP(AG777,Diskon!$C$3:$C$9,Diskon!$D$3:$D$9)</f>
        <v>0.1</v>
      </c>
      <c r="AI777" s="17" t="s">
        <v>90</v>
      </c>
      <c r="AJ777" s="16" t="s">
        <v>11</v>
      </c>
      <c r="AK777" s="16" t="s">
        <v>40</v>
      </c>
      <c r="AL777" s="23">
        <f t="shared" si="410"/>
        <v>465000</v>
      </c>
      <c r="AM777" s="23">
        <f t="shared" si="411"/>
        <v>46500</v>
      </c>
      <c r="AN777" s="23">
        <f t="shared" si="412"/>
        <v>418500</v>
      </c>
      <c r="AO777" s="23">
        <f t="shared" si="413"/>
        <v>138000</v>
      </c>
      <c r="AP777" s="23">
        <f t="shared" si="414"/>
        <v>280500</v>
      </c>
      <c r="AQ777" s="24">
        <v>45019</v>
      </c>
      <c r="AR777" s="27" t="str">
        <f t="shared" si="415"/>
        <v>03/04/23</v>
      </c>
      <c r="AS777" s="16">
        <v>5</v>
      </c>
      <c r="AT777" s="66">
        <f>AP777/'pivot general'!$A$8</f>
        <v>4.2077860242549985E-4</v>
      </c>
    </row>
    <row r="778" spans="1:46" ht="14.4" x14ac:dyDescent="0.3">
      <c r="A778" s="16">
        <v>777</v>
      </c>
      <c r="B778" s="16" t="str">
        <f t="shared" si="384"/>
        <v>ORD-AK-777-03/04/23</v>
      </c>
      <c r="C778" s="17" t="s">
        <v>50</v>
      </c>
      <c r="D778" s="16" t="str">
        <f>_xlfn.XLOOKUP($C778,Product!$E$3:$E$29,Product!$D$3:$D$29)</f>
        <v>AK</v>
      </c>
      <c r="E778" s="18" t="s">
        <v>624</v>
      </c>
      <c r="F778" s="18">
        <f t="shared" si="385"/>
        <v>10</v>
      </c>
      <c r="G778" s="18">
        <f t="shared" si="386"/>
        <v>24</v>
      </c>
      <c r="H778" s="18">
        <f t="shared" si="387"/>
        <v>35</v>
      </c>
      <c r="I778" s="18">
        <f t="shared" si="388"/>
        <v>14</v>
      </c>
      <c r="J778" s="16" t="str">
        <f t="shared" si="389"/>
        <v>Midnight Black</v>
      </c>
      <c r="K778" s="16" t="str">
        <f t="shared" si="390"/>
        <v>Midnight Black</v>
      </c>
      <c r="L778" s="25" t="str">
        <f t="shared" si="391"/>
        <v xml:space="preserve"> 2</v>
      </c>
      <c r="M778" s="19">
        <f t="shared" si="392"/>
        <v>2</v>
      </c>
      <c r="N778" s="18">
        <f t="shared" si="393"/>
        <v>48</v>
      </c>
      <c r="O778" s="18">
        <f t="shared" si="394"/>
        <v>53</v>
      </c>
      <c r="P778" s="18">
        <f t="shared" si="395"/>
        <v>64</v>
      </c>
      <c r="Q778" s="18">
        <f t="shared" si="396"/>
        <v>5</v>
      </c>
      <c r="R778" s="27" t="str">
        <f t="shared" si="397"/>
        <v xml:space="preserve">Dusk </v>
      </c>
      <c r="S778" s="19" t="str">
        <f t="shared" si="398"/>
        <v xml:space="preserve">Dusk </v>
      </c>
      <c r="T778" s="19" t="str">
        <f t="shared" si="399"/>
        <v xml:space="preserve"> 3</v>
      </c>
      <c r="U778" s="19">
        <f t="shared" si="400"/>
        <v>3</v>
      </c>
      <c r="V778" s="20" t="e">
        <f t="shared" si="401"/>
        <v>#VALUE!</v>
      </c>
      <c r="W778" s="18" t="e">
        <f t="shared" si="402"/>
        <v>#VALUE!</v>
      </c>
      <c r="X778" s="18" t="e">
        <f t="shared" si="403"/>
        <v>#VALUE!</v>
      </c>
      <c r="Y778" s="18" t="e">
        <f t="shared" si="404"/>
        <v>#VALUE!</v>
      </c>
      <c r="Z778" s="16" t="str">
        <f t="shared" si="405"/>
        <v xml:space="preserve"> </v>
      </c>
      <c r="AA778" s="16" t="str">
        <f t="shared" si="406"/>
        <v xml:space="preserve"> </v>
      </c>
      <c r="AB778" s="19" t="str">
        <f t="shared" si="407"/>
        <v>0</v>
      </c>
      <c r="AC778" s="19">
        <f t="shared" si="408"/>
        <v>0</v>
      </c>
      <c r="AD778" s="19">
        <f t="shared" si="409"/>
        <v>5</v>
      </c>
      <c r="AE778" s="31">
        <f>_xlfn.XLOOKUP(C778,Product!$E$3:$E$29,Product!$F$3:$F$29)</f>
        <v>290000</v>
      </c>
      <c r="AF778" s="31">
        <f>_xlfn.XLOOKUP(C778,Product!$E$3:$E$29,Product!$G$3:$G$29)</f>
        <v>115000</v>
      </c>
      <c r="AG778" s="21" t="s">
        <v>92</v>
      </c>
      <c r="AH778" s="22">
        <f>_xlfn.XLOOKUP(AG778,Diskon!$C$3:$C$9,Diskon!$D$3:$D$9)</f>
        <v>0.1</v>
      </c>
      <c r="AI778" s="17" t="s">
        <v>90</v>
      </c>
      <c r="AJ778" s="16" t="s">
        <v>14</v>
      </c>
      <c r="AK778" s="16" t="s">
        <v>44</v>
      </c>
      <c r="AL778" s="23">
        <f t="shared" si="410"/>
        <v>1450000</v>
      </c>
      <c r="AM778" s="23">
        <f t="shared" si="411"/>
        <v>145000</v>
      </c>
      <c r="AN778" s="23">
        <f t="shared" si="412"/>
        <v>1305000</v>
      </c>
      <c r="AO778" s="23">
        <f t="shared" si="413"/>
        <v>575000</v>
      </c>
      <c r="AP778" s="23">
        <f t="shared" si="414"/>
        <v>730000</v>
      </c>
      <c r="AQ778" s="24">
        <v>45019</v>
      </c>
      <c r="AR778" s="27" t="str">
        <f t="shared" si="415"/>
        <v>03/04/23</v>
      </c>
      <c r="AS778" s="16">
        <v>4</v>
      </c>
      <c r="AT778" s="66">
        <f>AP778/'pivot general'!$A$8</f>
        <v>1.0950744376849017E-3</v>
      </c>
    </row>
    <row r="779" spans="1:46" ht="14.4" x14ac:dyDescent="0.3">
      <c r="A779" s="16">
        <v>778</v>
      </c>
      <c r="B779" s="16" t="str">
        <f t="shared" si="384"/>
        <v>ORD-PU-778-01/04/23</v>
      </c>
      <c r="C779" s="17" t="s">
        <v>39</v>
      </c>
      <c r="D779" s="16" t="str">
        <f>_xlfn.XLOOKUP($C779,Product!$E$3:$E$29,Product!$D$3:$D$29)</f>
        <v>PU</v>
      </c>
      <c r="E779" s="18" t="s">
        <v>162</v>
      </c>
      <c r="F779" s="18">
        <f t="shared" si="385"/>
        <v>10</v>
      </c>
      <c r="G779" s="18">
        <f t="shared" si="386"/>
        <v>23</v>
      </c>
      <c r="H779" s="18">
        <f t="shared" si="387"/>
        <v>34</v>
      </c>
      <c r="I779" s="18">
        <f t="shared" si="388"/>
        <v>13</v>
      </c>
      <c r="J779" s="16" t="str">
        <f t="shared" si="389"/>
        <v>Summer Orange</v>
      </c>
      <c r="K779" s="16" t="str">
        <f t="shared" si="390"/>
        <v>Summer Orange</v>
      </c>
      <c r="L779" s="25" t="str">
        <f t="shared" si="391"/>
        <v xml:space="preserve"> 3</v>
      </c>
      <c r="M779" s="19">
        <f t="shared" si="392"/>
        <v>3</v>
      </c>
      <c r="N779" s="18" t="e">
        <f t="shared" si="393"/>
        <v>#VALUE!</v>
      </c>
      <c r="O779" s="18" t="e">
        <f t="shared" si="394"/>
        <v>#VALUE!</v>
      </c>
      <c r="P779" s="18" t="e">
        <f t="shared" si="395"/>
        <v>#VALUE!</v>
      </c>
      <c r="Q779" s="18" t="e">
        <f t="shared" si="396"/>
        <v>#VALUE!</v>
      </c>
      <c r="R779" s="27" t="str">
        <f t="shared" si="397"/>
        <v xml:space="preserve"> </v>
      </c>
      <c r="S779" s="19" t="str">
        <f t="shared" si="398"/>
        <v xml:space="preserve"> </v>
      </c>
      <c r="T779" s="19" t="str">
        <f t="shared" si="399"/>
        <v>0</v>
      </c>
      <c r="U779" s="19">
        <f t="shared" si="400"/>
        <v>0</v>
      </c>
      <c r="V779" s="20" t="e">
        <f t="shared" si="401"/>
        <v>#VALUE!</v>
      </c>
      <c r="W779" s="18" t="e">
        <f t="shared" si="402"/>
        <v>#VALUE!</v>
      </c>
      <c r="X779" s="18" t="e">
        <f t="shared" si="403"/>
        <v>#VALUE!</v>
      </c>
      <c r="Y779" s="18" t="e">
        <f t="shared" si="404"/>
        <v>#VALUE!</v>
      </c>
      <c r="Z779" s="16" t="str">
        <f t="shared" si="405"/>
        <v xml:space="preserve"> </v>
      </c>
      <c r="AA779" s="16" t="str">
        <f t="shared" si="406"/>
        <v xml:space="preserve"> </v>
      </c>
      <c r="AB779" s="19" t="str">
        <f t="shared" si="407"/>
        <v>0</v>
      </c>
      <c r="AC779" s="19">
        <f t="shared" si="408"/>
        <v>0</v>
      </c>
      <c r="AD779" s="19">
        <f t="shared" si="409"/>
        <v>3</v>
      </c>
      <c r="AE779" s="31">
        <f>_xlfn.XLOOKUP(C779,Product!$E$3:$E$29,Product!$F$3:$F$29)</f>
        <v>235000</v>
      </c>
      <c r="AF779" s="31">
        <f>_xlfn.XLOOKUP(C779,Product!$E$3:$E$29,Product!$G$3:$G$29)</f>
        <v>89000</v>
      </c>
      <c r="AG779" s="21" t="s">
        <v>19</v>
      </c>
      <c r="AH779" s="22">
        <f>_xlfn.XLOOKUP(AG779,Diskon!$C$3:$C$9,Diskon!$D$3:$D$9)</f>
        <v>0.15</v>
      </c>
      <c r="AI779" s="17" t="s">
        <v>90</v>
      </c>
      <c r="AJ779" s="16" t="s">
        <v>11</v>
      </c>
      <c r="AK779" s="16" t="s">
        <v>30</v>
      </c>
      <c r="AL779" s="23">
        <f t="shared" si="410"/>
        <v>705000</v>
      </c>
      <c r="AM779" s="23">
        <f t="shared" si="411"/>
        <v>105750</v>
      </c>
      <c r="AN779" s="23">
        <f t="shared" si="412"/>
        <v>599250</v>
      </c>
      <c r="AO779" s="23">
        <f t="shared" si="413"/>
        <v>267000</v>
      </c>
      <c r="AP779" s="23">
        <f t="shared" si="414"/>
        <v>332250</v>
      </c>
      <c r="AQ779" s="24">
        <v>45017</v>
      </c>
      <c r="AR779" s="27" t="str">
        <f t="shared" si="415"/>
        <v>01/04/23</v>
      </c>
      <c r="AS779" s="16">
        <v>1</v>
      </c>
      <c r="AT779" s="66">
        <f>AP779/'pivot general'!$A$8</f>
        <v>4.9840887934357342E-4</v>
      </c>
    </row>
    <row r="780" spans="1:46" ht="14.4" x14ac:dyDescent="0.3">
      <c r="A780" s="16">
        <v>779</v>
      </c>
      <c r="B780" s="16" t="str">
        <f t="shared" si="384"/>
        <v>ORD-AK-779-04/04/23</v>
      </c>
      <c r="C780" s="17" t="s">
        <v>50</v>
      </c>
      <c r="D780" s="16" t="str">
        <f>_xlfn.XLOOKUP($C780,Product!$E$3:$E$29,Product!$D$3:$D$29)</f>
        <v>AK</v>
      </c>
      <c r="E780" s="18" t="s">
        <v>120</v>
      </c>
      <c r="F780" s="18">
        <f t="shared" si="385"/>
        <v>10</v>
      </c>
      <c r="G780" s="18">
        <f t="shared" si="386"/>
        <v>19</v>
      </c>
      <c r="H780" s="18">
        <f t="shared" si="387"/>
        <v>30</v>
      </c>
      <c r="I780" s="18">
        <f t="shared" si="388"/>
        <v>9</v>
      </c>
      <c r="J780" s="16" t="str">
        <f t="shared" si="389"/>
        <v>Rose Gold</v>
      </c>
      <c r="K780" s="16" t="str">
        <f t="shared" si="390"/>
        <v>Rose Gold</v>
      </c>
      <c r="L780" s="25" t="str">
        <f t="shared" si="391"/>
        <v xml:space="preserve"> 1</v>
      </c>
      <c r="M780" s="19">
        <f t="shared" si="392"/>
        <v>1</v>
      </c>
      <c r="N780" s="18" t="e">
        <f t="shared" si="393"/>
        <v>#VALUE!</v>
      </c>
      <c r="O780" s="18" t="e">
        <f t="shared" si="394"/>
        <v>#VALUE!</v>
      </c>
      <c r="P780" s="18" t="e">
        <f t="shared" si="395"/>
        <v>#VALUE!</v>
      </c>
      <c r="Q780" s="18" t="e">
        <f t="shared" si="396"/>
        <v>#VALUE!</v>
      </c>
      <c r="R780" s="27" t="str">
        <f t="shared" si="397"/>
        <v xml:space="preserve"> </v>
      </c>
      <c r="S780" s="19" t="str">
        <f t="shared" si="398"/>
        <v xml:space="preserve"> </v>
      </c>
      <c r="T780" s="19" t="str">
        <f t="shared" si="399"/>
        <v>0</v>
      </c>
      <c r="U780" s="19">
        <f t="shared" si="400"/>
        <v>0</v>
      </c>
      <c r="V780" s="20" t="e">
        <f t="shared" si="401"/>
        <v>#VALUE!</v>
      </c>
      <c r="W780" s="18" t="e">
        <f t="shared" si="402"/>
        <v>#VALUE!</v>
      </c>
      <c r="X780" s="18" t="e">
        <f t="shared" si="403"/>
        <v>#VALUE!</v>
      </c>
      <c r="Y780" s="18" t="e">
        <f t="shared" si="404"/>
        <v>#VALUE!</v>
      </c>
      <c r="Z780" s="16" t="str">
        <f t="shared" si="405"/>
        <v xml:space="preserve"> </v>
      </c>
      <c r="AA780" s="16" t="str">
        <f t="shared" si="406"/>
        <v xml:space="preserve"> </v>
      </c>
      <c r="AB780" s="19" t="str">
        <f t="shared" si="407"/>
        <v>0</v>
      </c>
      <c r="AC780" s="19">
        <f t="shared" si="408"/>
        <v>0</v>
      </c>
      <c r="AD780" s="19">
        <f t="shared" si="409"/>
        <v>1</v>
      </c>
      <c r="AE780" s="31">
        <f>_xlfn.XLOOKUP(C780,Product!$E$3:$E$29,Product!$F$3:$F$29)</f>
        <v>290000</v>
      </c>
      <c r="AF780" s="31">
        <f>_xlfn.XLOOKUP(C780,Product!$E$3:$E$29,Product!$G$3:$G$29)</f>
        <v>115000</v>
      </c>
      <c r="AG780" s="21" t="s">
        <v>92</v>
      </c>
      <c r="AH780" s="22">
        <f>_xlfn.XLOOKUP(AG780,Diskon!$C$3:$C$9,Diskon!$D$3:$D$9)</f>
        <v>0.1</v>
      </c>
      <c r="AI780" s="17" t="s">
        <v>90</v>
      </c>
      <c r="AJ780" s="16" t="s">
        <v>14</v>
      </c>
      <c r="AK780" s="16" t="s">
        <v>26</v>
      </c>
      <c r="AL780" s="23">
        <f t="shared" si="410"/>
        <v>290000</v>
      </c>
      <c r="AM780" s="23">
        <f t="shared" si="411"/>
        <v>29000</v>
      </c>
      <c r="AN780" s="23">
        <f t="shared" si="412"/>
        <v>261000</v>
      </c>
      <c r="AO780" s="23">
        <f t="shared" si="413"/>
        <v>115000</v>
      </c>
      <c r="AP780" s="23">
        <f t="shared" si="414"/>
        <v>146000</v>
      </c>
      <c r="AQ780" s="24">
        <v>45020</v>
      </c>
      <c r="AR780" s="27" t="str">
        <f t="shared" si="415"/>
        <v>04/04/23</v>
      </c>
      <c r="AS780" s="16">
        <v>2</v>
      </c>
      <c r="AT780" s="66">
        <f>AP780/'pivot general'!$A$8</f>
        <v>2.1901488753698034E-4</v>
      </c>
    </row>
    <row r="781" spans="1:46" ht="14.4" x14ac:dyDescent="0.3">
      <c r="A781" s="16">
        <v>780</v>
      </c>
      <c r="B781" s="16" t="str">
        <f t="shared" si="384"/>
        <v>ORD-SW-780-01/04/23</v>
      </c>
      <c r="C781" s="17" t="s">
        <v>29</v>
      </c>
      <c r="D781" s="16" t="str">
        <f>_xlfn.XLOOKUP($C781,Product!$E$3:$E$29,Product!$D$3:$D$29)</f>
        <v>SW</v>
      </c>
      <c r="E781" s="18" t="s">
        <v>625</v>
      </c>
      <c r="F781" s="18">
        <f t="shared" si="385"/>
        <v>10</v>
      </c>
      <c r="G781" s="18">
        <f t="shared" si="386"/>
        <v>14</v>
      </c>
      <c r="H781" s="18">
        <f t="shared" si="387"/>
        <v>25</v>
      </c>
      <c r="I781" s="18">
        <f t="shared" si="388"/>
        <v>4</v>
      </c>
      <c r="J781" s="16" t="str">
        <f t="shared" si="389"/>
        <v>Gold</v>
      </c>
      <c r="K781" s="16" t="str">
        <f t="shared" si="390"/>
        <v>Gold</v>
      </c>
      <c r="L781" s="25" t="str">
        <f t="shared" si="391"/>
        <v xml:space="preserve"> 2</v>
      </c>
      <c r="M781" s="19">
        <f t="shared" si="392"/>
        <v>2</v>
      </c>
      <c r="N781" s="18">
        <f t="shared" si="393"/>
        <v>38</v>
      </c>
      <c r="O781" s="18">
        <f t="shared" si="394"/>
        <v>52</v>
      </c>
      <c r="P781" s="18">
        <f t="shared" si="395"/>
        <v>63</v>
      </c>
      <c r="Q781" s="18">
        <f t="shared" si="396"/>
        <v>14</v>
      </c>
      <c r="R781" s="27" t="str">
        <f t="shared" si="397"/>
        <v xml:space="preserve">Summer Orange </v>
      </c>
      <c r="S781" s="19" t="str">
        <f t="shared" si="398"/>
        <v xml:space="preserve">Summer Orange </v>
      </c>
      <c r="T781" s="19" t="str">
        <f t="shared" si="399"/>
        <v xml:space="preserve"> 2</v>
      </c>
      <c r="U781" s="19">
        <f t="shared" si="400"/>
        <v>2</v>
      </c>
      <c r="V781" s="20" t="e">
        <f t="shared" si="401"/>
        <v>#VALUE!</v>
      </c>
      <c r="W781" s="18" t="e">
        <f t="shared" si="402"/>
        <v>#VALUE!</v>
      </c>
      <c r="X781" s="18" t="e">
        <f t="shared" si="403"/>
        <v>#VALUE!</v>
      </c>
      <c r="Y781" s="18" t="e">
        <f t="shared" si="404"/>
        <v>#VALUE!</v>
      </c>
      <c r="Z781" s="16" t="str">
        <f t="shared" si="405"/>
        <v xml:space="preserve"> </v>
      </c>
      <c r="AA781" s="16" t="str">
        <f t="shared" si="406"/>
        <v xml:space="preserve"> </v>
      </c>
      <c r="AB781" s="19" t="str">
        <f t="shared" si="407"/>
        <v>0</v>
      </c>
      <c r="AC781" s="19">
        <f t="shared" si="408"/>
        <v>0</v>
      </c>
      <c r="AD781" s="19">
        <f t="shared" si="409"/>
        <v>4</v>
      </c>
      <c r="AE781" s="31">
        <f>_xlfn.XLOOKUP(C781,Product!$E$3:$E$29,Product!$F$3:$F$29)</f>
        <v>165000</v>
      </c>
      <c r="AF781" s="31">
        <f>_xlfn.XLOOKUP(C781,Product!$E$3:$E$29,Product!$G$3:$G$29)</f>
        <v>69000</v>
      </c>
      <c r="AG781" s="21" t="s">
        <v>19</v>
      </c>
      <c r="AH781" s="22">
        <f>_xlfn.XLOOKUP(AG781,Diskon!$C$3:$C$9,Diskon!$D$3:$D$9)</f>
        <v>0.15</v>
      </c>
      <c r="AI781" s="17" t="s">
        <v>90</v>
      </c>
      <c r="AJ781" s="16" t="s">
        <v>11</v>
      </c>
      <c r="AK781" s="16" t="s">
        <v>64</v>
      </c>
      <c r="AL781" s="23">
        <f t="shared" si="410"/>
        <v>660000</v>
      </c>
      <c r="AM781" s="23">
        <f t="shared" si="411"/>
        <v>99000</v>
      </c>
      <c r="AN781" s="23">
        <f t="shared" si="412"/>
        <v>561000</v>
      </c>
      <c r="AO781" s="23">
        <f t="shared" si="413"/>
        <v>276000</v>
      </c>
      <c r="AP781" s="23">
        <f t="shared" si="414"/>
        <v>285000</v>
      </c>
      <c r="AQ781" s="24">
        <v>45017</v>
      </c>
      <c r="AR781" s="27" t="str">
        <f t="shared" si="415"/>
        <v>01/04/23</v>
      </c>
      <c r="AS781" s="16">
        <v>5</v>
      </c>
      <c r="AT781" s="66">
        <f>AP781/'pivot general'!$A$8</f>
        <v>4.2752906128794104E-4</v>
      </c>
    </row>
    <row r="782" spans="1:46" ht="14.4" x14ac:dyDescent="0.3">
      <c r="A782" s="16">
        <v>781</v>
      </c>
      <c r="B782" s="16" t="str">
        <f t="shared" si="384"/>
        <v>ORD-AK-781-14/04/23</v>
      </c>
      <c r="C782" s="17" t="s">
        <v>37</v>
      </c>
      <c r="D782" s="16" t="str">
        <f>_xlfn.XLOOKUP($C782,Product!$E$3:$E$29,Product!$D$3:$D$29)</f>
        <v>AK</v>
      </c>
      <c r="E782" s="18" t="s">
        <v>182</v>
      </c>
      <c r="F782" s="18">
        <f t="shared" si="385"/>
        <v>10</v>
      </c>
      <c r="G782" s="18">
        <f t="shared" si="386"/>
        <v>19</v>
      </c>
      <c r="H782" s="18">
        <f t="shared" si="387"/>
        <v>30</v>
      </c>
      <c r="I782" s="18">
        <f t="shared" si="388"/>
        <v>9</v>
      </c>
      <c r="J782" s="16" t="str">
        <f t="shared" si="389"/>
        <v>Rose Gold</v>
      </c>
      <c r="K782" s="16" t="str">
        <f t="shared" si="390"/>
        <v>Rose Gold</v>
      </c>
      <c r="L782" s="25" t="str">
        <f t="shared" si="391"/>
        <v xml:space="preserve"> 4</v>
      </c>
      <c r="M782" s="19">
        <f t="shared" si="392"/>
        <v>4</v>
      </c>
      <c r="N782" s="18" t="e">
        <f t="shared" si="393"/>
        <v>#VALUE!</v>
      </c>
      <c r="O782" s="18" t="e">
        <f t="shared" si="394"/>
        <v>#VALUE!</v>
      </c>
      <c r="P782" s="18" t="e">
        <f t="shared" si="395"/>
        <v>#VALUE!</v>
      </c>
      <c r="Q782" s="18" t="e">
        <f t="shared" si="396"/>
        <v>#VALUE!</v>
      </c>
      <c r="R782" s="27" t="str">
        <f t="shared" si="397"/>
        <v xml:space="preserve"> </v>
      </c>
      <c r="S782" s="19" t="str">
        <f t="shared" si="398"/>
        <v xml:space="preserve"> </v>
      </c>
      <c r="T782" s="19" t="str">
        <f t="shared" si="399"/>
        <v>0</v>
      </c>
      <c r="U782" s="19">
        <f t="shared" si="400"/>
        <v>0</v>
      </c>
      <c r="V782" s="20" t="e">
        <f t="shared" si="401"/>
        <v>#VALUE!</v>
      </c>
      <c r="W782" s="18" t="e">
        <f t="shared" si="402"/>
        <v>#VALUE!</v>
      </c>
      <c r="X782" s="18" t="e">
        <f t="shared" si="403"/>
        <v>#VALUE!</v>
      </c>
      <c r="Y782" s="18" t="e">
        <f t="shared" si="404"/>
        <v>#VALUE!</v>
      </c>
      <c r="Z782" s="16" t="str">
        <f t="shared" si="405"/>
        <v xml:space="preserve"> </v>
      </c>
      <c r="AA782" s="16" t="str">
        <f t="shared" si="406"/>
        <v xml:space="preserve"> </v>
      </c>
      <c r="AB782" s="19" t="str">
        <f t="shared" si="407"/>
        <v>0</v>
      </c>
      <c r="AC782" s="19">
        <f t="shared" si="408"/>
        <v>0</v>
      </c>
      <c r="AD782" s="19">
        <f t="shared" si="409"/>
        <v>4</v>
      </c>
      <c r="AE782" s="31">
        <f>_xlfn.XLOOKUP(C782,Product!$E$3:$E$29,Product!$F$3:$F$29)</f>
        <v>48000</v>
      </c>
      <c r="AF782" s="31">
        <f>_xlfn.XLOOKUP(C782,Product!$E$3:$E$29,Product!$G$3:$G$29)</f>
        <v>20000</v>
      </c>
      <c r="AG782" s="21" t="s">
        <v>16</v>
      </c>
      <c r="AH782" s="22" t="e">
        <f>_xlfn.XLOOKUP(AG782,Diskon!$C$3:$C$9,Diskon!$D$3:$D$9)</f>
        <v>#N/A</v>
      </c>
      <c r="AI782" s="17" t="s">
        <v>16</v>
      </c>
      <c r="AJ782" s="16" t="s">
        <v>11</v>
      </c>
      <c r="AK782" s="16" t="s">
        <v>72</v>
      </c>
      <c r="AL782" s="23">
        <f t="shared" si="410"/>
        <v>192000</v>
      </c>
      <c r="AM782" s="23" t="str">
        <f t="shared" si="411"/>
        <v>0</v>
      </c>
      <c r="AN782" s="23">
        <f t="shared" si="412"/>
        <v>192000</v>
      </c>
      <c r="AO782" s="23">
        <f t="shared" si="413"/>
        <v>80000</v>
      </c>
      <c r="AP782" s="23">
        <f t="shared" si="414"/>
        <v>112000</v>
      </c>
      <c r="AQ782" s="24">
        <v>45030</v>
      </c>
      <c r="AR782" s="27" t="str">
        <f t="shared" si="415"/>
        <v>14/04/23</v>
      </c>
      <c r="AS782" s="16">
        <v>5</v>
      </c>
      <c r="AT782" s="66">
        <f>AP782/'pivot general'!$A$8</f>
        <v>1.6801142057631369E-4</v>
      </c>
    </row>
    <row r="783" spans="1:46" ht="14.4" x14ac:dyDescent="0.3">
      <c r="A783" s="16">
        <v>782</v>
      </c>
      <c r="B783" s="16" t="str">
        <f t="shared" si="384"/>
        <v>ORD-AK-782-03/04/23</v>
      </c>
      <c r="C783" s="17" t="s">
        <v>50</v>
      </c>
      <c r="D783" s="16" t="str">
        <f>_xlfn.XLOOKUP($C783,Product!$E$3:$E$29,Product!$D$3:$D$29)</f>
        <v>AK</v>
      </c>
      <c r="E783" s="18" t="s">
        <v>626</v>
      </c>
      <c r="F783" s="18">
        <f t="shared" si="385"/>
        <v>10</v>
      </c>
      <c r="G783" s="18">
        <f t="shared" si="386"/>
        <v>19</v>
      </c>
      <c r="H783" s="18">
        <f t="shared" si="387"/>
        <v>30</v>
      </c>
      <c r="I783" s="18">
        <f t="shared" si="388"/>
        <v>9</v>
      </c>
      <c r="J783" s="16" t="str">
        <f t="shared" si="389"/>
        <v>Rose Gold</v>
      </c>
      <c r="K783" s="16" t="str">
        <f t="shared" si="390"/>
        <v>Rose Gold</v>
      </c>
      <c r="L783" s="25" t="str">
        <f t="shared" si="391"/>
        <v xml:space="preserve"> 4</v>
      </c>
      <c r="M783" s="19">
        <f t="shared" si="392"/>
        <v>4</v>
      </c>
      <c r="N783" s="18">
        <f t="shared" si="393"/>
        <v>43</v>
      </c>
      <c r="O783" s="18">
        <f t="shared" si="394"/>
        <v>51</v>
      </c>
      <c r="P783" s="18">
        <f t="shared" si="395"/>
        <v>62</v>
      </c>
      <c r="Q783" s="18">
        <f t="shared" si="396"/>
        <v>8</v>
      </c>
      <c r="R783" s="27" t="str">
        <f t="shared" si="397"/>
        <v xml:space="preserve">Magenta </v>
      </c>
      <c r="S783" s="19" t="str">
        <f t="shared" si="398"/>
        <v xml:space="preserve">Magenta </v>
      </c>
      <c r="T783" s="19" t="str">
        <f t="shared" si="399"/>
        <v xml:space="preserve"> 3</v>
      </c>
      <c r="U783" s="19">
        <f t="shared" si="400"/>
        <v>3</v>
      </c>
      <c r="V783" s="20" t="e">
        <f t="shared" si="401"/>
        <v>#VALUE!</v>
      </c>
      <c r="W783" s="18" t="e">
        <f t="shared" si="402"/>
        <v>#VALUE!</v>
      </c>
      <c r="X783" s="18" t="e">
        <f t="shared" si="403"/>
        <v>#VALUE!</v>
      </c>
      <c r="Y783" s="18" t="e">
        <f t="shared" si="404"/>
        <v>#VALUE!</v>
      </c>
      <c r="Z783" s="16" t="str">
        <f t="shared" si="405"/>
        <v xml:space="preserve"> </v>
      </c>
      <c r="AA783" s="16" t="str">
        <f t="shared" si="406"/>
        <v xml:space="preserve"> </v>
      </c>
      <c r="AB783" s="19" t="str">
        <f t="shared" si="407"/>
        <v>0</v>
      </c>
      <c r="AC783" s="19">
        <f t="shared" si="408"/>
        <v>0</v>
      </c>
      <c r="AD783" s="19">
        <f t="shared" si="409"/>
        <v>7</v>
      </c>
      <c r="AE783" s="31">
        <f>_xlfn.XLOOKUP(C783,Product!$E$3:$E$29,Product!$F$3:$F$29)</f>
        <v>290000</v>
      </c>
      <c r="AF783" s="31">
        <f>_xlfn.XLOOKUP(C783,Product!$E$3:$E$29,Product!$G$3:$G$29)</f>
        <v>115000</v>
      </c>
      <c r="AG783" s="21" t="s">
        <v>92</v>
      </c>
      <c r="AH783" s="22">
        <f>_xlfn.XLOOKUP(AG783,Diskon!$C$3:$C$9,Diskon!$D$3:$D$9)</f>
        <v>0.1</v>
      </c>
      <c r="AI783" s="17" t="s">
        <v>90</v>
      </c>
      <c r="AJ783" s="16" t="s">
        <v>14</v>
      </c>
      <c r="AK783" s="16" t="s">
        <v>40</v>
      </c>
      <c r="AL783" s="23">
        <f t="shared" si="410"/>
        <v>2030000</v>
      </c>
      <c r="AM783" s="23">
        <f t="shared" si="411"/>
        <v>203000</v>
      </c>
      <c r="AN783" s="23">
        <f t="shared" si="412"/>
        <v>1827000</v>
      </c>
      <c r="AO783" s="23">
        <f t="shared" si="413"/>
        <v>805000</v>
      </c>
      <c r="AP783" s="23">
        <f t="shared" si="414"/>
        <v>1022000</v>
      </c>
      <c r="AQ783" s="24">
        <v>45019</v>
      </c>
      <c r="AR783" s="27" t="str">
        <f t="shared" si="415"/>
        <v>03/04/23</v>
      </c>
      <c r="AS783" s="16">
        <v>2</v>
      </c>
      <c r="AT783" s="66">
        <f>AP783/'pivot general'!$A$8</f>
        <v>1.5331042127588624E-3</v>
      </c>
    </row>
    <row r="784" spans="1:46" ht="14.4" x14ac:dyDescent="0.3">
      <c r="A784" s="16">
        <v>783</v>
      </c>
      <c r="B784" s="16" t="str">
        <f t="shared" si="384"/>
        <v>ORD-PW-783-02/04/23</v>
      </c>
      <c r="C784" s="17" t="s">
        <v>21</v>
      </c>
      <c r="D784" s="16" t="str">
        <f>_xlfn.XLOOKUP($C784,Product!$E$3:$E$29,Product!$D$3:$D$29)</f>
        <v>PW</v>
      </c>
      <c r="E784" s="18" t="s">
        <v>627</v>
      </c>
      <c r="F784" s="18">
        <f t="shared" si="385"/>
        <v>10</v>
      </c>
      <c r="G784" s="18">
        <f t="shared" si="386"/>
        <v>23</v>
      </c>
      <c r="H784" s="18">
        <f t="shared" si="387"/>
        <v>34</v>
      </c>
      <c r="I784" s="18">
        <f t="shared" si="388"/>
        <v>13</v>
      </c>
      <c r="J784" s="16" t="str">
        <f t="shared" si="389"/>
        <v>Summer Orange</v>
      </c>
      <c r="K784" s="16" t="str">
        <f t="shared" si="390"/>
        <v>Summer Orange</v>
      </c>
      <c r="L784" s="25" t="str">
        <f t="shared" si="391"/>
        <v xml:space="preserve"> 2</v>
      </c>
      <c r="M784" s="19">
        <f t="shared" si="392"/>
        <v>2</v>
      </c>
      <c r="N784" s="18">
        <f t="shared" si="393"/>
        <v>47</v>
      </c>
      <c r="O784" s="18">
        <f t="shared" si="394"/>
        <v>57</v>
      </c>
      <c r="P784" s="18">
        <f t="shared" si="395"/>
        <v>68</v>
      </c>
      <c r="Q784" s="18">
        <f t="shared" si="396"/>
        <v>10</v>
      </c>
      <c r="R784" s="27" t="str">
        <f t="shared" si="397"/>
        <v xml:space="preserve">Rose Gold </v>
      </c>
      <c r="S784" s="19" t="str">
        <f t="shared" si="398"/>
        <v xml:space="preserve">Rose Gold </v>
      </c>
      <c r="T784" s="19" t="str">
        <f t="shared" si="399"/>
        <v xml:space="preserve"> 1</v>
      </c>
      <c r="U784" s="19">
        <f t="shared" si="400"/>
        <v>1</v>
      </c>
      <c r="V784" s="20">
        <f t="shared" si="401"/>
        <v>81</v>
      </c>
      <c r="W784" s="18">
        <f t="shared" si="402"/>
        <v>89</v>
      </c>
      <c r="X784" s="18">
        <f t="shared" si="403"/>
        <v>100</v>
      </c>
      <c r="Y784" s="18">
        <f t="shared" si="404"/>
        <v>8</v>
      </c>
      <c r="Z784" s="16" t="str">
        <f t="shared" si="405"/>
        <v xml:space="preserve">Magenta </v>
      </c>
      <c r="AA784" s="16" t="str">
        <f t="shared" si="406"/>
        <v xml:space="preserve">Magenta </v>
      </c>
      <c r="AB784" s="19" t="str">
        <f t="shared" si="407"/>
        <v xml:space="preserve"> 1</v>
      </c>
      <c r="AC784" s="19">
        <f t="shared" si="408"/>
        <v>1</v>
      </c>
      <c r="AD784" s="19">
        <f t="shared" si="409"/>
        <v>4</v>
      </c>
      <c r="AE784" s="31">
        <f>_xlfn.XLOOKUP(C784,Product!$E$3:$E$29,Product!$F$3:$F$29)</f>
        <v>90000</v>
      </c>
      <c r="AF784" s="31">
        <f>_xlfn.XLOOKUP(C784,Product!$E$3:$E$29,Product!$G$3:$G$29)</f>
        <v>36000</v>
      </c>
      <c r="AG784" s="21" t="s">
        <v>19</v>
      </c>
      <c r="AH784" s="22">
        <f>_xlfn.XLOOKUP(AG784,Diskon!$C$3:$C$9,Diskon!$D$3:$D$9)</f>
        <v>0.15</v>
      </c>
      <c r="AI784" s="17" t="s">
        <v>90</v>
      </c>
      <c r="AJ784" s="16" t="s">
        <v>11</v>
      </c>
      <c r="AK784" s="16" t="s">
        <v>15</v>
      </c>
      <c r="AL784" s="23">
        <f t="shared" si="410"/>
        <v>360000</v>
      </c>
      <c r="AM784" s="23">
        <f t="shared" si="411"/>
        <v>54000</v>
      </c>
      <c r="AN784" s="23">
        <f t="shared" si="412"/>
        <v>306000</v>
      </c>
      <c r="AO784" s="23">
        <f t="shared" si="413"/>
        <v>144000</v>
      </c>
      <c r="AP784" s="23">
        <f t="shared" si="414"/>
        <v>162000</v>
      </c>
      <c r="AQ784" s="24">
        <v>45018</v>
      </c>
      <c r="AR784" s="27" t="str">
        <f t="shared" si="415"/>
        <v>02/04/23</v>
      </c>
      <c r="AS784" s="16">
        <v>1</v>
      </c>
      <c r="AT784" s="66">
        <f>AP784/'pivot general'!$A$8</f>
        <v>2.4301651904788229E-4</v>
      </c>
    </row>
    <row r="785" spans="1:46" ht="14.4" x14ac:dyDescent="0.3">
      <c r="A785" s="16">
        <v>784</v>
      </c>
      <c r="B785" s="16" t="str">
        <f t="shared" si="384"/>
        <v>ORD-PP-784-22/04/23</v>
      </c>
      <c r="C785" s="17" t="s">
        <v>56</v>
      </c>
      <c r="D785" s="16" t="str">
        <f>_xlfn.XLOOKUP($C785,Product!$E$3:$E$29,Product!$D$3:$D$29)</f>
        <v>PP</v>
      </c>
      <c r="E785" s="18" t="s">
        <v>628</v>
      </c>
      <c r="F785" s="18">
        <f t="shared" si="385"/>
        <v>10</v>
      </c>
      <c r="G785" s="18">
        <f t="shared" si="386"/>
        <v>20</v>
      </c>
      <c r="H785" s="18">
        <f t="shared" si="387"/>
        <v>31</v>
      </c>
      <c r="I785" s="18">
        <f t="shared" si="388"/>
        <v>10</v>
      </c>
      <c r="J785" s="16" t="str">
        <f t="shared" si="389"/>
        <v>Ocean Blue</v>
      </c>
      <c r="K785" s="16" t="str">
        <f t="shared" si="390"/>
        <v>Ocean Blue</v>
      </c>
      <c r="L785" s="25" t="str">
        <f t="shared" si="391"/>
        <v xml:space="preserve"> 5</v>
      </c>
      <c r="M785" s="19">
        <f t="shared" si="392"/>
        <v>5</v>
      </c>
      <c r="N785" s="18">
        <f t="shared" si="393"/>
        <v>44</v>
      </c>
      <c r="O785" s="18">
        <f t="shared" si="394"/>
        <v>52</v>
      </c>
      <c r="P785" s="18">
        <f t="shared" si="395"/>
        <v>63</v>
      </c>
      <c r="Q785" s="18">
        <f t="shared" si="396"/>
        <v>8</v>
      </c>
      <c r="R785" s="27" t="str">
        <f t="shared" si="397"/>
        <v xml:space="preserve">Magenta </v>
      </c>
      <c r="S785" s="19" t="str">
        <f t="shared" si="398"/>
        <v xml:space="preserve">Magenta </v>
      </c>
      <c r="T785" s="19" t="str">
        <f t="shared" si="399"/>
        <v xml:space="preserve"> 1</v>
      </c>
      <c r="U785" s="19">
        <f t="shared" si="400"/>
        <v>1</v>
      </c>
      <c r="V785" s="20">
        <f t="shared" si="401"/>
        <v>76</v>
      </c>
      <c r="W785" s="18">
        <f t="shared" si="402"/>
        <v>81</v>
      </c>
      <c r="X785" s="18">
        <f t="shared" si="403"/>
        <v>92</v>
      </c>
      <c r="Y785" s="18">
        <f t="shared" si="404"/>
        <v>5</v>
      </c>
      <c r="Z785" s="16" t="str">
        <f t="shared" si="405"/>
        <v xml:space="preserve">Dusk </v>
      </c>
      <c r="AA785" s="16" t="str">
        <f t="shared" si="406"/>
        <v xml:space="preserve">Dusk </v>
      </c>
      <c r="AB785" s="19" t="str">
        <f t="shared" si="407"/>
        <v xml:space="preserve"> 1</v>
      </c>
      <c r="AC785" s="19">
        <f t="shared" si="408"/>
        <v>1</v>
      </c>
      <c r="AD785" s="19">
        <f t="shared" si="409"/>
        <v>7</v>
      </c>
      <c r="AE785" s="31">
        <f>_xlfn.XLOOKUP(C785,Product!$E$3:$E$29,Product!$F$3:$F$29)</f>
        <v>175000</v>
      </c>
      <c r="AF785" s="31">
        <f>_xlfn.XLOOKUP(C785,Product!$E$3:$E$29,Product!$G$3:$G$29)</f>
        <v>63000</v>
      </c>
      <c r="AG785" s="21" t="s">
        <v>12</v>
      </c>
      <c r="AH785" s="22">
        <f>_xlfn.XLOOKUP(AG785,Diskon!$C$3:$C$9,Diskon!$D$3:$D$9)</f>
        <v>0.2</v>
      </c>
      <c r="AI785" s="17" t="s">
        <v>13</v>
      </c>
      <c r="AJ785" s="16" t="s">
        <v>11</v>
      </c>
      <c r="AK785" s="16" t="s">
        <v>32</v>
      </c>
      <c r="AL785" s="23">
        <f t="shared" si="410"/>
        <v>1225000</v>
      </c>
      <c r="AM785" s="23">
        <f t="shared" si="411"/>
        <v>245000</v>
      </c>
      <c r="AN785" s="23">
        <f t="shared" si="412"/>
        <v>980000</v>
      </c>
      <c r="AO785" s="23">
        <f t="shared" si="413"/>
        <v>441000</v>
      </c>
      <c r="AP785" s="23">
        <f t="shared" si="414"/>
        <v>539000</v>
      </c>
      <c r="AQ785" s="24">
        <v>45038</v>
      </c>
      <c r="AR785" s="27" t="str">
        <f t="shared" si="415"/>
        <v>22/04/23</v>
      </c>
      <c r="AS785" s="16">
        <v>1</v>
      </c>
      <c r="AT785" s="66">
        <f>AP785/'pivot general'!$A$8</f>
        <v>8.0855496152350953E-4</v>
      </c>
    </row>
    <row r="786" spans="1:46" ht="14.4" x14ac:dyDescent="0.3">
      <c r="A786" s="16">
        <v>785</v>
      </c>
      <c r="B786" s="16" t="str">
        <f t="shared" si="384"/>
        <v>ORD-AK-785-01/04/23</v>
      </c>
      <c r="C786" s="17" t="s">
        <v>45</v>
      </c>
      <c r="D786" s="16" t="str">
        <f>_xlfn.XLOOKUP($C786,Product!$E$3:$E$29,Product!$D$3:$D$29)</f>
        <v>AK</v>
      </c>
      <c r="E786" s="18" t="s">
        <v>341</v>
      </c>
      <c r="F786" s="18">
        <f t="shared" si="385"/>
        <v>10</v>
      </c>
      <c r="G786" s="18">
        <f t="shared" si="386"/>
        <v>14</v>
      </c>
      <c r="H786" s="18">
        <f t="shared" si="387"/>
        <v>25</v>
      </c>
      <c r="I786" s="18">
        <f t="shared" si="388"/>
        <v>4</v>
      </c>
      <c r="J786" s="16" t="str">
        <f t="shared" si="389"/>
        <v>Gold</v>
      </c>
      <c r="K786" s="16" t="str">
        <f t="shared" si="390"/>
        <v>Gold</v>
      </c>
      <c r="L786" s="25" t="str">
        <f t="shared" si="391"/>
        <v xml:space="preserve"> 1</v>
      </c>
      <c r="M786" s="19">
        <f t="shared" si="392"/>
        <v>1</v>
      </c>
      <c r="N786" s="18" t="e">
        <f t="shared" si="393"/>
        <v>#VALUE!</v>
      </c>
      <c r="O786" s="18" t="e">
        <f t="shared" si="394"/>
        <v>#VALUE!</v>
      </c>
      <c r="P786" s="18" t="e">
        <f t="shared" si="395"/>
        <v>#VALUE!</v>
      </c>
      <c r="Q786" s="18" t="e">
        <f t="shared" si="396"/>
        <v>#VALUE!</v>
      </c>
      <c r="R786" s="27" t="str">
        <f t="shared" si="397"/>
        <v xml:space="preserve"> </v>
      </c>
      <c r="S786" s="19" t="str">
        <f t="shared" si="398"/>
        <v xml:space="preserve"> </v>
      </c>
      <c r="T786" s="19" t="str">
        <f t="shared" si="399"/>
        <v>0</v>
      </c>
      <c r="U786" s="19">
        <f t="shared" si="400"/>
        <v>0</v>
      </c>
      <c r="V786" s="20" t="e">
        <f t="shared" si="401"/>
        <v>#VALUE!</v>
      </c>
      <c r="W786" s="18" t="e">
        <f t="shared" si="402"/>
        <v>#VALUE!</v>
      </c>
      <c r="X786" s="18" t="e">
        <f t="shared" si="403"/>
        <v>#VALUE!</v>
      </c>
      <c r="Y786" s="18" t="e">
        <f t="shared" si="404"/>
        <v>#VALUE!</v>
      </c>
      <c r="Z786" s="16" t="str">
        <f t="shared" si="405"/>
        <v xml:space="preserve"> </v>
      </c>
      <c r="AA786" s="16" t="str">
        <f t="shared" si="406"/>
        <v xml:space="preserve"> </v>
      </c>
      <c r="AB786" s="19" t="str">
        <f t="shared" si="407"/>
        <v>0</v>
      </c>
      <c r="AC786" s="19">
        <f t="shared" si="408"/>
        <v>0</v>
      </c>
      <c r="AD786" s="19">
        <f t="shared" si="409"/>
        <v>1</v>
      </c>
      <c r="AE786" s="31">
        <f>_xlfn.XLOOKUP(C786,Product!$E$3:$E$29,Product!$F$3:$F$29)</f>
        <v>400000</v>
      </c>
      <c r="AF786" s="31">
        <f>_xlfn.XLOOKUP(C786,Product!$E$3:$E$29,Product!$G$3:$G$29)</f>
        <v>250000</v>
      </c>
      <c r="AG786" s="21" t="s">
        <v>92</v>
      </c>
      <c r="AH786" s="22">
        <f>_xlfn.XLOOKUP(AG786,Diskon!$C$3:$C$9,Diskon!$D$3:$D$9)</f>
        <v>0.1</v>
      </c>
      <c r="AI786" s="17" t="s">
        <v>90</v>
      </c>
      <c r="AJ786" s="16" t="s">
        <v>14</v>
      </c>
      <c r="AK786" s="16" t="s">
        <v>18</v>
      </c>
      <c r="AL786" s="23">
        <f t="shared" si="410"/>
        <v>400000</v>
      </c>
      <c r="AM786" s="23">
        <f t="shared" si="411"/>
        <v>40000</v>
      </c>
      <c r="AN786" s="23">
        <f t="shared" si="412"/>
        <v>360000</v>
      </c>
      <c r="AO786" s="23">
        <f t="shared" si="413"/>
        <v>250000</v>
      </c>
      <c r="AP786" s="23">
        <f t="shared" si="414"/>
        <v>110000</v>
      </c>
      <c r="AQ786" s="24">
        <v>45017</v>
      </c>
      <c r="AR786" s="27" t="str">
        <f t="shared" si="415"/>
        <v>01/04/23</v>
      </c>
      <c r="AS786" s="16">
        <v>1</v>
      </c>
      <c r="AT786" s="66">
        <f>AP786/'pivot general'!$A$8</f>
        <v>1.6501121663745093E-4</v>
      </c>
    </row>
    <row r="787" spans="1:46" ht="14.4" x14ac:dyDescent="0.3">
      <c r="A787" s="16">
        <v>786</v>
      </c>
      <c r="B787" s="16" t="str">
        <f t="shared" si="384"/>
        <v>ORD-PW-786-11/04/23</v>
      </c>
      <c r="C787" s="17" t="s">
        <v>73</v>
      </c>
      <c r="D787" s="16" t="str">
        <f>_xlfn.XLOOKUP($C787,Product!$E$3:$E$29,Product!$D$3:$D$29)</f>
        <v>PW</v>
      </c>
      <c r="E787" s="18" t="s">
        <v>111</v>
      </c>
      <c r="F787" s="18">
        <f t="shared" si="385"/>
        <v>10</v>
      </c>
      <c r="G787" s="18">
        <f t="shared" si="386"/>
        <v>18</v>
      </c>
      <c r="H787" s="18">
        <f t="shared" si="387"/>
        <v>29</v>
      </c>
      <c r="I787" s="18">
        <f t="shared" si="388"/>
        <v>8</v>
      </c>
      <c r="J787" s="16" t="str">
        <f t="shared" si="389"/>
        <v>Ash Grey</v>
      </c>
      <c r="K787" s="16" t="str">
        <f t="shared" si="390"/>
        <v>Ash Grey</v>
      </c>
      <c r="L787" s="25" t="str">
        <f t="shared" si="391"/>
        <v xml:space="preserve"> 1</v>
      </c>
      <c r="M787" s="19">
        <f t="shared" si="392"/>
        <v>1</v>
      </c>
      <c r="N787" s="18" t="e">
        <f t="shared" si="393"/>
        <v>#VALUE!</v>
      </c>
      <c r="O787" s="18" t="e">
        <f t="shared" si="394"/>
        <v>#VALUE!</v>
      </c>
      <c r="P787" s="18" t="e">
        <f t="shared" si="395"/>
        <v>#VALUE!</v>
      </c>
      <c r="Q787" s="18" t="e">
        <f t="shared" si="396"/>
        <v>#VALUE!</v>
      </c>
      <c r="R787" s="27" t="str">
        <f t="shared" si="397"/>
        <v xml:space="preserve"> </v>
      </c>
      <c r="S787" s="19" t="str">
        <f t="shared" si="398"/>
        <v xml:space="preserve"> </v>
      </c>
      <c r="T787" s="19" t="str">
        <f t="shared" si="399"/>
        <v>0</v>
      </c>
      <c r="U787" s="19">
        <f t="shared" si="400"/>
        <v>0</v>
      </c>
      <c r="V787" s="20" t="e">
        <f t="shared" si="401"/>
        <v>#VALUE!</v>
      </c>
      <c r="W787" s="18" t="e">
        <f t="shared" si="402"/>
        <v>#VALUE!</v>
      </c>
      <c r="X787" s="18" t="e">
        <f t="shared" si="403"/>
        <v>#VALUE!</v>
      </c>
      <c r="Y787" s="18" t="e">
        <f t="shared" si="404"/>
        <v>#VALUE!</v>
      </c>
      <c r="Z787" s="16" t="str">
        <f t="shared" si="405"/>
        <v xml:space="preserve"> </v>
      </c>
      <c r="AA787" s="16" t="str">
        <f t="shared" si="406"/>
        <v xml:space="preserve"> </v>
      </c>
      <c r="AB787" s="19" t="str">
        <f t="shared" si="407"/>
        <v>0</v>
      </c>
      <c r="AC787" s="19">
        <f t="shared" si="408"/>
        <v>0</v>
      </c>
      <c r="AD787" s="19">
        <f t="shared" si="409"/>
        <v>1</v>
      </c>
      <c r="AE787" s="31">
        <f>_xlfn.XLOOKUP(C787,Product!$E$3:$E$29,Product!$F$3:$F$29)</f>
        <v>185000</v>
      </c>
      <c r="AF787" s="31">
        <f>_xlfn.XLOOKUP(C787,Product!$E$3:$E$29,Product!$G$3:$G$29)</f>
        <v>60000</v>
      </c>
      <c r="AG787" s="21" t="s">
        <v>16</v>
      </c>
      <c r="AH787" s="22" t="e">
        <f>_xlfn.XLOOKUP(AG787,Diskon!$C$3:$C$9,Diskon!$D$3:$D$9)</f>
        <v>#N/A</v>
      </c>
      <c r="AI787" s="17" t="s">
        <v>16</v>
      </c>
      <c r="AJ787" s="16" t="s">
        <v>17</v>
      </c>
      <c r="AK787" s="16" t="s">
        <v>38</v>
      </c>
      <c r="AL787" s="23">
        <f t="shared" si="410"/>
        <v>185000</v>
      </c>
      <c r="AM787" s="23" t="str">
        <f t="shared" si="411"/>
        <v>0</v>
      </c>
      <c r="AN787" s="23">
        <f t="shared" si="412"/>
        <v>185000</v>
      </c>
      <c r="AO787" s="23">
        <f t="shared" si="413"/>
        <v>60000</v>
      </c>
      <c r="AP787" s="23">
        <f t="shared" si="414"/>
        <v>125000</v>
      </c>
      <c r="AQ787" s="24">
        <v>45027</v>
      </c>
      <c r="AR787" s="27" t="str">
        <f t="shared" si="415"/>
        <v>11/04/23</v>
      </c>
      <c r="AS787" s="16">
        <v>1</v>
      </c>
      <c r="AT787" s="66">
        <f>AP787/'pivot general'!$A$8</f>
        <v>1.8751274617892152E-4</v>
      </c>
    </row>
    <row r="788" spans="1:46" ht="14.4" x14ac:dyDescent="0.3">
      <c r="A788" s="16">
        <v>787</v>
      </c>
      <c r="B788" s="16" t="str">
        <f t="shared" si="384"/>
        <v>ORD-SW-787-04/04/23</v>
      </c>
      <c r="C788" s="17" t="s">
        <v>33</v>
      </c>
      <c r="D788" s="16" t="str">
        <f>_xlfn.XLOOKUP($C788,Product!$E$3:$E$29,Product!$D$3:$D$29)</f>
        <v>SW</v>
      </c>
      <c r="E788" s="18" t="s">
        <v>629</v>
      </c>
      <c r="F788" s="18">
        <f t="shared" si="385"/>
        <v>10</v>
      </c>
      <c r="G788" s="18">
        <f t="shared" si="386"/>
        <v>18</v>
      </c>
      <c r="H788" s="18">
        <f t="shared" si="387"/>
        <v>29</v>
      </c>
      <c r="I788" s="18">
        <f t="shared" si="388"/>
        <v>8</v>
      </c>
      <c r="J788" s="16" t="str">
        <f t="shared" si="389"/>
        <v>Ash Grey</v>
      </c>
      <c r="K788" s="16" t="str">
        <f t="shared" si="390"/>
        <v>Ash Grey</v>
      </c>
      <c r="L788" s="25" t="str">
        <f t="shared" si="391"/>
        <v xml:space="preserve"> 1</v>
      </c>
      <c r="M788" s="19">
        <f t="shared" si="392"/>
        <v>1</v>
      </c>
      <c r="N788" s="18">
        <f t="shared" si="393"/>
        <v>42</v>
      </c>
      <c r="O788" s="18">
        <f t="shared" si="394"/>
        <v>47</v>
      </c>
      <c r="P788" s="18">
        <f t="shared" si="395"/>
        <v>58</v>
      </c>
      <c r="Q788" s="18">
        <f t="shared" si="396"/>
        <v>5</v>
      </c>
      <c r="R788" s="27" t="str">
        <f t="shared" si="397"/>
        <v xml:space="preserve">Gold </v>
      </c>
      <c r="S788" s="19" t="str">
        <f t="shared" si="398"/>
        <v xml:space="preserve">Gold </v>
      </c>
      <c r="T788" s="19" t="str">
        <f t="shared" si="399"/>
        <v xml:space="preserve"> 2</v>
      </c>
      <c r="U788" s="19">
        <f t="shared" si="400"/>
        <v>2</v>
      </c>
      <c r="V788" s="20">
        <f t="shared" si="401"/>
        <v>71</v>
      </c>
      <c r="W788" s="18">
        <f t="shared" si="402"/>
        <v>85</v>
      </c>
      <c r="X788" s="18">
        <f t="shared" si="403"/>
        <v>96</v>
      </c>
      <c r="Y788" s="18">
        <f t="shared" si="404"/>
        <v>14</v>
      </c>
      <c r="Z788" s="16" t="str">
        <f t="shared" si="405"/>
        <v xml:space="preserve">Summer Orange </v>
      </c>
      <c r="AA788" s="16" t="str">
        <f t="shared" si="406"/>
        <v xml:space="preserve">Summer Orange </v>
      </c>
      <c r="AB788" s="19" t="str">
        <f t="shared" si="407"/>
        <v xml:space="preserve"> 2</v>
      </c>
      <c r="AC788" s="19">
        <f t="shared" si="408"/>
        <v>2</v>
      </c>
      <c r="AD788" s="19">
        <f t="shared" si="409"/>
        <v>5</v>
      </c>
      <c r="AE788" s="31">
        <f>_xlfn.XLOOKUP(C788,Product!$E$3:$E$29,Product!$F$3:$F$29)</f>
        <v>189000</v>
      </c>
      <c r="AF788" s="31">
        <f>_xlfn.XLOOKUP(C788,Product!$E$3:$E$29,Product!$G$3:$G$29)</f>
        <v>93000</v>
      </c>
      <c r="AG788" s="21" t="s">
        <v>92</v>
      </c>
      <c r="AH788" s="22">
        <f>_xlfn.XLOOKUP(AG788,Diskon!$C$3:$C$9,Diskon!$D$3:$D$9)</f>
        <v>0.1</v>
      </c>
      <c r="AI788" s="17" t="s">
        <v>90</v>
      </c>
      <c r="AJ788" s="16" t="s">
        <v>14</v>
      </c>
      <c r="AK788" s="16" t="s">
        <v>62</v>
      </c>
      <c r="AL788" s="23">
        <f t="shared" si="410"/>
        <v>945000</v>
      </c>
      <c r="AM788" s="23">
        <f t="shared" si="411"/>
        <v>94500</v>
      </c>
      <c r="AN788" s="23">
        <f t="shared" si="412"/>
        <v>850500</v>
      </c>
      <c r="AO788" s="23">
        <f t="shared" si="413"/>
        <v>465000</v>
      </c>
      <c r="AP788" s="23">
        <f t="shared" si="414"/>
        <v>385500</v>
      </c>
      <c r="AQ788" s="24">
        <v>45020</v>
      </c>
      <c r="AR788" s="27" t="str">
        <f t="shared" si="415"/>
        <v>04/04/23</v>
      </c>
      <c r="AS788" s="16">
        <v>1</v>
      </c>
      <c r="AT788" s="66">
        <f>AP788/'pivot general'!$A$8</f>
        <v>5.7828930921579398E-4</v>
      </c>
    </row>
    <row r="789" spans="1:46" ht="14.4" x14ac:dyDescent="0.3">
      <c r="A789" s="16">
        <v>788</v>
      </c>
      <c r="B789" s="16" t="str">
        <f t="shared" si="384"/>
        <v>ORD-AK-788-09/04/23</v>
      </c>
      <c r="C789" s="17" t="s">
        <v>37</v>
      </c>
      <c r="D789" s="16" t="str">
        <f>_xlfn.XLOOKUP($C789,Product!$E$3:$E$29,Product!$D$3:$D$29)</f>
        <v>AK</v>
      </c>
      <c r="E789" s="18" t="s">
        <v>477</v>
      </c>
      <c r="F789" s="18">
        <f t="shared" si="385"/>
        <v>10</v>
      </c>
      <c r="G789" s="18">
        <f t="shared" si="386"/>
        <v>21</v>
      </c>
      <c r="H789" s="18">
        <f t="shared" si="387"/>
        <v>32</v>
      </c>
      <c r="I789" s="18">
        <f t="shared" si="388"/>
        <v>11</v>
      </c>
      <c r="J789" s="16" t="str">
        <f t="shared" si="389"/>
        <v>Carmine Red</v>
      </c>
      <c r="K789" s="16" t="str">
        <f t="shared" si="390"/>
        <v>Carmine Red</v>
      </c>
      <c r="L789" s="25" t="str">
        <f t="shared" si="391"/>
        <v xml:space="preserve"> 6</v>
      </c>
      <c r="M789" s="19">
        <f t="shared" si="392"/>
        <v>6</v>
      </c>
      <c r="N789" s="18">
        <f t="shared" si="393"/>
        <v>45</v>
      </c>
      <c r="O789" s="18">
        <f t="shared" si="394"/>
        <v>60</v>
      </c>
      <c r="P789" s="18">
        <f t="shared" si="395"/>
        <v>71</v>
      </c>
      <c r="Q789" s="18">
        <f t="shared" si="396"/>
        <v>15</v>
      </c>
      <c r="R789" s="27" t="str">
        <f t="shared" si="397"/>
        <v xml:space="preserve">Midnight Black </v>
      </c>
      <c r="S789" s="19" t="str">
        <f t="shared" si="398"/>
        <v xml:space="preserve">Midnight Black </v>
      </c>
      <c r="T789" s="19" t="str">
        <f t="shared" si="399"/>
        <v xml:space="preserve"> 1</v>
      </c>
      <c r="U789" s="19">
        <f t="shared" si="400"/>
        <v>1</v>
      </c>
      <c r="V789" s="20" t="e">
        <f t="shared" si="401"/>
        <v>#VALUE!</v>
      </c>
      <c r="W789" s="18" t="e">
        <f t="shared" si="402"/>
        <v>#VALUE!</v>
      </c>
      <c r="X789" s="18" t="e">
        <f t="shared" si="403"/>
        <v>#VALUE!</v>
      </c>
      <c r="Y789" s="18" t="e">
        <f t="shared" si="404"/>
        <v>#VALUE!</v>
      </c>
      <c r="Z789" s="16" t="str">
        <f t="shared" si="405"/>
        <v xml:space="preserve"> </v>
      </c>
      <c r="AA789" s="16" t="str">
        <f t="shared" si="406"/>
        <v xml:space="preserve"> </v>
      </c>
      <c r="AB789" s="19" t="str">
        <f t="shared" si="407"/>
        <v>0</v>
      </c>
      <c r="AC789" s="19">
        <f t="shared" si="408"/>
        <v>0</v>
      </c>
      <c r="AD789" s="19">
        <f t="shared" si="409"/>
        <v>7</v>
      </c>
      <c r="AE789" s="31">
        <f>_xlfn.XLOOKUP(C789,Product!$E$3:$E$29,Product!$F$3:$F$29)</f>
        <v>48000</v>
      </c>
      <c r="AF789" s="31">
        <f>_xlfn.XLOOKUP(C789,Product!$E$3:$E$29,Product!$G$3:$G$29)</f>
        <v>20000</v>
      </c>
      <c r="AG789" s="21" t="s">
        <v>16</v>
      </c>
      <c r="AH789" s="22" t="e">
        <f>_xlfn.XLOOKUP(AG789,Diskon!$C$3:$C$9,Diskon!$D$3:$D$9)</f>
        <v>#N/A</v>
      </c>
      <c r="AI789" s="17" t="s">
        <v>16</v>
      </c>
      <c r="AJ789" s="16" t="s">
        <v>11</v>
      </c>
      <c r="AK789" s="16" t="s">
        <v>40</v>
      </c>
      <c r="AL789" s="23">
        <f t="shared" si="410"/>
        <v>336000</v>
      </c>
      <c r="AM789" s="23" t="str">
        <f t="shared" si="411"/>
        <v>0</v>
      </c>
      <c r="AN789" s="23">
        <f t="shared" si="412"/>
        <v>336000</v>
      </c>
      <c r="AO789" s="23">
        <f t="shared" si="413"/>
        <v>140000</v>
      </c>
      <c r="AP789" s="23">
        <f t="shared" si="414"/>
        <v>196000</v>
      </c>
      <c r="AQ789" s="24">
        <v>45025</v>
      </c>
      <c r="AR789" s="27" t="str">
        <f t="shared" si="415"/>
        <v>09/04/23</v>
      </c>
      <c r="AS789" s="16">
        <v>5</v>
      </c>
      <c r="AT789" s="66">
        <f>AP789/'pivot general'!$A$8</f>
        <v>2.9401998600854892E-4</v>
      </c>
    </row>
    <row r="790" spans="1:46" ht="14.4" x14ac:dyDescent="0.3">
      <c r="A790" s="16">
        <v>789</v>
      </c>
      <c r="B790" s="16" t="str">
        <f t="shared" si="384"/>
        <v>ORD-PW-789-03/04/23</v>
      </c>
      <c r="C790" s="17" t="s">
        <v>9</v>
      </c>
      <c r="D790" s="16" t="str">
        <f>_xlfn.XLOOKUP($C790,Product!$E$3:$E$29,Product!$D$3:$D$29)</f>
        <v>PW</v>
      </c>
      <c r="E790" s="18" t="s">
        <v>132</v>
      </c>
      <c r="F790" s="18">
        <f t="shared" si="385"/>
        <v>10</v>
      </c>
      <c r="G790" s="18">
        <f t="shared" si="386"/>
        <v>20</v>
      </c>
      <c r="H790" s="18">
        <f t="shared" si="387"/>
        <v>31</v>
      </c>
      <c r="I790" s="18">
        <f t="shared" si="388"/>
        <v>10</v>
      </c>
      <c r="J790" s="16" t="str">
        <f t="shared" si="389"/>
        <v>Ocean Blue</v>
      </c>
      <c r="K790" s="16" t="str">
        <f t="shared" si="390"/>
        <v>Ocean Blue</v>
      </c>
      <c r="L790" s="25" t="str">
        <f t="shared" si="391"/>
        <v xml:space="preserve"> 2</v>
      </c>
      <c r="M790" s="19">
        <f t="shared" si="392"/>
        <v>2</v>
      </c>
      <c r="N790" s="18" t="e">
        <f t="shared" si="393"/>
        <v>#VALUE!</v>
      </c>
      <c r="O790" s="18" t="e">
        <f t="shared" si="394"/>
        <v>#VALUE!</v>
      </c>
      <c r="P790" s="18" t="e">
        <f t="shared" si="395"/>
        <v>#VALUE!</v>
      </c>
      <c r="Q790" s="18" t="e">
        <f t="shared" si="396"/>
        <v>#VALUE!</v>
      </c>
      <c r="R790" s="27" t="str">
        <f t="shared" si="397"/>
        <v xml:space="preserve"> </v>
      </c>
      <c r="S790" s="19" t="str">
        <f t="shared" si="398"/>
        <v xml:space="preserve"> </v>
      </c>
      <c r="T790" s="19" t="str">
        <f t="shared" si="399"/>
        <v>0</v>
      </c>
      <c r="U790" s="19">
        <f t="shared" si="400"/>
        <v>0</v>
      </c>
      <c r="V790" s="20" t="e">
        <f t="shared" si="401"/>
        <v>#VALUE!</v>
      </c>
      <c r="W790" s="18" t="e">
        <f t="shared" si="402"/>
        <v>#VALUE!</v>
      </c>
      <c r="X790" s="18" t="e">
        <f t="shared" si="403"/>
        <v>#VALUE!</v>
      </c>
      <c r="Y790" s="18" t="e">
        <f t="shared" si="404"/>
        <v>#VALUE!</v>
      </c>
      <c r="Z790" s="16" t="str">
        <f t="shared" si="405"/>
        <v xml:space="preserve"> </v>
      </c>
      <c r="AA790" s="16" t="str">
        <f t="shared" si="406"/>
        <v xml:space="preserve"> </v>
      </c>
      <c r="AB790" s="19" t="str">
        <f t="shared" si="407"/>
        <v>0</v>
      </c>
      <c r="AC790" s="19">
        <f t="shared" si="408"/>
        <v>0</v>
      </c>
      <c r="AD790" s="19">
        <f t="shared" si="409"/>
        <v>2</v>
      </c>
      <c r="AE790" s="31">
        <f>_xlfn.XLOOKUP(C790,Product!$E$3:$E$29,Product!$F$3:$F$29)</f>
        <v>120000</v>
      </c>
      <c r="AF790" s="31">
        <f>_xlfn.XLOOKUP(C790,Product!$E$3:$E$29,Product!$G$3:$G$29)</f>
        <v>39000</v>
      </c>
      <c r="AG790" s="21" t="s">
        <v>89</v>
      </c>
      <c r="AH790" s="22">
        <f>_xlfn.XLOOKUP(AG790,Diskon!$C$3:$C$9,Diskon!$D$3:$D$9)</f>
        <v>0.15</v>
      </c>
      <c r="AI790" s="17" t="s">
        <v>90</v>
      </c>
      <c r="AJ790" s="16" t="s">
        <v>23</v>
      </c>
      <c r="AK790" s="16" t="s">
        <v>72</v>
      </c>
      <c r="AL790" s="23">
        <f t="shared" si="410"/>
        <v>240000</v>
      </c>
      <c r="AM790" s="23">
        <f t="shared" si="411"/>
        <v>36000</v>
      </c>
      <c r="AN790" s="23">
        <f t="shared" si="412"/>
        <v>204000</v>
      </c>
      <c r="AO790" s="23">
        <f t="shared" si="413"/>
        <v>78000</v>
      </c>
      <c r="AP790" s="23">
        <f t="shared" si="414"/>
        <v>126000</v>
      </c>
      <c r="AQ790" s="24">
        <v>45019</v>
      </c>
      <c r="AR790" s="27" t="str">
        <f t="shared" si="415"/>
        <v>03/04/23</v>
      </c>
      <c r="AS790" s="16">
        <v>3</v>
      </c>
      <c r="AT790" s="66">
        <f>AP790/'pivot general'!$A$8</f>
        <v>1.8901284814835289E-4</v>
      </c>
    </row>
    <row r="791" spans="1:46" ht="14.4" x14ac:dyDescent="0.3">
      <c r="A791" s="16">
        <v>790</v>
      </c>
      <c r="B791" s="16" t="str">
        <f t="shared" si="384"/>
        <v>ORD-PW-790-17/04/23</v>
      </c>
      <c r="C791" s="17" t="s">
        <v>22</v>
      </c>
      <c r="D791" s="16" t="str">
        <f>_xlfn.XLOOKUP($C791,Product!$E$3:$E$29,Product!$D$3:$D$29)</f>
        <v>PW</v>
      </c>
      <c r="E791" s="18" t="s">
        <v>630</v>
      </c>
      <c r="F791" s="18">
        <f t="shared" si="385"/>
        <v>10</v>
      </c>
      <c r="G791" s="18">
        <f t="shared" si="386"/>
        <v>18</v>
      </c>
      <c r="H791" s="18">
        <f t="shared" si="387"/>
        <v>29</v>
      </c>
      <c r="I791" s="18">
        <f t="shared" si="388"/>
        <v>8</v>
      </c>
      <c r="J791" s="16" t="str">
        <f t="shared" si="389"/>
        <v>Ash Grey</v>
      </c>
      <c r="K791" s="16" t="str">
        <f t="shared" si="390"/>
        <v>Ash Grey</v>
      </c>
      <c r="L791" s="25" t="str">
        <f t="shared" si="391"/>
        <v xml:space="preserve"> 2</v>
      </c>
      <c r="M791" s="19">
        <f t="shared" si="392"/>
        <v>2</v>
      </c>
      <c r="N791" s="18">
        <f t="shared" si="393"/>
        <v>42</v>
      </c>
      <c r="O791" s="18">
        <f t="shared" si="394"/>
        <v>53</v>
      </c>
      <c r="P791" s="18">
        <f t="shared" si="395"/>
        <v>64</v>
      </c>
      <c r="Q791" s="18">
        <f t="shared" si="396"/>
        <v>11</v>
      </c>
      <c r="R791" s="27" t="str">
        <f t="shared" si="397"/>
        <v xml:space="preserve">Ocean Blue </v>
      </c>
      <c r="S791" s="19" t="str">
        <f t="shared" si="398"/>
        <v xml:space="preserve">Ocean Blue </v>
      </c>
      <c r="T791" s="19" t="str">
        <f t="shared" si="399"/>
        <v xml:space="preserve"> 4</v>
      </c>
      <c r="U791" s="19">
        <f t="shared" si="400"/>
        <v>4</v>
      </c>
      <c r="V791" s="20" t="e">
        <f t="shared" si="401"/>
        <v>#VALUE!</v>
      </c>
      <c r="W791" s="18" t="e">
        <f t="shared" si="402"/>
        <v>#VALUE!</v>
      </c>
      <c r="X791" s="18" t="e">
        <f t="shared" si="403"/>
        <v>#VALUE!</v>
      </c>
      <c r="Y791" s="18" t="e">
        <f t="shared" si="404"/>
        <v>#VALUE!</v>
      </c>
      <c r="Z791" s="16" t="str">
        <f t="shared" si="405"/>
        <v xml:space="preserve"> </v>
      </c>
      <c r="AA791" s="16" t="str">
        <f t="shared" si="406"/>
        <v xml:space="preserve"> </v>
      </c>
      <c r="AB791" s="19" t="str">
        <f t="shared" si="407"/>
        <v>0</v>
      </c>
      <c r="AC791" s="19">
        <f t="shared" si="408"/>
        <v>0</v>
      </c>
      <c r="AD791" s="19">
        <f t="shared" si="409"/>
        <v>6</v>
      </c>
      <c r="AE791" s="31">
        <f>_xlfn.XLOOKUP(C791,Product!$E$3:$E$29,Product!$F$3:$F$29)</f>
        <v>90000</v>
      </c>
      <c r="AF791" s="31">
        <f>_xlfn.XLOOKUP(C791,Product!$E$3:$E$29,Product!$G$3:$G$29)</f>
        <v>37000</v>
      </c>
      <c r="AG791" s="21" t="s">
        <v>100</v>
      </c>
      <c r="AH791" s="22">
        <f>_xlfn.XLOOKUP(AG791,Diskon!$C$3:$C$9,Diskon!$D$3:$D$9)</f>
        <v>0.15</v>
      </c>
      <c r="AI791" s="17" t="s">
        <v>13</v>
      </c>
      <c r="AJ791" s="16" t="s">
        <v>17</v>
      </c>
      <c r="AK791" s="16" t="s">
        <v>44</v>
      </c>
      <c r="AL791" s="23">
        <f t="shared" si="410"/>
        <v>540000</v>
      </c>
      <c r="AM791" s="23">
        <f t="shared" si="411"/>
        <v>81000</v>
      </c>
      <c r="AN791" s="23">
        <f t="shared" si="412"/>
        <v>459000</v>
      </c>
      <c r="AO791" s="23">
        <f t="shared" si="413"/>
        <v>222000</v>
      </c>
      <c r="AP791" s="23">
        <f t="shared" si="414"/>
        <v>237000</v>
      </c>
      <c r="AQ791" s="24">
        <v>45033</v>
      </c>
      <c r="AR791" s="27" t="str">
        <f t="shared" si="415"/>
        <v>17/04/23</v>
      </c>
      <c r="AS791" s="16">
        <v>1</v>
      </c>
      <c r="AT791" s="66">
        <f>AP791/'pivot general'!$A$8</f>
        <v>3.5552416675523518E-4</v>
      </c>
    </row>
    <row r="792" spans="1:46" ht="14.4" x14ac:dyDescent="0.3">
      <c r="A792" s="16">
        <v>791</v>
      </c>
      <c r="B792" s="16" t="str">
        <f t="shared" si="384"/>
        <v>ORD-SP-791-07/04/23</v>
      </c>
      <c r="C792" s="17" t="s">
        <v>61</v>
      </c>
      <c r="D792" s="16" t="str">
        <f>_xlfn.XLOOKUP($C792,Product!$E$3:$E$29,Product!$D$3:$D$29)</f>
        <v>SP</v>
      </c>
      <c r="E792" s="18" t="s">
        <v>346</v>
      </c>
      <c r="F792" s="18">
        <f t="shared" si="385"/>
        <v>10</v>
      </c>
      <c r="G792" s="18">
        <f t="shared" si="386"/>
        <v>20</v>
      </c>
      <c r="H792" s="18">
        <f t="shared" si="387"/>
        <v>31</v>
      </c>
      <c r="I792" s="18">
        <f t="shared" si="388"/>
        <v>10</v>
      </c>
      <c r="J792" s="16" t="str">
        <f t="shared" si="389"/>
        <v>Ocean Blue</v>
      </c>
      <c r="K792" s="16" t="str">
        <f t="shared" si="390"/>
        <v>Ocean Blue</v>
      </c>
      <c r="L792" s="25" t="str">
        <f t="shared" si="391"/>
        <v xml:space="preserve"> 1</v>
      </c>
      <c r="M792" s="19">
        <f t="shared" si="392"/>
        <v>1</v>
      </c>
      <c r="N792" s="18">
        <f t="shared" si="393"/>
        <v>44</v>
      </c>
      <c r="O792" s="18">
        <f t="shared" si="394"/>
        <v>52</v>
      </c>
      <c r="P792" s="18">
        <f t="shared" si="395"/>
        <v>63</v>
      </c>
      <c r="Q792" s="18">
        <f t="shared" si="396"/>
        <v>8</v>
      </c>
      <c r="R792" s="27" t="str">
        <f t="shared" si="397"/>
        <v xml:space="preserve">Magenta </v>
      </c>
      <c r="S792" s="19" t="str">
        <f t="shared" si="398"/>
        <v xml:space="preserve">Magenta </v>
      </c>
      <c r="T792" s="19" t="str">
        <f t="shared" si="399"/>
        <v xml:space="preserve"> 3</v>
      </c>
      <c r="U792" s="19">
        <f t="shared" si="400"/>
        <v>3</v>
      </c>
      <c r="V792" s="20" t="e">
        <f t="shared" si="401"/>
        <v>#VALUE!</v>
      </c>
      <c r="W792" s="18" t="e">
        <f t="shared" si="402"/>
        <v>#VALUE!</v>
      </c>
      <c r="X792" s="18" t="e">
        <f t="shared" si="403"/>
        <v>#VALUE!</v>
      </c>
      <c r="Y792" s="18" t="e">
        <f t="shared" si="404"/>
        <v>#VALUE!</v>
      </c>
      <c r="Z792" s="16" t="str">
        <f t="shared" si="405"/>
        <v xml:space="preserve"> </v>
      </c>
      <c r="AA792" s="16" t="str">
        <f t="shared" si="406"/>
        <v xml:space="preserve"> </v>
      </c>
      <c r="AB792" s="19" t="str">
        <f t="shared" si="407"/>
        <v>0</v>
      </c>
      <c r="AC792" s="19">
        <f t="shared" si="408"/>
        <v>0</v>
      </c>
      <c r="AD792" s="19">
        <f t="shared" si="409"/>
        <v>4</v>
      </c>
      <c r="AE792" s="31">
        <f>_xlfn.XLOOKUP(C792,Product!$E$3:$E$29,Product!$F$3:$F$29)</f>
        <v>278000</v>
      </c>
      <c r="AF792" s="31">
        <f>_xlfn.XLOOKUP(C792,Product!$E$3:$E$29,Product!$G$3:$G$29)</f>
        <v>122000</v>
      </c>
      <c r="AG792" s="21" t="s">
        <v>16</v>
      </c>
      <c r="AH792" s="22" t="e">
        <f>_xlfn.XLOOKUP(AG792,Diskon!$C$3:$C$9,Diskon!$D$3:$D$9)</f>
        <v>#N/A</v>
      </c>
      <c r="AI792" s="17" t="s">
        <v>16</v>
      </c>
      <c r="AJ792" s="16" t="s">
        <v>14</v>
      </c>
      <c r="AK792" s="16" t="s">
        <v>36</v>
      </c>
      <c r="AL792" s="23">
        <f t="shared" si="410"/>
        <v>1112000</v>
      </c>
      <c r="AM792" s="23" t="str">
        <f t="shared" si="411"/>
        <v>0</v>
      </c>
      <c r="AN792" s="23">
        <f t="shared" si="412"/>
        <v>1112000</v>
      </c>
      <c r="AO792" s="23">
        <f t="shared" si="413"/>
        <v>488000</v>
      </c>
      <c r="AP792" s="23">
        <f t="shared" si="414"/>
        <v>624000</v>
      </c>
      <c r="AQ792" s="24">
        <v>45023</v>
      </c>
      <c r="AR792" s="27" t="str">
        <f t="shared" si="415"/>
        <v>07/04/23</v>
      </c>
      <c r="AS792" s="16">
        <v>3</v>
      </c>
      <c r="AT792" s="66">
        <f>AP792/'pivot general'!$A$8</f>
        <v>9.3606362892517615E-4</v>
      </c>
    </row>
    <row r="793" spans="1:46" ht="14.4" x14ac:dyDescent="0.3">
      <c r="A793" s="16">
        <v>792</v>
      </c>
      <c r="B793" s="16" t="str">
        <f t="shared" si="384"/>
        <v>ORD-PW-792-03/04/23</v>
      </c>
      <c r="C793" s="17" t="s">
        <v>22</v>
      </c>
      <c r="D793" s="16" t="str">
        <f>_xlfn.XLOOKUP($C793,Product!$E$3:$E$29,Product!$D$3:$D$29)</f>
        <v>PW</v>
      </c>
      <c r="E793" s="18" t="s">
        <v>139</v>
      </c>
      <c r="F793" s="18">
        <f t="shared" si="385"/>
        <v>10</v>
      </c>
      <c r="G793" s="18">
        <f t="shared" si="386"/>
        <v>14</v>
      </c>
      <c r="H793" s="18">
        <f t="shared" si="387"/>
        <v>25</v>
      </c>
      <c r="I793" s="18">
        <f t="shared" si="388"/>
        <v>4</v>
      </c>
      <c r="J793" s="16" t="str">
        <f t="shared" si="389"/>
        <v>Dusk</v>
      </c>
      <c r="K793" s="16" t="str">
        <f t="shared" si="390"/>
        <v>Dusk</v>
      </c>
      <c r="L793" s="25" t="str">
        <f t="shared" si="391"/>
        <v xml:space="preserve"> 4</v>
      </c>
      <c r="M793" s="19">
        <f t="shared" si="392"/>
        <v>4</v>
      </c>
      <c r="N793" s="18" t="e">
        <f t="shared" si="393"/>
        <v>#VALUE!</v>
      </c>
      <c r="O793" s="18" t="e">
        <f t="shared" si="394"/>
        <v>#VALUE!</v>
      </c>
      <c r="P793" s="18" t="e">
        <f t="shared" si="395"/>
        <v>#VALUE!</v>
      </c>
      <c r="Q793" s="18" t="e">
        <f t="shared" si="396"/>
        <v>#VALUE!</v>
      </c>
      <c r="R793" s="27" t="str">
        <f t="shared" si="397"/>
        <v xml:space="preserve"> </v>
      </c>
      <c r="S793" s="19" t="str">
        <f t="shared" si="398"/>
        <v xml:space="preserve"> </v>
      </c>
      <c r="T793" s="19" t="str">
        <f t="shared" si="399"/>
        <v>0</v>
      </c>
      <c r="U793" s="19">
        <f t="shared" si="400"/>
        <v>0</v>
      </c>
      <c r="V793" s="20" t="e">
        <f t="shared" si="401"/>
        <v>#VALUE!</v>
      </c>
      <c r="W793" s="18" t="e">
        <f t="shared" si="402"/>
        <v>#VALUE!</v>
      </c>
      <c r="X793" s="18" t="e">
        <f t="shared" si="403"/>
        <v>#VALUE!</v>
      </c>
      <c r="Y793" s="18" t="e">
        <f t="shared" si="404"/>
        <v>#VALUE!</v>
      </c>
      <c r="Z793" s="16" t="str">
        <f t="shared" si="405"/>
        <v xml:space="preserve"> </v>
      </c>
      <c r="AA793" s="16" t="str">
        <f t="shared" si="406"/>
        <v xml:space="preserve"> </v>
      </c>
      <c r="AB793" s="19" t="str">
        <f t="shared" si="407"/>
        <v>0</v>
      </c>
      <c r="AC793" s="19">
        <f t="shared" si="408"/>
        <v>0</v>
      </c>
      <c r="AD793" s="19">
        <f t="shared" si="409"/>
        <v>4</v>
      </c>
      <c r="AE793" s="31">
        <f>_xlfn.XLOOKUP(C793,Product!$E$3:$E$29,Product!$F$3:$F$29)</f>
        <v>90000</v>
      </c>
      <c r="AF793" s="31">
        <f>_xlfn.XLOOKUP(C793,Product!$E$3:$E$29,Product!$G$3:$G$29)</f>
        <v>37000</v>
      </c>
      <c r="AG793" s="21" t="s">
        <v>19</v>
      </c>
      <c r="AH793" s="22">
        <f>_xlfn.XLOOKUP(AG793,Diskon!$C$3:$C$9,Diskon!$D$3:$D$9)</f>
        <v>0.15</v>
      </c>
      <c r="AI793" s="17" t="s">
        <v>90</v>
      </c>
      <c r="AJ793" s="16" t="s">
        <v>11</v>
      </c>
      <c r="AK793" s="16" t="s">
        <v>42</v>
      </c>
      <c r="AL793" s="23">
        <f t="shared" si="410"/>
        <v>360000</v>
      </c>
      <c r="AM793" s="23">
        <f t="shared" si="411"/>
        <v>54000</v>
      </c>
      <c r="AN793" s="23">
        <f t="shared" si="412"/>
        <v>306000</v>
      </c>
      <c r="AO793" s="23">
        <f t="shared" si="413"/>
        <v>148000</v>
      </c>
      <c r="AP793" s="23">
        <f t="shared" si="414"/>
        <v>158000</v>
      </c>
      <c r="AQ793" s="24">
        <v>45019</v>
      </c>
      <c r="AR793" s="27" t="str">
        <f t="shared" si="415"/>
        <v>03/04/23</v>
      </c>
      <c r="AS793" s="16">
        <v>2</v>
      </c>
      <c r="AT793" s="66">
        <f>AP793/'pivot general'!$A$8</f>
        <v>2.3701611117015679E-4</v>
      </c>
    </row>
    <row r="794" spans="1:46" ht="14.4" x14ac:dyDescent="0.3">
      <c r="A794" s="16">
        <v>793</v>
      </c>
      <c r="B794" s="16" t="str">
        <f t="shared" si="384"/>
        <v>ORD-PW-793-24/04/23</v>
      </c>
      <c r="C794" s="17" t="s">
        <v>22</v>
      </c>
      <c r="D794" s="16" t="str">
        <f>_xlfn.XLOOKUP($C794,Product!$E$3:$E$29,Product!$D$3:$D$29)</f>
        <v>PW</v>
      </c>
      <c r="E794" s="18" t="s">
        <v>148</v>
      </c>
      <c r="F794" s="18">
        <f t="shared" si="385"/>
        <v>10</v>
      </c>
      <c r="G794" s="18">
        <f t="shared" si="386"/>
        <v>17</v>
      </c>
      <c r="H794" s="18">
        <f t="shared" si="387"/>
        <v>28</v>
      </c>
      <c r="I794" s="18">
        <f t="shared" si="388"/>
        <v>7</v>
      </c>
      <c r="J794" s="16" t="str">
        <f t="shared" si="389"/>
        <v>Magenta</v>
      </c>
      <c r="K794" s="16" t="str">
        <f t="shared" si="390"/>
        <v>Magenta</v>
      </c>
      <c r="L794" s="25" t="str">
        <f t="shared" si="391"/>
        <v xml:space="preserve"> 2</v>
      </c>
      <c r="M794" s="19">
        <f t="shared" si="392"/>
        <v>2</v>
      </c>
      <c r="N794" s="18" t="e">
        <f t="shared" si="393"/>
        <v>#VALUE!</v>
      </c>
      <c r="O794" s="18" t="e">
        <f t="shared" si="394"/>
        <v>#VALUE!</v>
      </c>
      <c r="P794" s="18" t="e">
        <f t="shared" si="395"/>
        <v>#VALUE!</v>
      </c>
      <c r="Q794" s="18" t="e">
        <f t="shared" si="396"/>
        <v>#VALUE!</v>
      </c>
      <c r="R794" s="27" t="str">
        <f t="shared" si="397"/>
        <v xml:space="preserve"> </v>
      </c>
      <c r="S794" s="19" t="str">
        <f t="shared" si="398"/>
        <v xml:space="preserve"> </v>
      </c>
      <c r="T794" s="19" t="str">
        <f t="shared" si="399"/>
        <v>0</v>
      </c>
      <c r="U794" s="19">
        <f t="shared" si="400"/>
        <v>0</v>
      </c>
      <c r="V794" s="20" t="e">
        <f t="shared" si="401"/>
        <v>#VALUE!</v>
      </c>
      <c r="W794" s="18" t="e">
        <f t="shared" si="402"/>
        <v>#VALUE!</v>
      </c>
      <c r="X794" s="18" t="e">
        <f t="shared" si="403"/>
        <v>#VALUE!</v>
      </c>
      <c r="Y794" s="18" t="e">
        <f t="shared" si="404"/>
        <v>#VALUE!</v>
      </c>
      <c r="Z794" s="16" t="str">
        <f t="shared" si="405"/>
        <v xml:space="preserve"> </v>
      </c>
      <c r="AA794" s="16" t="str">
        <f t="shared" si="406"/>
        <v xml:space="preserve"> </v>
      </c>
      <c r="AB794" s="19" t="str">
        <f t="shared" si="407"/>
        <v>0</v>
      </c>
      <c r="AC794" s="19">
        <f t="shared" si="408"/>
        <v>0</v>
      </c>
      <c r="AD794" s="19">
        <f t="shared" si="409"/>
        <v>2</v>
      </c>
      <c r="AE794" s="31">
        <f>_xlfn.XLOOKUP(C794,Product!$E$3:$E$29,Product!$F$3:$F$29)</f>
        <v>90000</v>
      </c>
      <c r="AF794" s="31">
        <f>_xlfn.XLOOKUP(C794,Product!$E$3:$E$29,Product!$G$3:$G$29)</f>
        <v>37000</v>
      </c>
      <c r="AG794" s="21" t="s">
        <v>100</v>
      </c>
      <c r="AH794" s="22">
        <f>_xlfn.XLOOKUP(AG794,Diskon!$C$3:$C$9,Diskon!$D$3:$D$9)</f>
        <v>0.15</v>
      </c>
      <c r="AI794" s="17" t="s">
        <v>13</v>
      </c>
      <c r="AJ794" s="16" t="s">
        <v>17</v>
      </c>
      <c r="AK794" s="16" t="s">
        <v>15</v>
      </c>
      <c r="AL794" s="23">
        <f t="shared" si="410"/>
        <v>180000</v>
      </c>
      <c r="AM794" s="23">
        <f t="shared" si="411"/>
        <v>27000</v>
      </c>
      <c r="AN794" s="23">
        <f t="shared" si="412"/>
        <v>153000</v>
      </c>
      <c r="AO794" s="23">
        <f t="shared" si="413"/>
        <v>74000</v>
      </c>
      <c r="AP794" s="23">
        <f t="shared" si="414"/>
        <v>79000</v>
      </c>
      <c r="AQ794" s="24">
        <v>45040</v>
      </c>
      <c r="AR794" s="27" t="str">
        <f t="shared" si="415"/>
        <v>24/04/23</v>
      </c>
      <c r="AS794" s="16">
        <v>2</v>
      </c>
      <c r="AT794" s="66">
        <f>AP794/'pivot general'!$A$8</f>
        <v>1.1850805558507839E-4</v>
      </c>
    </row>
    <row r="795" spans="1:46" ht="14.4" x14ac:dyDescent="0.3">
      <c r="A795" s="16">
        <v>794</v>
      </c>
      <c r="B795" s="16" t="str">
        <f t="shared" si="384"/>
        <v>ORD-SP-794-14/04/23</v>
      </c>
      <c r="C795" s="17" t="s">
        <v>61</v>
      </c>
      <c r="D795" s="16" t="str">
        <f>_xlfn.XLOOKUP($C795,Product!$E$3:$E$29,Product!$D$3:$D$29)</f>
        <v>SP</v>
      </c>
      <c r="E795" s="18" t="s">
        <v>631</v>
      </c>
      <c r="F795" s="18">
        <f t="shared" si="385"/>
        <v>10</v>
      </c>
      <c r="G795" s="18">
        <f t="shared" si="386"/>
        <v>14</v>
      </c>
      <c r="H795" s="18">
        <f t="shared" si="387"/>
        <v>25</v>
      </c>
      <c r="I795" s="18">
        <f t="shared" si="388"/>
        <v>4</v>
      </c>
      <c r="J795" s="16" t="str">
        <f t="shared" si="389"/>
        <v>Dusk</v>
      </c>
      <c r="K795" s="16" t="str">
        <f t="shared" si="390"/>
        <v>Dusk</v>
      </c>
      <c r="L795" s="25" t="str">
        <f t="shared" si="391"/>
        <v xml:space="preserve"> 1</v>
      </c>
      <c r="M795" s="19">
        <f t="shared" si="392"/>
        <v>1</v>
      </c>
      <c r="N795" s="18">
        <f t="shared" si="393"/>
        <v>38</v>
      </c>
      <c r="O795" s="18">
        <f t="shared" si="394"/>
        <v>47</v>
      </c>
      <c r="P795" s="18">
        <f t="shared" si="395"/>
        <v>58</v>
      </c>
      <c r="Q795" s="18">
        <f t="shared" si="396"/>
        <v>9</v>
      </c>
      <c r="R795" s="27" t="str">
        <f t="shared" si="397"/>
        <v xml:space="preserve">Ash Grey </v>
      </c>
      <c r="S795" s="19" t="str">
        <f t="shared" si="398"/>
        <v xml:space="preserve">Ash Grey </v>
      </c>
      <c r="T795" s="19" t="str">
        <f t="shared" si="399"/>
        <v xml:space="preserve"> 1</v>
      </c>
      <c r="U795" s="19">
        <f t="shared" si="400"/>
        <v>1</v>
      </c>
      <c r="V795" s="20">
        <f t="shared" si="401"/>
        <v>71</v>
      </c>
      <c r="W795" s="18">
        <f t="shared" si="402"/>
        <v>82</v>
      </c>
      <c r="X795" s="18">
        <f t="shared" si="403"/>
        <v>93</v>
      </c>
      <c r="Y795" s="18">
        <f t="shared" si="404"/>
        <v>11</v>
      </c>
      <c r="Z795" s="16" t="str">
        <f t="shared" si="405"/>
        <v xml:space="preserve">Ocean Blue </v>
      </c>
      <c r="AA795" s="16" t="str">
        <f t="shared" si="406"/>
        <v xml:space="preserve">Ocean Blue </v>
      </c>
      <c r="AB795" s="19" t="str">
        <f t="shared" si="407"/>
        <v xml:space="preserve"> 1</v>
      </c>
      <c r="AC795" s="19">
        <f t="shared" si="408"/>
        <v>1</v>
      </c>
      <c r="AD795" s="19">
        <f t="shared" si="409"/>
        <v>3</v>
      </c>
      <c r="AE795" s="31">
        <f>_xlfn.XLOOKUP(C795,Product!$E$3:$E$29,Product!$F$3:$F$29)</f>
        <v>278000</v>
      </c>
      <c r="AF795" s="31">
        <f>_xlfn.XLOOKUP(C795,Product!$E$3:$E$29,Product!$G$3:$G$29)</f>
        <v>122000</v>
      </c>
      <c r="AG795" s="21" t="s">
        <v>16</v>
      </c>
      <c r="AH795" s="22" t="e">
        <f>_xlfn.XLOOKUP(AG795,Diskon!$C$3:$C$9,Diskon!$D$3:$D$9)</f>
        <v>#N/A</v>
      </c>
      <c r="AI795" s="17" t="s">
        <v>16</v>
      </c>
      <c r="AJ795" s="16" t="s">
        <v>17</v>
      </c>
      <c r="AK795" s="16" t="s">
        <v>49</v>
      </c>
      <c r="AL795" s="23">
        <f t="shared" si="410"/>
        <v>834000</v>
      </c>
      <c r="AM795" s="23" t="str">
        <f t="shared" si="411"/>
        <v>0</v>
      </c>
      <c r="AN795" s="23">
        <f t="shared" si="412"/>
        <v>834000</v>
      </c>
      <c r="AO795" s="23">
        <f t="shared" si="413"/>
        <v>366000</v>
      </c>
      <c r="AP795" s="23">
        <f t="shared" si="414"/>
        <v>468000</v>
      </c>
      <c r="AQ795" s="24">
        <v>45030</v>
      </c>
      <c r="AR795" s="27" t="str">
        <f t="shared" si="415"/>
        <v>14/04/23</v>
      </c>
      <c r="AS795" s="16">
        <v>1</v>
      </c>
      <c r="AT795" s="66">
        <f>AP795/'pivot general'!$A$8</f>
        <v>7.020477216938822E-4</v>
      </c>
    </row>
    <row r="796" spans="1:46" ht="14.4" x14ac:dyDescent="0.3">
      <c r="A796" s="16">
        <v>795</v>
      </c>
      <c r="B796" s="16" t="str">
        <f t="shared" si="384"/>
        <v>ORD-PU-795-02/04/23</v>
      </c>
      <c r="C796" s="17" t="s">
        <v>71</v>
      </c>
      <c r="D796" s="16" t="str">
        <f>_xlfn.XLOOKUP($C796,Product!$E$3:$E$29,Product!$D$3:$D$29)</f>
        <v>PU</v>
      </c>
      <c r="E796" s="18" t="s">
        <v>632</v>
      </c>
      <c r="F796" s="18">
        <f t="shared" si="385"/>
        <v>10</v>
      </c>
      <c r="G796" s="18">
        <f t="shared" si="386"/>
        <v>14</v>
      </c>
      <c r="H796" s="18">
        <f t="shared" si="387"/>
        <v>25</v>
      </c>
      <c r="I796" s="18">
        <f t="shared" si="388"/>
        <v>4</v>
      </c>
      <c r="J796" s="16" t="str">
        <f t="shared" si="389"/>
        <v>Gold</v>
      </c>
      <c r="K796" s="16" t="str">
        <f t="shared" si="390"/>
        <v>Gold</v>
      </c>
      <c r="L796" s="25" t="str">
        <f t="shared" si="391"/>
        <v xml:space="preserve"> 1</v>
      </c>
      <c r="M796" s="19">
        <f t="shared" si="392"/>
        <v>1</v>
      </c>
      <c r="N796" s="18">
        <f t="shared" si="393"/>
        <v>38</v>
      </c>
      <c r="O796" s="18">
        <f t="shared" si="394"/>
        <v>47</v>
      </c>
      <c r="P796" s="18">
        <f t="shared" si="395"/>
        <v>58</v>
      </c>
      <c r="Q796" s="18">
        <f t="shared" si="396"/>
        <v>9</v>
      </c>
      <c r="R796" s="27" t="str">
        <f t="shared" si="397"/>
        <v xml:space="preserve">Ash Grey </v>
      </c>
      <c r="S796" s="19" t="str">
        <f t="shared" si="398"/>
        <v xml:space="preserve">Ash Grey </v>
      </c>
      <c r="T796" s="19" t="str">
        <f t="shared" si="399"/>
        <v xml:space="preserve"> 1</v>
      </c>
      <c r="U796" s="19">
        <f t="shared" si="400"/>
        <v>1</v>
      </c>
      <c r="V796" s="20" t="e">
        <f t="shared" si="401"/>
        <v>#VALUE!</v>
      </c>
      <c r="W796" s="18" t="e">
        <f t="shared" si="402"/>
        <v>#VALUE!</v>
      </c>
      <c r="X796" s="18" t="e">
        <f t="shared" si="403"/>
        <v>#VALUE!</v>
      </c>
      <c r="Y796" s="18" t="e">
        <f t="shared" si="404"/>
        <v>#VALUE!</v>
      </c>
      <c r="Z796" s="16" t="str">
        <f t="shared" si="405"/>
        <v xml:space="preserve"> </v>
      </c>
      <c r="AA796" s="16" t="str">
        <f t="shared" si="406"/>
        <v xml:space="preserve"> </v>
      </c>
      <c r="AB796" s="19" t="str">
        <f t="shared" si="407"/>
        <v>0</v>
      </c>
      <c r="AC796" s="19">
        <f t="shared" si="408"/>
        <v>0</v>
      </c>
      <c r="AD796" s="19">
        <f t="shared" si="409"/>
        <v>2</v>
      </c>
      <c r="AE796" s="31">
        <f>_xlfn.XLOOKUP(C796,Product!$E$3:$E$29,Product!$F$3:$F$29)</f>
        <v>200000</v>
      </c>
      <c r="AF796" s="31">
        <f>_xlfn.XLOOKUP(C796,Product!$E$3:$E$29,Product!$G$3:$G$29)</f>
        <v>64000</v>
      </c>
      <c r="AG796" s="21" t="s">
        <v>89</v>
      </c>
      <c r="AH796" s="22">
        <f>_xlfn.XLOOKUP(AG796,Diskon!$C$3:$C$9,Diskon!$D$3:$D$9)</f>
        <v>0.15</v>
      </c>
      <c r="AI796" s="17" t="s">
        <v>90</v>
      </c>
      <c r="AJ796" s="16" t="s">
        <v>23</v>
      </c>
      <c r="AK796" s="16" t="s">
        <v>75</v>
      </c>
      <c r="AL796" s="23">
        <f t="shared" si="410"/>
        <v>400000</v>
      </c>
      <c r="AM796" s="23">
        <f t="shared" si="411"/>
        <v>60000</v>
      </c>
      <c r="AN796" s="23">
        <f t="shared" si="412"/>
        <v>340000</v>
      </c>
      <c r="AO796" s="23">
        <f t="shared" si="413"/>
        <v>128000</v>
      </c>
      <c r="AP796" s="23">
        <f t="shared" si="414"/>
        <v>212000</v>
      </c>
      <c r="AQ796" s="24">
        <v>45018</v>
      </c>
      <c r="AR796" s="27" t="str">
        <f t="shared" si="415"/>
        <v>02/04/23</v>
      </c>
      <c r="AS796" s="16">
        <v>2</v>
      </c>
      <c r="AT796" s="66">
        <f>AP796/'pivot general'!$A$8</f>
        <v>3.1802161751945087E-4</v>
      </c>
    </row>
    <row r="797" spans="1:46" ht="14.4" x14ac:dyDescent="0.3">
      <c r="A797" s="16">
        <v>796</v>
      </c>
      <c r="B797" s="16" t="str">
        <f t="shared" si="384"/>
        <v>ORD-PP-796-21/04/23</v>
      </c>
      <c r="C797" s="17" t="s">
        <v>56</v>
      </c>
      <c r="D797" s="16" t="str">
        <f>_xlfn.XLOOKUP($C797,Product!$E$3:$E$29,Product!$D$3:$D$29)</f>
        <v>PP</v>
      </c>
      <c r="E797" s="18" t="s">
        <v>341</v>
      </c>
      <c r="F797" s="18">
        <f t="shared" si="385"/>
        <v>10</v>
      </c>
      <c r="G797" s="18">
        <f t="shared" si="386"/>
        <v>14</v>
      </c>
      <c r="H797" s="18">
        <f t="shared" si="387"/>
        <v>25</v>
      </c>
      <c r="I797" s="18">
        <f t="shared" si="388"/>
        <v>4</v>
      </c>
      <c r="J797" s="16" t="str">
        <f t="shared" si="389"/>
        <v>Gold</v>
      </c>
      <c r="K797" s="16" t="str">
        <f t="shared" si="390"/>
        <v>Gold</v>
      </c>
      <c r="L797" s="25" t="str">
        <f t="shared" si="391"/>
        <v xml:space="preserve"> 1</v>
      </c>
      <c r="M797" s="19">
        <f t="shared" si="392"/>
        <v>1</v>
      </c>
      <c r="N797" s="18" t="e">
        <f t="shared" si="393"/>
        <v>#VALUE!</v>
      </c>
      <c r="O797" s="18" t="e">
        <f t="shared" si="394"/>
        <v>#VALUE!</v>
      </c>
      <c r="P797" s="18" t="e">
        <f t="shared" si="395"/>
        <v>#VALUE!</v>
      </c>
      <c r="Q797" s="18" t="e">
        <f t="shared" si="396"/>
        <v>#VALUE!</v>
      </c>
      <c r="R797" s="27" t="str">
        <f t="shared" si="397"/>
        <v xml:space="preserve"> </v>
      </c>
      <c r="S797" s="19" t="str">
        <f t="shared" si="398"/>
        <v xml:space="preserve"> </v>
      </c>
      <c r="T797" s="19" t="str">
        <f t="shared" si="399"/>
        <v>0</v>
      </c>
      <c r="U797" s="19">
        <f t="shared" si="400"/>
        <v>0</v>
      </c>
      <c r="V797" s="20" t="e">
        <f t="shared" si="401"/>
        <v>#VALUE!</v>
      </c>
      <c r="W797" s="18" t="e">
        <f t="shared" si="402"/>
        <v>#VALUE!</v>
      </c>
      <c r="X797" s="18" t="e">
        <f t="shared" si="403"/>
        <v>#VALUE!</v>
      </c>
      <c r="Y797" s="18" t="e">
        <f t="shared" si="404"/>
        <v>#VALUE!</v>
      </c>
      <c r="Z797" s="16" t="str">
        <f t="shared" si="405"/>
        <v xml:space="preserve"> </v>
      </c>
      <c r="AA797" s="16" t="str">
        <f t="shared" si="406"/>
        <v xml:space="preserve"> </v>
      </c>
      <c r="AB797" s="19" t="str">
        <f t="shared" si="407"/>
        <v>0</v>
      </c>
      <c r="AC797" s="19">
        <f t="shared" si="408"/>
        <v>0</v>
      </c>
      <c r="AD797" s="19">
        <f t="shared" si="409"/>
        <v>1</v>
      </c>
      <c r="AE797" s="31">
        <f>_xlfn.XLOOKUP(C797,Product!$E$3:$E$29,Product!$F$3:$F$29)</f>
        <v>175000</v>
      </c>
      <c r="AF797" s="31">
        <f>_xlfn.XLOOKUP(C797,Product!$E$3:$E$29,Product!$G$3:$G$29)</f>
        <v>63000</v>
      </c>
      <c r="AG797" s="21" t="s">
        <v>100</v>
      </c>
      <c r="AH797" s="22">
        <f>_xlfn.XLOOKUP(AG797,Diskon!$C$3:$C$9,Diskon!$D$3:$D$9)</f>
        <v>0.15</v>
      </c>
      <c r="AI797" s="17" t="s">
        <v>13</v>
      </c>
      <c r="AJ797" s="16" t="s">
        <v>17</v>
      </c>
      <c r="AK797" s="16" t="s">
        <v>26</v>
      </c>
      <c r="AL797" s="23">
        <f t="shared" si="410"/>
        <v>175000</v>
      </c>
      <c r="AM797" s="23">
        <f t="shared" si="411"/>
        <v>26250</v>
      </c>
      <c r="AN797" s="23">
        <f t="shared" si="412"/>
        <v>148750</v>
      </c>
      <c r="AO797" s="23">
        <f t="shared" si="413"/>
        <v>63000</v>
      </c>
      <c r="AP797" s="23">
        <f t="shared" si="414"/>
        <v>85750</v>
      </c>
      <c r="AQ797" s="24">
        <v>45037</v>
      </c>
      <c r="AR797" s="27" t="str">
        <f t="shared" si="415"/>
        <v>21/04/23</v>
      </c>
      <c r="AS797" s="16">
        <v>3</v>
      </c>
      <c r="AT797" s="66">
        <f>AP797/'pivot general'!$A$8</f>
        <v>1.2863374387874017E-4</v>
      </c>
    </row>
    <row r="798" spans="1:46" ht="14.4" x14ac:dyDescent="0.3">
      <c r="A798" s="16">
        <v>797</v>
      </c>
      <c r="B798" s="16" t="str">
        <f t="shared" si="384"/>
        <v>ORD-AK-797-24/04/23</v>
      </c>
      <c r="C798" s="17" t="s">
        <v>50</v>
      </c>
      <c r="D798" s="16" t="str">
        <f>_xlfn.XLOOKUP($C798,Product!$E$3:$E$29,Product!$D$3:$D$29)</f>
        <v>AK</v>
      </c>
      <c r="E798" s="18" t="s">
        <v>478</v>
      </c>
      <c r="F798" s="18">
        <f t="shared" si="385"/>
        <v>10</v>
      </c>
      <c r="G798" s="18">
        <f t="shared" si="386"/>
        <v>14</v>
      </c>
      <c r="H798" s="18">
        <f t="shared" si="387"/>
        <v>25</v>
      </c>
      <c r="I798" s="18">
        <f t="shared" si="388"/>
        <v>4</v>
      </c>
      <c r="J798" s="16" t="str">
        <f t="shared" si="389"/>
        <v>Dusk</v>
      </c>
      <c r="K798" s="16" t="str">
        <f t="shared" si="390"/>
        <v>Dusk</v>
      </c>
      <c r="L798" s="25" t="str">
        <f t="shared" si="391"/>
        <v xml:space="preserve"> 3</v>
      </c>
      <c r="M798" s="19">
        <f t="shared" si="392"/>
        <v>3</v>
      </c>
      <c r="N798" s="18">
        <f t="shared" si="393"/>
        <v>38</v>
      </c>
      <c r="O798" s="18">
        <f t="shared" si="394"/>
        <v>43</v>
      </c>
      <c r="P798" s="18">
        <f t="shared" si="395"/>
        <v>54</v>
      </c>
      <c r="Q798" s="18">
        <f t="shared" si="396"/>
        <v>5</v>
      </c>
      <c r="R798" s="27" t="str">
        <f t="shared" si="397"/>
        <v xml:space="preserve">Gold </v>
      </c>
      <c r="S798" s="19" t="str">
        <f t="shared" si="398"/>
        <v xml:space="preserve">Gold </v>
      </c>
      <c r="T798" s="19" t="str">
        <f t="shared" si="399"/>
        <v xml:space="preserve"> 1</v>
      </c>
      <c r="U798" s="19">
        <f t="shared" si="400"/>
        <v>1</v>
      </c>
      <c r="V798" s="20" t="e">
        <f t="shared" si="401"/>
        <v>#VALUE!</v>
      </c>
      <c r="W798" s="18" t="e">
        <f t="shared" si="402"/>
        <v>#VALUE!</v>
      </c>
      <c r="X798" s="18" t="e">
        <f t="shared" si="403"/>
        <v>#VALUE!</v>
      </c>
      <c r="Y798" s="18" t="e">
        <f t="shared" si="404"/>
        <v>#VALUE!</v>
      </c>
      <c r="Z798" s="16" t="str">
        <f t="shared" si="405"/>
        <v xml:space="preserve"> </v>
      </c>
      <c r="AA798" s="16" t="str">
        <f t="shared" si="406"/>
        <v xml:space="preserve"> </v>
      </c>
      <c r="AB798" s="19" t="str">
        <f t="shared" si="407"/>
        <v>0</v>
      </c>
      <c r="AC798" s="19">
        <f t="shared" si="408"/>
        <v>0</v>
      </c>
      <c r="AD798" s="19">
        <f t="shared" si="409"/>
        <v>4</v>
      </c>
      <c r="AE798" s="31">
        <f>_xlfn.XLOOKUP(C798,Product!$E$3:$E$29,Product!$F$3:$F$29)</f>
        <v>290000</v>
      </c>
      <c r="AF798" s="31">
        <f>_xlfn.XLOOKUP(C798,Product!$E$3:$E$29,Product!$G$3:$G$29)</f>
        <v>115000</v>
      </c>
      <c r="AG798" s="21" t="s">
        <v>100</v>
      </c>
      <c r="AH798" s="22">
        <f>_xlfn.XLOOKUP(AG798,Diskon!$C$3:$C$9,Diskon!$D$3:$D$9)</f>
        <v>0.15</v>
      </c>
      <c r="AI798" s="17" t="s">
        <v>13</v>
      </c>
      <c r="AJ798" s="16" t="s">
        <v>17</v>
      </c>
      <c r="AK798" s="16" t="s">
        <v>26</v>
      </c>
      <c r="AL798" s="23">
        <f t="shared" si="410"/>
        <v>1160000</v>
      </c>
      <c r="AM798" s="23">
        <f t="shared" si="411"/>
        <v>174000</v>
      </c>
      <c r="AN798" s="23">
        <f t="shared" si="412"/>
        <v>986000</v>
      </c>
      <c r="AO798" s="23">
        <f t="shared" si="413"/>
        <v>460000</v>
      </c>
      <c r="AP798" s="23">
        <f t="shared" si="414"/>
        <v>526000</v>
      </c>
      <c r="AQ798" s="24">
        <v>45040</v>
      </c>
      <c r="AR798" s="27" t="str">
        <f t="shared" si="415"/>
        <v>24/04/23</v>
      </c>
      <c r="AS798" s="16">
        <v>3</v>
      </c>
      <c r="AT798" s="66">
        <f>AP798/'pivot general'!$A$8</f>
        <v>7.8905363592090172E-4</v>
      </c>
    </row>
    <row r="799" spans="1:46" ht="14.4" x14ac:dyDescent="0.3">
      <c r="A799" s="16">
        <v>798</v>
      </c>
      <c r="B799" s="16" t="str">
        <f t="shared" si="384"/>
        <v>ORD-SP-798-08/04/23</v>
      </c>
      <c r="C799" s="17" t="s">
        <v>65</v>
      </c>
      <c r="D799" s="16" t="str">
        <f>_xlfn.XLOOKUP($C799,Product!$E$3:$E$29,Product!$D$3:$D$29)</f>
        <v>SP</v>
      </c>
      <c r="E799" s="18" t="s">
        <v>633</v>
      </c>
      <c r="F799" s="18">
        <f t="shared" si="385"/>
        <v>10</v>
      </c>
      <c r="G799" s="18">
        <f t="shared" si="386"/>
        <v>17</v>
      </c>
      <c r="H799" s="18">
        <f t="shared" si="387"/>
        <v>28</v>
      </c>
      <c r="I799" s="18">
        <f t="shared" si="388"/>
        <v>7</v>
      </c>
      <c r="J799" s="16" t="str">
        <f t="shared" si="389"/>
        <v>Magenta</v>
      </c>
      <c r="K799" s="16" t="str">
        <f t="shared" si="390"/>
        <v>Magenta</v>
      </c>
      <c r="L799" s="25" t="str">
        <f t="shared" si="391"/>
        <v xml:space="preserve"> 1</v>
      </c>
      <c r="M799" s="19">
        <f t="shared" si="392"/>
        <v>1</v>
      </c>
      <c r="N799" s="18">
        <f t="shared" si="393"/>
        <v>41</v>
      </c>
      <c r="O799" s="18">
        <f t="shared" si="394"/>
        <v>56</v>
      </c>
      <c r="P799" s="18">
        <f t="shared" si="395"/>
        <v>67</v>
      </c>
      <c r="Q799" s="18">
        <f t="shared" si="396"/>
        <v>15</v>
      </c>
      <c r="R799" s="27" t="str">
        <f t="shared" si="397"/>
        <v xml:space="preserve">Midnight Black </v>
      </c>
      <c r="S799" s="19" t="str">
        <f t="shared" si="398"/>
        <v xml:space="preserve">Midnight Black </v>
      </c>
      <c r="T799" s="19" t="str">
        <f t="shared" si="399"/>
        <v xml:space="preserve"> 1</v>
      </c>
      <c r="U799" s="19">
        <f t="shared" si="400"/>
        <v>1</v>
      </c>
      <c r="V799" s="20" t="e">
        <f t="shared" si="401"/>
        <v>#VALUE!</v>
      </c>
      <c r="W799" s="18" t="e">
        <f t="shared" si="402"/>
        <v>#VALUE!</v>
      </c>
      <c r="X799" s="18" t="e">
        <f t="shared" si="403"/>
        <v>#VALUE!</v>
      </c>
      <c r="Y799" s="18" t="e">
        <f t="shared" si="404"/>
        <v>#VALUE!</v>
      </c>
      <c r="Z799" s="16" t="str">
        <f t="shared" si="405"/>
        <v xml:space="preserve"> </v>
      </c>
      <c r="AA799" s="16" t="str">
        <f t="shared" si="406"/>
        <v xml:space="preserve"> </v>
      </c>
      <c r="AB799" s="19" t="str">
        <f t="shared" si="407"/>
        <v>0</v>
      </c>
      <c r="AC799" s="19">
        <f t="shared" si="408"/>
        <v>0</v>
      </c>
      <c r="AD799" s="19">
        <f t="shared" si="409"/>
        <v>2</v>
      </c>
      <c r="AE799" s="31">
        <f>_xlfn.XLOOKUP(C799,Product!$E$3:$E$29,Product!$F$3:$F$29)</f>
        <v>360000</v>
      </c>
      <c r="AF799" s="31">
        <f>_xlfn.XLOOKUP(C799,Product!$E$3:$E$29,Product!$G$3:$G$29)</f>
        <v>108000</v>
      </c>
      <c r="AG799" s="21" t="s">
        <v>16</v>
      </c>
      <c r="AH799" s="22" t="e">
        <f>_xlfn.XLOOKUP(AG799,Diskon!$C$3:$C$9,Diskon!$D$3:$D$9)</f>
        <v>#N/A</v>
      </c>
      <c r="AI799" s="17" t="s">
        <v>16</v>
      </c>
      <c r="AJ799" s="16" t="s">
        <v>14</v>
      </c>
      <c r="AK799" s="16" t="s">
        <v>18</v>
      </c>
      <c r="AL799" s="23">
        <f t="shared" si="410"/>
        <v>720000</v>
      </c>
      <c r="AM799" s="23" t="str">
        <f t="shared" si="411"/>
        <v>0</v>
      </c>
      <c r="AN799" s="23">
        <f t="shared" si="412"/>
        <v>720000</v>
      </c>
      <c r="AO799" s="23">
        <f t="shared" si="413"/>
        <v>216000</v>
      </c>
      <c r="AP799" s="23">
        <f t="shared" si="414"/>
        <v>504000</v>
      </c>
      <c r="AQ799" s="24">
        <v>45024</v>
      </c>
      <c r="AR799" s="27" t="str">
        <f t="shared" si="415"/>
        <v>08/04/23</v>
      </c>
      <c r="AS799" s="16">
        <v>2</v>
      </c>
      <c r="AT799" s="66">
        <f>AP799/'pivot general'!$A$8</f>
        <v>7.5605139259341154E-4</v>
      </c>
    </row>
    <row r="800" spans="1:46" ht="14.4" x14ac:dyDescent="0.3">
      <c r="A800" s="16">
        <v>799</v>
      </c>
      <c r="B800" s="16" t="str">
        <f t="shared" si="384"/>
        <v>ORD-PP-799-05/04/23</v>
      </c>
      <c r="C800" s="17" t="s">
        <v>56</v>
      </c>
      <c r="D800" s="16" t="str">
        <f>_xlfn.XLOOKUP($C800,Product!$E$3:$E$29,Product!$D$3:$D$29)</f>
        <v>PP</v>
      </c>
      <c r="E800" s="18" t="s">
        <v>634</v>
      </c>
      <c r="F800" s="18">
        <f t="shared" si="385"/>
        <v>10</v>
      </c>
      <c r="G800" s="18">
        <f t="shared" si="386"/>
        <v>20</v>
      </c>
      <c r="H800" s="18">
        <f t="shared" si="387"/>
        <v>31</v>
      </c>
      <c r="I800" s="18">
        <f t="shared" si="388"/>
        <v>10</v>
      </c>
      <c r="J800" s="16" t="str">
        <f t="shared" si="389"/>
        <v>Snow White</v>
      </c>
      <c r="K800" s="16" t="str">
        <f t="shared" si="390"/>
        <v>Snow White</v>
      </c>
      <c r="L800" s="25" t="str">
        <f t="shared" si="391"/>
        <v xml:space="preserve"> 1</v>
      </c>
      <c r="M800" s="19">
        <f t="shared" si="392"/>
        <v>1</v>
      </c>
      <c r="N800" s="18">
        <f t="shared" si="393"/>
        <v>44</v>
      </c>
      <c r="O800" s="18">
        <f t="shared" si="394"/>
        <v>49</v>
      </c>
      <c r="P800" s="18">
        <f t="shared" si="395"/>
        <v>60</v>
      </c>
      <c r="Q800" s="18">
        <f t="shared" si="396"/>
        <v>5</v>
      </c>
      <c r="R800" s="27" t="str">
        <f t="shared" si="397"/>
        <v xml:space="preserve">Gold </v>
      </c>
      <c r="S800" s="19" t="str">
        <f t="shared" si="398"/>
        <v xml:space="preserve">Gold </v>
      </c>
      <c r="T800" s="19" t="str">
        <f t="shared" si="399"/>
        <v xml:space="preserve"> 1</v>
      </c>
      <c r="U800" s="19">
        <f t="shared" si="400"/>
        <v>1</v>
      </c>
      <c r="V800" s="20" t="e">
        <f t="shared" si="401"/>
        <v>#VALUE!</v>
      </c>
      <c r="W800" s="18" t="e">
        <f t="shared" si="402"/>
        <v>#VALUE!</v>
      </c>
      <c r="X800" s="18" t="e">
        <f t="shared" si="403"/>
        <v>#VALUE!</v>
      </c>
      <c r="Y800" s="18" t="e">
        <f t="shared" si="404"/>
        <v>#VALUE!</v>
      </c>
      <c r="Z800" s="16" t="str">
        <f t="shared" si="405"/>
        <v xml:space="preserve"> </v>
      </c>
      <c r="AA800" s="16" t="str">
        <f t="shared" si="406"/>
        <v xml:space="preserve"> </v>
      </c>
      <c r="AB800" s="19" t="str">
        <f t="shared" si="407"/>
        <v>0</v>
      </c>
      <c r="AC800" s="19">
        <f t="shared" si="408"/>
        <v>0</v>
      </c>
      <c r="AD800" s="19">
        <f t="shared" si="409"/>
        <v>2</v>
      </c>
      <c r="AE800" s="31">
        <f>_xlfn.XLOOKUP(C800,Product!$E$3:$E$29,Product!$F$3:$F$29)</f>
        <v>175000</v>
      </c>
      <c r="AF800" s="31">
        <f>_xlfn.XLOOKUP(C800,Product!$E$3:$E$29,Product!$G$3:$G$29)</f>
        <v>63000</v>
      </c>
      <c r="AG800" s="21" t="s">
        <v>10</v>
      </c>
      <c r="AH800" s="22">
        <f>_xlfn.XLOOKUP(AG800,Diskon!$C$3:$C$9,Diskon!$D$3:$D$9)</f>
        <v>0.1</v>
      </c>
      <c r="AI800" s="17" t="s">
        <v>90</v>
      </c>
      <c r="AJ800" s="16" t="s">
        <v>11</v>
      </c>
      <c r="AK800" s="16" t="s">
        <v>44</v>
      </c>
      <c r="AL800" s="23">
        <f t="shared" si="410"/>
        <v>350000</v>
      </c>
      <c r="AM800" s="23">
        <f t="shared" si="411"/>
        <v>35000</v>
      </c>
      <c r="AN800" s="23">
        <f t="shared" si="412"/>
        <v>315000</v>
      </c>
      <c r="AO800" s="23">
        <f t="shared" si="413"/>
        <v>126000</v>
      </c>
      <c r="AP800" s="23">
        <f t="shared" si="414"/>
        <v>189000</v>
      </c>
      <c r="AQ800" s="24">
        <v>45021</v>
      </c>
      <c r="AR800" s="27" t="str">
        <f t="shared" si="415"/>
        <v>05/04/23</v>
      </c>
      <c r="AS800" s="16">
        <v>2</v>
      </c>
      <c r="AT800" s="66">
        <f>AP800/'pivot general'!$A$8</f>
        <v>2.8351927222252933E-4</v>
      </c>
    </row>
    <row r="801" spans="1:46" ht="14.4" x14ac:dyDescent="0.3">
      <c r="A801" s="16">
        <v>800</v>
      </c>
      <c r="B801" s="16" t="str">
        <f t="shared" si="384"/>
        <v>ORD-PU-800-19/04/23</v>
      </c>
      <c r="C801" s="17" t="s">
        <v>71</v>
      </c>
      <c r="D801" s="16" t="str">
        <f>_xlfn.XLOOKUP($C801,Product!$E$3:$E$29,Product!$D$3:$D$29)</f>
        <v>PU</v>
      </c>
      <c r="E801" s="18" t="s">
        <v>415</v>
      </c>
      <c r="F801" s="18">
        <f t="shared" si="385"/>
        <v>10</v>
      </c>
      <c r="G801" s="18">
        <f t="shared" si="386"/>
        <v>19</v>
      </c>
      <c r="H801" s="18">
        <f t="shared" si="387"/>
        <v>30</v>
      </c>
      <c r="I801" s="18">
        <f t="shared" si="388"/>
        <v>9</v>
      </c>
      <c r="J801" s="16" t="str">
        <f t="shared" si="389"/>
        <v>Rose Gold</v>
      </c>
      <c r="K801" s="16" t="str">
        <f t="shared" si="390"/>
        <v>Rose Gold</v>
      </c>
      <c r="L801" s="25" t="str">
        <f t="shared" si="391"/>
        <v xml:space="preserve"> 5</v>
      </c>
      <c r="M801" s="19">
        <f t="shared" si="392"/>
        <v>5</v>
      </c>
      <c r="N801" s="18">
        <f t="shared" si="393"/>
        <v>43</v>
      </c>
      <c r="O801" s="18">
        <f t="shared" si="394"/>
        <v>48</v>
      </c>
      <c r="P801" s="18">
        <f t="shared" si="395"/>
        <v>59</v>
      </c>
      <c r="Q801" s="18">
        <f t="shared" si="396"/>
        <v>5</v>
      </c>
      <c r="R801" s="27" t="str">
        <f t="shared" si="397"/>
        <v xml:space="preserve">Dusk </v>
      </c>
      <c r="S801" s="19" t="str">
        <f t="shared" si="398"/>
        <v xml:space="preserve">Dusk </v>
      </c>
      <c r="T801" s="19" t="str">
        <f t="shared" si="399"/>
        <v xml:space="preserve"> 1</v>
      </c>
      <c r="U801" s="19">
        <f t="shared" si="400"/>
        <v>1</v>
      </c>
      <c r="V801" s="20" t="e">
        <f t="shared" si="401"/>
        <v>#VALUE!</v>
      </c>
      <c r="W801" s="18" t="e">
        <f t="shared" si="402"/>
        <v>#VALUE!</v>
      </c>
      <c r="X801" s="18" t="e">
        <f t="shared" si="403"/>
        <v>#VALUE!</v>
      </c>
      <c r="Y801" s="18" t="e">
        <f t="shared" si="404"/>
        <v>#VALUE!</v>
      </c>
      <c r="Z801" s="16" t="str">
        <f t="shared" si="405"/>
        <v xml:space="preserve"> </v>
      </c>
      <c r="AA801" s="16" t="str">
        <f t="shared" si="406"/>
        <v xml:space="preserve"> </v>
      </c>
      <c r="AB801" s="19" t="str">
        <f t="shared" si="407"/>
        <v>0</v>
      </c>
      <c r="AC801" s="19">
        <f t="shared" si="408"/>
        <v>0</v>
      </c>
      <c r="AD801" s="19">
        <f t="shared" si="409"/>
        <v>6</v>
      </c>
      <c r="AE801" s="31">
        <f>_xlfn.XLOOKUP(C801,Product!$E$3:$E$29,Product!$F$3:$F$29)</f>
        <v>200000</v>
      </c>
      <c r="AF801" s="31">
        <f>_xlfn.XLOOKUP(C801,Product!$E$3:$E$29,Product!$G$3:$G$29)</f>
        <v>64000</v>
      </c>
      <c r="AG801" s="21" t="s">
        <v>12</v>
      </c>
      <c r="AH801" s="22">
        <f>_xlfn.XLOOKUP(AG801,Diskon!$C$3:$C$9,Diskon!$D$3:$D$9)</f>
        <v>0.2</v>
      </c>
      <c r="AI801" s="17" t="s">
        <v>13</v>
      </c>
      <c r="AJ801" s="16" t="s">
        <v>11</v>
      </c>
      <c r="AK801" s="16" t="s">
        <v>38</v>
      </c>
      <c r="AL801" s="23">
        <f t="shared" si="410"/>
        <v>1200000</v>
      </c>
      <c r="AM801" s="23">
        <f t="shared" si="411"/>
        <v>240000</v>
      </c>
      <c r="AN801" s="23">
        <f t="shared" si="412"/>
        <v>960000</v>
      </c>
      <c r="AO801" s="23">
        <f t="shared" si="413"/>
        <v>384000</v>
      </c>
      <c r="AP801" s="23">
        <f t="shared" si="414"/>
        <v>576000</v>
      </c>
      <c r="AQ801" s="24">
        <v>45035</v>
      </c>
      <c r="AR801" s="27" t="str">
        <f t="shared" si="415"/>
        <v>19/04/23</v>
      </c>
      <c r="AS801" s="16">
        <v>5</v>
      </c>
      <c r="AT801" s="66">
        <f>AP801/'pivot general'!$A$8</f>
        <v>8.6405873439247035E-4</v>
      </c>
    </row>
    <row r="802" spans="1:46" ht="14.4" x14ac:dyDescent="0.3">
      <c r="A802" s="16">
        <v>801</v>
      </c>
      <c r="B802" s="16" t="str">
        <f t="shared" si="384"/>
        <v>ORD-PW-801-21/04/23</v>
      </c>
      <c r="C802" s="17" t="s">
        <v>73</v>
      </c>
      <c r="D802" s="16" t="str">
        <f>_xlfn.XLOOKUP($C802,Product!$E$3:$E$29,Product!$D$3:$D$29)</f>
        <v>PW</v>
      </c>
      <c r="E802" s="18" t="s">
        <v>635</v>
      </c>
      <c r="F802" s="18">
        <f t="shared" si="385"/>
        <v>10</v>
      </c>
      <c r="G802" s="18">
        <f t="shared" si="386"/>
        <v>17</v>
      </c>
      <c r="H802" s="18">
        <f t="shared" si="387"/>
        <v>28</v>
      </c>
      <c r="I802" s="18">
        <f t="shared" si="388"/>
        <v>7</v>
      </c>
      <c r="J802" s="16" t="str">
        <f t="shared" si="389"/>
        <v>Magenta</v>
      </c>
      <c r="K802" s="16" t="str">
        <f t="shared" si="390"/>
        <v>Magenta</v>
      </c>
      <c r="L802" s="25" t="str">
        <f t="shared" si="391"/>
        <v xml:space="preserve"> 1</v>
      </c>
      <c r="M802" s="19">
        <f t="shared" si="392"/>
        <v>1</v>
      </c>
      <c r="N802" s="18">
        <f t="shared" si="393"/>
        <v>41</v>
      </c>
      <c r="O802" s="18">
        <f t="shared" si="394"/>
        <v>52</v>
      </c>
      <c r="P802" s="18">
        <f t="shared" si="395"/>
        <v>63</v>
      </c>
      <c r="Q802" s="18">
        <f t="shared" si="396"/>
        <v>11</v>
      </c>
      <c r="R802" s="27" t="str">
        <f t="shared" si="397"/>
        <v xml:space="preserve">Snow White </v>
      </c>
      <c r="S802" s="19" t="str">
        <f t="shared" si="398"/>
        <v xml:space="preserve">Snow White </v>
      </c>
      <c r="T802" s="19" t="str">
        <f t="shared" si="399"/>
        <v xml:space="preserve"> 1</v>
      </c>
      <c r="U802" s="19">
        <f t="shared" si="400"/>
        <v>1</v>
      </c>
      <c r="V802" s="20">
        <f t="shared" si="401"/>
        <v>76</v>
      </c>
      <c r="W802" s="18">
        <f t="shared" si="402"/>
        <v>91</v>
      </c>
      <c r="X802" s="18">
        <f t="shared" si="403"/>
        <v>102</v>
      </c>
      <c r="Y802" s="18">
        <f t="shared" si="404"/>
        <v>15</v>
      </c>
      <c r="Z802" s="16" t="str">
        <f t="shared" si="405"/>
        <v xml:space="preserve">Midnight Black </v>
      </c>
      <c r="AA802" s="16" t="str">
        <f t="shared" si="406"/>
        <v xml:space="preserve">Midnight Black </v>
      </c>
      <c r="AB802" s="19" t="str">
        <f t="shared" si="407"/>
        <v xml:space="preserve"> 2</v>
      </c>
      <c r="AC802" s="19">
        <f t="shared" si="408"/>
        <v>2</v>
      </c>
      <c r="AD802" s="19">
        <f t="shared" si="409"/>
        <v>4</v>
      </c>
      <c r="AE802" s="31">
        <f>_xlfn.XLOOKUP(C802,Product!$E$3:$E$29,Product!$F$3:$F$29)</f>
        <v>185000</v>
      </c>
      <c r="AF802" s="31">
        <f>_xlfn.XLOOKUP(C802,Product!$E$3:$E$29,Product!$G$3:$G$29)</f>
        <v>60000</v>
      </c>
      <c r="AG802" s="21" t="s">
        <v>96</v>
      </c>
      <c r="AH802" s="22">
        <f>_xlfn.XLOOKUP(AG802,Diskon!$C$3:$C$9,Diskon!$D$3:$D$9)</f>
        <v>0.1</v>
      </c>
      <c r="AI802" s="17" t="s">
        <v>13</v>
      </c>
      <c r="AJ802" s="16" t="s">
        <v>14</v>
      </c>
      <c r="AK802" s="16" t="s">
        <v>40</v>
      </c>
      <c r="AL802" s="23">
        <f t="shared" si="410"/>
        <v>740000</v>
      </c>
      <c r="AM802" s="23">
        <f t="shared" si="411"/>
        <v>74000</v>
      </c>
      <c r="AN802" s="23">
        <f t="shared" si="412"/>
        <v>666000</v>
      </c>
      <c r="AO802" s="23">
        <f t="shared" si="413"/>
        <v>240000</v>
      </c>
      <c r="AP802" s="23">
        <f t="shared" si="414"/>
        <v>426000</v>
      </c>
      <c r="AQ802" s="24">
        <v>45037</v>
      </c>
      <c r="AR802" s="27" t="str">
        <f t="shared" si="415"/>
        <v>21/04/23</v>
      </c>
      <c r="AS802" s="16">
        <v>4</v>
      </c>
      <c r="AT802" s="66">
        <f>AP802/'pivot general'!$A$8</f>
        <v>6.3904343897776457E-4</v>
      </c>
    </row>
    <row r="803" spans="1:46" ht="14.4" x14ac:dyDescent="0.3">
      <c r="A803" s="16">
        <v>802</v>
      </c>
      <c r="B803" s="16" t="str">
        <f t="shared" si="384"/>
        <v>ORD-SW-802-07/04/23</v>
      </c>
      <c r="C803" s="17" t="s">
        <v>29</v>
      </c>
      <c r="D803" s="16" t="str">
        <f>_xlfn.XLOOKUP($C803,Product!$E$3:$E$29,Product!$D$3:$D$29)</f>
        <v>SW</v>
      </c>
      <c r="E803" s="18" t="s">
        <v>164</v>
      </c>
      <c r="F803" s="18">
        <f t="shared" si="385"/>
        <v>10</v>
      </c>
      <c r="G803" s="18">
        <f t="shared" si="386"/>
        <v>24</v>
      </c>
      <c r="H803" s="18">
        <f t="shared" si="387"/>
        <v>35</v>
      </c>
      <c r="I803" s="18">
        <f t="shared" si="388"/>
        <v>14</v>
      </c>
      <c r="J803" s="16" t="str">
        <f t="shared" si="389"/>
        <v>Midnight Black</v>
      </c>
      <c r="K803" s="16" t="str">
        <f t="shared" si="390"/>
        <v>Midnight Black</v>
      </c>
      <c r="L803" s="25" t="str">
        <f t="shared" si="391"/>
        <v xml:space="preserve"> 3</v>
      </c>
      <c r="M803" s="19">
        <f t="shared" si="392"/>
        <v>3</v>
      </c>
      <c r="N803" s="18" t="e">
        <f t="shared" si="393"/>
        <v>#VALUE!</v>
      </c>
      <c r="O803" s="18" t="e">
        <f t="shared" si="394"/>
        <v>#VALUE!</v>
      </c>
      <c r="P803" s="18" t="e">
        <f t="shared" si="395"/>
        <v>#VALUE!</v>
      </c>
      <c r="Q803" s="18" t="e">
        <f t="shared" si="396"/>
        <v>#VALUE!</v>
      </c>
      <c r="R803" s="27" t="str">
        <f t="shared" si="397"/>
        <v xml:space="preserve"> </v>
      </c>
      <c r="S803" s="19" t="str">
        <f t="shared" si="398"/>
        <v xml:space="preserve"> </v>
      </c>
      <c r="T803" s="19" t="str">
        <f t="shared" si="399"/>
        <v>0</v>
      </c>
      <c r="U803" s="19">
        <f t="shared" si="400"/>
        <v>0</v>
      </c>
      <c r="V803" s="20" t="e">
        <f t="shared" si="401"/>
        <v>#VALUE!</v>
      </c>
      <c r="W803" s="18" t="e">
        <f t="shared" si="402"/>
        <v>#VALUE!</v>
      </c>
      <c r="X803" s="18" t="e">
        <f t="shared" si="403"/>
        <v>#VALUE!</v>
      </c>
      <c r="Y803" s="18" t="e">
        <f t="shared" si="404"/>
        <v>#VALUE!</v>
      </c>
      <c r="Z803" s="16" t="str">
        <f t="shared" si="405"/>
        <v xml:space="preserve"> </v>
      </c>
      <c r="AA803" s="16" t="str">
        <f t="shared" si="406"/>
        <v xml:space="preserve"> </v>
      </c>
      <c r="AB803" s="19" t="str">
        <f t="shared" si="407"/>
        <v>0</v>
      </c>
      <c r="AC803" s="19">
        <f t="shared" si="408"/>
        <v>0</v>
      </c>
      <c r="AD803" s="19">
        <f t="shared" si="409"/>
        <v>3</v>
      </c>
      <c r="AE803" s="31">
        <f>_xlfn.XLOOKUP(C803,Product!$E$3:$E$29,Product!$F$3:$F$29)</f>
        <v>165000</v>
      </c>
      <c r="AF803" s="31">
        <f>_xlfn.XLOOKUP(C803,Product!$E$3:$E$29,Product!$G$3:$G$29)</f>
        <v>69000</v>
      </c>
      <c r="AG803" s="21" t="s">
        <v>16</v>
      </c>
      <c r="AH803" s="22" t="e">
        <f>_xlfn.XLOOKUP(AG803,Diskon!$C$3:$C$9,Diskon!$D$3:$D$9)</f>
        <v>#N/A</v>
      </c>
      <c r="AI803" s="17" t="s">
        <v>16</v>
      </c>
      <c r="AJ803" s="16" t="s">
        <v>23</v>
      </c>
      <c r="AK803" s="16" t="s">
        <v>30</v>
      </c>
      <c r="AL803" s="23">
        <f t="shared" si="410"/>
        <v>495000</v>
      </c>
      <c r="AM803" s="23" t="str">
        <f t="shared" si="411"/>
        <v>0</v>
      </c>
      <c r="AN803" s="23">
        <f t="shared" si="412"/>
        <v>495000</v>
      </c>
      <c r="AO803" s="23">
        <f t="shared" si="413"/>
        <v>207000</v>
      </c>
      <c r="AP803" s="23">
        <f t="shared" si="414"/>
        <v>288000</v>
      </c>
      <c r="AQ803" s="24">
        <v>45023</v>
      </c>
      <c r="AR803" s="27" t="str">
        <f t="shared" si="415"/>
        <v>07/04/23</v>
      </c>
      <c r="AS803" s="16">
        <v>2</v>
      </c>
      <c r="AT803" s="66">
        <f>AP803/'pivot general'!$A$8</f>
        <v>4.3202936719623518E-4</v>
      </c>
    </row>
    <row r="804" spans="1:46" ht="14.4" x14ac:dyDescent="0.3">
      <c r="A804" s="16">
        <v>803</v>
      </c>
      <c r="B804" s="16" t="str">
        <f t="shared" si="384"/>
        <v>ORD-AK-803-21/04/23</v>
      </c>
      <c r="C804" s="17" t="s">
        <v>69</v>
      </c>
      <c r="D804" s="16" t="str">
        <f>_xlfn.XLOOKUP($C804,Product!$E$3:$E$29,Product!$D$3:$D$29)</f>
        <v>AK</v>
      </c>
      <c r="E804" s="18" t="s">
        <v>636</v>
      </c>
      <c r="F804" s="18">
        <f t="shared" si="385"/>
        <v>10</v>
      </c>
      <c r="G804" s="18">
        <f t="shared" si="386"/>
        <v>19</v>
      </c>
      <c r="H804" s="18">
        <f t="shared" si="387"/>
        <v>30</v>
      </c>
      <c r="I804" s="18">
        <f t="shared" si="388"/>
        <v>9</v>
      </c>
      <c r="J804" s="16" t="str">
        <f t="shared" si="389"/>
        <v>Rose Gold</v>
      </c>
      <c r="K804" s="16" t="str">
        <f t="shared" si="390"/>
        <v>Rose Gold</v>
      </c>
      <c r="L804" s="25" t="str">
        <f t="shared" si="391"/>
        <v xml:space="preserve"> 4</v>
      </c>
      <c r="M804" s="19">
        <f t="shared" si="392"/>
        <v>4</v>
      </c>
      <c r="N804" s="18">
        <f t="shared" si="393"/>
        <v>43</v>
      </c>
      <c r="O804" s="18">
        <f t="shared" si="394"/>
        <v>55</v>
      </c>
      <c r="P804" s="18">
        <f t="shared" si="395"/>
        <v>66</v>
      </c>
      <c r="Q804" s="18">
        <f t="shared" si="396"/>
        <v>12</v>
      </c>
      <c r="R804" s="27" t="str">
        <f t="shared" si="397"/>
        <v xml:space="preserve">Carmine Red </v>
      </c>
      <c r="S804" s="19" t="str">
        <f t="shared" si="398"/>
        <v xml:space="preserve">Carmine Red </v>
      </c>
      <c r="T804" s="19" t="str">
        <f t="shared" si="399"/>
        <v xml:space="preserve"> 1</v>
      </c>
      <c r="U804" s="19">
        <f t="shared" si="400"/>
        <v>1</v>
      </c>
      <c r="V804" s="20" t="e">
        <f t="shared" si="401"/>
        <v>#VALUE!</v>
      </c>
      <c r="W804" s="18" t="e">
        <f t="shared" si="402"/>
        <v>#VALUE!</v>
      </c>
      <c r="X804" s="18" t="e">
        <f t="shared" si="403"/>
        <v>#VALUE!</v>
      </c>
      <c r="Y804" s="18" t="e">
        <f t="shared" si="404"/>
        <v>#VALUE!</v>
      </c>
      <c r="Z804" s="16" t="str">
        <f t="shared" si="405"/>
        <v xml:space="preserve"> </v>
      </c>
      <c r="AA804" s="16" t="str">
        <f t="shared" si="406"/>
        <v xml:space="preserve"> </v>
      </c>
      <c r="AB804" s="19" t="str">
        <f t="shared" si="407"/>
        <v>0</v>
      </c>
      <c r="AC804" s="19">
        <f t="shared" si="408"/>
        <v>0</v>
      </c>
      <c r="AD804" s="19">
        <f t="shared" si="409"/>
        <v>5</v>
      </c>
      <c r="AE804" s="31">
        <f>_xlfn.XLOOKUP(C804,Product!$E$3:$E$29,Product!$F$3:$F$29)</f>
        <v>9000</v>
      </c>
      <c r="AF804" s="31">
        <f>_xlfn.XLOOKUP(C804,Product!$E$3:$E$29,Product!$G$3:$G$29)</f>
        <v>2000</v>
      </c>
      <c r="AG804" s="21" t="s">
        <v>12</v>
      </c>
      <c r="AH804" s="22">
        <f>_xlfn.XLOOKUP(AG804,Diskon!$C$3:$C$9,Diskon!$D$3:$D$9)</f>
        <v>0.2</v>
      </c>
      <c r="AI804" s="17" t="s">
        <v>13</v>
      </c>
      <c r="AJ804" s="16" t="s">
        <v>11</v>
      </c>
      <c r="AK804" s="16" t="s">
        <v>20</v>
      </c>
      <c r="AL804" s="23">
        <f t="shared" si="410"/>
        <v>45000</v>
      </c>
      <c r="AM804" s="23">
        <f t="shared" si="411"/>
        <v>9000</v>
      </c>
      <c r="AN804" s="23">
        <f t="shared" si="412"/>
        <v>36000</v>
      </c>
      <c r="AO804" s="23">
        <f t="shared" si="413"/>
        <v>10000</v>
      </c>
      <c r="AP804" s="23">
        <f t="shared" si="414"/>
        <v>26000</v>
      </c>
      <c r="AQ804" s="24">
        <v>45037</v>
      </c>
      <c r="AR804" s="27" t="str">
        <f t="shared" si="415"/>
        <v>21/04/23</v>
      </c>
      <c r="AS804" s="16">
        <v>4</v>
      </c>
      <c r="AT804" s="66">
        <f>AP804/'pivot general'!$A$8</f>
        <v>3.9002651205215678E-5</v>
      </c>
    </row>
    <row r="805" spans="1:46" ht="14.4" x14ac:dyDescent="0.3">
      <c r="A805" s="16">
        <v>804</v>
      </c>
      <c r="B805" s="16" t="str">
        <f t="shared" si="384"/>
        <v>ORD-SP-804-11/04/23</v>
      </c>
      <c r="C805" s="17" t="s">
        <v>63</v>
      </c>
      <c r="D805" s="16" t="str">
        <f>_xlfn.XLOOKUP($C805,Product!$E$3:$E$29,Product!$D$3:$D$29)</f>
        <v>SP</v>
      </c>
      <c r="E805" s="18" t="s">
        <v>637</v>
      </c>
      <c r="F805" s="18">
        <f t="shared" si="385"/>
        <v>10</v>
      </c>
      <c r="G805" s="18">
        <f t="shared" si="386"/>
        <v>19</v>
      </c>
      <c r="H805" s="18">
        <f t="shared" si="387"/>
        <v>30</v>
      </c>
      <c r="I805" s="18">
        <f t="shared" si="388"/>
        <v>9</v>
      </c>
      <c r="J805" s="16" t="str">
        <f t="shared" si="389"/>
        <v>Rose Gold</v>
      </c>
      <c r="K805" s="16" t="str">
        <f t="shared" si="390"/>
        <v>Rose Gold</v>
      </c>
      <c r="L805" s="25" t="str">
        <f t="shared" si="391"/>
        <v xml:space="preserve"> 5</v>
      </c>
      <c r="M805" s="19">
        <f t="shared" si="392"/>
        <v>5</v>
      </c>
      <c r="N805" s="18">
        <f t="shared" si="393"/>
        <v>43</v>
      </c>
      <c r="O805" s="18">
        <f t="shared" si="394"/>
        <v>48</v>
      </c>
      <c r="P805" s="18">
        <f t="shared" si="395"/>
        <v>59</v>
      </c>
      <c r="Q805" s="18">
        <f t="shared" si="396"/>
        <v>5</v>
      </c>
      <c r="R805" s="27" t="str">
        <f t="shared" si="397"/>
        <v xml:space="preserve">Gold </v>
      </c>
      <c r="S805" s="19" t="str">
        <f t="shared" si="398"/>
        <v xml:space="preserve">Gold </v>
      </c>
      <c r="T805" s="19" t="str">
        <f t="shared" si="399"/>
        <v xml:space="preserve"> 1</v>
      </c>
      <c r="U805" s="19">
        <f t="shared" si="400"/>
        <v>1</v>
      </c>
      <c r="V805" s="20" t="e">
        <f t="shared" si="401"/>
        <v>#VALUE!</v>
      </c>
      <c r="W805" s="18" t="e">
        <f t="shared" si="402"/>
        <v>#VALUE!</v>
      </c>
      <c r="X805" s="18" t="e">
        <f t="shared" si="403"/>
        <v>#VALUE!</v>
      </c>
      <c r="Y805" s="18" t="e">
        <f t="shared" si="404"/>
        <v>#VALUE!</v>
      </c>
      <c r="Z805" s="16" t="str">
        <f t="shared" si="405"/>
        <v xml:space="preserve"> </v>
      </c>
      <c r="AA805" s="16" t="str">
        <f t="shared" si="406"/>
        <v xml:space="preserve"> </v>
      </c>
      <c r="AB805" s="19" t="str">
        <f t="shared" si="407"/>
        <v>0</v>
      </c>
      <c r="AC805" s="19">
        <f t="shared" si="408"/>
        <v>0</v>
      </c>
      <c r="AD805" s="19">
        <f t="shared" si="409"/>
        <v>6</v>
      </c>
      <c r="AE805" s="31">
        <f>_xlfn.XLOOKUP(C805,Product!$E$3:$E$29,Product!$F$3:$F$29)</f>
        <v>125000</v>
      </c>
      <c r="AF805" s="31">
        <f>_xlfn.XLOOKUP(C805,Product!$E$3:$E$29,Product!$G$3:$G$29)</f>
        <v>23000</v>
      </c>
      <c r="AG805" s="21" t="s">
        <v>16</v>
      </c>
      <c r="AH805" s="22" t="e">
        <f>_xlfn.XLOOKUP(AG805,Diskon!$C$3:$C$9,Diskon!$D$3:$D$9)</f>
        <v>#N/A</v>
      </c>
      <c r="AI805" s="17" t="s">
        <v>16</v>
      </c>
      <c r="AJ805" s="16" t="s">
        <v>23</v>
      </c>
      <c r="AK805" s="16" t="s">
        <v>66</v>
      </c>
      <c r="AL805" s="23">
        <f t="shared" si="410"/>
        <v>750000</v>
      </c>
      <c r="AM805" s="23" t="str">
        <f t="shared" si="411"/>
        <v>0</v>
      </c>
      <c r="AN805" s="23">
        <f t="shared" si="412"/>
        <v>750000</v>
      </c>
      <c r="AO805" s="23">
        <f t="shared" si="413"/>
        <v>138000</v>
      </c>
      <c r="AP805" s="23">
        <f t="shared" si="414"/>
        <v>612000</v>
      </c>
      <c r="AQ805" s="24">
        <v>45027</v>
      </c>
      <c r="AR805" s="27" t="str">
        <f t="shared" si="415"/>
        <v>11/04/23</v>
      </c>
      <c r="AS805" s="16">
        <v>4</v>
      </c>
      <c r="AT805" s="66">
        <f>AP805/'pivot general'!$A$8</f>
        <v>9.180624052919997E-4</v>
      </c>
    </row>
    <row r="806" spans="1:46" ht="14.4" x14ac:dyDescent="0.3">
      <c r="A806" s="16">
        <v>805</v>
      </c>
      <c r="B806" s="16" t="str">
        <f t="shared" si="384"/>
        <v>ORD-AK-805-13/04/23</v>
      </c>
      <c r="C806" s="17" t="s">
        <v>69</v>
      </c>
      <c r="D806" s="16" t="str">
        <f>_xlfn.XLOOKUP($C806,Product!$E$3:$E$29,Product!$D$3:$D$29)</f>
        <v>AK</v>
      </c>
      <c r="E806" s="18" t="s">
        <v>594</v>
      </c>
      <c r="F806" s="18">
        <f t="shared" si="385"/>
        <v>10</v>
      </c>
      <c r="G806" s="18">
        <f t="shared" si="386"/>
        <v>18</v>
      </c>
      <c r="H806" s="18">
        <f t="shared" si="387"/>
        <v>29</v>
      </c>
      <c r="I806" s="18">
        <f t="shared" si="388"/>
        <v>8</v>
      </c>
      <c r="J806" s="16" t="str">
        <f t="shared" si="389"/>
        <v>Ash Grey</v>
      </c>
      <c r="K806" s="16" t="str">
        <f t="shared" si="390"/>
        <v>Ash Grey</v>
      </c>
      <c r="L806" s="25" t="str">
        <f t="shared" si="391"/>
        <v xml:space="preserve"> 4</v>
      </c>
      <c r="M806" s="19">
        <f t="shared" si="392"/>
        <v>4</v>
      </c>
      <c r="N806" s="18" t="e">
        <f t="shared" si="393"/>
        <v>#VALUE!</v>
      </c>
      <c r="O806" s="18" t="e">
        <f t="shared" si="394"/>
        <v>#VALUE!</v>
      </c>
      <c r="P806" s="18" t="e">
        <f t="shared" si="395"/>
        <v>#VALUE!</v>
      </c>
      <c r="Q806" s="18" t="e">
        <f t="shared" si="396"/>
        <v>#VALUE!</v>
      </c>
      <c r="R806" s="27" t="str">
        <f t="shared" si="397"/>
        <v xml:space="preserve"> </v>
      </c>
      <c r="S806" s="19" t="str">
        <f t="shared" si="398"/>
        <v xml:space="preserve"> </v>
      </c>
      <c r="T806" s="19" t="str">
        <f t="shared" si="399"/>
        <v>0</v>
      </c>
      <c r="U806" s="19">
        <f t="shared" si="400"/>
        <v>0</v>
      </c>
      <c r="V806" s="20" t="e">
        <f t="shared" si="401"/>
        <v>#VALUE!</v>
      </c>
      <c r="W806" s="18" t="e">
        <f t="shared" si="402"/>
        <v>#VALUE!</v>
      </c>
      <c r="X806" s="18" t="e">
        <f t="shared" si="403"/>
        <v>#VALUE!</v>
      </c>
      <c r="Y806" s="18" t="e">
        <f t="shared" si="404"/>
        <v>#VALUE!</v>
      </c>
      <c r="Z806" s="16" t="str">
        <f t="shared" si="405"/>
        <v xml:space="preserve"> </v>
      </c>
      <c r="AA806" s="16" t="str">
        <f t="shared" si="406"/>
        <v xml:space="preserve"> </v>
      </c>
      <c r="AB806" s="19" t="str">
        <f t="shared" si="407"/>
        <v>0</v>
      </c>
      <c r="AC806" s="19">
        <f t="shared" si="408"/>
        <v>0</v>
      </c>
      <c r="AD806" s="19">
        <f t="shared" si="409"/>
        <v>4</v>
      </c>
      <c r="AE806" s="31">
        <f>_xlfn.XLOOKUP(C806,Product!$E$3:$E$29,Product!$F$3:$F$29)</f>
        <v>9000</v>
      </c>
      <c r="AF806" s="31">
        <f>_xlfn.XLOOKUP(C806,Product!$E$3:$E$29,Product!$G$3:$G$29)</f>
        <v>2000</v>
      </c>
      <c r="AG806" s="21" t="s">
        <v>16</v>
      </c>
      <c r="AH806" s="22" t="e">
        <f>_xlfn.XLOOKUP(AG806,Diskon!$C$3:$C$9,Diskon!$D$3:$D$9)</f>
        <v>#N/A</v>
      </c>
      <c r="AI806" s="17" t="s">
        <v>16</v>
      </c>
      <c r="AJ806" s="16" t="s">
        <v>11</v>
      </c>
      <c r="AK806" s="16" t="s">
        <v>72</v>
      </c>
      <c r="AL806" s="23">
        <f t="shared" si="410"/>
        <v>36000</v>
      </c>
      <c r="AM806" s="23" t="str">
        <f t="shared" si="411"/>
        <v>0</v>
      </c>
      <c r="AN806" s="23">
        <f t="shared" si="412"/>
        <v>36000</v>
      </c>
      <c r="AO806" s="23">
        <f t="shared" si="413"/>
        <v>8000</v>
      </c>
      <c r="AP806" s="23">
        <f t="shared" si="414"/>
        <v>28000</v>
      </c>
      <c r="AQ806" s="24">
        <v>45029</v>
      </c>
      <c r="AR806" s="27" t="str">
        <f t="shared" si="415"/>
        <v>13/04/23</v>
      </c>
      <c r="AS806" s="16">
        <v>3</v>
      </c>
      <c r="AT806" s="66">
        <f>AP806/'pivot general'!$A$8</f>
        <v>4.2002855144078421E-5</v>
      </c>
    </row>
    <row r="807" spans="1:46" ht="14.4" x14ac:dyDescent="0.3">
      <c r="A807" s="16">
        <v>806</v>
      </c>
      <c r="B807" s="16" t="str">
        <f t="shared" si="384"/>
        <v>ORD-PP-806-15/04/23</v>
      </c>
      <c r="C807" s="17" t="s">
        <v>52</v>
      </c>
      <c r="D807" s="16" t="str">
        <f>_xlfn.XLOOKUP($C807,Product!$E$3:$E$29,Product!$D$3:$D$29)</f>
        <v>PP</v>
      </c>
      <c r="E807" s="18" t="s">
        <v>261</v>
      </c>
      <c r="F807" s="18">
        <f t="shared" si="385"/>
        <v>10</v>
      </c>
      <c r="G807" s="18">
        <f t="shared" si="386"/>
        <v>24</v>
      </c>
      <c r="H807" s="18">
        <f t="shared" si="387"/>
        <v>35</v>
      </c>
      <c r="I807" s="18">
        <f t="shared" si="388"/>
        <v>14</v>
      </c>
      <c r="J807" s="16" t="str">
        <f t="shared" si="389"/>
        <v>Midnight Black</v>
      </c>
      <c r="K807" s="16" t="str">
        <f t="shared" si="390"/>
        <v>Midnight Black</v>
      </c>
      <c r="L807" s="25" t="str">
        <f t="shared" si="391"/>
        <v xml:space="preserve"> 1</v>
      </c>
      <c r="M807" s="19">
        <f t="shared" si="392"/>
        <v>1</v>
      </c>
      <c r="N807" s="18" t="e">
        <f t="shared" si="393"/>
        <v>#VALUE!</v>
      </c>
      <c r="O807" s="18" t="e">
        <f t="shared" si="394"/>
        <v>#VALUE!</v>
      </c>
      <c r="P807" s="18" t="e">
        <f t="shared" si="395"/>
        <v>#VALUE!</v>
      </c>
      <c r="Q807" s="18" t="e">
        <f t="shared" si="396"/>
        <v>#VALUE!</v>
      </c>
      <c r="R807" s="27" t="str">
        <f t="shared" si="397"/>
        <v xml:space="preserve"> </v>
      </c>
      <c r="S807" s="19" t="str">
        <f t="shared" si="398"/>
        <v xml:space="preserve"> </v>
      </c>
      <c r="T807" s="19" t="str">
        <f t="shared" si="399"/>
        <v>0</v>
      </c>
      <c r="U807" s="19">
        <f t="shared" si="400"/>
        <v>0</v>
      </c>
      <c r="V807" s="20" t="e">
        <f t="shared" si="401"/>
        <v>#VALUE!</v>
      </c>
      <c r="W807" s="18" t="e">
        <f t="shared" si="402"/>
        <v>#VALUE!</v>
      </c>
      <c r="X807" s="18" t="e">
        <f t="shared" si="403"/>
        <v>#VALUE!</v>
      </c>
      <c r="Y807" s="18" t="e">
        <f t="shared" si="404"/>
        <v>#VALUE!</v>
      </c>
      <c r="Z807" s="16" t="str">
        <f t="shared" si="405"/>
        <v xml:space="preserve"> </v>
      </c>
      <c r="AA807" s="16" t="str">
        <f t="shared" si="406"/>
        <v xml:space="preserve"> </v>
      </c>
      <c r="AB807" s="19" t="str">
        <f t="shared" si="407"/>
        <v>0</v>
      </c>
      <c r="AC807" s="19">
        <f t="shared" si="408"/>
        <v>0</v>
      </c>
      <c r="AD807" s="19">
        <f t="shared" si="409"/>
        <v>1</v>
      </c>
      <c r="AE807" s="31">
        <f>_xlfn.XLOOKUP(C807,Product!$E$3:$E$29,Product!$F$3:$F$29)</f>
        <v>100000</v>
      </c>
      <c r="AF807" s="31">
        <f>_xlfn.XLOOKUP(C807,Product!$E$3:$E$29,Product!$G$3:$G$29)</f>
        <v>31000</v>
      </c>
      <c r="AG807" s="21" t="s">
        <v>16</v>
      </c>
      <c r="AH807" s="22" t="e">
        <f>_xlfn.XLOOKUP(AG807,Diskon!$C$3:$C$9,Diskon!$D$3:$D$9)</f>
        <v>#N/A</v>
      </c>
      <c r="AI807" s="17" t="s">
        <v>16</v>
      </c>
      <c r="AJ807" s="16" t="s">
        <v>23</v>
      </c>
      <c r="AK807" s="16" t="s">
        <v>40</v>
      </c>
      <c r="AL807" s="23">
        <f t="shared" si="410"/>
        <v>100000</v>
      </c>
      <c r="AM807" s="23" t="str">
        <f t="shared" si="411"/>
        <v>0</v>
      </c>
      <c r="AN807" s="23">
        <f t="shared" si="412"/>
        <v>100000</v>
      </c>
      <c r="AO807" s="23">
        <f t="shared" si="413"/>
        <v>31000</v>
      </c>
      <c r="AP807" s="23">
        <f t="shared" si="414"/>
        <v>69000</v>
      </c>
      <c r="AQ807" s="24">
        <v>45031</v>
      </c>
      <c r="AR807" s="27" t="str">
        <f t="shared" si="415"/>
        <v>15/04/23</v>
      </c>
      <c r="AS807" s="16">
        <v>1</v>
      </c>
      <c r="AT807" s="66">
        <f>AP807/'pivot general'!$A$8</f>
        <v>1.0350703589076467E-4</v>
      </c>
    </row>
    <row r="808" spans="1:46" ht="14.4" x14ac:dyDescent="0.3">
      <c r="A808" s="16">
        <v>807</v>
      </c>
      <c r="B808" s="16" t="str">
        <f t="shared" si="384"/>
        <v>ORD-AK-807-27/04/23</v>
      </c>
      <c r="C808" s="17" t="s">
        <v>31</v>
      </c>
      <c r="D808" s="16" t="str">
        <f>_xlfn.XLOOKUP($C808,Product!$E$3:$E$29,Product!$D$3:$D$29)</f>
        <v>AK</v>
      </c>
      <c r="E808" s="18" t="s">
        <v>338</v>
      </c>
      <c r="F808" s="18">
        <f t="shared" si="385"/>
        <v>10</v>
      </c>
      <c r="G808" s="18">
        <f t="shared" si="386"/>
        <v>21</v>
      </c>
      <c r="H808" s="18">
        <f t="shared" si="387"/>
        <v>32</v>
      </c>
      <c r="I808" s="18">
        <f t="shared" si="388"/>
        <v>11</v>
      </c>
      <c r="J808" s="16" t="str">
        <f t="shared" si="389"/>
        <v>Carmine Red</v>
      </c>
      <c r="K808" s="16" t="str">
        <f t="shared" si="390"/>
        <v>Carmine Red</v>
      </c>
      <c r="L808" s="25" t="str">
        <f t="shared" si="391"/>
        <v xml:space="preserve"> 3</v>
      </c>
      <c r="M808" s="19">
        <f t="shared" si="392"/>
        <v>3</v>
      </c>
      <c r="N808" s="18" t="e">
        <f t="shared" si="393"/>
        <v>#VALUE!</v>
      </c>
      <c r="O808" s="18" t="e">
        <f t="shared" si="394"/>
        <v>#VALUE!</v>
      </c>
      <c r="P808" s="18" t="e">
        <f t="shared" si="395"/>
        <v>#VALUE!</v>
      </c>
      <c r="Q808" s="18" t="e">
        <f t="shared" si="396"/>
        <v>#VALUE!</v>
      </c>
      <c r="R808" s="27" t="str">
        <f t="shared" si="397"/>
        <v xml:space="preserve"> </v>
      </c>
      <c r="S808" s="19" t="str">
        <f t="shared" si="398"/>
        <v xml:space="preserve"> </v>
      </c>
      <c r="T808" s="19" t="str">
        <f t="shared" si="399"/>
        <v>0</v>
      </c>
      <c r="U808" s="19">
        <f t="shared" si="400"/>
        <v>0</v>
      </c>
      <c r="V808" s="20" t="e">
        <f t="shared" si="401"/>
        <v>#VALUE!</v>
      </c>
      <c r="W808" s="18" t="e">
        <f t="shared" si="402"/>
        <v>#VALUE!</v>
      </c>
      <c r="X808" s="18" t="e">
        <f t="shared" si="403"/>
        <v>#VALUE!</v>
      </c>
      <c r="Y808" s="18" t="e">
        <f t="shared" si="404"/>
        <v>#VALUE!</v>
      </c>
      <c r="Z808" s="16" t="str">
        <f t="shared" si="405"/>
        <v xml:space="preserve"> </v>
      </c>
      <c r="AA808" s="16" t="str">
        <f t="shared" si="406"/>
        <v xml:space="preserve"> </v>
      </c>
      <c r="AB808" s="19" t="str">
        <f t="shared" si="407"/>
        <v>0</v>
      </c>
      <c r="AC808" s="19">
        <f t="shared" si="408"/>
        <v>0</v>
      </c>
      <c r="AD808" s="19">
        <f t="shared" si="409"/>
        <v>3</v>
      </c>
      <c r="AE808" s="31">
        <f>_xlfn.XLOOKUP(C808,Product!$E$3:$E$29,Product!$F$3:$F$29)</f>
        <v>65000</v>
      </c>
      <c r="AF808" s="31">
        <f>_xlfn.XLOOKUP(C808,Product!$E$3:$E$29,Product!$G$3:$G$29)</f>
        <v>11000</v>
      </c>
      <c r="AG808" s="21" t="s">
        <v>12</v>
      </c>
      <c r="AH808" s="22">
        <f>_xlfn.XLOOKUP(AG808,Diskon!$C$3:$C$9,Diskon!$D$3:$D$9)</f>
        <v>0.2</v>
      </c>
      <c r="AI808" s="17" t="s">
        <v>13</v>
      </c>
      <c r="AJ808" s="16" t="s">
        <v>11</v>
      </c>
      <c r="AK808" s="16" t="s">
        <v>18</v>
      </c>
      <c r="AL808" s="23">
        <f t="shared" si="410"/>
        <v>195000</v>
      </c>
      <c r="AM808" s="23">
        <f t="shared" si="411"/>
        <v>39000</v>
      </c>
      <c r="AN808" s="23">
        <f t="shared" si="412"/>
        <v>156000</v>
      </c>
      <c r="AO808" s="23">
        <f t="shared" si="413"/>
        <v>33000</v>
      </c>
      <c r="AP808" s="23">
        <f t="shared" si="414"/>
        <v>123000</v>
      </c>
      <c r="AQ808" s="24">
        <v>45043</v>
      </c>
      <c r="AR808" s="27" t="str">
        <f t="shared" si="415"/>
        <v>27/04/23</v>
      </c>
      <c r="AS808" s="16">
        <v>4</v>
      </c>
      <c r="AT808" s="66">
        <f>AP808/'pivot general'!$A$8</f>
        <v>1.8451254224005877E-4</v>
      </c>
    </row>
    <row r="809" spans="1:46" ht="14.4" x14ac:dyDescent="0.3">
      <c r="A809" s="16">
        <v>808</v>
      </c>
      <c r="B809" s="16" t="str">
        <f t="shared" si="384"/>
        <v>ORD-PW-808-01/04/23</v>
      </c>
      <c r="C809" s="17" t="s">
        <v>9</v>
      </c>
      <c r="D809" s="16" t="str">
        <f>_xlfn.XLOOKUP($C809,Product!$E$3:$E$29,Product!$D$3:$D$29)</f>
        <v>PW</v>
      </c>
      <c r="E809" s="18" t="s">
        <v>638</v>
      </c>
      <c r="F809" s="18">
        <f t="shared" si="385"/>
        <v>10</v>
      </c>
      <c r="G809" s="18">
        <f t="shared" si="386"/>
        <v>18</v>
      </c>
      <c r="H809" s="18">
        <f t="shared" si="387"/>
        <v>29</v>
      </c>
      <c r="I809" s="18">
        <f t="shared" si="388"/>
        <v>8</v>
      </c>
      <c r="J809" s="16" t="str">
        <f t="shared" si="389"/>
        <v>Ash Grey</v>
      </c>
      <c r="K809" s="16" t="str">
        <f t="shared" si="390"/>
        <v>Ash Grey</v>
      </c>
      <c r="L809" s="25" t="str">
        <f t="shared" si="391"/>
        <v xml:space="preserve"> 1</v>
      </c>
      <c r="M809" s="19">
        <f t="shared" si="392"/>
        <v>1</v>
      </c>
      <c r="N809" s="18">
        <f t="shared" si="393"/>
        <v>42</v>
      </c>
      <c r="O809" s="18">
        <f t="shared" si="394"/>
        <v>53</v>
      </c>
      <c r="P809" s="18">
        <f t="shared" si="395"/>
        <v>64</v>
      </c>
      <c r="Q809" s="18">
        <f t="shared" si="396"/>
        <v>11</v>
      </c>
      <c r="R809" s="27" t="str">
        <f t="shared" si="397"/>
        <v xml:space="preserve">Ocean Blue </v>
      </c>
      <c r="S809" s="19" t="str">
        <f t="shared" si="398"/>
        <v xml:space="preserve">Ocean Blue </v>
      </c>
      <c r="T809" s="19" t="str">
        <f t="shared" si="399"/>
        <v xml:space="preserve"> 1</v>
      </c>
      <c r="U809" s="19">
        <f t="shared" si="400"/>
        <v>1</v>
      </c>
      <c r="V809" s="20">
        <f t="shared" si="401"/>
        <v>77</v>
      </c>
      <c r="W809" s="18">
        <f t="shared" si="402"/>
        <v>82</v>
      </c>
      <c r="X809" s="18">
        <f t="shared" si="403"/>
        <v>93</v>
      </c>
      <c r="Y809" s="18">
        <f t="shared" si="404"/>
        <v>5</v>
      </c>
      <c r="Z809" s="16" t="str">
        <f t="shared" si="405"/>
        <v xml:space="preserve">Gold </v>
      </c>
      <c r="AA809" s="16" t="str">
        <f t="shared" si="406"/>
        <v xml:space="preserve">Gold </v>
      </c>
      <c r="AB809" s="19" t="str">
        <f t="shared" si="407"/>
        <v xml:space="preserve"> 1</v>
      </c>
      <c r="AC809" s="19">
        <f t="shared" si="408"/>
        <v>1</v>
      </c>
      <c r="AD809" s="19">
        <f t="shared" si="409"/>
        <v>3</v>
      </c>
      <c r="AE809" s="31">
        <f>_xlfn.XLOOKUP(C809,Product!$E$3:$E$29,Product!$F$3:$F$29)</f>
        <v>120000</v>
      </c>
      <c r="AF809" s="31">
        <f>_xlfn.XLOOKUP(C809,Product!$E$3:$E$29,Product!$G$3:$G$29)</f>
        <v>39000</v>
      </c>
      <c r="AG809" s="21" t="s">
        <v>10</v>
      </c>
      <c r="AH809" s="22">
        <f>_xlfn.XLOOKUP(AG809,Diskon!$C$3:$C$9,Diskon!$D$3:$D$9)</f>
        <v>0.1</v>
      </c>
      <c r="AI809" s="17" t="s">
        <v>90</v>
      </c>
      <c r="AJ809" s="16" t="s">
        <v>11</v>
      </c>
      <c r="AK809" s="16" t="s">
        <v>36</v>
      </c>
      <c r="AL809" s="23">
        <f t="shared" si="410"/>
        <v>360000</v>
      </c>
      <c r="AM809" s="23">
        <f t="shared" si="411"/>
        <v>36000</v>
      </c>
      <c r="AN809" s="23">
        <f t="shared" si="412"/>
        <v>324000</v>
      </c>
      <c r="AO809" s="23">
        <f t="shared" si="413"/>
        <v>117000</v>
      </c>
      <c r="AP809" s="23">
        <f t="shared" si="414"/>
        <v>207000</v>
      </c>
      <c r="AQ809" s="24">
        <v>45017</v>
      </c>
      <c r="AR809" s="27" t="str">
        <f t="shared" si="415"/>
        <v>01/04/23</v>
      </c>
      <c r="AS809" s="16">
        <v>4</v>
      </c>
      <c r="AT809" s="66">
        <f>AP809/'pivot general'!$A$8</f>
        <v>3.10521107672294E-4</v>
      </c>
    </row>
    <row r="810" spans="1:46" ht="14.4" x14ac:dyDescent="0.3">
      <c r="A810" s="16">
        <v>809</v>
      </c>
      <c r="B810" s="16" t="str">
        <f t="shared" si="384"/>
        <v>ORD-AK-809-04/04/23</v>
      </c>
      <c r="C810" s="17" t="s">
        <v>69</v>
      </c>
      <c r="D810" s="16" t="str">
        <f>_xlfn.XLOOKUP($C810,Product!$E$3:$E$29,Product!$D$3:$D$29)</f>
        <v>AK</v>
      </c>
      <c r="E810" s="18" t="s">
        <v>639</v>
      </c>
      <c r="F810" s="18">
        <f t="shared" si="385"/>
        <v>10</v>
      </c>
      <c r="G810" s="18">
        <f t="shared" si="386"/>
        <v>14</v>
      </c>
      <c r="H810" s="18">
        <f t="shared" si="387"/>
        <v>25</v>
      </c>
      <c r="I810" s="18">
        <f t="shared" si="388"/>
        <v>4</v>
      </c>
      <c r="J810" s="16" t="str">
        <f t="shared" si="389"/>
        <v>Dusk</v>
      </c>
      <c r="K810" s="16" t="str">
        <f t="shared" si="390"/>
        <v>Dusk</v>
      </c>
      <c r="L810" s="25" t="str">
        <f t="shared" si="391"/>
        <v xml:space="preserve"> 1</v>
      </c>
      <c r="M810" s="19">
        <f t="shared" si="392"/>
        <v>1</v>
      </c>
      <c r="N810" s="18">
        <f t="shared" si="393"/>
        <v>38</v>
      </c>
      <c r="O810" s="18">
        <f t="shared" si="394"/>
        <v>48</v>
      </c>
      <c r="P810" s="18">
        <f t="shared" si="395"/>
        <v>59</v>
      </c>
      <c r="Q810" s="18">
        <f t="shared" si="396"/>
        <v>10</v>
      </c>
      <c r="R810" s="27" t="str">
        <f t="shared" si="397"/>
        <v xml:space="preserve">Rose Gold </v>
      </c>
      <c r="S810" s="19" t="str">
        <f t="shared" si="398"/>
        <v xml:space="preserve">Rose Gold </v>
      </c>
      <c r="T810" s="19" t="str">
        <f t="shared" si="399"/>
        <v xml:space="preserve"> 2</v>
      </c>
      <c r="U810" s="19">
        <f t="shared" si="400"/>
        <v>2</v>
      </c>
      <c r="V810" s="20">
        <f t="shared" si="401"/>
        <v>72</v>
      </c>
      <c r="W810" s="18">
        <f t="shared" si="402"/>
        <v>84</v>
      </c>
      <c r="X810" s="18">
        <f t="shared" si="403"/>
        <v>95</v>
      </c>
      <c r="Y810" s="18">
        <f t="shared" si="404"/>
        <v>12</v>
      </c>
      <c r="Z810" s="16" t="str">
        <f t="shared" si="405"/>
        <v xml:space="preserve">Carmine Red </v>
      </c>
      <c r="AA810" s="16" t="str">
        <f t="shared" si="406"/>
        <v xml:space="preserve">Carmine Red </v>
      </c>
      <c r="AB810" s="19" t="str">
        <f t="shared" si="407"/>
        <v xml:space="preserve"> 2</v>
      </c>
      <c r="AC810" s="19">
        <f t="shared" si="408"/>
        <v>2</v>
      </c>
      <c r="AD810" s="19">
        <f t="shared" si="409"/>
        <v>5</v>
      </c>
      <c r="AE810" s="31">
        <f>_xlfn.XLOOKUP(C810,Product!$E$3:$E$29,Product!$F$3:$F$29)</f>
        <v>9000</v>
      </c>
      <c r="AF810" s="31">
        <f>_xlfn.XLOOKUP(C810,Product!$E$3:$E$29,Product!$G$3:$G$29)</f>
        <v>2000</v>
      </c>
      <c r="AG810" s="21" t="s">
        <v>19</v>
      </c>
      <c r="AH810" s="22">
        <f>_xlfn.XLOOKUP(AG810,Diskon!$C$3:$C$9,Diskon!$D$3:$D$9)</f>
        <v>0.15</v>
      </c>
      <c r="AI810" s="17" t="s">
        <v>90</v>
      </c>
      <c r="AJ810" s="16" t="s">
        <v>11</v>
      </c>
      <c r="AK810" s="16" t="s">
        <v>26</v>
      </c>
      <c r="AL810" s="23">
        <f t="shared" si="410"/>
        <v>45000</v>
      </c>
      <c r="AM810" s="23">
        <f t="shared" si="411"/>
        <v>6750</v>
      </c>
      <c r="AN810" s="23">
        <f t="shared" si="412"/>
        <v>38250</v>
      </c>
      <c r="AO810" s="23">
        <f t="shared" si="413"/>
        <v>10000</v>
      </c>
      <c r="AP810" s="23">
        <f t="shared" si="414"/>
        <v>28250</v>
      </c>
      <c r="AQ810" s="24">
        <v>45020</v>
      </c>
      <c r="AR810" s="27" t="str">
        <f t="shared" si="415"/>
        <v>04/04/23</v>
      </c>
      <c r="AS810" s="16">
        <v>1</v>
      </c>
      <c r="AT810" s="66">
        <f>AP810/'pivot general'!$A$8</f>
        <v>4.2377880636436262E-5</v>
      </c>
    </row>
    <row r="811" spans="1:46" ht="14.4" x14ac:dyDescent="0.3">
      <c r="A811" s="16">
        <v>810</v>
      </c>
      <c r="B811" s="16" t="str">
        <f t="shared" si="384"/>
        <v>ORD-AK-810-22/04/23</v>
      </c>
      <c r="C811" s="17" t="s">
        <v>50</v>
      </c>
      <c r="D811" s="16" t="str">
        <f>_xlfn.XLOOKUP($C811,Product!$E$3:$E$29,Product!$D$3:$D$29)</f>
        <v>AK</v>
      </c>
      <c r="E811" s="18" t="s">
        <v>640</v>
      </c>
      <c r="F811" s="18">
        <f t="shared" si="385"/>
        <v>10</v>
      </c>
      <c r="G811" s="18">
        <f t="shared" si="386"/>
        <v>23</v>
      </c>
      <c r="H811" s="18">
        <f t="shared" si="387"/>
        <v>34</v>
      </c>
      <c r="I811" s="18">
        <f t="shared" si="388"/>
        <v>13</v>
      </c>
      <c r="J811" s="16" t="str">
        <f t="shared" si="389"/>
        <v>Summer Orange</v>
      </c>
      <c r="K811" s="16" t="str">
        <f t="shared" si="390"/>
        <v>Summer Orange</v>
      </c>
      <c r="L811" s="25" t="str">
        <f t="shared" si="391"/>
        <v xml:space="preserve"> 1</v>
      </c>
      <c r="M811" s="19">
        <f t="shared" si="392"/>
        <v>1</v>
      </c>
      <c r="N811" s="18">
        <f t="shared" si="393"/>
        <v>47</v>
      </c>
      <c r="O811" s="18">
        <f t="shared" si="394"/>
        <v>58</v>
      </c>
      <c r="P811" s="18">
        <f t="shared" si="395"/>
        <v>69</v>
      </c>
      <c r="Q811" s="18">
        <f t="shared" si="396"/>
        <v>11</v>
      </c>
      <c r="R811" s="27" t="str">
        <f t="shared" si="397"/>
        <v xml:space="preserve">Ocean Blue </v>
      </c>
      <c r="S811" s="19" t="str">
        <f t="shared" si="398"/>
        <v xml:space="preserve">Ocean Blue </v>
      </c>
      <c r="T811" s="19" t="str">
        <f t="shared" si="399"/>
        <v xml:space="preserve"> 3</v>
      </c>
      <c r="U811" s="19">
        <f t="shared" si="400"/>
        <v>3</v>
      </c>
      <c r="V811" s="20">
        <f t="shared" si="401"/>
        <v>82</v>
      </c>
      <c r="W811" s="18">
        <f t="shared" si="402"/>
        <v>97</v>
      </c>
      <c r="X811" s="18">
        <f t="shared" si="403"/>
        <v>108</v>
      </c>
      <c r="Y811" s="18">
        <f t="shared" si="404"/>
        <v>15</v>
      </c>
      <c r="Z811" s="16" t="str">
        <f t="shared" si="405"/>
        <v xml:space="preserve">Midnight Black </v>
      </c>
      <c r="AA811" s="16" t="str">
        <f t="shared" si="406"/>
        <v xml:space="preserve">Midnight Black </v>
      </c>
      <c r="AB811" s="19" t="str">
        <f t="shared" si="407"/>
        <v xml:space="preserve"> 3</v>
      </c>
      <c r="AC811" s="19">
        <f t="shared" si="408"/>
        <v>3</v>
      </c>
      <c r="AD811" s="19">
        <f t="shared" si="409"/>
        <v>7</v>
      </c>
      <c r="AE811" s="31">
        <f>_xlfn.XLOOKUP(C811,Product!$E$3:$E$29,Product!$F$3:$F$29)</f>
        <v>290000</v>
      </c>
      <c r="AF811" s="31">
        <f>_xlfn.XLOOKUP(C811,Product!$E$3:$E$29,Product!$G$3:$G$29)</f>
        <v>115000</v>
      </c>
      <c r="AG811" s="21" t="s">
        <v>12</v>
      </c>
      <c r="AH811" s="22">
        <f>_xlfn.XLOOKUP(AG811,Diskon!$C$3:$C$9,Diskon!$D$3:$D$9)</f>
        <v>0.2</v>
      </c>
      <c r="AI811" s="17" t="s">
        <v>13</v>
      </c>
      <c r="AJ811" s="16" t="s">
        <v>11</v>
      </c>
      <c r="AK811" s="16" t="s">
        <v>26</v>
      </c>
      <c r="AL811" s="23">
        <f t="shared" si="410"/>
        <v>2030000</v>
      </c>
      <c r="AM811" s="23">
        <f t="shared" si="411"/>
        <v>406000</v>
      </c>
      <c r="AN811" s="23">
        <f t="shared" si="412"/>
        <v>1624000</v>
      </c>
      <c r="AO811" s="23">
        <f t="shared" si="413"/>
        <v>805000</v>
      </c>
      <c r="AP811" s="23">
        <f t="shared" si="414"/>
        <v>819000</v>
      </c>
      <c r="AQ811" s="24">
        <v>45038</v>
      </c>
      <c r="AR811" s="27" t="str">
        <f t="shared" si="415"/>
        <v>22/04/23</v>
      </c>
      <c r="AS811" s="16">
        <v>1</v>
      </c>
      <c r="AT811" s="66">
        <f>AP811/'pivot general'!$A$8</f>
        <v>1.2285835129642938E-3</v>
      </c>
    </row>
    <row r="812" spans="1:46" ht="14.4" x14ac:dyDescent="0.3">
      <c r="A812" s="16">
        <v>811</v>
      </c>
      <c r="B812" s="16" t="str">
        <f t="shared" si="384"/>
        <v>ORD-PU-811-01/04/23</v>
      </c>
      <c r="C812" s="17" t="s">
        <v>41</v>
      </c>
      <c r="D812" s="16" t="str">
        <f>_xlfn.XLOOKUP($C812,Product!$E$3:$E$29,Product!$D$3:$D$29)</f>
        <v>PU</v>
      </c>
      <c r="E812" s="18" t="s">
        <v>641</v>
      </c>
      <c r="F812" s="18">
        <f t="shared" si="385"/>
        <v>10</v>
      </c>
      <c r="G812" s="18">
        <f t="shared" si="386"/>
        <v>20</v>
      </c>
      <c r="H812" s="18">
        <f t="shared" si="387"/>
        <v>31</v>
      </c>
      <c r="I812" s="18">
        <f t="shared" si="388"/>
        <v>10</v>
      </c>
      <c r="J812" s="16" t="str">
        <f t="shared" si="389"/>
        <v>Ocean Blue</v>
      </c>
      <c r="K812" s="16" t="str">
        <f t="shared" si="390"/>
        <v>Ocean Blue</v>
      </c>
      <c r="L812" s="25" t="str">
        <f t="shared" si="391"/>
        <v xml:space="preserve"> 4</v>
      </c>
      <c r="M812" s="19">
        <f t="shared" si="392"/>
        <v>4</v>
      </c>
      <c r="N812" s="18">
        <f t="shared" si="393"/>
        <v>44</v>
      </c>
      <c r="O812" s="18">
        <f t="shared" si="394"/>
        <v>56</v>
      </c>
      <c r="P812" s="18">
        <f t="shared" si="395"/>
        <v>67</v>
      </c>
      <c r="Q812" s="18">
        <f t="shared" si="396"/>
        <v>12</v>
      </c>
      <c r="R812" s="27" t="str">
        <f t="shared" si="397"/>
        <v xml:space="preserve">Carmine Red </v>
      </c>
      <c r="S812" s="19" t="str">
        <f t="shared" si="398"/>
        <v xml:space="preserve">Carmine Red </v>
      </c>
      <c r="T812" s="19" t="str">
        <f t="shared" si="399"/>
        <v xml:space="preserve"> 2</v>
      </c>
      <c r="U812" s="19">
        <f t="shared" si="400"/>
        <v>2</v>
      </c>
      <c r="V812" s="20" t="e">
        <f t="shared" si="401"/>
        <v>#VALUE!</v>
      </c>
      <c r="W812" s="18" t="e">
        <f t="shared" si="402"/>
        <v>#VALUE!</v>
      </c>
      <c r="X812" s="18" t="e">
        <f t="shared" si="403"/>
        <v>#VALUE!</v>
      </c>
      <c r="Y812" s="18" t="e">
        <f t="shared" si="404"/>
        <v>#VALUE!</v>
      </c>
      <c r="Z812" s="16" t="str">
        <f t="shared" si="405"/>
        <v xml:space="preserve"> </v>
      </c>
      <c r="AA812" s="16" t="str">
        <f t="shared" si="406"/>
        <v xml:space="preserve"> </v>
      </c>
      <c r="AB812" s="19" t="str">
        <f t="shared" si="407"/>
        <v>0</v>
      </c>
      <c r="AC812" s="19">
        <f t="shared" si="408"/>
        <v>0</v>
      </c>
      <c r="AD812" s="19">
        <f t="shared" si="409"/>
        <v>6</v>
      </c>
      <c r="AE812" s="31">
        <f>_xlfn.XLOOKUP(C812,Product!$E$3:$E$29,Product!$F$3:$F$29)</f>
        <v>220000</v>
      </c>
      <c r="AF812" s="31">
        <f>_xlfn.XLOOKUP(C812,Product!$E$3:$E$29,Product!$G$3:$G$29)</f>
        <v>76000</v>
      </c>
      <c r="AG812" s="21" t="s">
        <v>10</v>
      </c>
      <c r="AH812" s="22">
        <f>_xlfn.XLOOKUP(AG812,Diskon!$C$3:$C$9,Diskon!$D$3:$D$9)</f>
        <v>0.1</v>
      </c>
      <c r="AI812" s="17" t="s">
        <v>90</v>
      </c>
      <c r="AJ812" s="16" t="s">
        <v>11</v>
      </c>
      <c r="AK812" s="16" t="s">
        <v>44</v>
      </c>
      <c r="AL812" s="23">
        <f t="shared" si="410"/>
        <v>1320000</v>
      </c>
      <c r="AM812" s="23">
        <f t="shared" si="411"/>
        <v>132000</v>
      </c>
      <c r="AN812" s="23">
        <f t="shared" si="412"/>
        <v>1188000</v>
      </c>
      <c r="AO812" s="23">
        <f t="shared" si="413"/>
        <v>456000</v>
      </c>
      <c r="AP812" s="23">
        <f t="shared" si="414"/>
        <v>732000</v>
      </c>
      <c r="AQ812" s="24">
        <v>45017</v>
      </c>
      <c r="AR812" s="27" t="str">
        <f t="shared" si="415"/>
        <v>01/04/23</v>
      </c>
      <c r="AS812" s="16">
        <v>4</v>
      </c>
      <c r="AT812" s="66">
        <f>AP812/'pivot general'!$A$8</f>
        <v>1.0980746416237644E-3</v>
      </c>
    </row>
    <row r="813" spans="1:46" ht="14.4" x14ac:dyDescent="0.3">
      <c r="A813" s="16">
        <v>812</v>
      </c>
      <c r="B813" s="16" t="str">
        <f t="shared" si="384"/>
        <v>ORD-AK-812-02/04/23</v>
      </c>
      <c r="C813" s="17" t="s">
        <v>31</v>
      </c>
      <c r="D813" s="16" t="str">
        <f>_xlfn.XLOOKUP($C813,Product!$E$3:$E$29,Product!$D$3:$D$29)</f>
        <v>AK</v>
      </c>
      <c r="E813" s="18" t="s">
        <v>642</v>
      </c>
      <c r="F813" s="18">
        <f t="shared" si="385"/>
        <v>10</v>
      </c>
      <c r="G813" s="18">
        <f t="shared" si="386"/>
        <v>24</v>
      </c>
      <c r="H813" s="18">
        <f t="shared" si="387"/>
        <v>35</v>
      </c>
      <c r="I813" s="18">
        <f t="shared" si="388"/>
        <v>14</v>
      </c>
      <c r="J813" s="16" t="str">
        <f t="shared" si="389"/>
        <v>Midnight Black</v>
      </c>
      <c r="K813" s="16" t="str">
        <f t="shared" si="390"/>
        <v>Midnight Black</v>
      </c>
      <c r="L813" s="25" t="str">
        <f t="shared" si="391"/>
        <v xml:space="preserve"> 1</v>
      </c>
      <c r="M813" s="19">
        <f t="shared" si="392"/>
        <v>1</v>
      </c>
      <c r="N813" s="18">
        <f t="shared" si="393"/>
        <v>48</v>
      </c>
      <c r="O813" s="18">
        <f t="shared" si="394"/>
        <v>59</v>
      </c>
      <c r="P813" s="18">
        <f t="shared" si="395"/>
        <v>70</v>
      </c>
      <c r="Q813" s="18">
        <f t="shared" si="396"/>
        <v>11</v>
      </c>
      <c r="R813" s="27" t="str">
        <f t="shared" si="397"/>
        <v xml:space="preserve">Ocean Blue </v>
      </c>
      <c r="S813" s="19" t="str">
        <f t="shared" si="398"/>
        <v xml:space="preserve">Ocean Blue </v>
      </c>
      <c r="T813" s="19" t="str">
        <f t="shared" si="399"/>
        <v xml:space="preserve"> 1</v>
      </c>
      <c r="U813" s="19">
        <f t="shared" si="400"/>
        <v>1</v>
      </c>
      <c r="V813" s="20">
        <f t="shared" si="401"/>
        <v>83</v>
      </c>
      <c r="W813" s="18">
        <f t="shared" si="402"/>
        <v>88</v>
      </c>
      <c r="X813" s="18">
        <f t="shared" si="403"/>
        <v>99</v>
      </c>
      <c r="Y813" s="18">
        <f t="shared" si="404"/>
        <v>5</v>
      </c>
      <c r="Z813" s="16" t="str">
        <f t="shared" si="405"/>
        <v xml:space="preserve">Gold </v>
      </c>
      <c r="AA813" s="16" t="str">
        <f t="shared" si="406"/>
        <v xml:space="preserve">Gold </v>
      </c>
      <c r="AB813" s="19" t="str">
        <f t="shared" si="407"/>
        <v xml:space="preserve"> 4</v>
      </c>
      <c r="AC813" s="19">
        <f t="shared" si="408"/>
        <v>4</v>
      </c>
      <c r="AD813" s="19">
        <f t="shared" si="409"/>
        <v>6</v>
      </c>
      <c r="AE813" s="31">
        <f>_xlfn.XLOOKUP(C813,Product!$E$3:$E$29,Product!$F$3:$F$29)</f>
        <v>65000</v>
      </c>
      <c r="AF813" s="31">
        <f>_xlfn.XLOOKUP(C813,Product!$E$3:$E$29,Product!$G$3:$G$29)</f>
        <v>11000</v>
      </c>
      <c r="AG813" s="21" t="s">
        <v>89</v>
      </c>
      <c r="AH813" s="22">
        <f>_xlfn.XLOOKUP(AG813,Diskon!$C$3:$C$9,Diskon!$D$3:$D$9)</f>
        <v>0.15</v>
      </c>
      <c r="AI813" s="17" t="s">
        <v>90</v>
      </c>
      <c r="AJ813" s="16" t="s">
        <v>23</v>
      </c>
      <c r="AK813" s="16" t="s">
        <v>38</v>
      </c>
      <c r="AL813" s="23">
        <f t="shared" si="410"/>
        <v>390000</v>
      </c>
      <c r="AM813" s="23">
        <f t="shared" si="411"/>
        <v>58500</v>
      </c>
      <c r="AN813" s="23">
        <f t="shared" si="412"/>
        <v>331500</v>
      </c>
      <c r="AO813" s="23">
        <f t="shared" si="413"/>
        <v>66000</v>
      </c>
      <c r="AP813" s="23">
        <f t="shared" si="414"/>
        <v>265500</v>
      </c>
      <c r="AQ813" s="24">
        <v>45018</v>
      </c>
      <c r="AR813" s="27" t="str">
        <f t="shared" si="415"/>
        <v>02/04/23</v>
      </c>
      <c r="AS813" s="16">
        <v>3</v>
      </c>
      <c r="AT813" s="66">
        <f>AP813/'pivot general'!$A$8</f>
        <v>3.9827707288402926E-4</v>
      </c>
    </row>
    <row r="814" spans="1:46" ht="14.4" x14ac:dyDescent="0.3">
      <c r="A814" s="16">
        <v>813</v>
      </c>
      <c r="B814" s="16" t="str">
        <f t="shared" si="384"/>
        <v>ORD-AK-813-05/04/23</v>
      </c>
      <c r="C814" s="17" t="s">
        <v>69</v>
      </c>
      <c r="D814" s="16" t="str">
        <f>_xlfn.XLOOKUP($C814,Product!$E$3:$E$29,Product!$D$3:$D$29)</f>
        <v>AK</v>
      </c>
      <c r="E814" s="18" t="s">
        <v>338</v>
      </c>
      <c r="F814" s="18">
        <f t="shared" si="385"/>
        <v>10</v>
      </c>
      <c r="G814" s="18">
        <f t="shared" si="386"/>
        <v>21</v>
      </c>
      <c r="H814" s="18">
        <f t="shared" si="387"/>
        <v>32</v>
      </c>
      <c r="I814" s="18">
        <f t="shared" si="388"/>
        <v>11</v>
      </c>
      <c r="J814" s="16" t="str">
        <f t="shared" si="389"/>
        <v>Carmine Red</v>
      </c>
      <c r="K814" s="16" t="str">
        <f t="shared" si="390"/>
        <v>Carmine Red</v>
      </c>
      <c r="L814" s="25" t="str">
        <f t="shared" si="391"/>
        <v xml:space="preserve"> 3</v>
      </c>
      <c r="M814" s="19">
        <f t="shared" si="392"/>
        <v>3</v>
      </c>
      <c r="N814" s="18" t="e">
        <f t="shared" si="393"/>
        <v>#VALUE!</v>
      </c>
      <c r="O814" s="18" t="e">
        <f t="shared" si="394"/>
        <v>#VALUE!</v>
      </c>
      <c r="P814" s="18" t="e">
        <f t="shared" si="395"/>
        <v>#VALUE!</v>
      </c>
      <c r="Q814" s="18" t="e">
        <f t="shared" si="396"/>
        <v>#VALUE!</v>
      </c>
      <c r="R814" s="27" t="str">
        <f t="shared" si="397"/>
        <v xml:space="preserve"> </v>
      </c>
      <c r="S814" s="19" t="str">
        <f t="shared" si="398"/>
        <v xml:space="preserve"> </v>
      </c>
      <c r="T814" s="19" t="str">
        <f t="shared" si="399"/>
        <v>0</v>
      </c>
      <c r="U814" s="19">
        <f t="shared" si="400"/>
        <v>0</v>
      </c>
      <c r="V814" s="20" t="e">
        <f t="shared" si="401"/>
        <v>#VALUE!</v>
      </c>
      <c r="W814" s="18" t="e">
        <f t="shared" si="402"/>
        <v>#VALUE!</v>
      </c>
      <c r="X814" s="18" t="e">
        <f t="shared" si="403"/>
        <v>#VALUE!</v>
      </c>
      <c r="Y814" s="18" t="e">
        <f t="shared" si="404"/>
        <v>#VALUE!</v>
      </c>
      <c r="Z814" s="16" t="str">
        <f t="shared" si="405"/>
        <v xml:space="preserve"> </v>
      </c>
      <c r="AA814" s="16" t="str">
        <f t="shared" si="406"/>
        <v xml:space="preserve"> </v>
      </c>
      <c r="AB814" s="19" t="str">
        <f t="shared" si="407"/>
        <v>0</v>
      </c>
      <c r="AC814" s="19">
        <f t="shared" si="408"/>
        <v>0</v>
      </c>
      <c r="AD814" s="19">
        <f t="shared" si="409"/>
        <v>3</v>
      </c>
      <c r="AE814" s="31">
        <f>_xlfn.XLOOKUP(C814,Product!$E$3:$E$29,Product!$F$3:$F$29)</f>
        <v>9000</v>
      </c>
      <c r="AF814" s="31">
        <f>_xlfn.XLOOKUP(C814,Product!$E$3:$E$29,Product!$G$3:$G$29)</f>
        <v>2000</v>
      </c>
      <c r="AG814" s="21" t="s">
        <v>19</v>
      </c>
      <c r="AH814" s="22">
        <f>_xlfn.XLOOKUP(AG814,Diskon!$C$3:$C$9,Diskon!$D$3:$D$9)</f>
        <v>0.15</v>
      </c>
      <c r="AI814" s="17" t="s">
        <v>90</v>
      </c>
      <c r="AJ814" s="16" t="s">
        <v>11</v>
      </c>
      <c r="AK814" s="16" t="s">
        <v>15</v>
      </c>
      <c r="AL814" s="23">
        <f t="shared" si="410"/>
        <v>27000</v>
      </c>
      <c r="AM814" s="23">
        <f t="shared" si="411"/>
        <v>4050</v>
      </c>
      <c r="AN814" s="23">
        <f t="shared" si="412"/>
        <v>22950</v>
      </c>
      <c r="AO814" s="23">
        <f t="shared" si="413"/>
        <v>6000</v>
      </c>
      <c r="AP814" s="23">
        <f t="shared" si="414"/>
        <v>16950</v>
      </c>
      <c r="AQ814" s="24">
        <v>45021</v>
      </c>
      <c r="AR814" s="27" t="str">
        <f t="shared" si="415"/>
        <v>05/04/23</v>
      </c>
      <c r="AS814" s="16">
        <v>4</v>
      </c>
      <c r="AT814" s="66">
        <f>AP814/'pivot general'!$A$8</f>
        <v>2.5426728381861756E-5</v>
      </c>
    </row>
    <row r="815" spans="1:46" ht="14.4" x14ac:dyDescent="0.3">
      <c r="A815" s="16">
        <v>814</v>
      </c>
      <c r="B815" s="16" t="str">
        <f t="shared" si="384"/>
        <v>ORD-PP-814-26/04/23</v>
      </c>
      <c r="C815" s="17" t="s">
        <v>54</v>
      </c>
      <c r="D815" s="16" t="str">
        <f>_xlfn.XLOOKUP($C815,Product!$E$3:$E$29,Product!$D$3:$D$29)</f>
        <v>PP</v>
      </c>
      <c r="E815" s="18" t="s">
        <v>643</v>
      </c>
      <c r="F815" s="18">
        <f t="shared" si="385"/>
        <v>10</v>
      </c>
      <c r="G815" s="18">
        <f t="shared" si="386"/>
        <v>21</v>
      </c>
      <c r="H815" s="18">
        <f t="shared" si="387"/>
        <v>32</v>
      </c>
      <c r="I815" s="18">
        <f t="shared" si="388"/>
        <v>11</v>
      </c>
      <c r="J815" s="16" t="str">
        <f t="shared" si="389"/>
        <v>Carmine Red</v>
      </c>
      <c r="K815" s="16" t="str">
        <f t="shared" si="390"/>
        <v>Carmine Red</v>
      </c>
      <c r="L815" s="25" t="str">
        <f t="shared" si="391"/>
        <v xml:space="preserve"> 1</v>
      </c>
      <c r="M815" s="19">
        <f t="shared" si="392"/>
        <v>1</v>
      </c>
      <c r="N815" s="18">
        <f t="shared" si="393"/>
        <v>45</v>
      </c>
      <c r="O815" s="18">
        <f t="shared" si="394"/>
        <v>56</v>
      </c>
      <c r="P815" s="18">
        <f t="shared" si="395"/>
        <v>67</v>
      </c>
      <c r="Q815" s="18">
        <f t="shared" si="396"/>
        <v>11</v>
      </c>
      <c r="R815" s="27" t="str">
        <f t="shared" si="397"/>
        <v xml:space="preserve">Ocean Blue </v>
      </c>
      <c r="S815" s="19" t="str">
        <f t="shared" si="398"/>
        <v xml:space="preserve">Ocean Blue </v>
      </c>
      <c r="T815" s="19" t="str">
        <f t="shared" si="399"/>
        <v xml:space="preserve"> 5</v>
      </c>
      <c r="U815" s="19">
        <f t="shared" si="400"/>
        <v>5</v>
      </c>
      <c r="V815" s="20" t="e">
        <f t="shared" si="401"/>
        <v>#VALUE!</v>
      </c>
      <c r="W815" s="18" t="e">
        <f t="shared" si="402"/>
        <v>#VALUE!</v>
      </c>
      <c r="X815" s="18" t="e">
        <f t="shared" si="403"/>
        <v>#VALUE!</v>
      </c>
      <c r="Y815" s="18" t="e">
        <f t="shared" si="404"/>
        <v>#VALUE!</v>
      </c>
      <c r="Z815" s="16" t="str">
        <f t="shared" si="405"/>
        <v xml:space="preserve"> </v>
      </c>
      <c r="AA815" s="16" t="str">
        <f t="shared" si="406"/>
        <v xml:space="preserve"> </v>
      </c>
      <c r="AB815" s="19" t="str">
        <f t="shared" si="407"/>
        <v>0</v>
      </c>
      <c r="AC815" s="19">
        <f t="shared" si="408"/>
        <v>0</v>
      </c>
      <c r="AD815" s="19">
        <f t="shared" si="409"/>
        <v>6</v>
      </c>
      <c r="AE815" s="31">
        <f>_xlfn.XLOOKUP(C815,Product!$E$3:$E$29,Product!$F$3:$F$29)</f>
        <v>85000</v>
      </c>
      <c r="AF815" s="31">
        <f>_xlfn.XLOOKUP(C815,Product!$E$3:$E$29,Product!$G$3:$G$29)</f>
        <v>28000</v>
      </c>
      <c r="AG815" s="21" t="s">
        <v>100</v>
      </c>
      <c r="AH815" s="22">
        <f>_xlfn.XLOOKUP(AG815,Diskon!$C$3:$C$9,Diskon!$D$3:$D$9)</f>
        <v>0.15</v>
      </c>
      <c r="AI815" s="17" t="s">
        <v>13</v>
      </c>
      <c r="AJ815" s="16" t="s">
        <v>17</v>
      </c>
      <c r="AK815" s="16" t="s">
        <v>60</v>
      </c>
      <c r="AL815" s="23">
        <f t="shared" si="410"/>
        <v>510000</v>
      </c>
      <c r="AM815" s="23">
        <f t="shared" si="411"/>
        <v>76500</v>
      </c>
      <c r="AN815" s="23">
        <f t="shared" si="412"/>
        <v>433500</v>
      </c>
      <c r="AO815" s="23">
        <f t="shared" si="413"/>
        <v>168000</v>
      </c>
      <c r="AP815" s="23">
        <f t="shared" si="414"/>
        <v>265500</v>
      </c>
      <c r="AQ815" s="24">
        <v>45042</v>
      </c>
      <c r="AR815" s="27" t="str">
        <f t="shared" si="415"/>
        <v>26/04/23</v>
      </c>
      <c r="AS815" s="16">
        <v>4</v>
      </c>
      <c r="AT815" s="66">
        <f>AP815/'pivot general'!$A$8</f>
        <v>3.9827707288402926E-4</v>
      </c>
    </row>
    <row r="816" spans="1:46" ht="14.4" x14ac:dyDescent="0.3">
      <c r="A816" s="16">
        <v>815</v>
      </c>
      <c r="B816" s="16" t="str">
        <f t="shared" si="384"/>
        <v>ORD-SP-815-28/04/23</v>
      </c>
      <c r="C816" s="17" t="s">
        <v>61</v>
      </c>
      <c r="D816" s="16" t="str">
        <f>_xlfn.XLOOKUP($C816,Product!$E$3:$E$29,Product!$D$3:$D$29)</f>
        <v>SP</v>
      </c>
      <c r="E816" s="18" t="s">
        <v>177</v>
      </c>
      <c r="F816" s="18">
        <f t="shared" si="385"/>
        <v>10</v>
      </c>
      <c r="G816" s="18">
        <f t="shared" si="386"/>
        <v>20</v>
      </c>
      <c r="H816" s="18">
        <f t="shared" si="387"/>
        <v>31</v>
      </c>
      <c r="I816" s="18">
        <f t="shared" si="388"/>
        <v>10</v>
      </c>
      <c r="J816" s="16" t="str">
        <f t="shared" si="389"/>
        <v>Ocean Blue</v>
      </c>
      <c r="K816" s="16" t="str">
        <f t="shared" si="390"/>
        <v>Ocean Blue</v>
      </c>
      <c r="L816" s="25" t="str">
        <f t="shared" si="391"/>
        <v xml:space="preserve"> 1</v>
      </c>
      <c r="M816" s="19">
        <f t="shared" si="392"/>
        <v>1</v>
      </c>
      <c r="N816" s="18" t="e">
        <f t="shared" si="393"/>
        <v>#VALUE!</v>
      </c>
      <c r="O816" s="18" t="e">
        <f t="shared" si="394"/>
        <v>#VALUE!</v>
      </c>
      <c r="P816" s="18" t="e">
        <f t="shared" si="395"/>
        <v>#VALUE!</v>
      </c>
      <c r="Q816" s="18" t="e">
        <f t="shared" si="396"/>
        <v>#VALUE!</v>
      </c>
      <c r="R816" s="27" t="str">
        <f t="shared" si="397"/>
        <v xml:space="preserve"> </v>
      </c>
      <c r="S816" s="19" t="str">
        <f t="shared" si="398"/>
        <v xml:space="preserve"> </v>
      </c>
      <c r="T816" s="19" t="str">
        <f t="shared" si="399"/>
        <v>0</v>
      </c>
      <c r="U816" s="19">
        <f t="shared" si="400"/>
        <v>0</v>
      </c>
      <c r="V816" s="20" t="e">
        <f t="shared" si="401"/>
        <v>#VALUE!</v>
      </c>
      <c r="W816" s="18" t="e">
        <f t="shared" si="402"/>
        <v>#VALUE!</v>
      </c>
      <c r="X816" s="18" t="e">
        <f t="shared" si="403"/>
        <v>#VALUE!</v>
      </c>
      <c r="Y816" s="18" t="e">
        <f t="shared" si="404"/>
        <v>#VALUE!</v>
      </c>
      <c r="Z816" s="16" t="str">
        <f t="shared" si="405"/>
        <v xml:space="preserve"> </v>
      </c>
      <c r="AA816" s="16" t="str">
        <f t="shared" si="406"/>
        <v xml:space="preserve"> </v>
      </c>
      <c r="AB816" s="19" t="str">
        <f t="shared" si="407"/>
        <v>0</v>
      </c>
      <c r="AC816" s="19">
        <f t="shared" si="408"/>
        <v>0</v>
      </c>
      <c r="AD816" s="19">
        <f t="shared" si="409"/>
        <v>1</v>
      </c>
      <c r="AE816" s="31">
        <f>_xlfn.XLOOKUP(C816,Product!$E$3:$E$29,Product!$F$3:$F$29)</f>
        <v>278000</v>
      </c>
      <c r="AF816" s="31">
        <f>_xlfn.XLOOKUP(C816,Product!$E$3:$E$29,Product!$G$3:$G$29)</f>
        <v>122000</v>
      </c>
      <c r="AG816" s="21" t="s">
        <v>12</v>
      </c>
      <c r="AH816" s="22">
        <f>_xlfn.XLOOKUP(AG816,Diskon!$C$3:$C$9,Diskon!$D$3:$D$9)</f>
        <v>0.2</v>
      </c>
      <c r="AI816" s="17" t="s">
        <v>13</v>
      </c>
      <c r="AJ816" s="16" t="s">
        <v>11</v>
      </c>
      <c r="AK816" s="16" t="s">
        <v>42</v>
      </c>
      <c r="AL816" s="23">
        <f t="shared" si="410"/>
        <v>278000</v>
      </c>
      <c r="AM816" s="23">
        <f t="shared" si="411"/>
        <v>55600</v>
      </c>
      <c r="AN816" s="23">
        <f t="shared" si="412"/>
        <v>222400</v>
      </c>
      <c r="AO816" s="23">
        <f t="shared" si="413"/>
        <v>122000</v>
      </c>
      <c r="AP816" s="23">
        <f t="shared" si="414"/>
        <v>100400</v>
      </c>
      <c r="AQ816" s="24">
        <v>45044</v>
      </c>
      <c r="AR816" s="27" t="str">
        <f t="shared" si="415"/>
        <v>28/04/23</v>
      </c>
      <c r="AS816" s="16">
        <v>3</v>
      </c>
      <c r="AT816" s="66">
        <f>AP816/'pivot general'!$A$8</f>
        <v>1.5061023773090977E-4</v>
      </c>
    </row>
    <row r="817" spans="1:46" ht="14.4" x14ac:dyDescent="0.3">
      <c r="A817" s="16">
        <v>816</v>
      </c>
      <c r="B817" s="16" t="str">
        <f t="shared" si="384"/>
        <v>ORD-PP-816-30/04/23</v>
      </c>
      <c r="C817" s="17" t="s">
        <v>54</v>
      </c>
      <c r="D817" s="16" t="str">
        <f>_xlfn.XLOOKUP($C817,Product!$E$3:$E$29,Product!$D$3:$D$29)</f>
        <v>PP</v>
      </c>
      <c r="E817" s="18" t="s">
        <v>132</v>
      </c>
      <c r="F817" s="18">
        <f t="shared" si="385"/>
        <v>10</v>
      </c>
      <c r="G817" s="18">
        <f t="shared" si="386"/>
        <v>20</v>
      </c>
      <c r="H817" s="18">
        <f t="shared" si="387"/>
        <v>31</v>
      </c>
      <c r="I817" s="18">
        <f t="shared" si="388"/>
        <v>10</v>
      </c>
      <c r="J817" s="16" t="str">
        <f t="shared" si="389"/>
        <v>Ocean Blue</v>
      </c>
      <c r="K817" s="16" t="str">
        <f t="shared" si="390"/>
        <v>Ocean Blue</v>
      </c>
      <c r="L817" s="25" t="str">
        <f t="shared" si="391"/>
        <v xml:space="preserve"> 2</v>
      </c>
      <c r="M817" s="19">
        <f t="shared" si="392"/>
        <v>2</v>
      </c>
      <c r="N817" s="18" t="e">
        <f t="shared" si="393"/>
        <v>#VALUE!</v>
      </c>
      <c r="O817" s="18" t="e">
        <f t="shared" si="394"/>
        <v>#VALUE!</v>
      </c>
      <c r="P817" s="18" t="e">
        <f t="shared" si="395"/>
        <v>#VALUE!</v>
      </c>
      <c r="Q817" s="18" t="e">
        <f t="shared" si="396"/>
        <v>#VALUE!</v>
      </c>
      <c r="R817" s="27" t="str">
        <f t="shared" si="397"/>
        <v xml:space="preserve"> </v>
      </c>
      <c r="S817" s="19" t="str">
        <f t="shared" si="398"/>
        <v xml:space="preserve"> </v>
      </c>
      <c r="T817" s="19" t="str">
        <f t="shared" si="399"/>
        <v>0</v>
      </c>
      <c r="U817" s="19">
        <f t="shared" si="400"/>
        <v>0</v>
      </c>
      <c r="V817" s="20" t="e">
        <f t="shared" si="401"/>
        <v>#VALUE!</v>
      </c>
      <c r="W817" s="18" t="e">
        <f t="shared" si="402"/>
        <v>#VALUE!</v>
      </c>
      <c r="X817" s="18" t="e">
        <f t="shared" si="403"/>
        <v>#VALUE!</v>
      </c>
      <c r="Y817" s="18" t="e">
        <f t="shared" si="404"/>
        <v>#VALUE!</v>
      </c>
      <c r="Z817" s="16" t="str">
        <f t="shared" si="405"/>
        <v xml:space="preserve"> </v>
      </c>
      <c r="AA817" s="16" t="str">
        <f t="shared" si="406"/>
        <v xml:space="preserve"> </v>
      </c>
      <c r="AB817" s="19" t="str">
        <f t="shared" si="407"/>
        <v>0</v>
      </c>
      <c r="AC817" s="19">
        <f t="shared" si="408"/>
        <v>0</v>
      </c>
      <c r="AD817" s="19">
        <f t="shared" si="409"/>
        <v>2</v>
      </c>
      <c r="AE817" s="31">
        <f>_xlfn.XLOOKUP(C817,Product!$E$3:$E$29,Product!$F$3:$F$29)</f>
        <v>85000</v>
      </c>
      <c r="AF817" s="31">
        <f>_xlfn.XLOOKUP(C817,Product!$E$3:$E$29,Product!$G$3:$G$29)</f>
        <v>28000</v>
      </c>
      <c r="AG817" s="21" t="s">
        <v>96</v>
      </c>
      <c r="AH817" s="22">
        <f>_xlfn.XLOOKUP(AG817,Diskon!$C$3:$C$9,Diskon!$D$3:$D$9)</f>
        <v>0.1</v>
      </c>
      <c r="AI817" s="17" t="s">
        <v>13</v>
      </c>
      <c r="AJ817" s="16" t="s">
        <v>14</v>
      </c>
      <c r="AK817" s="16" t="s">
        <v>51</v>
      </c>
      <c r="AL817" s="23">
        <f t="shared" si="410"/>
        <v>170000</v>
      </c>
      <c r="AM817" s="23">
        <f t="shared" si="411"/>
        <v>17000</v>
      </c>
      <c r="AN817" s="23">
        <f t="shared" si="412"/>
        <v>153000</v>
      </c>
      <c r="AO817" s="23">
        <f t="shared" si="413"/>
        <v>56000</v>
      </c>
      <c r="AP817" s="23">
        <f t="shared" si="414"/>
        <v>97000</v>
      </c>
      <c r="AQ817" s="24">
        <v>45046</v>
      </c>
      <c r="AR817" s="27" t="str">
        <f t="shared" si="415"/>
        <v>30/04/23</v>
      </c>
      <c r="AS817" s="16">
        <v>3</v>
      </c>
      <c r="AT817" s="66">
        <f>AP817/'pivot general'!$A$8</f>
        <v>1.455098910348431E-4</v>
      </c>
    </row>
    <row r="818" spans="1:46" ht="14.4" x14ac:dyDescent="0.3">
      <c r="A818" s="16">
        <v>817</v>
      </c>
      <c r="B818" s="16" t="str">
        <f t="shared" si="384"/>
        <v>ORD-SP-817-23/04/23</v>
      </c>
      <c r="C818" s="17" t="s">
        <v>61</v>
      </c>
      <c r="D818" s="16" t="str">
        <f>_xlfn.XLOOKUP($C818,Product!$E$3:$E$29,Product!$D$3:$D$29)</f>
        <v>SP</v>
      </c>
      <c r="E818" s="18" t="s">
        <v>644</v>
      </c>
      <c r="F818" s="18">
        <f t="shared" si="385"/>
        <v>10</v>
      </c>
      <c r="G818" s="18">
        <f t="shared" si="386"/>
        <v>17</v>
      </c>
      <c r="H818" s="18">
        <f t="shared" si="387"/>
        <v>28</v>
      </c>
      <c r="I818" s="18">
        <f t="shared" si="388"/>
        <v>7</v>
      </c>
      <c r="J818" s="16" t="str">
        <f t="shared" si="389"/>
        <v>Magenta</v>
      </c>
      <c r="K818" s="16" t="str">
        <f t="shared" si="390"/>
        <v>Magenta</v>
      </c>
      <c r="L818" s="25" t="str">
        <f t="shared" si="391"/>
        <v xml:space="preserve"> 3</v>
      </c>
      <c r="M818" s="19">
        <f t="shared" si="392"/>
        <v>3</v>
      </c>
      <c r="N818" s="18">
        <f t="shared" si="393"/>
        <v>41</v>
      </c>
      <c r="O818" s="18">
        <f t="shared" si="394"/>
        <v>46</v>
      </c>
      <c r="P818" s="18">
        <f t="shared" si="395"/>
        <v>57</v>
      </c>
      <c r="Q818" s="18">
        <f t="shared" si="396"/>
        <v>5</v>
      </c>
      <c r="R818" s="27" t="str">
        <f t="shared" si="397"/>
        <v xml:space="preserve">Gold </v>
      </c>
      <c r="S818" s="19" t="str">
        <f t="shared" si="398"/>
        <v xml:space="preserve">Gold </v>
      </c>
      <c r="T818" s="19" t="str">
        <f t="shared" si="399"/>
        <v xml:space="preserve"> 1</v>
      </c>
      <c r="U818" s="19">
        <f t="shared" si="400"/>
        <v>1</v>
      </c>
      <c r="V818" s="20">
        <f t="shared" si="401"/>
        <v>70</v>
      </c>
      <c r="W818" s="18">
        <f t="shared" si="402"/>
        <v>81</v>
      </c>
      <c r="X818" s="18">
        <f t="shared" si="403"/>
        <v>92</v>
      </c>
      <c r="Y818" s="18">
        <f t="shared" si="404"/>
        <v>11</v>
      </c>
      <c r="Z818" s="16" t="str">
        <f t="shared" si="405"/>
        <v xml:space="preserve">Ocean Blue </v>
      </c>
      <c r="AA818" s="16" t="str">
        <f t="shared" si="406"/>
        <v xml:space="preserve">Ocean Blue </v>
      </c>
      <c r="AB818" s="19" t="str">
        <f t="shared" si="407"/>
        <v xml:space="preserve"> 1</v>
      </c>
      <c r="AC818" s="19">
        <f t="shared" si="408"/>
        <v>1</v>
      </c>
      <c r="AD818" s="19">
        <f t="shared" si="409"/>
        <v>5</v>
      </c>
      <c r="AE818" s="31">
        <f>_xlfn.XLOOKUP(C818,Product!$E$3:$E$29,Product!$F$3:$F$29)</f>
        <v>278000</v>
      </c>
      <c r="AF818" s="31">
        <f>_xlfn.XLOOKUP(C818,Product!$E$3:$E$29,Product!$G$3:$G$29)</f>
        <v>122000</v>
      </c>
      <c r="AG818" s="21" t="s">
        <v>100</v>
      </c>
      <c r="AH818" s="22">
        <f>_xlfn.XLOOKUP(AG818,Diskon!$C$3:$C$9,Diskon!$D$3:$D$9)</f>
        <v>0.15</v>
      </c>
      <c r="AI818" s="17" t="s">
        <v>13</v>
      </c>
      <c r="AJ818" s="16" t="s">
        <v>17</v>
      </c>
      <c r="AK818" s="16" t="s">
        <v>20</v>
      </c>
      <c r="AL818" s="23">
        <f t="shared" si="410"/>
        <v>1390000</v>
      </c>
      <c r="AM818" s="23">
        <f t="shared" si="411"/>
        <v>208500</v>
      </c>
      <c r="AN818" s="23">
        <f t="shared" si="412"/>
        <v>1181500</v>
      </c>
      <c r="AO818" s="23">
        <f t="shared" si="413"/>
        <v>610000</v>
      </c>
      <c r="AP818" s="23">
        <f t="shared" si="414"/>
        <v>571500</v>
      </c>
      <c r="AQ818" s="24">
        <v>45039</v>
      </c>
      <c r="AR818" s="27" t="str">
        <f t="shared" si="415"/>
        <v>23/04/23</v>
      </c>
      <c r="AS818" s="16">
        <v>5</v>
      </c>
      <c r="AT818" s="66">
        <f>AP818/'pivot general'!$A$8</f>
        <v>8.5730827553002912E-4</v>
      </c>
    </row>
    <row r="819" spans="1:46" ht="14.4" x14ac:dyDescent="0.3">
      <c r="A819" s="16">
        <v>818</v>
      </c>
      <c r="B819" s="16" t="str">
        <f t="shared" si="384"/>
        <v>ORD-PP-818-06/04/23</v>
      </c>
      <c r="C819" s="17" t="s">
        <v>24</v>
      </c>
      <c r="D819" s="16" t="str">
        <f>_xlfn.XLOOKUP($C819,Product!$E$3:$E$29,Product!$D$3:$D$29)</f>
        <v>PP</v>
      </c>
      <c r="E819" s="18" t="s">
        <v>645</v>
      </c>
      <c r="F819" s="18">
        <f t="shared" si="385"/>
        <v>10</v>
      </c>
      <c r="G819" s="18">
        <f t="shared" si="386"/>
        <v>18</v>
      </c>
      <c r="H819" s="18">
        <f t="shared" si="387"/>
        <v>29</v>
      </c>
      <c r="I819" s="18">
        <f t="shared" si="388"/>
        <v>8</v>
      </c>
      <c r="J819" s="16" t="str">
        <f t="shared" si="389"/>
        <v>Ash Grey</v>
      </c>
      <c r="K819" s="16" t="str">
        <f t="shared" si="390"/>
        <v>Ash Grey</v>
      </c>
      <c r="L819" s="25" t="str">
        <f t="shared" si="391"/>
        <v xml:space="preserve"> 2</v>
      </c>
      <c r="M819" s="19">
        <f t="shared" si="392"/>
        <v>2</v>
      </c>
      <c r="N819" s="18">
        <f t="shared" si="393"/>
        <v>42</v>
      </c>
      <c r="O819" s="18">
        <f t="shared" si="394"/>
        <v>53</v>
      </c>
      <c r="P819" s="18">
        <f t="shared" si="395"/>
        <v>64</v>
      </c>
      <c r="Q819" s="18">
        <f t="shared" si="396"/>
        <v>11</v>
      </c>
      <c r="R819" s="27" t="str">
        <f t="shared" si="397"/>
        <v xml:space="preserve">Snow White </v>
      </c>
      <c r="S819" s="19" t="str">
        <f t="shared" si="398"/>
        <v xml:space="preserve">Snow White </v>
      </c>
      <c r="T819" s="19" t="str">
        <f t="shared" si="399"/>
        <v xml:space="preserve"> 1</v>
      </c>
      <c r="U819" s="19">
        <f t="shared" si="400"/>
        <v>1</v>
      </c>
      <c r="V819" s="20" t="e">
        <f t="shared" si="401"/>
        <v>#VALUE!</v>
      </c>
      <c r="W819" s="18" t="e">
        <f t="shared" si="402"/>
        <v>#VALUE!</v>
      </c>
      <c r="X819" s="18" t="e">
        <f t="shared" si="403"/>
        <v>#VALUE!</v>
      </c>
      <c r="Y819" s="18" t="e">
        <f t="shared" si="404"/>
        <v>#VALUE!</v>
      </c>
      <c r="Z819" s="16" t="str">
        <f t="shared" si="405"/>
        <v xml:space="preserve"> </v>
      </c>
      <c r="AA819" s="16" t="str">
        <f t="shared" si="406"/>
        <v xml:space="preserve"> </v>
      </c>
      <c r="AB819" s="19" t="str">
        <f t="shared" si="407"/>
        <v>0</v>
      </c>
      <c r="AC819" s="19">
        <f t="shared" si="408"/>
        <v>0</v>
      </c>
      <c r="AD819" s="19">
        <f t="shared" si="409"/>
        <v>3</v>
      </c>
      <c r="AE819" s="31">
        <f>_xlfn.XLOOKUP(C819,Product!$E$3:$E$29,Product!$F$3:$F$29)</f>
        <v>130000</v>
      </c>
      <c r="AF819" s="31">
        <f>_xlfn.XLOOKUP(C819,Product!$E$3:$E$29,Product!$G$3:$G$29)</f>
        <v>46000</v>
      </c>
      <c r="AG819" s="21" t="s">
        <v>89</v>
      </c>
      <c r="AH819" s="22">
        <f>_xlfn.XLOOKUP(AG819,Diskon!$C$3:$C$9,Diskon!$D$3:$D$9)</f>
        <v>0.15</v>
      </c>
      <c r="AI819" s="17" t="s">
        <v>90</v>
      </c>
      <c r="AJ819" s="16" t="s">
        <v>23</v>
      </c>
      <c r="AK819" s="16" t="s">
        <v>55</v>
      </c>
      <c r="AL819" s="23">
        <f t="shared" si="410"/>
        <v>390000</v>
      </c>
      <c r="AM819" s="23">
        <f t="shared" si="411"/>
        <v>58500</v>
      </c>
      <c r="AN819" s="23">
        <f t="shared" si="412"/>
        <v>331500</v>
      </c>
      <c r="AO819" s="23">
        <f t="shared" si="413"/>
        <v>138000</v>
      </c>
      <c r="AP819" s="23">
        <f t="shared" si="414"/>
        <v>193500</v>
      </c>
      <c r="AQ819" s="24">
        <v>45022</v>
      </c>
      <c r="AR819" s="27" t="str">
        <f t="shared" si="415"/>
        <v>06/04/23</v>
      </c>
      <c r="AS819" s="16">
        <v>3</v>
      </c>
      <c r="AT819" s="66">
        <f>AP819/'pivot general'!$A$8</f>
        <v>2.9026973108497051E-4</v>
      </c>
    </row>
    <row r="820" spans="1:46" ht="14.4" x14ac:dyDescent="0.3">
      <c r="A820" s="16">
        <v>819</v>
      </c>
      <c r="B820" s="16" t="str">
        <f t="shared" si="384"/>
        <v>ORD-SW-819-06/04/23</v>
      </c>
      <c r="C820" s="17" t="s">
        <v>33</v>
      </c>
      <c r="D820" s="16" t="str">
        <f>_xlfn.XLOOKUP($C820,Product!$E$3:$E$29,Product!$D$3:$D$29)</f>
        <v>SW</v>
      </c>
      <c r="E820" s="18" t="s">
        <v>456</v>
      </c>
      <c r="F820" s="18">
        <f t="shared" si="385"/>
        <v>10</v>
      </c>
      <c r="G820" s="18">
        <f t="shared" si="386"/>
        <v>14</v>
      </c>
      <c r="H820" s="18">
        <f t="shared" si="387"/>
        <v>25</v>
      </c>
      <c r="I820" s="18">
        <f t="shared" si="388"/>
        <v>4</v>
      </c>
      <c r="J820" s="16" t="str">
        <f t="shared" si="389"/>
        <v>Dusk</v>
      </c>
      <c r="K820" s="16" t="str">
        <f t="shared" si="390"/>
        <v>Dusk</v>
      </c>
      <c r="L820" s="25" t="str">
        <f t="shared" si="391"/>
        <v xml:space="preserve"> 1</v>
      </c>
      <c r="M820" s="19">
        <f t="shared" si="392"/>
        <v>1</v>
      </c>
      <c r="N820" s="18">
        <f t="shared" si="393"/>
        <v>38</v>
      </c>
      <c r="O820" s="18">
        <f t="shared" si="394"/>
        <v>50</v>
      </c>
      <c r="P820" s="18">
        <f t="shared" si="395"/>
        <v>61</v>
      </c>
      <c r="Q820" s="18">
        <f t="shared" si="396"/>
        <v>12</v>
      </c>
      <c r="R820" s="27" t="str">
        <f t="shared" si="397"/>
        <v xml:space="preserve">Carmine Red </v>
      </c>
      <c r="S820" s="19" t="str">
        <f t="shared" si="398"/>
        <v xml:space="preserve">Carmine Red </v>
      </c>
      <c r="T820" s="19" t="str">
        <f t="shared" si="399"/>
        <v xml:space="preserve"> 6</v>
      </c>
      <c r="U820" s="19">
        <f t="shared" si="400"/>
        <v>6</v>
      </c>
      <c r="V820" s="20" t="e">
        <f t="shared" si="401"/>
        <v>#VALUE!</v>
      </c>
      <c r="W820" s="18" t="e">
        <f t="shared" si="402"/>
        <v>#VALUE!</v>
      </c>
      <c r="X820" s="18" t="e">
        <f t="shared" si="403"/>
        <v>#VALUE!</v>
      </c>
      <c r="Y820" s="18" t="e">
        <f t="shared" si="404"/>
        <v>#VALUE!</v>
      </c>
      <c r="Z820" s="16" t="str">
        <f t="shared" si="405"/>
        <v xml:space="preserve"> </v>
      </c>
      <c r="AA820" s="16" t="str">
        <f t="shared" si="406"/>
        <v xml:space="preserve"> </v>
      </c>
      <c r="AB820" s="19" t="str">
        <f t="shared" si="407"/>
        <v>0</v>
      </c>
      <c r="AC820" s="19">
        <f t="shared" si="408"/>
        <v>0</v>
      </c>
      <c r="AD820" s="19">
        <f t="shared" si="409"/>
        <v>7</v>
      </c>
      <c r="AE820" s="31">
        <f>_xlfn.XLOOKUP(C820,Product!$E$3:$E$29,Product!$F$3:$F$29)</f>
        <v>189000</v>
      </c>
      <c r="AF820" s="31">
        <f>_xlfn.XLOOKUP(C820,Product!$E$3:$E$29,Product!$G$3:$G$29)</f>
        <v>93000</v>
      </c>
      <c r="AG820" s="21" t="s">
        <v>92</v>
      </c>
      <c r="AH820" s="22">
        <f>_xlfn.XLOOKUP(AG820,Diskon!$C$3:$C$9,Diskon!$D$3:$D$9)</f>
        <v>0.1</v>
      </c>
      <c r="AI820" s="17" t="s">
        <v>90</v>
      </c>
      <c r="AJ820" s="16" t="s">
        <v>14</v>
      </c>
      <c r="AK820" s="16" t="s">
        <v>42</v>
      </c>
      <c r="AL820" s="23">
        <f t="shared" si="410"/>
        <v>1323000</v>
      </c>
      <c r="AM820" s="23">
        <f t="shared" si="411"/>
        <v>132300</v>
      </c>
      <c r="AN820" s="23">
        <f t="shared" si="412"/>
        <v>1190700</v>
      </c>
      <c r="AO820" s="23">
        <f t="shared" si="413"/>
        <v>651000</v>
      </c>
      <c r="AP820" s="23">
        <f t="shared" si="414"/>
        <v>539700</v>
      </c>
      <c r="AQ820" s="24">
        <v>45022</v>
      </c>
      <c r="AR820" s="27" t="str">
        <f t="shared" si="415"/>
        <v>06/04/23</v>
      </c>
      <c r="AS820" s="16">
        <v>4</v>
      </c>
      <c r="AT820" s="66">
        <f>AP820/'pivot general'!$A$8</f>
        <v>8.0960503290211151E-4</v>
      </c>
    </row>
    <row r="821" spans="1:46" ht="14.4" x14ac:dyDescent="0.3">
      <c r="A821" s="16">
        <v>820</v>
      </c>
      <c r="B821" s="16" t="str">
        <f t="shared" si="384"/>
        <v>ORD-SP-820-26/04/23</v>
      </c>
      <c r="C821" s="17" t="s">
        <v>61</v>
      </c>
      <c r="D821" s="16" t="str">
        <f>_xlfn.XLOOKUP($C821,Product!$E$3:$E$29,Product!$D$3:$D$29)</f>
        <v>SP</v>
      </c>
      <c r="E821" s="18" t="s">
        <v>646</v>
      </c>
      <c r="F821" s="18">
        <f t="shared" si="385"/>
        <v>10</v>
      </c>
      <c r="G821" s="18">
        <f t="shared" si="386"/>
        <v>14</v>
      </c>
      <c r="H821" s="18">
        <f t="shared" si="387"/>
        <v>25</v>
      </c>
      <c r="I821" s="18">
        <f t="shared" si="388"/>
        <v>4</v>
      </c>
      <c r="J821" s="16" t="str">
        <f t="shared" si="389"/>
        <v>Dusk</v>
      </c>
      <c r="K821" s="16" t="str">
        <f t="shared" si="390"/>
        <v>Dusk</v>
      </c>
      <c r="L821" s="25" t="str">
        <f t="shared" si="391"/>
        <v xml:space="preserve"> 3</v>
      </c>
      <c r="M821" s="19">
        <f t="shared" si="392"/>
        <v>3</v>
      </c>
      <c r="N821" s="18">
        <f t="shared" si="393"/>
        <v>38</v>
      </c>
      <c r="O821" s="18">
        <f t="shared" si="394"/>
        <v>47</v>
      </c>
      <c r="P821" s="18">
        <f t="shared" si="395"/>
        <v>58</v>
      </c>
      <c r="Q821" s="18">
        <f t="shared" si="396"/>
        <v>9</v>
      </c>
      <c r="R821" s="27" t="str">
        <f t="shared" si="397"/>
        <v xml:space="preserve">Ash Grey </v>
      </c>
      <c r="S821" s="19" t="str">
        <f t="shared" si="398"/>
        <v xml:space="preserve">Ash Grey </v>
      </c>
      <c r="T821" s="19" t="str">
        <f t="shared" si="399"/>
        <v xml:space="preserve"> 1</v>
      </c>
      <c r="U821" s="19">
        <f t="shared" si="400"/>
        <v>1</v>
      </c>
      <c r="V821" s="20">
        <f t="shared" si="401"/>
        <v>71</v>
      </c>
      <c r="W821" s="18">
        <f t="shared" si="402"/>
        <v>86</v>
      </c>
      <c r="X821" s="18">
        <f t="shared" si="403"/>
        <v>97</v>
      </c>
      <c r="Y821" s="18">
        <f t="shared" si="404"/>
        <v>15</v>
      </c>
      <c r="Z821" s="16" t="str">
        <f t="shared" si="405"/>
        <v xml:space="preserve">Midnight Black </v>
      </c>
      <c r="AA821" s="16" t="str">
        <f t="shared" si="406"/>
        <v xml:space="preserve">Midnight Black </v>
      </c>
      <c r="AB821" s="19" t="str">
        <f t="shared" si="407"/>
        <v xml:space="preserve"> 1</v>
      </c>
      <c r="AC821" s="19">
        <f t="shared" si="408"/>
        <v>1</v>
      </c>
      <c r="AD821" s="19">
        <f t="shared" si="409"/>
        <v>5</v>
      </c>
      <c r="AE821" s="31">
        <f>_xlfn.XLOOKUP(C821,Product!$E$3:$E$29,Product!$F$3:$F$29)</f>
        <v>278000</v>
      </c>
      <c r="AF821" s="31">
        <f>_xlfn.XLOOKUP(C821,Product!$E$3:$E$29,Product!$G$3:$G$29)</f>
        <v>122000</v>
      </c>
      <c r="AG821" s="21" t="s">
        <v>100</v>
      </c>
      <c r="AH821" s="22">
        <f>_xlfn.XLOOKUP(AG821,Diskon!$C$3:$C$9,Diskon!$D$3:$D$9)</f>
        <v>0.15</v>
      </c>
      <c r="AI821" s="17" t="s">
        <v>13</v>
      </c>
      <c r="AJ821" s="16" t="s">
        <v>17</v>
      </c>
      <c r="AK821" s="16" t="s">
        <v>46</v>
      </c>
      <c r="AL821" s="23">
        <f t="shared" si="410"/>
        <v>1390000</v>
      </c>
      <c r="AM821" s="23">
        <f t="shared" si="411"/>
        <v>208500</v>
      </c>
      <c r="AN821" s="23">
        <f t="shared" si="412"/>
        <v>1181500</v>
      </c>
      <c r="AO821" s="23">
        <f t="shared" si="413"/>
        <v>610000</v>
      </c>
      <c r="AP821" s="23">
        <f t="shared" si="414"/>
        <v>571500</v>
      </c>
      <c r="AQ821" s="24">
        <v>45042</v>
      </c>
      <c r="AR821" s="27" t="str">
        <f t="shared" si="415"/>
        <v>26/04/23</v>
      </c>
      <c r="AS821" s="16">
        <v>5</v>
      </c>
      <c r="AT821" s="66">
        <f>AP821/'pivot general'!$A$8</f>
        <v>8.5730827553002912E-4</v>
      </c>
    </row>
    <row r="822" spans="1:46" ht="14.4" x14ac:dyDescent="0.3">
      <c r="A822" s="16">
        <v>821</v>
      </c>
      <c r="B822" s="16" t="str">
        <f t="shared" si="384"/>
        <v>ORD-PP-821-22/04/23</v>
      </c>
      <c r="C822" s="17" t="s">
        <v>56</v>
      </c>
      <c r="D822" s="16" t="str">
        <f>_xlfn.XLOOKUP($C822,Product!$E$3:$E$29,Product!$D$3:$D$29)</f>
        <v>PP</v>
      </c>
      <c r="E822" s="18" t="s">
        <v>647</v>
      </c>
      <c r="F822" s="18">
        <f t="shared" si="385"/>
        <v>10</v>
      </c>
      <c r="G822" s="18">
        <f t="shared" si="386"/>
        <v>18</v>
      </c>
      <c r="H822" s="18">
        <f t="shared" si="387"/>
        <v>29</v>
      </c>
      <c r="I822" s="18">
        <f t="shared" si="388"/>
        <v>8</v>
      </c>
      <c r="J822" s="16" t="str">
        <f t="shared" si="389"/>
        <v>Ash Grey</v>
      </c>
      <c r="K822" s="16" t="str">
        <f t="shared" si="390"/>
        <v>Ash Grey</v>
      </c>
      <c r="L822" s="25" t="str">
        <f t="shared" si="391"/>
        <v xml:space="preserve"> 1</v>
      </c>
      <c r="M822" s="19">
        <f t="shared" si="392"/>
        <v>1</v>
      </c>
      <c r="N822" s="18">
        <f t="shared" si="393"/>
        <v>42</v>
      </c>
      <c r="O822" s="18">
        <f t="shared" si="394"/>
        <v>53</v>
      </c>
      <c r="P822" s="18">
        <f t="shared" si="395"/>
        <v>64</v>
      </c>
      <c r="Q822" s="18">
        <f t="shared" si="396"/>
        <v>11</v>
      </c>
      <c r="R822" s="27" t="str">
        <f t="shared" si="397"/>
        <v xml:space="preserve">Snow White </v>
      </c>
      <c r="S822" s="19" t="str">
        <f t="shared" si="398"/>
        <v xml:space="preserve">Snow White </v>
      </c>
      <c r="T822" s="19" t="str">
        <f t="shared" si="399"/>
        <v xml:space="preserve"> 1</v>
      </c>
      <c r="U822" s="19">
        <f t="shared" si="400"/>
        <v>1</v>
      </c>
      <c r="V822" s="20" t="e">
        <f t="shared" si="401"/>
        <v>#VALUE!</v>
      </c>
      <c r="W822" s="18" t="e">
        <f t="shared" si="402"/>
        <v>#VALUE!</v>
      </c>
      <c r="X822" s="18" t="e">
        <f t="shared" si="403"/>
        <v>#VALUE!</v>
      </c>
      <c r="Y822" s="18" t="e">
        <f t="shared" si="404"/>
        <v>#VALUE!</v>
      </c>
      <c r="Z822" s="16" t="str">
        <f t="shared" si="405"/>
        <v xml:space="preserve"> </v>
      </c>
      <c r="AA822" s="16" t="str">
        <f t="shared" si="406"/>
        <v xml:space="preserve"> </v>
      </c>
      <c r="AB822" s="19" t="str">
        <f t="shared" si="407"/>
        <v>0</v>
      </c>
      <c r="AC822" s="19">
        <f t="shared" si="408"/>
        <v>0</v>
      </c>
      <c r="AD822" s="19">
        <f t="shared" si="409"/>
        <v>2</v>
      </c>
      <c r="AE822" s="31">
        <f>_xlfn.XLOOKUP(C822,Product!$E$3:$E$29,Product!$F$3:$F$29)</f>
        <v>175000</v>
      </c>
      <c r="AF822" s="31">
        <f>_xlfn.XLOOKUP(C822,Product!$E$3:$E$29,Product!$G$3:$G$29)</f>
        <v>63000</v>
      </c>
      <c r="AG822" s="21" t="s">
        <v>96</v>
      </c>
      <c r="AH822" s="22">
        <f>_xlfn.XLOOKUP(AG822,Diskon!$C$3:$C$9,Diskon!$D$3:$D$9)</f>
        <v>0.1</v>
      </c>
      <c r="AI822" s="17" t="s">
        <v>13</v>
      </c>
      <c r="AJ822" s="16" t="s">
        <v>14</v>
      </c>
      <c r="AK822" s="16" t="s">
        <v>36</v>
      </c>
      <c r="AL822" s="23">
        <f t="shared" si="410"/>
        <v>350000</v>
      </c>
      <c r="AM822" s="23">
        <f t="shared" si="411"/>
        <v>35000</v>
      </c>
      <c r="AN822" s="23">
        <f t="shared" si="412"/>
        <v>315000</v>
      </c>
      <c r="AO822" s="23">
        <f t="shared" si="413"/>
        <v>126000</v>
      </c>
      <c r="AP822" s="23">
        <f t="shared" si="414"/>
        <v>189000</v>
      </c>
      <c r="AQ822" s="24">
        <v>45038</v>
      </c>
      <c r="AR822" s="27" t="str">
        <f t="shared" si="415"/>
        <v>22/04/23</v>
      </c>
      <c r="AS822" s="16">
        <v>4</v>
      </c>
      <c r="AT822" s="66">
        <f>AP822/'pivot general'!$A$8</f>
        <v>2.8351927222252933E-4</v>
      </c>
    </row>
    <row r="823" spans="1:46" ht="14.4" x14ac:dyDescent="0.3">
      <c r="A823" s="16">
        <v>822</v>
      </c>
      <c r="B823" s="16" t="str">
        <f t="shared" si="384"/>
        <v>ORD-PW-822-03/04/23</v>
      </c>
      <c r="C823" s="17" t="s">
        <v>73</v>
      </c>
      <c r="D823" s="16" t="str">
        <f>_xlfn.XLOOKUP($C823,Product!$E$3:$E$29,Product!$D$3:$D$29)</f>
        <v>PW</v>
      </c>
      <c r="E823" s="18" t="s">
        <v>648</v>
      </c>
      <c r="F823" s="18">
        <f t="shared" si="385"/>
        <v>10</v>
      </c>
      <c r="G823" s="18">
        <f t="shared" si="386"/>
        <v>20</v>
      </c>
      <c r="H823" s="18">
        <f t="shared" si="387"/>
        <v>31</v>
      </c>
      <c r="I823" s="18">
        <f t="shared" si="388"/>
        <v>10</v>
      </c>
      <c r="J823" s="16" t="str">
        <f t="shared" si="389"/>
        <v>Snow White</v>
      </c>
      <c r="K823" s="16" t="str">
        <f t="shared" si="390"/>
        <v>Snow White</v>
      </c>
      <c r="L823" s="25" t="str">
        <f t="shared" si="391"/>
        <v xml:space="preserve"> 3</v>
      </c>
      <c r="M823" s="19">
        <f t="shared" si="392"/>
        <v>3</v>
      </c>
      <c r="N823" s="18">
        <f t="shared" si="393"/>
        <v>44</v>
      </c>
      <c r="O823" s="18">
        <f t="shared" si="394"/>
        <v>49</v>
      </c>
      <c r="P823" s="18">
        <f t="shared" si="395"/>
        <v>60</v>
      </c>
      <c r="Q823" s="18">
        <f t="shared" si="396"/>
        <v>5</v>
      </c>
      <c r="R823" s="27" t="str">
        <f t="shared" si="397"/>
        <v xml:space="preserve">Dusk </v>
      </c>
      <c r="S823" s="19" t="str">
        <f t="shared" si="398"/>
        <v xml:space="preserve">Dusk </v>
      </c>
      <c r="T823" s="19" t="str">
        <f t="shared" si="399"/>
        <v xml:space="preserve"> 1</v>
      </c>
      <c r="U823" s="19">
        <f t="shared" si="400"/>
        <v>1</v>
      </c>
      <c r="V823" s="20">
        <f t="shared" si="401"/>
        <v>73</v>
      </c>
      <c r="W823" s="18">
        <f t="shared" si="402"/>
        <v>78</v>
      </c>
      <c r="X823" s="18">
        <f t="shared" si="403"/>
        <v>89</v>
      </c>
      <c r="Y823" s="18">
        <f t="shared" si="404"/>
        <v>5</v>
      </c>
      <c r="Z823" s="16" t="str">
        <f t="shared" si="405"/>
        <v xml:space="preserve">Dusk </v>
      </c>
      <c r="AA823" s="16" t="str">
        <f t="shared" si="406"/>
        <v xml:space="preserve">Dusk </v>
      </c>
      <c r="AB823" s="19" t="str">
        <f t="shared" si="407"/>
        <v xml:space="preserve"> 1</v>
      </c>
      <c r="AC823" s="19">
        <f t="shared" si="408"/>
        <v>1</v>
      </c>
      <c r="AD823" s="19">
        <f t="shared" si="409"/>
        <v>5</v>
      </c>
      <c r="AE823" s="31">
        <f>_xlfn.XLOOKUP(C823,Product!$E$3:$E$29,Product!$F$3:$F$29)</f>
        <v>185000</v>
      </c>
      <c r="AF823" s="31">
        <f>_xlfn.XLOOKUP(C823,Product!$E$3:$E$29,Product!$G$3:$G$29)</f>
        <v>60000</v>
      </c>
      <c r="AG823" s="21" t="s">
        <v>92</v>
      </c>
      <c r="AH823" s="22">
        <f>_xlfn.XLOOKUP(AG823,Diskon!$C$3:$C$9,Diskon!$D$3:$D$9)</f>
        <v>0.1</v>
      </c>
      <c r="AI823" s="17" t="s">
        <v>90</v>
      </c>
      <c r="AJ823" s="16" t="s">
        <v>14</v>
      </c>
      <c r="AK823" s="16" t="s">
        <v>44</v>
      </c>
      <c r="AL823" s="23">
        <f t="shared" si="410"/>
        <v>925000</v>
      </c>
      <c r="AM823" s="23">
        <f t="shared" si="411"/>
        <v>92500</v>
      </c>
      <c r="AN823" s="23">
        <f t="shared" si="412"/>
        <v>832500</v>
      </c>
      <c r="AO823" s="23">
        <f t="shared" si="413"/>
        <v>300000</v>
      </c>
      <c r="AP823" s="23">
        <f t="shared" si="414"/>
        <v>532500</v>
      </c>
      <c r="AQ823" s="24">
        <v>45019</v>
      </c>
      <c r="AR823" s="27" t="str">
        <f t="shared" si="415"/>
        <v>03/04/23</v>
      </c>
      <c r="AS823" s="16">
        <v>2</v>
      </c>
      <c r="AT823" s="66">
        <f>AP823/'pivot general'!$A$8</f>
        <v>7.9880429872220568E-4</v>
      </c>
    </row>
    <row r="824" spans="1:46" ht="14.4" x14ac:dyDescent="0.3">
      <c r="A824" s="16">
        <v>823</v>
      </c>
      <c r="B824" s="16" t="str">
        <f t="shared" si="384"/>
        <v>ORD-AK-823-06/04/23</v>
      </c>
      <c r="C824" s="17" t="s">
        <v>69</v>
      </c>
      <c r="D824" s="16" t="str">
        <f>_xlfn.XLOOKUP($C824,Product!$E$3:$E$29,Product!$D$3:$D$29)</f>
        <v>AK</v>
      </c>
      <c r="E824" s="18" t="s">
        <v>649</v>
      </c>
      <c r="F824" s="18">
        <f t="shared" si="385"/>
        <v>10</v>
      </c>
      <c r="G824" s="18">
        <f t="shared" si="386"/>
        <v>24</v>
      </c>
      <c r="H824" s="18">
        <f t="shared" si="387"/>
        <v>35</v>
      </c>
      <c r="I824" s="18">
        <f t="shared" si="388"/>
        <v>14</v>
      </c>
      <c r="J824" s="16" t="str">
        <f t="shared" si="389"/>
        <v>Midnight Black</v>
      </c>
      <c r="K824" s="16" t="str">
        <f t="shared" si="390"/>
        <v>Midnight Black</v>
      </c>
      <c r="L824" s="25" t="str">
        <f t="shared" si="391"/>
        <v xml:space="preserve"> 2</v>
      </c>
      <c r="M824" s="19">
        <f t="shared" si="392"/>
        <v>2</v>
      </c>
      <c r="N824" s="18">
        <f t="shared" si="393"/>
        <v>48</v>
      </c>
      <c r="O824" s="18">
        <f t="shared" si="394"/>
        <v>56</v>
      </c>
      <c r="P824" s="18">
        <f t="shared" si="395"/>
        <v>67</v>
      </c>
      <c r="Q824" s="18">
        <f t="shared" si="396"/>
        <v>8</v>
      </c>
      <c r="R824" s="27" t="str">
        <f t="shared" si="397"/>
        <v xml:space="preserve">Magenta </v>
      </c>
      <c r="S824" s="19" t="str">
        <f t="shared" si="398"/>
        <v xml:space="preserve">Magenta </v>
      </c>
      <c r="T824" s="19" t="str">
        <f t="shared" si="399"/>
        <v xml:space="preserve"> 1</v>
      </c>
      <c r="U824" s="19">
        <f t="shared" si="400"/>
        <v>1</v>
      </c>
      <c r="V824" s="20">
        <f t="shared" si="401"/>
        <v>80</v>
      </c>
      <c r="W824" s="18">
        <f t="shared" si="402"/>
        <v>85</v>
      </c>
      <c r="X824" s="18">
        <f t="shared" si="403"/>
        <v>96</v>
      </c>
      <c r="Y824" s="18">
        <f t="shared" si="404"/>
        <v>5</v>
      </c>
      <c r="Z824" s="16" t="str">
        <f t="shared" si="405"/>
        <v xml:space="preserve">Dusk </v>
      </c>
      <c r="AA824" s="16" t="str">
        <f t="shared" si="406"/>
        <v xml:space="preserve">Dusk </v>
      </c>
      <c r="AB824" s="19" t="str">
        <f t="shared" si="407"/>
        <v xml:space="preserve"> 4</v>
      </c>
      <c r="AC824" s="19">
        <f t="shared" si="408"/>
        <v>4</v>
      </c>
      <c r="AD824" s="19">
        <f t="shared" si="409"/>
        <v>7</v>
      </c>
      <c r="AE824" s="31">
        <f>_xlfn.XLOOKUP(C824,Product!$E$3:$E$29,Product!$F$3:$F$29)</f>
        <v>9000</v>
      </c>
      <c r="AF824" s="31">
        <f>_xlfn.XLOOKUP(C824,Product!$E$3:$E$29,Product!$G$3:$G$29)</f>
        <v>2000</v>
      </c>
      <c r="AG824" s="21" t="s">
        <v>19</v>
      </c>
      <c r="AH824" s="22">
        <f>_xlfn.XLOOKUP(AG824,Diskon!$C$3:$C$9,Diskon!$D$3:$D$9)</f>
        <v>0.15</v>
      </c>
      <c r="AI824" s="17" t="s">
        <v>90</v>
      </c>
      <c r="AJ824" s="16" t="s">
        <v>11</v>
      </c>
      <c r="AK824" s="16" t="s">
        <v>74</v>
      </c>
      <c r="AL824" s="23">
        <f t="shared" si="410"/>
        <v>63000</v>
      </c>
      <c r="AM824" s="23">
        <f t="shared" si="411"/>
        <v>9450</v>
      </c>
      <c r="AN824" s="23">
        <f t="shared" si="412"/>
        <v>53550</v>
      </c>
      <c r="AO824" s="23">
        <f t="shared" si="413"/>
        <v>14000</v>
      </c>
      <c r="AP824" s="23">
        <f t="shared" si="414"/>
        <v>39550</v>
      </c>
      <c r="AQ824" s="24">
        <v>45022</v>
      </c>
      <c r="AR824" s="27" t="str">
        <f t="shared" si="415"/>
        <v>06/04/23</v>
      </c>
      <c r="AS824" s="16">
        <v>5</v>
      </c>
      <c r="AT824" s="66">
        <f>AP824/'pivot general'!$A$8</f>
        <v>5.9329032891010764E-5</v>
      </c>
    </row>
    <row r="825" spans="1:46" ht="14.4" x14ac:dyDescent="0.3">
      <c r="A825" s="16">
        <v>824</v>
      </c>
      <c r="B825" s="16" t="str">
        <f t="shared" si="384"/>
        <v>ORD-PW-824-27/04/23</v>
      </c>
      <c r="C825" s="17" t="s">
        <v>9</v>
      </c>
      <c r="D825" s="16" t="str">
        <f>_xlfn.XLOOKUP($C825,Product!$E$3:$E$29,Product!$D$3:$D$29)</f>
        <v>PW</v>
      </c>
      <c r="E825" s="18" t="s">
        <v>104</v>
      </c>
      <c r="F825" s="18">
        <f t="shared" si="385"/>
        <v>10</v>
      </c>
      <c r="G825" s="18">
        <f t="shared" si="386"/>
        <v>23</v>
      </c>
      <c r="H825" s="18">
        <f t="shared" si="387"/>
        <v>34</v>
      </c>
      <c r="I825" s="18">
        <f t="shared" si="388"/>
        <v>13</v>
      </c>
      <c r="J825" s="16" t="str">
        <f t="shared" si="389"/>
        <v>Summer Orange</v>
      </c>
      <c r="K825" s="16" t="str">
        <f t="shared" si="390"/>
        <v>Summer Orange</v>
      </c>
      <c r="L825" s="25" t="str">
        <f t="shared" si="391"/>
        <v xml:space="preserve"> 1</v>
      </c>
      <c r="M825" s="19">
        <f t="shared" si="392"/>
        <v>1</v>
      </c>
      <c r="N825" s="18" t="e">
        <f t="shared" si="393"/>
        <v>#VALUE!</v>
      </c>
      <c r="O825" s="18" t="e">
        <f t="shared" si="394"/>
        <v>#VALUE!</v>
      </c>
      <c r="P825" s="18" t="e">
        <f t="shared" si="395"/>
        <v>#VALUE!</v>
      </c>
      <c r="Q825" s="18" t="e">
        <f t="shared" si="396"/>
        <v>#VALUE!</v>
      </c>
      <c r="R825" s="27" t="str">
        <f t="shared" si="397"/>
        <v xml:space="preserve"> </v>
      </c>
      <c r="S825" s="19" t="str">
        <f t="shared" si="398"/>
        <v xml:space="preserve"> </v>
      </c>
      <c r="T825" s="19" t="str">
        <f t="shared" si="399"/>
        <v>0</v>
      </c>
      <c r="U825" s="19">
        <f t="shared" si="400"/>
        <v>0</v>
      </c>
      <c r="V825" s="20" t="e">
        <f t="shared" si="401"/>
        <v>#VALUE!</v>
      </c>
      <c r="W825" s="18" t="e">
        <f t="shared" si="402"/>
        <v>#VALUE!</v>
      </c>
      <c r="X825" s="18" t="e">
        <f t="shared" si="403"/>
        <v>#VALUE!</v>
      </c>
      <c r="Y825" s="18" t="e">
        <f t="shared" si="404"/>
        <v>#VALUE!</v>
      </c>
      <c r="Z825" s="16" t="str">
        <f t="shared" si="405"/>
        <v xml:space="preserve"> </v>
      </c>
      <c r="AA825" s="16" t="str">
        <f t="shared" si="406"/>
        <v xml:space="preserve"> </v>
      </c>
      <c r="AB825" s="19" t="str">
        <f t="shared" si="407"/>
        <v>0</v>
      </c>
      <c r="AC825" s="19">
        <f t="shared" si="408"/>
        <v>0</v>
      </c>
      <c r="AD825" s="19">
        <f t="shared" si="409"/>
        <v>1</v>
      </c>
      <c r="AE825" s="31">
        <f>_xlfn.XLOOKUP(C825,Product!$E$3:$E$29,Product!$F$3:$F$29)</f>
        <v>120000</v>
      </c>
      <c r="AF825" s="31">
        <f>_xlfn.XLOOKUP(C825,Product!$E$3:$E$29,Product!$G$3:$G$29)</f>
        <v>39000</v>
      </c>
      <c r="AG825" s="21" t="s">
        <v>96</v>
      </c>
      <c r="AH825" s="22">
        <f>_xlfn.XLOOKUP(AG825,Diskon!$C$3:$C$9,Diskon!$D$3:$D$9)</f>
        <v>0.1</v>
      </c>
      <c r="AI825" s="17" t="s">
        <v>13</v>
      </c>
      <c r="AJ825" s="16" t="s">
        <v>14</v>
      </c>
      <c r="AK825" s="16" t="s">
        <v>36</v>
      </c>
      <c r="AL825" s="23">
        <f t="shared" si="410"/>
        <v>120000</v>
      </c>
      <c r="AM825" s="23">
        <f t="shared" si="411"/>
        <v>12000</v>
      </c>
      <c r="AN825" s="23">
        <f t="shared" si="412"/>
        <v>108000</v>
      </c>
      <c r="AO825" s="23">
        <f t="shared" si="413"/>
        <v>39000</v>
      </c>
      <c r="AP825" s="23">
        <f t="shared" si="414"/>
        <v>69000</v>
      </c>
      <c r="AQ825" s="24">
        <v>45043</v>
      </c>
      <c r="AR825" s="27" t="str">
        <f t="shared" si="415"/>
        <v>27/04/23</v>
      </c>
      <c r="AS825" s="16">
        <v>4</v>
      </c>
      <c r="AT825" s="66">
        <f>AP825/'pivot general'!$A$8</f>
        <v>1.0350703589076467E-4</v>
      </c>
    </row>
    <row r="826" spans="1:46" ht="14.4" x14ac:dyDescent="0.3">
      <c r="A826" s="16">
        <v>825</v>
      </c>
      <c r="B826" s="16" t="str">
        <f t="shared" si="384"/>
        <v>ORD-PU-825-26/04/23</v>
      </c>
      <c r="C826" s="17" t="s">
        <v>39</v>
      </c>
      <c r="D826" s="16" t="str">
        <f>_xlfn.XLOOKUP($C826,Product!$E$3:$E$29,Product!$D$3:$D$29)</f>
        <v>PU</v>
      </c>
      <c r="E826" s="18" t="s">
        <v>618</v>
      </c>
      <c r="F826" s="18">
        <f t="shared" si="385"/>
        <v>10</v>
      </c>
      <c r="G826" s="18">
        <f t="shared" si="386"/>
        <v>17</v>
      </c>
      <c r="H826" s="18">
        <f t="shared" si="387"/>
        <v>28</v>
      </c>
      <c r="I826" s="18">
        <f t="shared" si="388"/>
        <v>7</v>
      </c>
      <c r="J826" s="16" t="str">
        <f t="shared" si="389"/>
        <v>Magenta</v>
      </c>
      <c r="K826" s="16" t="str">
        <f t="shared" si="390"/>
        <v>Magenta</v>
      </c>
      <c r="L826" s="25" t="str">
        <f t="shared" si="391"/>
        <v xml:space="preserve"> 2</v>
      </c>
      <c r="M826" s="19">
        <f t="shared" si="392"/>
        <v>2</v>
      </c>
      <c r="N826" s="18">
        <f t="shared" si="393"/>
        <v>41</v>
      </c>
      <c r="O826" s="18">
        <f t="shared" si="394"/>
        <v>56</v>
      </c>
      <c r="P826" s="18">
        <f t="shared" si="395"/>
        <v>67</v>
      </c>
      <c r="Q826" s="18">
        <f t="shared" si="396"/>
        <v>15</v>
      </c>
      <c r="R826" s="27" t="str">
        <f t="shared" si="397"/>
        <v xml:space="preserve">Midnight Black </v>
      </c>
      <c r="S826" s="19" t="str">
        <f t="shared" si="398"/>
        <v xml:space="preserve">Midnight Black </v>
      </c>
      <c r="T826" s="19" t="str">
        <f t="shared" si="399"/>
        <v xml:space="preserve"> 4</v>
      </c>
      <c r="U826" s="19">
        <f t="shared" si="400"/>
        <v>4</v>
      </c>
      <c r="V826" s="20" t="e">
        <f t="shared" si="401"/>
        <v>#VALUE!</v>
      </c>
      <c r="W826" s="18" t="e">
        <f t="shared" si="402"/>
        <v>#VALUE!</v>
      </c>
      <c r="X826" s="18" t="e">
        <f t="shared" si="403"/>
        <v>#VALUE!</v>
      </c>
      <c r="Y826" s="18" t="e">
        <f t="shared" si="404"/>
        <v>#VALUE!</v>
      </c>
      <c r="Z826" s="16" t="str">
        <f t="shared" si="405"/>
        <v xml:space="preserve"> </v>
      </c>
      <c r="AA826" s="16" t="str">
        <f t="shared" si="406"/>
        <v xml:space="preserve"> </v>
      </c>
      <c r="AB826" s="19" t="str">
        <f t="shared" si="407"/>
        <v>0</v>
      </c>
      <c r="AC826" s="19">
        <f t="shared" si="408"/>
        <v>0</v>
      </c>
      <c r="AD826" s="19">
        <f t="shared" si="409"/>
        <v>6</v>
      </c>
      <c r="AE826" s="31">
        <f>_xlfn.XLOOKUP(C826,Product!$E$3:$E$29,Product!$F$3:$F$29)</f>
        <v>235000</v>
      </c>
      <c r="AF826" s="31">
        <f>_xlfn.XLOOKUP(C826,Product!$E$3:$E$29,Product!$G$3:$G$29)</f>
        <v>89000</v>
      </c>
      <c r="AG826" s="21" t="s">
        <v>100</v>
      </c>
      <c r="AH826" s="22">
        <f>_xlfn.XLOOKUP(AG826,Diskon!$C$3:$C$9,Diskon!$D$3:$D$9)</f>
        <v>0.15</v>
      </c>
      <c r="AI826" s="17" t="s">
        <v>13</v>
      </c>
      <c r="AJ826" s="16" t="s">
        <v>17</v>
      </c>
      <c r="AK826" s="16" t="s">
        <v>46</v>
      </c>
      <c r="AL826" s="23">
        <f t="shared" si="410"/>
        <v>1410000</v>
      </c>
      <c r="AM826" s="23">
        <f t="shared" si="411"/>
        <v>211500</v>
      </c>
      <c r="AN826" s="23">
        <f t="shared" si="412"/>
        <v>1198500</v>
      </c>
      <c r="AO826" s="23">
        <f t="shared" si="413"/>
        <v>534000</v>
      </c>
      <c r="AP826" s="23">
        <f t="shared" si="414"/>
        <v>664500</v>
      </c>
      <c r="AQ826" s="24">
        <v>45042</v>
      </c>
      <c r="AR826" s="27" t="str">
        <f t="shared" si="415"/>
        <v>26/04/23</v>
      </c>
      <c r="AS826" s="16">
        <v>4</v>
      </c>
      <c r="AT826" s="66">
        <f>AP826/'pivot general'!$A$8</f>
        <v>9.9681775868714685E-4</v>
      </c>
    </row>
    <row r="827" spans="1:46" ht="14.4" x14ac:dyDescent="0.3">
      <c r="A827" s="16">
        <v>826</v>
      </c>
      <c r="B827" s="16" t="str">
        <f t="shared" si="384"/>
        <v>ORD-AK-826-27/04/23</v>
      </c>
      <c r="C827" s="17" t="s">
        <v>37</v>
      </c>
      <c r="D827" s="16" t="str">
        <f>_xlfn.XLOOKUP($C827,Product!$E$3:$E$29,Product!$D$3:$D$29)</f>
        <v>AK</v>
      </c>
      <c r="E827" s="18" t="s">
        <v>650</v>
      </c>
      <c r="F827" s="18">
        <f t="shared" si="385"/>
        <v>10</v>
      </c>
      <c r="G827" s="18">
        <f t="shared" si="386"/>
        <v>21</v>
      </c>
      <c r="H827" s="18">
        <f t="shared" si="387"/>
        <v>32</v>
      </c>
      <c r="I827" s="18">
        <f t="shared" si="388"/>
        <v>11</v>
      </c>
      <c r="J827" s="16" t="str">
        <f t="shared" si="389"/>
        <v>Carmine Red</v>
      </c>
      <c r="K827" s="16" t="str">
        <f t="shared" si="390"/>
        <v>Carmine Red</v>
      </c>
      <c r="L827" s="25" t="str">
        <f t="shared" si="391"/>
        <v xml:space="preserve"> 4</v>
      </c>
      <c r="M827" s="19">
        <f t="shared" si="392"/>
        <v>4</v>
      </c>
      <c r="N827" s="18">
        <f t="shared" si="393"/>
        <v>45</v>
      </c>
      <c r="O827" s="18">
        <f t="shared" si="394"/>
        <v>60</v>
      </c>
      <c r="P827" s="18">
        <f t="shared" si="395"/>
        <v>71</v>
      </c>
      <c r="Q827" s="18">
        <f t="shared" si="396"/>
        <v>15</v>
      </c>
      <c r="R827" s="27" t="str">
        <f t="shared" si="397"/>
        <v xml:space="preserve">Midnight Black </v>
      </c>
      <c r="S827" s="19" t="str">
        <f t="shared" si="398"/>
        <v xml:space="preserve">Midnight Black </v>
      </c>
      <c r="T827" s="19" t="str">
        <f t="shared" si="399"/>
        <v xml:space="preserve"> 1</v>
      </c>
      <c r="U827" s="19">
        <f t="shared" si="400"/>
        <v>1</v>
      </c>
      <c r="V827" s="20" t="e">
        <f t="shared" si="401"/>
        <v>#VALUE!</v>
      </c>
      <c r="W827" s="18" t="e">
        <f t="shared" si="402"/>
        <v>#VALUE!</v>
      </c>
      <c r="X827" s="18" t="e">
        <f t="shared" si="403"/>
        <v>#VALUE!</v>
      </c>
      <c r="Y827" s="18" t="e">
        <f t="shared" si="404"/>
        <v>#VALUE!</v>
      </c>
      <c r="Z827" s="16" t="str">
        <f t="shared" si="405"/>
        <v xml:space="preserve"> </v>
      </c>
      <c r="AA827" s="16" t="str">
        <f t="shared" si="406"/>
        <v xml:space="preserve"> </v>
      </c>
      <c r="AB827" s="19" t="str">
        <f t="shared" si="407"/>
        <v>0</v>
      </c>
      <c r="AC827" s="19">
        <f t="shared" si="408"/>
        <v>0</v>
      </c>
      <c r="AD827" s="19">
        <f t="shared" si="409"/>
        <v>5</v>
      </c>
      <c r="AE827" s="31">
        <f>_xlfn.XLOOKUP(C827,Product!$E$3:$E$29,Product!$F$3:$F$29)</f>
        <v>48000</v>
      </c>
      <c r="AF827" s="31">
        <f>_xlfn.XLOOKUP(C827,Product!$E$3:$E$29,Product!$G$3:$G$29)</f>
        <v>20000</v>
      </c>
      <c r="AG827" s="21" t="s">
        <v>100</v>
      </c>
      <c r="AH827" s="22">
        <f>_xlfn.XLOOKUP(AG827,Diskon!$C$3:$C$9,Diskon!$D$3:$D$9)</f>
        <v>0.15</v>
      </c>
      <c r="AI827" s="17" t="s">
        <v>13</v>
      </c>
      <c r="AJ827" s="16" t="s">
        <v>17</v>
      </c>
      <c r="AK827" s="16" t="s">
        <v>74</v>
      </c>
      <c r="AL827" s="23">
        <f t="shared" si="410"/>
        <v>240000</v>
      </c>
      <c r="AM827" s="23">
        <f t="shared" si="411"/>
        <v>36000</v>
      </c>
      <c r="AN827" s="23">
        <f t="shared" si="412"/>
        <v>204000</v>
      </c>
      <c r="AO827" s="23">
        <f t="shared" si="413"/>
        <v>100000</v>
      </c>
      <c r="AP827" s="23">
        <f t="shared" si="414"/>
        <v>104000</v>
      </c>
      <c r="AQ827" s="24">
        <v>45043</v>
      </c>
      <c r="AR827" s="27" t="str">
        <f t="shared" si="415"/>
        <v>27/04/23</v>
      </c>
      <c r="AS827" s="16">
        <v>5</v>
      </c>
      <c r="AT827" s="66">
        <f>AP827/'pivot general'!$A$8</f>
        <v>1.5601060482086271E-4</v>
      </c>
    </row>
    <row r="828" spans="1:46" ht="14.4" x14ac:dyDescent="0.3">
      <c r="A828" s="16">
        <v>827</v>
      </c>
      <c r="B828" s="16" t="str">
        <f t="shared" si="384"/>
        <v>ORD-SP-827-05/04/23</v>
      </c>
      <c r="C828" s="17" t="s">
        <v>63</v>
      </c>
      <c r="D828" s="16" t="str">
        <f>_xlfn.XLOOKUP($C828,Product!$E$3:$E$29,Product!$D$3:$D$29)</f>
        <v>SP</v>
      </c>
      <c r="E828" s="18" t="s">
        <v>108</v>
      </c>
      <c r="F828" s="18">
        <f t="shared" si="385"/>
        <v>10</v>
      </c>
      <c r="G828" s="18">
        <f t="shared" si="386"/>
        <v>14</v>
      </c>
      <c r="H828" s="18">
        <f t="shared" si="387"/>
        <v>25</v>
      </c>
      <c r="I828" s="18">
        <f t="shared" si="388"/>
        <v>4</v>
      </c>
      <c r="J828" s="16" t="str">
        <f t="shared" si="389"/>
        <v>Dusk</v>
      </c>
      <c r="K828" s="16" t="str">
        <f t="shared" si="390"/>
        <v>Dusk</v>
      </c>
      <c r="L828" s="25" t="str">
        <f t="shared" si="391"/>
        <v xml:space="preserve"> 1</v>
      </c>
      <c r="M828" s="19">
        <f t="shared" si="392"/>
        <v>1</v>
      </c>
      <c r="N828" s="18" t="e">
        <f t="shared" si="393"/>
        <v>#VALUE!</v>
      </c>
      <c r="O828" s="18" t="e">
        <f t="shared" si="394"/>
        <v>#VALUE!</v>
      </c>
      <c r="P828" s="18" t="e">
        <f t="shared" si="395"/>
        <v>#VALUE!</v>
      </c>
      <c r="Q828" s="18" t="e">
        <f t="shared" si="396"/>
        <v>#VALUE!</v>
      </c>
      <c r="R828" s="27" t="str">
        <f t="shared" si="397"/>
        <v xml:space="preserve"> </v>
      </c>
      <c r="S828" s="19" t="str">
        <f t="shared" si="398"/>
        <v xml:space="preserve"> </v>
      </c>
      <c r="T828" s="19" t="str">
        <f t="shared" si="399"/>
        <v>0</v>
      </c>
      <c r="U828" s="19">
        <f t="shared" si="400"/>
        <v>0</v>
      </c>
      <c r="V828" s="20" t="e">
        <f t="shared" si="401"/>
        <v>#VALUE!</v>
      </c>
      <c r="W828" s="18" t="e">
        <f t="shared" si="402"/>
        <v>#VALUE!</v>
      </c>
      <c r="X828" s="18" t="e">
        <f t="shared" si="403"/>
        <v>#VALUE!</v>
      </c>
      <c r="Y828" s="18" t="e">
        <f t="shared" si="404"/>
        <v>#VALUE!</v>
      </c>
      <c r="Z828" s="16" t="str">
        <f t="shared" si="405"/>
        <v xml:space="preserve"> </v>
      </c>
      <c r="AA828" s="16" t="str">
        <f t="shared" si="406"/>
        <v xml:space="preserve"> </v>
      </c>
      <c r="AB828" s="19" t="str">
        <f t="shared" si="407"/>
        <v>0</v>
      </c>
      <c r="AC828" s="19">
        <f t="shared" si="408"/>
        <v>0</v>
      </c>
      <c r="AD828" s="19">
        <f t="shared" si="409"/>
        <v>1</v>
      </c>
      <c r="AE828" s="31">
        <f>_xlfn.XLOOKUP(C828,Product!$E$3:$E$29,Product!$F$3:$F$29)</f>
        <v>125000</v>
      </c>
      <c r="AF828" s="31">
        <f>_xlfn.XLOOKUP(C828,Product!$E$3:$E$29,Product!$G$3:$G$29)</f>
        <v>23000</v>
      </c>
      <c r="AG828" s="21" t="s">
        <v>19</v>
      </c>
      <c r="AH828" s="22">
        <f>_xlfn.XLOOKUP(AG828,Diskon!$C$3:$C$9,Diskon!$D$3:$D$9)</f>
        <v>0.15</v>
      </c>
      <c r="AI828" s="17" t="s">
        <v>90</v>
      </c>
      <c r="AJ828" s="16" t="s">
        <v>11</v>
      </c>
      <c r="AK828" s="16" t="s">
        <v>60</v>
      </c>
      <c r="AL828" s="23">
        <f t="shared" si="410"/>
        <v>125000</v>
      </c>
      <c r="AM828" s="23">
        <f t="shared" si="411"/>
        <v>18750</v>
      </c>
      <c r="AN828" s="23">
        <f t="shared" si="412"/>
        <v>106250</v>
      </c>
      <c r="AO828" s="23">
        <f t="shared" si="413"/>
        <v>23000</v>
      </c>
      <c r="AP828" s="23">
        <f t="shared" si="414"/>
        <v>83250</v>
      </c>
      <c r="AQ828" s="24">
        <v>45021</v>
      </c>
      <c r="AR828" s="27" t="str">
        <f t="shared" si="415"/>
        <v>05/04/23</v>
      </c>
      <c r="AS828" s="16">
        <v>4</v>
      </c>
      <c r="AT828" s="66">
        <f>AP828/'pivot general'!$A$8</f>
        <v>1.2488348895516174E-4</v>
      </c>
    </row>
    <row r="829" spans="1:46" ht="14.4" x14ac:dyDescent="0.3">
      <c r="A829" s="16">
        <v>828</v>
      </c>
      <c r="B829" s="16" t="str">
        <f t="shared" si="384"/>
        <v>ORD-PW-828-13/04/23</v>
      </c>
      <c r="C829" s="17" t="s">
        <v>27</v>
      </c>
      <c r="D829" s="16" t="str">
        <f>_xlfn.XLOOKUP($C829,Product!$E$3:$E$29,Product!$D$3:$D$29)</f>
        <v>PW</v>
      </c>
      <c r="E829" s="18" t="s">
        <v>651</v>
      </c>
      <c r="F829" s="18">
        <f t="shared" si="385"/>
        <v>10</v>
      </c>
      <c r="G829" s="18">
        <f t="shared" si="386"/>
        <v>14</v>
      </c>
      <c r="H829" s="18">
        <f t="shared" si="387"/>
        <v>25</v>
      </c>
      <c r="I829" s="18">
        <f t="shared" si="388"/>
        <v>4</v>
      </c>
      <c r="J829" s="16" t="str">
        <f t="shared" si="389"/>
        <v>Dusk</v>
      </c>
      <c r="K829" s="16" t="str">
        <f t="shared" si="390"/>
        <v>Dusk</v>
      </c>
      <c r="L829" s="25" t="str">
        <f t="shared" si="391"/>
        <v xml:space="preserve"> 2</v>
      </c>
      <c r="M829" s="19">
        <f t="shared" si="392"/>
        <v>2</v>
      </c>
      <c r="N829" s="18">
        <f t="shared" si="393"/>
        <v>38</v>
      </c>
      <c r="O829" s="18">
        <f t="shared" si="394"/>
        <v>43</v>
      </c>
      <c r="P829" s="18">
        <f t="shared" si="395"/>
        <v>54</v>
      </c>
      <c r="Q829" s="18">
        <f t="shared" si="396"/>
        <v>5</v>
      </c>
      <c r="R829" s="27" t="str">
        <f t="shared" si="397"/>
        <v xml:space="preserve">Gold </v>
      </c>
      <c r="S829" s="19" t="str">
        <f t="shared" si="398"/>
        <v xml:space="preserve">Gold </v>
      </c>
      <c r="T829" s="19" t="str">
        <f t="shared" si="399"/>
        <v xml:space="preserve"> 1</v>
      </c>
      <c r="U829" s="19">
        <f t="shared" si="400"/>
        <v>1</v>
      </c>
      <c r="V829" s="20" t="e">
        <f t="shared" si="401"/>
        <v>#VALUE!</v>
      </c>
      <c r="W829" s="18" t="e">
        <f t="shared" si="402"/>
        <v>#VALUE!</v>
      </c>
      <c r="X829" s="18" t="e">
        <f t="shared" si="403"/>
        <v>#VALUE!</v>
      </c>
      <c r="Y829" s="18" t="e">
        <f t="shared" si="404"/>
        <v>#VALUE!</v>
      </c>
      <c r="Z829" s="16" t="str">
        <f t="shared" si="405"/>
        <v xml:space="preserve"> </v>
      </c>
      <c r="AA829" s="16" t="str">
        <f t="shared" si="406"/>
        <v xml:space="preserve"> </v>
      </c>
      <c r="AB829" s="19" t="str">
        <f t="shared" si="407"/>
        <v>0</v>
      </c>
      <c r="AC829" s="19">
        <f t="shared" si="408"/>
        <v>0</v>
      </c>
      <c r="AD829" s="19">
        <f t="shared" si="409"/>
        <v>3</v>
      </c>
      <c r="AE829" s="31">
        <f>_xlfn.XLOOKUP(C829,Product!$E$3:$E$29,Product!$F$3:$F$29)</f>
        <v>155000</v>
      </c>
      <c r="AF829" s="31">
        <f>_xlfn.XLOOKUP(C829,Product!$E$3:$E$29,Product!$G$3:$G$29)</f>
        <v>46000</v>
      </c>
      <c r="AG829" s="21" t="s">
        <v>16</v>
      </c>
      <c r="AH829" s="22" t="e">
        <f>_xlfn.XLOOKUP(AG829,Diskon!$C$3:$C$9,Diskon!$D$3:$D$9)</f>
        <v>#N/A</v>
      </c>
      <c r="AI829" s="17" t="s">
        <v>16</v>
      </c>
      <c r="AJ829" s="16" t="s">
        <v>17</v>
      </c>
      <c r="AK829" s="16" t="s">
        <v>75</v>
      </c>
      <c r="AL829" s="23">
        <f t="shared" si="410"/>
        <v>465000</v>
      </c>
      <c r="AM829" s="23" t="str">
        <f t="shared" si="411"/>
        <v>0</v>
      </c>
      <c r="AN829" s="23">
        <f t="shared" si="412"/>
        <v>465000</v>
      </c>
      <c r="AO829" s="23">
        <f t="shared" si="413"/>
        <v>138000</v>
      </c>
      <c r="AP829" s="23">
        <f t="shared" si="414"/>
        <v>327000</v>
      </c>
      <c r="AQ829" s="24">
        <v>45029</v>
      </c>
      <c r="AR829" s="27" t="str">
        <f t="shared" si="415"/>
        <v>13/04/23</v>
      </c>
      <c r="AS829" s="16">
        <v>3</v>
      </c>
      <c r="AT829" s="66">
        <f>AP829/'pivot general'!$A$8</f>
        <v>4.9053334400405867E-4</v>
      </c>
    </row>
    <row r="830" spans="1:46" ht="14.4" x14ac:dyDescent="0.3">
      <c r="A830" s="16">
        <v>829</v>
      </c>
      <c r="B830" s="16" t="str">
        <f t="shared" si="384"/>
        <v>ORD-PW-829-24/04/23</v>
      </c>
      <c r="C830" s="17" t="s">
        <v>73</v>
      </c>
      <c r="D830" s="16" t="str">
        <f>_xlfn.XLOOKUP($C830,Product!$E$3:$E$29,Product!$D$3:$D$29)</f>
        <v>PW</v>
      </c>
      <c r="E830" s="18" t="s">
        <v>652</v>
      </c>
      <c r="F830" s="18">
        <f t="shared" si="385"/>
        <v>10</v>
      </c>
      <c r="G830" s="18">
        <f t="shared" si="386"/>
        <v>14</v>
      </c>
      <c r="H830" s="18">
        <f t="shared" si="387"/>
        <v>25</v>
      </c>
      <c r="I830" s="18">
        <f t="shared" si="388"/>
        <v>4</v>
      </c>
      <c r="J830" s="16" t="str">
        <f t="shared" si="389"/>
        <v>Gold</v>
      </c>
      <c r="K830" s="16" t="str">
        <f t="shared" si="390"/>
        <v>Gold</v>
      </c>
      <c r="L830" s="25" t="str">
        <f t="shared" si="391"/>
        <v xml:space="preserve"> 1</v>
      </c>
      <c r="M830" s="19">
        <f t="shared" si="392"/>
        <v>1</v>
      </c>
      <c r="N830" s="18">
        <f t="shared" si="393"/>
        <v>38</v>
      </c>
      <c r="O830" s="18">
        <f t="shared" si="394"/>
        <v>50</v>
      </c>
      <c r="P830" s="18">
        <f t="shared" si="395"/>
        <v>61</v>
      </c>
      <c r="Q830" s="18">
        <f t="shared" si="396"/>
        <v>12</v>
      </c>
      <c r="R830" s="27" t="str">
        <f t="shared" si="397"/>
        <v xml:space="preserve">Carmine Red </v>
      </c>
      <c r="S830" s="19" t="str">
        <f t="shared" si="398"/>
        <v xml:space="preserve">Carmine Red </v>
      </c>
      <c r="T830" s="19" t="str">
        <f t="shared" si="399"/>
        <v xml:space="preserve"> 1</v>
      </c>
      <c r="U830" s="19">
        <f t="shared" si="400"/>
        <v>1</v>
      </c>
      <c r="V830" s="20">
        <f t="shared" si="401"/>
        <v>74</v>
      </c>
      <c r="W830" s="18">
        <f t="shared" si="402"/>
        <v>85</v>
      </c>
      <c r="X830" s="18">
        <f t="shared" si="403"/>
        <v>96</v>
      </c>
      <c r="Y830" s="18">
        <f t="shared" si="404"/>
        <v>11</v>
      </c>
      <c r="Z830" s="16" t="str">
        <f t="shared" si="405"/>
        <v xml:space="preserve">Ocean Blue </v>
      </c>
      <c r="AA830" s="16" t="str">
        <f t="shared" si="406"/>
        <v xml:space="preserve">Ocean Blue </v>
      </c>
      <c r="AB830" s="19" t="str">
        <f t="shared" si="407"/>
        <v xml:space="preserve"> 1</v>
      </c>
      <c r="AC830" s="19">
        <f t="shared" si="408"/>
        <v>1</v>
      </c>
      <c r="AD830" s="19">
        <f t="shared" si="409"/>
        <v>3</v>
      </c>
      <c r="AE830" s="31">
        <f>_xlfn.XLOOKUP(C830,Product!$E$3:$E$29,Product!$F$3:$F$29)</f>
        <v>185000</v>
      </c>
      <c r="AF830" s="31">
        <f>_xlfn.XLOOKUP(C830,Product!$E$3:$E$29,Product!$G$3:$G$29)</f>
        <v>60000</v>
      </c>
      <c r="AG830" s="21" t="s">
        <v>96</v>
      </c>
      <c r="AH830" s="22">
        <f>_xlfn.XLOOKUP(AG830,Diskon!$C$3:$C$9,Diskon!$D$3:$D$9)</f>
        <v>0.1</v>
      </c>
      <c r="AI830" s="17" t="s">
        <v>13</v>
      </c>
      <c r="AJ830" s="16" t="s">
        <v>14</v>
      </c>
      <c r="AK830" s="16" t="s">
        <v>72</v>
      </c>
      <c r="AL830" s="23">
        <f t="shared" si="410"/>
        <v>555000</v>
      </c>
      <c r="AM830" s="23">
        <f t="shared" si="411"/>
        <v>55500</v>
      </c>
      <c r="AN830" s="23">
        <f t="shared" si="412"/>
        <v>499500</v>
      </c>
      <c r="AO830" s="23">
        <f t="shared" si="413"/>
        <v>180000</v>
      </c>
      <c r="AP830" s="23">
        <f t="shared" si="414"/>
        <v>319500</v>
      </c>
      <c r="AQ830" s="24">
        <v>45040</v>
      </c>
      <c r="AR830" s="27" t="str">
        <f t="shared" si="415"/>
        <v>24/04/23</v>
      </c>
      <c r="AS830" s="16">
        <v>3</v>
      </c>
      <c r="AT830" s="66">
        <f>AP830/'pivot general'!$A$8</f>
        <v>4.792825792333234E-4</v>
      </c>
    </row>
    <row r="831" spans="1:46" ht="14.4" x14ac:dyDescent="0.3">
      <c r="A831" s="16">
        <v>830</v>
      </c>
      <c r="B831" s="16" t="str">
        <f t="shared" si="384"/>
        <v>ORD-PP-830-15/04/23</v>
      </c>
      <c r="C831" s="17" t="s">
        <v>43</v>
      </c>
      <c r="D831" s="16" t="str">
        <f>_xlfn.XLOOKUP($C831,Product!$E$3:$E$29,Product!$D$3:$D$29)</f>
        <v>PP</v>
      </c>
      <c r="E831" s="18" t="s">
        <v>653</v>
      </c>
      <c r="F831" s="18">
        <f t="shared" si="385"/>
        <v>10</v>
      </c>
      <c r="G831" s="18">
        <f t="shared" si="386"/>
        <v>21</v>
      </c>
      <c r="H831" s="18">
        <f t="shared" si="387"/>
        <v>32</v>
      </c>
      <c r="I831" s="18">
        <f t="shared" si="388"/>
        <v>11</v>
      </c>
      <c r="J831" s="16" t="str">
        <f t="shared" si="389"/>
        <v>Carmine Red</v>
      </c>
      <c r="K831" s="16" t="str">
        <f t="shared" si="390"/>
        <v>Carmine Red</v>
      </c>
      <c r="L831" s="25" t="str">
        <f t="shared" si="391"/>
        <v xml:space="preserve"> 3</v>
      </c>
      <c r="M831" s="19">
        <f t="shared" si="392"/>
        <v>3</v>
      </c>
      <c r="N831" s="18">
        <f t="shared" si="393"/>
        <v>45</v>
      </c>
      <c r="O831" s="18">
        <f t="shared" si="394"/>
        <v>56</v>
      </c>
      <c r="P831" s="18">
        <f t="shared" si="395"/>
        <v>67</v>
      </c>
      <c r="Q831" s="18">
        <f t="shared" si="396"/>
        <v>11</v>
      </c>
      <c r="R831" s="27" t="str">
        <f t="shared" si="397"/>
        <v xml:space="preserve">Ocean Blue </v>
      </c>
      <c r="S831" s="19" t="str">
        <f t="shared" si="398"/>
        <v xml:space="preserve">Ocean Blue </v>
      </c>
      <c r="T831" s="19" t="str">
        <f t="shared" si="399"/>
        <v xml:space="preserve"> 2</v>
      </c>
      <c r="U831" s="19">
        <f t="shared" si="400"/>
        <v>2</v>
      </c>
      <c r="V831" s="20">
        <f t="shared" si="401"/>
        <v>80</v>
      </c>
      <c r="W831" s="18">
        <f t="shared" si="402"/>
        <v>90</v>
      </c>
      <c r="X831" s="18">
        <f t="shared" si="403"/>
        <v>101</v>
      </c>
      <c r="Y831" s="18">
        <f t="shared" si="404"/>
        <v>10</v>
      </c>
      <c r="Z831" s="16" t="str">
        <f t="shared" si="405"/>
        <v xml:space="preserve">Rose Gold </v>
      </c>
      <c r="AA831" s="16" t="str">
        <f t="shared" si="406"/>
        <v xml:space="preserve">Rose Gold </v>
      </c>
      <c r="AB831" s="19" t="str">
        <f t="shared" si="407"/>
        <v xml:space="preserve"> 1</v>
      </c>
      <c r="AC831" s="19">
        <f t="shared" si="408"/>
        <v>1</v>
      </c>
      <c r="AD831" s="19">
        <f t="shared" si="409"/>
        <v>6</v>
      </c>
      <c r="AE831" s="31">
        <f>_xlfn.XLOOKUP(C831,Product!$E$3:$E$29,Product!$F$3:$F$29)</f>
        <v>395000</v>
      </c>
      <c r="AF831" s="31">
        <f>_xlfn.XLOOKUP(C831,Product!$E$3:$E$29,Product!$G$3:$G$29)</f>
        <v>172000</v>
      </c>
      <c r="AG831" s="21" t="s">
        <v>16</v>
      </c>
      <c r="AH831" s="22" t="e">
        <f>_xlfn.XLOOKUP(AG831,Diskon!$C$3:$C$9,Diskon!$D$3:$D$9)</f>
        <v>#N/A</v>
      </c>
      <c r="AI831" s="17" t="s">
        <v>16</v>
      </c>
      <c r="AJ831" s="16" t="s">
        <v>23</v>
      </c>
      <c r="AK831" s="16" t="s">
        <v>18</v>
      </c>
      <c r="AL831" s="23">
        <f t="shared" si="410"/>
        <v>2370000</v>
      </c>
      <c r="AM831" s="23" t="str">
        <f t="shared" si="411"/>
        <v>0</v>
      </c>
      <c r="AN831" s="23">
        <f t="shared" si="412"/>
        <v>2370000</v>
      </c>
      <c r="AO831" s="23">
        <f t="shared" si="413"/>
        <v>1032000</v>
      </c>
      <c r="AP831" s="23">
        <f t="shared" si="414"/>
        <v>1338000</v>
      </c>
      <c r="AQ831" s="24">
        <v>45031</v>
      </c>
      <c r="AR831" s="27" t="str">
        <f t="shared" si="415"/>
        <v>15/04/23</v>
      </c>
      <c r="AS831" s="16">
        <v>5</v>
      </c>
      <c r="AT831" s="66">
        <f>AP831/'pivot general'!$A$8</f>
        <v>2.0071364350991759E-3</v>
      </c>
    </row>
    <row r="832" spans="1:46" ht="14.4" x14ac:dyDescent="0.3">
      <c r="A832" s="16">
        <v>831</v>
      </c>
      <c r="B832" s="16" t="str">
        <f t="shared" si="384"/>
        <v>ORD-PP-831-18/04/23</v>
      </c>
      <c r="C832" s="17" t="s">
        <v>52</v>
      </c>
      <c r="D832" s="16" t="str">
        <f>_xlfn.XLOOKUP($C832,Product!$E$3:$E$29,Product!$D$3:$D$29)</f>
        <v>PP</v>
      </c>
      <c r="E832" s="18" t="s">
        <v>654</v>
      </c>
      <c r="F832" s="18">
        <f t="shared" si="385"/>
        <v>10</v>
      </c>
      <c r="G832" s="18">
        <f t="shared" si="386"/>
        <v>14</v>
      </c>
      <c r="H832" s="18">
        <f t="shared" si="387"/>
        <v>25</v>
      </c>
      <c r="I832" s="18">
        <f t="shared" si="388"/>
        <v>4</v>
      </c>
      <c r="J832" s="16" t="str">
        <f t="shared" si="389"/>
        <v>Gold</v>
      </c>
      <c r="K832" s="16" t="str">
        <f t="shared" si="390"/>
        <v>Gold</v>
      </c>
      <c r="L832" s="25" t="str">
        <f t="shared" si="391"/>
        <v xml:space="preserve"> 2</v>
      </c>
      <c r="M832" s="19">
        <f t="shared" si="392"/>
        <v>2</v>
      </c>
      <c r="N832" s="18">
        <f t="shared" si="393"/>
        <v>38</v>
      </c>
      <c r="O832" s="18">
        <f t="shared" si="394"/>
        <v>50</v>
      </c>
      <c r="P832" s="18">
        <f t="shared" si="395"/>
        <v>61</v>
      </c>
      <c r="Q832" s="18">
        <f t="shared" si="396"/>
        <v>12</v>
      </c>
      <c r="R832" s="27" t="str">
        <f t="shared" si="397"/>
        <v xml:space="preserve">Carmine Red </v>
      </c>
      <c r="S832" s="19" t="str">
        <f t="shared" si="398"/>
        <v xml:space="preserve">Carmine Red </v>
      </c>
      <c r="T832" s="19" t="str">
        <f t="shared" si="399"/>
        <v xml:space="preserve"> 1</v>
      </c>
      <c r="U832" s="19">
        <f t="shared" si="400"/>
        <v>1</v>
      </c>
      <c r="V832" s="20">
        <f t="shared" si="401"/>
        <v>74</v>
      </c>
      <c r="W832" s="18">
        <f t="shared" si="402"/>
        <v>84</v>
      </c>
      <c r="X832" s="18">
        <f t="shared" si="403"/>
        <v>95</v>
      </c>
      <c r="Y832" s="18">
        <f t="shared" si="404"/>
        <v>10</v>
      </c>
      <c r="Z832" s="16" t="str">
        <f t="shared" si="405"/>
        <v xml:space="preserve">Rose Gold </v>
      </c>
      <c r="AA832" s="16" t="str">
        <f t="shared" si="406"/>
        <v xml:space="preserve">Rose Gold </v>
      </c>
      <c r="AB832" s="19" t="str">
        <f t="shared" si="407"/>
        <v xml:space="preserve"> 2</v>
      </c>
      <c r="AC832" s="19">
        <f t="shared" si="408"/>
        <v>2</v>
      </c>
      <c r="AD832" s="19">
        <f t="shared" si="409"/>
        <v>5</v>
      </c>
      <c r="AE832" s="31">
        <f>_xlfn.XLOOKUP(C832,Product!$E$3:$E$29,Product!$F$3:$F$29)</f>
        <v>100000</v>
      </c>
      <c r="AF832" s="31">
        <f>_xlfn.XLOOKUP(C832,Product!$E$3:$E$29,Product!$G$3:$G$29)</f>
        <v>31000</v>
      </c>
      <c r="AG832" s="21" t="s">
        <v>12</v>
      </c>
      <c r="AH832" s="22">
        <f>_xlfn.XLOOKUP(AG832,Diskon!$C$3:$C$9,Diskon!$D$3:$D$9)</f>
        <v>0.2</v>
      </c>
      <c r="AI832" s="17" t="s">
        <v>13</v>
      </c>
      <c r="AJ832" s="16" t="s">
        <v>11</v>
      </c>
      <c r="AK832" s="16" t="s">
        <v>44</v>
      </c>
      <c r="AL832" s="23">
        <f t="shared" si="410"/>
        <v>500000</v>
      </c>
      <c r="AM832" s="23">
        <f t="shared" si="411"/>
        <v>100000</v>
      </c>
      <c r="AN832" s="23">
        <f t="shared" si="412"/>
        <v>400000</v>
      </c>
      <c r="AO832" s="23">
        <f t="shared" si="413"/>
        <v>155000</v>
      </c>
      <c r="AP832" s="23">
        <f t="shared" si="414"/>
        <v>245000</v>
      </c>
      <c r="AQ832" s="24">
        <v>45034</v>
      </c>
      <c r="AR832" s="27" t="str">
        <f t="shared" si="415"/>
        <v>18/04/23</v>
      </c>
      <c r="AS832" s="16">
        <v>2</v>
      </c>
      <c r="AT832" s="66">
        <f>AP832/'pivot general'!$A$8</f>
        <v>3.6752498251068619E-4</v>
      </c>
    </row>
    <row r="833" spans="1:46" ht="14.4" x14ac:dyDescent="0.3">
      <c r="A833" s="16">
        <v>832</v>
      </c>
      <c r="B833" s="16" t="str">
        <f t="shared" si="384"/>
        <v>ORD-PW-832-26/04/23</v>
      </c>
      <c r="C833" s="17" t="s">
        <v>9</v>
      </c>
      <c r="D833" s="16" t="str">
        <f>_xlfn.XLOOKUP($C833,Product!$E$3:$E$29,Product!$D$3:$D$29)</f>
        <v>PW</v>
      </c>
      <c r="E833" s="18" t="s">
        <v>655</v>
      </c>
      <c r="F833" s="18">
        <f t="shared" si="385"/>
        <v>10</v>
      </c>
      <c r="G833" s="18">
        <f t="shared" si="386"/>
        <v>23</v>
      </c>
      <c r="H833" s="18">
        <f t="shared" si="387"/>
        <v>34</v>
      </c>
      <c r="I833" s="18">
        <f t="shared" si="388"/>
        <v>13</v>
      </c>
      <c r="J833" s="16" t="str">
        <f t="shared" si="389"/>
        <v>Summer Orange</v>
      </c>
      <c r="K833" s="16" t="str">
        <f t="shared" si="390"/>
        <v>Summer Orange</v>
      </c>
      <c r="L833" s="25" t="str">
        <f t="shared" si="391"/>
        <v xml:space="preserve"> 1</v>
      </c>
      <c r="M833" s="19">
        <f t="shared" si="392"/>
        <v>1</v>
      </c>
      <c r="N833" s="18">
        <f t="shared" si="393"/>
        <v>47</v>
      </c>
      <c r="O833" s="18">
        <f t="shared" si="394"/>
        <v>61</v>
      </c>
      <c r="P833" s="18">
        <f t="shared" si="395"/>
        <v>72</v>
      </c>
      <c r="Q833" s="18">
        <f t="shared" si="396"/>
        <v>14</v>
      </c>
      <c r="R833" s="27" t="str">
        <f t="shared" si="397"/>
        <v xml:space="preserve">Summer Orange </v>
      </c>
      <c r="S833" s="19" t="str">
        <f t="shared" si="398"/>
        <v xml:space="preserve">Summer Orange </v>
      </c>
      <c r="T833" s="19" t="str">
        <f t="shared" si="399"/>
        <v xml:space="preserve"> 1</v>
      </c>
      <c r="U833" s="19">
        <f t="shared" si="400"/>
        <v>1</v>
      </c>
      <c r="V833" s="20">
        <f t="shared" si="401"/>
        <v>85</v>
      </c>
      <c r="W833" s="18">
        <f t="shared" si="402"/>
        <v>99</v>
      </c>
      <c r="X833" s="18">
        <f t="shared" si="403"/>
        <v>110</v>
      </c>
      <c r="Y833" s="18">
        <f t="shared" si="404"/>
        <v>14</v>
      </c>
      <c r="Z833" s="16" t="str">
        <f t="shared" si="405"/>
        <v xml:space="preserve">Summer Orange </v>
      </c>
      <c r="AA833" s="16" t="str">
        <f t="shared" si="406"/>
        <v xml:space="preserve">Summer Orange </v>
      </c>
      <c r="AB833" s="19" t="str">
        <f t="shared" si="407"/>
        <v xml:space="preserve"> 1</v>
      </c>
      <c r="AC833" s="19">
        <f t="shared" si="408"/>
        <v>1</v>
      </c>
      <c r="AD833" s="19">
        <f t="shared" si="409"/>
        <v>3</v>
      </c>
      <c r="AE833" s="31">
        <f>_xlfn.XLOOKUP(C833,Product!$E$3:$E$29,Product!$F$3:$F$29)</f>
        <v>120000</v>
      </c>
      <c r="AF833" s="31">
        <f>_xlfn.XLOOKUP(C833,Product!$E$3:$E$29,Product!$G$3:$G$29)</f>
        <v>39000</v>
      </c>
      <c r="AG833" s="21" t="s">
        <v>100</v>
      </c>
      <c r="AH833" s="22">
        <f>_xlfn.XLOOKUP(AG833,Diskon!$C$3:$C$9,Diskon!$D$3:$D$9)</f>
        <v>0.15</v>
      </c>
      <c r="AI833" s="17" t="s">
        <v>13</v>
      </c>
      <c r="AJ833" s="16" t="s">
        <v>17</v>
      </c>
      <c r="AK833" s="16" t="s">
        <v>42</v>
      </c>
      <c r="AL833" s="23">
        <f t="shared" si="410"/>
        <v>360000</v>
      </c>
      <c r="AM833" s="23">
        <f t="shared" si="411"/>
        <v>54000</v>
      </c>
      <c r="AN833" s="23">
        <f t="shared" si="412"/>
        <v>306000</v>
      </c>
      <c r="AO833" s="23">
        <f t="shared" si="413"/>
        <v>117000</v>
      </c>
      <c r="AP833" s="23">
        <f t="shared" si="414"/>
        <v>189000</v>
      </c>
      <c r="AQ833" s="24">
        <v>45042</v>
      </c>
      <c r="AR833" s="27" t="str">
        <f t="shared" si="415"/>
        <v>26/04/23</v>
      </c>
      <c r="AS833" s="16">
        <v>4</v>
      </c>
      <c r="AT833" s="66">
        <f>AP833/'pivot general'!$A$8</f>
        <v>2.8351927222252933E-4</v>
      </c>
    </row>
    <row r="834" spans="1:46" ht="14.4" x14ac:dyDescent="0.3">
      <c r="A834" s="16">
        <v>833</v>
      </c>
      <c r="B834" s="16" t="str">
        <f t="shared" si="384"/>
        <v>ORD-PU-833-02/04/23</v>
      </c>
      <c r="C834" s="17" t="s">
        <v>41</v>
      </c>
      <c r="D834" s="16" t="str">
        <f>_xlfn.XLOOKUP($C834,Product!$E$3:$E$29,Product!$D$3:$D$29)</f>
        <v>PU</v>
      </c>
      <c r="E834" s="18" t="s">
        <v>656</v>
      </c>
      <c r="F834" s="18">
        <f t="shared" si="385"/>
        <v>10</v>
      </c>
      <c r="G834" s="18">
        <f t="shared" si="386"/>
        <v>19</v>
      </c>
      <c r="H834" s="18">
        <f t="shared" si="387"/>
        <v>30</v>
      </c>
      <c r="I834" s="18">
        <f t="shared" si="388"/>
        <v>9</v>
      </c>
      <c r="J834" s="16" t="str">
        <f t="shared" si="389"/>
        <v>Rose Gold</v>
      </c>
      <c r="K834" s="16" t="str">
        <f t="shared" si="390"/>
        <v>Rose Gold</v>
      </c>
      <c r="L834" s="25" t="str">
        <f t="shared" si="391"/>
        <v xml:space="preserve"> 4</v>
      </c>
      <c r="M834" s="19">
        <f t="shared" si="392"/>
        <v>4</v>
      </c>
      <c r="N834" s="18">
        <f t="shared" si="393"/>
        <v>43</v>
      </c>
      <c r="O834" s="18">
        <f t="shared" si="394"/>
        <v>55</v>
      </c>
      <c r="P834" s="18">
        <f t="shared" si="395"/>
        <v>66</v>
      </c>
      <c r="Q834" s="18">
        <f t="shared" si="396"/>
        <v>12</v>
      </c>
      <c r="R834" s="27" t="str">
        <f t="shared" si="397"/>
        <v xml:space="preserve">Carmine Red </v>
      </c>
      <c r="S834" s="19" t="str">
        <f t="shared" si="398"/>
        <v xml:space="preserve">Carmine Red </v>
      </c>
      <c r="T834" s="19" t="str">
        <f t="shared" si="399"/>
        <v xml:space="preserve"> 1</v>
      </c>
      <c r="U834" s="19">
        <f t="shared" si="400"/>
        <v>1</v>
      </c>
      <c r="V834" s="20">
        <f t="shared" si="401"/>
        <v>79</v>
      </c>
      <c r="W834" s="18">
        <f t="shared" si="402"/>
        <v>93</v>
      </c>
      <c r="X834" s="18">
        <f t="shared" si="403"/>
        <v>104</v>
      </c>
      <c r="Y834" s="18">
        <f t="shared" si="404"/>
        <v>14</v>
      </c>
      <c r="Z834" s="16" t="str">
        <f t="shared" si="405"/>
        <v xml:space="preserve">Summer Orange </v>
      </c>
      <c r="AA834" s="16" t="str">
        <f t="shared" si="406"/>
        <v xml:space="preserve">Summer Orange </v>
      </c>
      <c r="AB834" s="19" t="str">
        <f t="shared" si="407"/>
        <v xml:space="preserve"> 2</v>
      </c>
      <c r="AC834" s="19">
        <f t="shared" si="408"/>
        <v>2</v>
      </c>
      <c r="AD834" s="19">
        <f t="shared" si="409"/>
        <v>7</v>
      </c>
      <c r="AE834" s="31">
        <f>_xlfn.XLOOKUP(C834,Product!$E$3:$E$29,Product!$F$3:$F$29)</f>
        <v>220000</v>
      </c>
      <c r="AF834" s="31">
        <f>_xlfn.XLOOKUP(C834,Product!$E$3:$E$29,Product!$G$3:$G$29)</f>
        <v>76000</v>
      </c>
      <c r="AG834" s="21" t="s">
        <v>19</v>
      </c>
      <c r="AH834" s="22">
        <f>_xlfn.XLOOKUP(AG834,Diskon!$C$3:$C$9,Diskon!$D$3:$D$9)</f>
        <v>0.15</v>
      </c>
      <c r="AI834" s="17" t="s">
        <v>90</v>
      </c>
      <c r="AJ834" s="16" t="s">
        <v>11</v>
      </c>
      <c r="AK834" s="16" t="s">
        <v>25</v>
      </c>
      <c r="AL834" s="23">
        <f t="shared" si="410"/>
        <v>1540000</v>
      </c>
      <c r="AM834" s="23">
        <f t="shared" si="411"/>
        <v>231000</v>
      </c>
      <c r="AN834" s="23">
        <f t="shared" si="412"/>
        <v>1309000</v>
      </c>
      <c r="AO834" s="23">
        <f t="shared" si="413"/>
        <v>532000</v>
      </c>
      <c r="AP834" s="23">
        <f t="shared" si="414"/>
        <v>777000</v>
      </c>
      <c r="AQ834" s="24">
        <v>45018</v>
      </c>
      <c r="AR834" s="27" t="str">
        <f t="shared" si="415"/>
        <v>02/04/23</v>
      </c>
      <c r="AS834" s="16">
        <v>5</v>
      </c>
      <c r="AT834" s="66">
        <f>AP834/'pivot general'!$A$8</f>
        <v>1.1655792302481761E-3</v>
      </c>
    </row>
    <row r="835" spans="1:46" ht="14.4" x14ac:dyDescent="0.3">
      <c r="A835" s="16">
        <v>834</v>
      </c>
      <c r="B835" s="16" t="str">
        <f t="shared" ref="B835:B898" si="416">_xlfn.CONCAT("ORD","-",D835,"-",A835,"-",AR835)</f>
        <v>ORD-PP-834-22/04/23</v>
      </c>
      <c r="C835" s="17" t="s">
        <v>43</v>
      </c>
      <c r="D835" s="16" t="str">
        <f>_xlfn.XLOOKUP($C835,Product!$E$3:$E$29,Product!$D$3:$D$29)</f>
        <v>PP</v>
      </c>
      <c r="E835" s="18" t="s">
        <v>104</v>
      </c>
      <c r="F835" s="18">
        <f t="shared" ref="F835:F898" si="417">FIND(": ",E835,2)+2</f>
        <v>10</v>
      </c>
      <c r="G835" s="18">
        <f t="shared" ref="G835:G898" si="418">FIND(",",E835)</f>
        <v>23</v>
      </c>
      <c r="H835" s="18">
        <f t="shared" ref="H835:H898" si="419">FIND("}",E835,1)-2</f>
        <v>34</v>
      </c>
      <c r="I835" s="18">
        <f t="shared" ref="I835:I898" si="420">(G835-F835)</f>
        <v>13</v>
      </c>
      <c r="J835" s="16" t="str">
        <f t="shared" ref="J835:J898" si="421">MID(E835,F835,I835)</f>
        <v>Summer Orange</v>
      </c>
      <c r="K835" s="16" t="str">
        <f t="shared" ref="K835:K898" si="422">TEXT(J835," ")</f>
        <v>Summer Orange</v>
      </c>
      <c r="L835" s="25" t="str">
        <f t="shared" ref="L835:L898" si="423">MID(E835,H835,2)</f>
        <v xml:space="preserve"> 1</v>
      </c>
      <c r="M835" s="19">
        <f t="shared" ref="M835:M898" si="424">VALUE(L835)</f>
        <v>1</v>
      </c>
      <c r="N835" s="18" t="e">
        <f t="shared" ref="N835:N898" si="425">FIND(":",E835,H835)+2</f>
        <v>#VALUE!</v>
      </c>
      <c r="O835" s="18" t="e">
        <f t="shared" ref="O835:O898" si="426">FIND(",",E835,N835)</f>
        <v>#VALUE!</v>
      </c>
      <c r="P835" s="18" t="e">
        <f t="shared" ref="P835:P898" si="427">FIND("}",E835,N835)-2</f>
        <v>#VALUE!</v>
      </c>
      <c r="Q835" s="18" t="e">
        <f t="shared" ref="Q835:Q898" si="428">(O835-N835)</f>
        <v>#VALUE!</v>
      </c>
      <c r="R835" s="27" t="str">
        <f t="shared" ref="R835:R898" si="429">IFERROR(MID(E835,N835,Q835)," ")</f>
        <v xml:space="preserve"> </v>
      </c>
      <c r="S835" s="19" t="str">
        <f t="shared" ref="S835:S898" si="430">TEXT(R835," ")</f>
        <v xml:space="preserve"> </v>
      </c>
      <c r="T835" s="19" t="str">
        <f t="shared" ref="T835:T898" si="431">IFERROR(MID(E835,P835,2),"0")</f>
        <v>0</v>
      </c>
      <c r="U835" s="19">
        <f t="shared" ref="U835:U898" si="432">VALUE(T835)</f>
        <v>0</v>
      </c>
      <c r="V835" s="20" t="e">
        <f t="shared" ref="V835:V898" si="433">FIND(":",E835,P835)+2</f>
        <v>#VALUE!</v>
      </c>
      <c r="W835" s="18" t="e">
        <f t="shared" ref="W835:W898" si="434">FIND(",",E835,V835)</f>
        <v>#VALUE!</v>
      </c>
      <c r="X835" s="18" t="e">
        <f t="shared" ref="X835:X898" si="435">FIND("}",E835,V835)-2</f>
        <v>#VALUE!</v>
      </c>
      <c r="Y835" s="18" t="e">
        <f t="shared" ref="Y835:Y898" si="436">W835-V835</f>
        <v>#VALUE!</v>
      </c>
      <c r="Z835" s="16" t="str">
        <f t="shared" ref="Z835:Z898" si="437">IFERROR(MID(E835,V835,Y835)," ")</f>
        <v xml:space="preserve"> </v>
      </c>
      <c r="AA835" s="16" t="str">
        <f t="shared" ref="AA835:AA898" si="438">TEXT(Z835," ")</f>
        <v xml:space="preserve"> </v>
      </c>
      <c r="AB835" s="19" t="str">
        <f t="shared" ref="AB835:AB898" si="439">IFERROR(MID(E835,X835,2),"0")</f>
        <v>0</v>
      </c>
      <c r="AC835" s="19">
        <f t="shared" ref="AC835:AC898" si="440">VALUE(AB835)</f>
        <v>0</v>
      </c>
      <c r="AD835" s="19">
        <f t="shared" ref="AD835:AD898" si="441">AC835+U835+M835</f>
        <v>1</v>
      </c>
      <c r="AE835" s="31">
        <f>_xlfn.XLOOKUP(C835,Product!$E$3:$E$29,Product!$F$3:$F$29)</f>
        <v>395000</v>
      </c>
      <c r="AF835" s="31">
        <f>_xlfn.XLOOKUP(C835,Product!$E$3:$E$29,Product!$G$3:$G$29)</f>
        <v>172000</v>
      </c>
      <c r="AG835" s="21" t="s">
        <v>100</v>
      </c>
      <c r="AH835" s="22">
        <f>_xlfn.XLOOKUP(AG835,Diskon!$C$3:$C$9,Diskon!$D$3:$D$9)</f>
        <v>0.15</v>
      </c>
      <c r="AI835" s="17" t="s">
        <v>13</v>
      </c>
      <c r="AJ835" s="16" t="s">
        <v>17</v>
      </c>
      <c r="AK835" s="16" t="s">
        <v>64</v>
      </c>
      <c r="AL835" s="23">
        <f t="shared" ref="AL835:AL898" si="442">IFERROR(AE835*AD835,"0")</f>
        <v>395000</v>
      </c>
      <c r="AM835" s="23">
        <f t="shared" ref="AM835:AM898" si="443">IFERROR(AL835*AH835,"0")</f>
        <v>59250</v>
      </c>
      <c r="AN835" s="23">
        <f t="shared" ref="AN835:AN898" si="444">IFERROR(AL835-AM835,"0")</f>
        <v>335750</v>
      </c>
      <c r="AO835" s="23">
        <f t="shared" ref="AO835:AO898" si="445">IFERROR(AF835*AD835,"0")</f>
        <v>172000</v>
      </c>
      <c r="AP835" s="23">
        <f t="shared" ref="AP835:AP898" si="446">IFERROR(AN835-AO835,"0")</f>
        <v>163750</v>
      </c>
      <c r="AQ835" s="24">
        <v>45038</v>
      </c>
      <c r="AR835" s="27" t="str">
        <f t="shared" ref="AR835:AR898" si="447">TEXT(AQ835,"DD/MM/YY")</f>
        <v>22/04/23</v>
      </c>
      <c r="AS835" s="16">
        <v>3</v>
      </c>
      <c r="AT835" s="66">
        <f>AP835/'pivot general'!$A$8</f>
        <v>2.4564169749438717E-4</v>
      </c>
    </row>
    <row r="836" spans="1:46" ht="14.4" x14ac:dyDescent="0.3">
      <c r="A836" s="16">
        <v>835</v>
      </c>
      <c r="B836" s="16" t="str">
        <f t="shared" si="416"/>
        <v>ORD-SP-835-03/04/23</v>
      </c>
      <c r="C836" s="17" t="s">
        <v>65</v>
      </c>
      <c r="D836" s="16" t="str">
        <f>_xlfn.XLOOKUP($C836,Product!$E$3:$E$29,Product!$D$3:$D$29)</f>
        <v>SP</v>
      </c>
      <c r="E836" s="18" t="s">
        <v>177</v>
      </c>
      <c r="F836" s="18">
        <f t="shared" si="417"/>
        <v>10</v>
      </c>
      <c r="G836" s="18">
        <f t="shared" si="418"/>
        <v>20</v>
      </c>
      <c r="H836" s="18">
        <f t="shared" si="419"/>
        <v>31</v>
      </c>
      <c r="I836" s="18">
        <f t="shared" si="420"/>
        <v>10</v>
      </c>
      <c r="J836" s="16" t="str">
        <f t="shared" si="421"/>
        <v>Ocean Blue</v>
      </c>
      <c r="K836" s="16" t="str">
        <f t="shared" si="422"/>
        <v>Ocean Blue</v>
      </c>
      <c r="L836" s="25" t="str">
        <f t="shared" si="423"/>
        <v xml:space="preserve"> 1</v>
      </c>
      <c r="M836" s="19">
        <f t="shared" si="424"/>
        <v>1</v>
      </c>
      <c r="N836" s="18" t="e">
        <f t="shared" si="425"/>
        <v>#VALUE!</v>
      </c>
      <c r="O836" s="18" t="e">
        <f t="shared" si="426"/>
        <v>#VALUE!</v>
      </c>
      <c r="P836" s="18" t="e">
        <f t="shared" si="427"/>
        <v>#VALUE!</v>
      </c>
      <c r="Q836" s="18" t="e">
        <f t="shared" si="428"/>
        <v>#VALUE!</v>
      </c>
      <c r="R836" s="27" t="str">
        <f t="shared" si="429"/>
        <v xml:space="preserve"> </v>
      </c>
      <c r="S836" s="19" t="str">
        <f t="shared" si="430"/>
        <v xml:space="preserve"> </v>
      </c>
      <c r="T836" s="19" t="str">
        <f t="shared" si="431"/>
        <v>0</v>
      </c>
      <c r="U836" s="19">
        <f t="shared" si="432"/>
        <v>0</v>
      </c>
      <c r="V836" s="20" t="e">
        <f t="shared" si="433"/>
        <v>#VALUE!</v>
      </c>
      <c r="W836" s="18" t="e">
        <f t="shared" si="434"/>
        <v>#VALUE!</v>
      </c>
      <c r="X836" s="18" t="e">
        <f t="shared" si="435"/>
        <v>#VALUE!</v>
      </c>
      <c r="Y836" s="18" t="e">
        <f t="shared" si="436"/>
        <v>#VALUE!</v>
      </c>
      <c r="Z836" s="16" t="str">
        <f t="shared" si="437"/>
        <v xml:space="preserve"> </v>
      </c>
      <c r="AA836" s="16" t="str">
        <f t="shared" si="438"/>
        <v xml:space="preserve"> </v>
      </c>
      <c r="AB836" s="19" t="str">
        <f t="shared" si="439"/>
        <v>0</v>
      </c>
      <c r="AC836" s="19">
        <f t="shared" si="440"/>
        <v>0</v>
      </c>
      <c r="AD836" s="19">
        <f t="shared" si="441"/>
        <v>1</v>
      </c>
      <c r="AE836" s="31">
        <f>_xlfn.XLOOKUP(C836,Product!$E$3:$E$29,Product!$F$3:$F$29)</f>
        <v>360000</v>
      </c>
      <c r="AF836" s="31">
        <f>_xlfn.XLOOKUP(C836,Product!$E$3:$E$29,Product!$G$3:$G$29)</f>
        <v>108000</v>
      </c>
      <c r="AG836" s="21" t="s">
        <v>10</v>
      </c>
      <c r="AH836" s="22">
        <f>_xlfn.XLOOKUP(AG836,Diskon!$C$3:$C$9,Diskon!$D$3:$D$9)</f>
        <v>0.1</v>
      </c>
      <c r="AI836" s="17" t="s">
        <v>90</v>
      </c>
      <c r="AJ836" s="16" t="s">
        <v>11</v>
      </c>
      <c r="AK836" s="16" t="s">
        <v>26</v>
      </c>
      <c r="AL836" s="23">
        <f t="shared" si="442"/>
        <v>360000</v>
      </c>
      <c r="AM836" s="23">
        <f t="shared" si="443"/>
        <v>36000</v>
      </c>
      <c r="AN836" s="23">
        <f t="shared" si="444"/>
        <v>324000</v>
      </c>
      <c r="AO836" s="23">
        <f t="shared" si="445"/>
        <v>108000</v>
      </c>
      <c r="AP836" s="23">
        <f t="shared" si="446"/>
        <v>216000</v>
      </c>
      <c r="AQ836" s="24">
        <v>45019</v>
      </c>
      <c r="AR836" s="27" t="str">
        <f t="shared" si="447"/>
        <v>03/04/23</v>
      </c>
      <c r="AS836" s="16">
        <v>1</v>
      </c>
      <c r="AT836" s="66">
        <f>AP836/'pivot general'!$A$8</f>
        <v>3.2402202539717637E-4</v>
      </c>
    </row>
    <row r="837" spans="1:46" ht="14.4" x14ac:dyDescent="0.3">
      <c r="A837" s="16">
        <v>836</v>
      </c>
      <c r="B837" s="16" t="str">
        <f t="shared" si="416"/>
        <v>ORD-AK-836-02/04/23</v>
      </c>
      <c r="C837" s="17" t="s">
        <v>31</v>
      </c>
      <c r="D837" s="16" t="str">
        <f>_xlfn.XLOOKUP($C837,Product!$E$3:$E$29,Product!$D$3:$D$29)</f>
        <v>AK</v>
      </c>
      <c r="E837" s="18" t="s">
        <v>248</v>
      </c>
      <c r="F837" s="18">
        <f t="shared" si="417"/>
        <v>10</v>
      </c>
      <c r="G837" s="18">
        <f t="shared" si="418"/>
        <v>17</v>
      </c>
      <c r="H837" s="18">
        <f t="shared" si="419"/>
        <v>28</v>
      </c>
      <c r="I837" s="18">
        <f t="shared" si="420"/>
        <v>7</v>
      </c>
      <c r="J837" s="16" t="str">
        <f t="shared" si="421"/>
        <v>Magenta</v>
      </c>
      <c r="K837" s="16" t="str">
        <f t="shared" si="422"/>
        <v>Magenta</v>
      </c>
      <c r="L837" s="25" t="str">
        <f t="shared" si="423"/>
        <v xml:space="preserve"> 1</v>
      </c>
      <c r="M837" s="19">
        <f t="shared" si="424"/>
        <v>1</v>
      </c>
      <c r="N837" s="18" t="e">
        <f t="shared" si="425"/>
        <v>#VALUE!</v>
      </c>
      <c r="O837" s="18" t="e">
        <f t="shared" si="426"/>
        <v>#VALUE!</v>
      </c>
      <c r="P837" s="18" t="e">
        <f t="shared" si="427"/>
        <v>#VALUE!</v>
      </c>
      <c r="Q837" s="18" t="e">
        <f t="shared" si="428"/>
        <v>#VALUE!</v>
      </c>
      <c r="R837" s="27" t="str">
        <f t="shared" si="429"/>
        <v xml:space="preserve"> </v>
      </c>
      <c r="S837" s="19" t="str">
        <f t="shared" si="430"/>
        <v xml:space="preserve"> </v>
      </c>
      <c r="T837" s="19" t="str">
        <f t="shared" si="431"/>
        <v>0</v>
      </c>
      <c r="U837" s="19">
        <f t="shared" si="432"/>
        <v>0</v>
      </c>
      <c r="V837" s="20" t="e">
        <f t="shared" si="433"/>
        <v>#VALUE!</v>
      </c>
      <c r="W837" s="18" t="e">
        <f t="shared" si="434"/>
        <v>#VALUE!</v>
      </c>
      <c r="X837" s="18" t="e">
        <f t="shared" si="435"/>
        <v>#VALUE!</v>
      </c>
      <c r="Y837" s="18" t="e">
        <f t="shared" si="436"/>
        <v>#VALUE!</v>
      </c>
      <c r="Z837" s="16" t="str">
        <f t="shared" si="437"/>
        <v xml:space="preserve"> </v>
      </c>
      <c r="AA837" s="16" t="str">
        <f t="shared" si="438"/>
        <v xml:space="preserve"> </v>
      </c>
      <c r="AB837" s="19" t="str">
        <f t="shared" si="439"/>
        <v>0</v>
      </c>
      <c r="AC837" s="19">
        <f t="shared" si="440"/>
        <v>0</v>
      </c>
      <c r="AD837" s="19">
        <f t="shared" si="441"/>
        <v>1</v>
      </c>
      <c r="AE837" s="31">
        <f>_xlfn.XLOOKUP(C837,Product!$E$3:$E$29,Product!$F$3:$F$29)</f>
        <v>65000</v>
      </c>
      <c r="AF837" s="31">
        <f>_xlfn.XLOOKUP(C837,Product!$E$3:$E$29,Product!$G$3:$G$29)</f>
        <v>11000</v>
      </c>
      <c r="AG837" s="21" t="s">
        <v>19</v>
      </c>
      <c r="AH837" s="22">
        <f>_xlfn.XLOOKUP(AG837,Diskon!$C$3:$C$9,Diskon!$D$3:$D$9)</f>
        <v>0.15</v>
      </c>
      <c r="AI837" s="17" t="s">
        <v>90</v>
      </c>
      <c r="AJ837" s="16" t="s">
        <v>11</v>
      </c>
      <c r="AK837" s="16" t="s">
        <v>74</v>
      </c>
      <c r="AL837" s="23">
        <f t="shared" si="442"/>
        <v>65000</v>
      </c>
      <c r="AM837" s="23">
        <f t="shared" si="443"/>
        <v>9750</v>
      </c>
      <c r="AN837" s="23">
        <f t="shared" si="444"/>
        <v>55250</v>
      </c>
      <c r="AO837" s="23">
        <f t="shared" si="445"/>
        <v>11000</v>
      </c>
      <c r="AP837" s="23">
        <f t="shared" si="446"/>
        <v>44250</v>
      </c>
      <c r="AQ837" s="24">
        <v>45018</v>
      </c>
      <c r="AR837" s="27" t="str">
        <f t="shared" si="447"/>
        <v>02/04/23</v>
      </c>
      <c r="AS837" s="16">
        <v>3</v>
      </c>
      <c r="AT837" s="66">
        <f>AP837/'pivot general'!$A$8</f>
        <v>6.637951214733822E-5</v>
      </c>
    </row>
    <row r="838" spans="1:46" ht="14.4" x14ac:dyDescent="0.3">
      <c r="A838" s="16">
        <v>837</v>
      </c>
      <c r="B838" s="16" t="str">
        <f t="shared" si="416"/>
        <v>ORD-SW-837-04/04/23</v>
      </c>
      <c r="C838" s="17" t="s">
        <v>33</v>
      </c>
      <c r="D838" s="16" t="str">
        <f>_xlfn.XLOOKUP($C838,Product!$E$3:$E$29,Product!$D$3:$D$29)</f>
        <v>SW</v>
      </c>
      <c r="E838" s="18" t="s">
        <v>409</v>
      </c>
      <c r="F838" s="18">
        <f t="shared" si="417"/>
        <v>10</v>
      </c>
      <c r="G838" s="18">
        <f t="shared" si="418"/>
        <v>20</v>
      </c>
      <c r="H838" s="18">
        <f t="shared" si="419"/>
        <v>31</v>
      </c>
      <c r="I838" s="18">
        <f t="shared" si="420"/>
        <v>10</v>
      </c>
      <c r="J838" s="16" t="str">
        <f t="shared" si="421"/>
        <v>Ocean Blue</v>
      </c>
      <c r="K838" s="16" t="str">
        <f t="shared" si="422"/>
        <v>Ocean Blue</v>
      </c>
      <c r="L838" s="25" t="str">
        <f t="shared" si="423"/>
        <v xml:space="preserve"> 7</v>
      </c>
      <c r="M838" s="19">
        <f t="shared" si="424"/>
        <v>7</v>
      </c>
      <c r="N838" s="18" t="e">
        <f t="shared" si="425"/>
        <v>#VALUE!</v>
      </c>
      <c r="O838" s="18" t="e">
        <f t="shared" si="426"/>
        <v>#VALUE!</v>
      </c>
      <c r="P838" s="18" t="e">
        <f t="shared" si="427"/>
        <v>#VALUE!</v>
      </c>
      <c r="Q838" s="18" t="e">
        <f t="shared" si="428"/>
        <v>#VALUE!</v>
      </c>
      <c r="R838" s="27" t="str">
        <f t="shared" si="429"/>
        <v xml:space="preserve"> </v>
      </c>
      <c r="S838" s="19" t="str">
        <f t="shared" si="430"/>
        <v xml:space="preserve"> </v>
      </c>
      <c r="T838" s="19" t="str">
        <f t="shared" si="431"/>
        <v>0</v>
      </c>
      <c r="U838" s="19">
        <f t="shared" si="432"/>
        <v>0</v>
      </c>
      <c r="V838" s="20" t="e">
        <f t="shared" si="433"/>
        <v>#VALUE!</v>
      </c>
      <c r="W838" s="18" t="e">
        <f t="shared" si="434"/>
        <v>#VALUE!</v>
      </c>
      <c r="X838" s="18" t="e">
        <f t="shared" si="435"/>
        <v>#VALUE!</v>
      </c>
      <c r="Y838" s="18" t="e">
        <f t="shared" si="436"/>
        <v>#VALUE!</v>
      </c>
      <c r="Z838" s="16" t="str">
        <f t="shared" si="437"/>
        <v xml:space="preserve"> </v>
      </c>
      <c r="AA838" s="16" t="str">
        <f t="shared" si="438"/>
        <v xml:space="preserve"> </v>
      </c>
      <c r="AB838" s="19" t="str">
        <f t="shared" si="439"/>
        <v>0</v>
      </c>
      <c r="AC838" s="19">
        <f t="shared" si="440"/>
        <v>0</v>
      </c>
      <c r="AD838" s="19">
        <f t="shared" si="441"/>
        <v>7</v>
      </c>
      <c r="AE838" s="31">
        <f>_xlfn.XLOOKUP(C838,Product!$E$3:$E$29,Product!$F$3:$F$29)</f>
        <v>189000</v>
      </c>
      <c r="AF838" s="31">
        <f>_xlfn.XLOOKUP(C838,Product!$E$3:$E$29,Product!$G$3:$G$29)</f>
        <v>93000</v>
      </c>
      <c r="AG838" s="21" t="s">
        <v>92</v>
      </c>
      <c r="AH838" s="22">
        <f>_xlfn.XLOOKUP(AG838,Diskon!$C$3:$C$9,Diskon!$D$3:$D$9)</f>
        <v>0.1</v>
      </c>
      <c r="AI838" s="17" t="s">
        <v>90</v>
      </c>
      <c r="AJ838" s="16" t="s">
        <v>14</v>
      </c>
      <c r="AK838" s="16" t="s">
        <v>51</v>
      </c>
      <c r="AL838" s="23">
        <f t="shared" si="442"/>
        <v>1323000</v>
      </c>
      <c r="AM838" s="23">
        <f t="shared" si="443"/>
        <v>132300</v>
      </c>
      <c r="AN838" s="23">
        <f t="shared" si="444"/>
        <v>1190700</v>
      </c>
      <c r="AO838" s="23">
        <f t="shared" si="445"/>
        <v>651000</v>
      </c>
      <c r="AP838" s="23">
        <f t="shared" si="446"/>
        <v>539700</v>
      </c>
      <c r="AQ838" s="24">
        <v>45020</v>
      </c>
      <c r="AR838" s="27" t="str">
        <f t="shared" si="447"/>
        <v>04/04/23</v>
      </c>
      <c r="AS838" s="16">
        <v>2</v>
      </c>
      <c r="AT838" s="66">
        <f>AP838/'pivot general'!$A$8</f>
        <v>8.0960503290211151E-4</v>
      </c>
    </row>
    <row r="839" spans="1:46" ht="14.4" x14ac:dyDescent="0.3">
      <c r="A839" s="16">
        <v>838</v>
      </c>
      <c r="B839" s="16" t="str">
        <f t="shared" si="416"/>
        <v>ORD-AK-838-06/04/23</v>
      </c>
      <c r="C839" s="17" t="s">
        <v>50</v>
      </c>
      <c r="D839" s="16" t="str">
        <f>_xlfn.XLOOKUP($C839,Product!$E$3:$E$29,Product!$D$3:$D$29)</f>
        <v>AK</v>
      </c>
      <c r="E839" s="18" t="s">
        <v>237</v>
      </c>
      <c r="F839" s="18">
        <f t="shared" si="417"/>
        <v>10</v>
      </c>
      <c r="G839" s="18">
        <f t="shared" si="418"/>
        <v>20</v>
      </c>
      <c r="H839" s="18">
        <f t="shared" si="419"/>
        <v>31</v>
      </c>
      <c r="I839" s="18">
        <f t="shared" si="420"/>
        <v>10</v>
      </c>
      <c r="J839" s="16" t="str">
        <f t="shared" si="421"/>
        <v>Snow White</v>
      </c>
      <c r="K839" s="16" t="str">
        <f t="shared" si="422"/>
        <v>Snow White</v>
      </c>
      <c r="L839" s="25" t="str">
        <f t="shared" si="423"/>
        <v xml:space="preserve"> 2</v>
      </c>
      <c r="M839" s="19">
        <f t="shared" si="424"/>
        <v>2</v>
      </c>
      <c r="N839" s="18" t="e">
        <f t="shared" si="425"/>
        <v>#VALUE!</v>
      </c>
      <c r="O839" s="18" t="e">
        <f t="shared" si="426"/>
        <v>#VALUE!</v>
      </c>
      <c r="P839" s="18" t="e">
        <f t="shared" si="427"/>
        <v>#VALUE!</v>
      </c>
      <c r="Q839" s="18" t="e">
        <f t="shared" si="428"/>
        <v>#VALUE!</v>
      </c>
      <c r="R839" s="27" t="str">
        <f t="shared" si="429"/>
        <v xml:space="preserve"> </v>
      </c>
      <c r="S839" s="19" t="str">
        <f t="shared" si="430"/>
        <v xml:space="preserve"> </v>
      </c>
      <c r="T839" s="19" t="str">
        <f t="shared" si="431"/>
        <v>0</v>
      </c>
      <c r="U839" s="19">
        <f t="shared" si="432"/>
        <v>0</v>
      </c>
      <c r="V839" s="20" t="e">
        <f t="shared" si="433"/>
        <v>#VALUE!</v>
      </c>
      <c r="W839" s="18" t="e">
        <f t="shared" si="434"/>
        <v>#VALUE!</v>
      </c>
      <c r="X839" s="18" t="e">
        <f t="shared" si="435"/>
        <v>#VALUE!</v>
      </c>
      <c r="Y839" s="18" t="e">
        <f t="shared" si="436"/>
        <v>#VALUE!</v>
      </c>
      <c r="Z839" s="16" t="str">
        <f t="shared" si="437"/>
        <v xml:space="preserve"> </v>
      </c>
      <c r="AA839" s="16" t="str">
        <f t="shared" si="438"/>
        <v xml:space="preserve"> </v>
      </c>
      <c r="AB839" s="19" t="str">
        <f t="shared" si="439"/>
        <v>0</v>
      </c>
      <c r="AC839" s="19">
        <f t="shared" si="440"/>
        <v>0</v>
      </c>
      <c r="AD839" s="19">
        <f t="shared" si="441"/>
        <v>2</v>
      </c>
      <c r="AE839" s="31">
        <f>_xlfn.XLOOKUP(C839,Product!$E$3:$E$29,Product!$F$3:$F$29)</f>
        <v>290000</v>
      </c>
      <c r="AF839" s="31">
        <f>_xlfn.XLOOKUP(C839,Product!$E$3:$E$29,Product!$G$3:$G$29)</f>
        <v>115000</v>
      </c>
      <c r="AG839" s="21" t="s">
        <v>10</v>
      </c>
      <c r="AH839" s="22">
        <f>_xlfn.XLOOKUP(AG839,Diskon!$C$3:$C$9,Diskon!$D$3:$D$9)</f>
        <v>0.1</v>
      </c>
      <c r="AI839" s="17" t="s">
        <v>90</v>
      </c>
      <c r="AJ839" s="16" t="s">
        <v>11</v>
      </c>
      <c r="AK839" s="16" t="s">
        <v>55</v>
      </c>
      <c r="AL839" s="23">
        <f t="shared" si="442"/>
        <v>580000</v>
      </c>
      <c r="AM839" s="23">
        <f t="shared" si="443"/>
        <v>58000</v>
      </c>
      <c r="AN839" s="23">
        <f t="shared" si="444"/>
        <v>522000</v>
      </c>
      <c r="AO839" s="23">
        <f t="shared" si="445"/>
        <v>230000</v>
      </c>
      <c r="AP839" s="23">
        <f t="shared" si="446"/>
        <v>292000</v>
      </c>
      <c r="AQ839" s="24">
        <v>45022</v>
      </c>
      <c r="AR839" s="27" t="str">
        <f t="shared" si="447"/>
        <v>06/04/23</v>
      </c>
      <c r="AS839" s="16">
        <v>5</v>
      </c>
      <c r="AT839" s="66">
        <f>AP839/'pivot general'!$A$8</f>
        <v>4.3802977507396068E-4</v>
      </c>
    </row>
    <row r="840" spans="1:46" ht="14.4" x14ac:dyDescent="0.3">
      <c r="A840" s="16">
        <v>839</v>
      </c>
      <c r="B840" s="16" t="str">
        <f t="shared" si="416"/>
        <v>ORD-PW-839-03/04/23</v>
      </c>
      <c r="C840" s="17" t="s">
        <v>22</v>
      </c>
      <c r="D840" s="16" t="str">
        <f>_xlfn.XLOOKUP($C840,Product!$E$3:$E$29,Product!$D$3:$D$29)</f>
        <v>PW</v>
      </c>
      <c r="E840" s="18" t="s">
        <v>657</v>
      </c>
      <c r="F840" s="18">
        <f t="shared" si="417"/>
        <v>10</v>
      </c>
      <c r="G840" s="18">
        <f t="shared" si="418"/>
        <v>21</v>
      </c>
      <c r="H840" s="18">
        <f t="shared" si="419"/>
        <v>32</v>
      </c>
      <c r="I840" s="18">
        <f t="shared" si="420"/>
        <v>11</v>
      </c>
      <c r="J840" s="16" t="str">
        <f t="shared" si="421"/>
        <v>Carmine Red</v>
      </c>
      <c r="K840" s="16" t="str">
        <f t="shared" si="422"/>
        <v>Carmine Red</v>
      </c>
      <c r="L840" s="25" t="str">
        <f t="shared" si="423"/>
        <v xml:space="preserve"> 1</v>
      </c>
      <c r="M840" s="19">
        <f t="shared" si="424"/>
        <v>1</v>
      </c>
      <c r="N840" s="18">
        <f t="shared" si="425"/>
        <v>45</v>
      </c>
      <c r="O840" s="18">
        <f t="shared" si="426"/>
        <v>60</v>
      </c>
      <c r="P840" s="18">
        <f t="shared" si="427"/>
        <v>71</v>
      </c>
      <c r="Q840" s="18">
        <f t="shared" si="428"/>
        <v>15</v>
      </c>
      <c r="R840" s="27" t="str">
        <f t="shared" si="429"/>
        <v xml:space="preserve">Midnight Black </v>
      </c>
      <c r="S840" s="19" t="str">
        <f t="shared" si="430"/>
        <v xml:space="preserve">Midnight Black </v>
      </c>
      <c r="T840" s="19" t="str">
        <f t="shared" si="431"/>
        <v xml:space="preserve"> 1</v>
      </c>
      <c r="U840" s="19">
        <f t="shared" si="432"/>
        <v>1</v>
      </c>
      <c r="V840" s="20" t="e">
        <f t="shared" si="433"/>
        <v>#VALUE!</v>
      </c>
      <c r="W840" s="18" t="e">
        <f t="shared" si="434"/>
        <v>#VALUE!</v>
      </c>
      <c r="X840" s="18" t="e">
        <f t="shared" si="435"/>
        <v>#VALUE!</v>
      </c>
      <c r="Y840" s="18" t="e">
        <f t="shared" si="436"/>
        <v>#VALUE!</v>
      </c>
      <c r="Z840" s="16" t="str">
        <f t="shared" si="437"/>
        <v xml:space="preserve"> </v>
      </c>
      <c r="AA840" s="16" t="str">
        <f t="shared" si="438"/>
        <v xml:space="preserve"> </v>
      </c>
      <c r="AB840" s="19" t="str">
        <f t="shared" si="439"/>
        <v>0</v>
      </c>
      <c r="AC840" s="19">
        <f t="shared" si="440"/>
        <v>0</v>
      </c>
      <c r="AD840" s="19">
        <f t="shared" si="441"/>
        <v>2</v>
      </c>
      <c r="AE840" s="31">
        <f>_xlfn.XLOOKUP(C840,Product!$E$3:$E$29,Product!$F$3:$F$29)</f>
        <v>90000</v>
      </c>
      <c r="AF840" s="31">
        <f>_xlfn.XLOOKUP(C840,Product!$E$3:$E$29,Product!$G$3:$G$29)</f>
        <v>37000</v>
      </c>
      <c r="AG840" s="21" t="s">
        <v>92</v>
      </c>
      <c r="AH840" s="22">
        <f>_xlfn.XLOOKUP(AG840,Diskon!$C$3:$C$9,Diskon!$D$3:$D$9)</f>
        <v>0.1</v>
      </c>
      <c r="AI840" s="17" t="s">
        <v>90</v>
      </c>
      <c r="AJ840" s="16" t="s">
        <v>14</v>
      </c>
      <c r="AK840" s="16" t="s">
        <v>58</v>
      </c>
      <c r="AL840" s="23">
        <f t="shared" si="442"/>
        <v>180000</v>
      </c>
      <c r="AM840" s="23">
        <f t="shared" si="443"/>
        <v>18000</v>
      </c>
      <c r="AN840" s="23">
        <f t="shared" si="444"/>
        <v>162000</v>
      </c>
      <c r="AO840" s="23">
        <f t="shared" si="445"/>
        <v>74000</v>
      </c>
      <c r="AP840" s="23">
        <f t="shared" si="446"/>
        <v>88000</v>
      </c>
      <c r="AQ840" s="24">
        <v>45019</v>
      </c>
      <c r="AR840" s="27" t="str">
        <f t="shared" si="447"/>
        <v>03/04/23</v>
      </c>
      <c r="AS840" s="16">
        <v>1</v>
      </c>
      <c r="AT840" s="66">
        <f>AP840/'pivot general'!$A$8</f>
        <v>1.3200897330996073E-4</v>
      </c>
    </row>
    <row r="841" spans="1:46" ht="14.4" x14ac:dyDescent="0.3">
      <c r="A841" s="16">
        <v>840</v>
      </c>
      <c r="B841" s="16" t="str">
        <f t="shared" si="416"/>
        <v>ORD-SP-840-24/04/23</v>
      </c>
      <c r="C841" s="17" t="s">
        <v>67</v>
      </c>
      <c r="D841" s="16" t="str">
        <f>_xlfn.XLOOKUP($C841,Product!$E$3:$E$29,Product!$D$3:$D$29)</f>
        <v>SP</v>
      </c>
      <c r="E841" s="18" t="s">
        <v>658</v>
      </c>
      <c r="F841" s="18">
        <f t="shared" si="417"/>
        <v>10</v>
      </c>
      <c r="G841" s="18">
        <f t="shared" si="418"/>
        <v>21</v>
      </c>
      <c r="H841" s="18">
        <f t="shared" si="419"/>
        <v>32</v>
      </c>
      <c r="I841" s="18">
        <f t="shared" si="420"/>
        <v>11</v>
      </c>
      <c r="J841" s="16" t="str">
        <f t="shared" si="421"/>
        <v>Carmine Red</v>
      </c>
      <c r="K841" s="16" t="str">
        <f t="shared" si="422"/>
        <v>Carmine Red</v>
      </c>
      <c r="L841" s="25" t="str">
        <f t="shared" si="423"/>
        <v xml:space="preserve"> 3</v>
      </c>
      <c r="M841" s="19">
        <f t="shared" si="424"/>
        <v>3</v>
      </c>
      <c r="N841" s="18">
        <f t="shared" si="425"/>
        <v>45</v>
      </c>
      <c r="O841" s="18">
        <f t="shared" si="426"/>
        <v>55</v>
      </c>
      <c r="P841" s="18">
        <f t="shared" si="427"/>
        <v>66</v>
      </c>
      <c r="Q841" s="18">
        <f t="shared" si="428"/>
        <v>10</v>
      </c>
      <c r="R841" s="27" t="str">
        <f t="shared" si="429"/>
        <v xml:space="preserve">Rose Gold </v>
      </c>
      <c r="S841" s="19" t="str">
        <f t="shared" si="430"/>
        <v xml:space="preserve">Rose Gold </v>
      </c>
      <c r="T841" s="19" t="str">
        <f t="shared" si="431"/>
        <v xml:space="preserve"> 1</v>
      </c>
      <c r="U841" s="19">
        <f t="shared" si="432"/>
        <v>1</v>
      </c>
      <c r="V841" s="20">
        <f t="shared" si="433"/>
        <v>79</v>
      </c>
      <c r="W841" s="18">
        <f t="shared" si="434"/>
        <v>88</v>
      </c>
      <c r="X841" s="18">
        <f t="shared" si="435"/>
        <v>99</v>
      </c>
      <c r="Y841" s="18">
        <f t="shared" si="436"/>
        <v>9</v>
      </c>
      <c r="Z841" s="16" t="str">
        <f t="shared" si="437"/>
        <v xml:space="preserve">Ash Grey </v>
      </c>
      <c r="AA841" s="16" t="str">
        <f t="shared" si="438"/>
        <v xml:space="preserve">Ash Grey </v>
      </c>
      <c r="AB841" s="19" t="str">
        <f t="shared" si="439"/>
        <v xml:space="preserve"> 2</v>
      </c>
      <c r="AC841" s="19">
        <f t="shared" si="440"/>
        <v>2</v>
      </c>
      <c r="AD841" s="19">
        <f t="shared" si="441"/>
        <v>6</v>
      </c>
      <c r="AE841" s="31">
        <f>_xlfn.XLOOKUP(C841,Product!$E$3:$E$29,Product!$F$3:$F$29)</f>
        <v>370000</v>
      </c>
      <c r="AF841" s="31">
        <f>_xlfn.XLOOKUP(C841,Product!$E$3:$E$29,Product!$G$3:$G$29)</f>
        <v>108000</v>
      </c>
      <c r="AG841" s="21" t="s">
        <v>12</v>
      </c>
      <c r="AH841" s="22">
        <f>_xlfn.XLOOKUP(AG841,Diskon!$C$3:$C$9,Diskon!$D$3:$D$9)</f>
        <v>0.2</v>
      </c>
      <c r="AI841" s="17" t="s">
        <v>13</v>
      </c>
      <c r="AJ841" s="16" t="s">
        <v>11</v>
      </c>
      <c r="AK841" s="16" t="s">
        <v>70</v>
      </c>
      <c r="AL841" s="23">
        <f t="shared" si="442"/>
        <v>2220000</v>
      </c>
      <c r="AM841" s="23">
        <f t="shared" si="443"/>
        <v>444000</v>
      </c>
      <c r="AN841" s="23">
        <f t="shared" si="444"/>
        <v>1776000</v>
      </c>
      <c r="AO841" s="23">
        <f t="shared" si="445"/>
        <v>648000</v>
      </c>
      <c r="AP841" s="23">
        <f t="shared" si="446"/>
        <v>1128000</v>
      </c>
      <c r="AQ841" s="24">
        <v>45040</v>
      </c>
      <c r="AR841" s="27" t="str">
        <f t="shared" si="447"/>
        <v>24/04/23</v>
      </c>
      <c r="AS841" s="16">
        <v>4</v>
      </c>
      <c r="AT841" s="66">
        <f>AP841/'pivot general'!$A$8</f>
        <v>1.6921150215185878E-3</v>
      </c>
    </row>
    <row r="842" spans="1:46" ht="14.4" x14ac:dyDescent="0.3">
      <c r="A842" s="16">
        <v>841</v>
      </c>
      <c r="B842" s="16" t="str">
        <f t="shared" si="416"/>
        <v>ORD-PU-841-15/04/23</v>
      </c>
      <c r="C842" s="17" t="s">
        <v>71</v>
      </c>
      <c r="D842" s="16" t="str">
        <f>_xlfn.XLOOKUP($C842,Product!$E$3:$E$29,Product!$D$3:$D$29)</f>
        <v>PU</v>
      </c>
      <c r="E842" s="18" t="s">
        <v>659</v>
      </c>
      <c r="F842" s="18">
        <f t="shared" si="417"/>
        <v>10</v>
      </c>
      <c r="G842" s="18">
        <f t="shared" si="418"/>
        <v>20</v>
      </c>
      <c r="H842" s="18">
        <f t="shared" si="419"/>
        <v>31</v>
      </c>
      <c r="I842" s="18">
        <f t="shared" si="420"/>
        <v>10</v>
      </c>
      <c r="J842" s="16" t="str">
        <f t="shared" si="421"/>
        <v>Snow White</v>
      </c>
      <c r="K842" s="16" t="str">
        <f t="shared" si="422"/>
        <v>Snow White</v>
      </c>
      <c r="L842" s="25" t="str">
        <f t="shared" si="423"/>
        <v xml:space="preserve"> 1</v>
      </c>
      <c r="M842" s="19">
        <f t="shared" si="424"/>
        <v>1</v>
      </c>
      <c r="N842" s="18">
        <f t="shared" si="425"/>
        <v>44</v>
      </c>
      <c r="O842" s="18">
        <f t="shared" si="426"/>
        <v>49</v>
      </c>
      <c r="P842" s="18">
        <f t="shared" si="427"/>
        <v>60</v>
      </c>
      <c r="Q842" s="18">
        <f t="shared" si="428"/>
        <v>5</v>
      </c>
      <c r="R842" s="27" t="str">
        <f t="shared" si="429"/>
        <v xml:space="preserve">Dusk </v>
      </c>
      <c r="S842" s="19" t="str">
        <f t="shared" si="430"/>
        <v xml:space="preserve">Dusk </v>
      </c>
      <c r="T842" s="19" t="str">
        <f t="shared" si="431"/>
        <v xml:space="preserve"> 4</v>
      </c>
      <c r="U842" s="19">
        <f t="shared" si="432"/>
        <v>4</v>
      </c>
      <c r="V842" s="20" t="e">
        <f t="shared" si="433"/>
        <v>#VALUE!</v>
      </c>
      <c r="W842" s="18" t="e">
        <f t="shared" si="434"/>
        <v>#VALUE!</v>
      </c>
      <c r="X842" s="18" t="e">
        <f t="shared" si="435"/>
        <v>#VALUE!</v>
      </c>
      <c r="Y842" s="18" t="e">
        <f t="shared" si="436"/>
        <v>#VALUE!</v>
      </c>
      <c r="Z842" s="16" t="str">
        <f t="shared" si="437"/>
        <v xml:space="preserve"> </v>
      </c>
      <c r="AA842" s="16" t="str">
        <f t="shared" si="438"/>
        <v xml:space="preserve"> </v>
      </c>
      <c r="AB842" s="19" t="str">
        <f t="shared" si="439"/>
        <v>0</v>
      </c>
      <c r="AC842" s="19">
        <f t="shared" si="440"/>
        <v>0</v>
      </c>
      <c r="AD842" s="19">
        <f t="shared" si="441"/>
        <v>5</v>
      </c>
      <c r="AE842" s="31">
        <f>_xlfn.XLOOKUP(C842,Product!$E$3:$E$29,Product!$F$3:$F$29)</f>
        <v>200000</v>
      </c>
      <c r="AF842" s="31">
        <f>_xlfn.XLOOKUP(C842,Product!$E$3:$E$29,Product!$G$3:$G$29)</f>
        <v>64000</v>
      </c>
      <c r="AG842" s="21" t="s">
        <v>16</v>
      </c>
      <c r="AH842" s="22" t="e">
        <f>_xlfn.XLOOKUP(AG842,Diskon!$C$3:$C$9,Diskon!$D$3:$D$9)</f>
        <v>#N/A</v>
      </c>
      <c r="AI842" s="17" t="s">
        <v>16</v>
      </c>
      <c r="AJ842" s="16" t="s">
        <v>17</v>
      </c>
      <c r="AK842" s="16" t="s">
        <v>46</v>
      </c>
      <c r="AL842" s="23">
        <f t="shared" si="442"/>
        <v>1000000</v>
      </c>
      <c r="AM842" s="23" t="str">
        <f t="shared" si="443"/>
        <v>0</v>
      </c>
      <c r="AN842" s="23">
        <f t="shared" si="444"/>
        <v>1000000</v>
      </c>
      <c r="AO842" s="23">
        <f t="shared" si="445"/>
        <v>320000</v>
      </c>
      <c r="AP842" s="23">
        <f t="shared" si="446"/>
        <v>680000</v>
      </c>
      <c r="AQ842" s="24">
        <v>45031</v>
      </c>
      <c r="AR842" s="27" t="str">
        <f t="shared" si="447"/>
        <v>15/04/23</v>
      </c>
      <c r="AS842" s="16">
        <v>3</v>
      </c>
      <c r="AT842" s="66">
        <f>AP842/'pivot general'!$A$8</f>
        <v>1.020069339213333E-3</v>
      </c>
    </row>
    <row r="843" spans="1:46" ht="14.4" x14ac:dyDescent="0.3">
      <c r="A843" s="16">
        <v>842</v>
      </c>
      <c r="B843" s="16" t="str">
        <f t="shared" si="416"/>
        <v>ORD-AK-842-07/04/23</v>
      </c>
      <c r="C843" s="17" t="s">
        <v>35</v>
      </c>
      <c r="D843" s="16" t="str">
        <f>_xlfn.XLOOKUP($C843,Product!$E$3:$E$29,Product!$D$3:$D$29)</f>
        <v>AK</v>
      </c>
      <c r="E843" s="18" t="s">
        <v>660</v>
      </c>
      <c r="F843" s="18">
        <f t="shared" si="417"/>
        <v>10</v>
      </c>
      <c r="G843" s="18">
        <f t="shared" si="418"/>
        <v>14</v>
      </c>
      <c r="H843" s="18">
        <f t="shared" si="419"/>
        <v>25</v>
      </c>
      <c r="I843" s="18">
        <f t="shared" si="420"/>
        <v>4</v>
      </c>
      <c r="J843" s="16" t="str">
        <f t="shared" si="421"/>
        <v>Gold</v>
      </c>
      <c r="K843" s="16" t="str">
        <f t="shared" si="422"/>
        <v>Gold</v>
      </c>
      <c r="L843" s="25" t="str">
        <f t="shared" si="423"/>
        <v xml:space="preserve"> 1</v>
      </c>
      <c r="M843" s="19">
        <f t="shared" si="424"/>
        <v>1</v>
      </c>
      <c r="N843" s="18">
        <f t="shared" si="425"/>
        <v>38</v>
      </c>
      <c r="O843" s="18">
        <f t="shared" si="426"/>
        <v>52</v>
      </c>
      <c r="P843" s="18">
        <f t="shared" si="427"/>
        <v>63</v>
      </c>
      <c r="Q843" s="18">
        <f t="shared" si="428"/>
        <v>14</v>
      </c>
      <c r="R843" s="27" t="str">
        <f t="shared" si="429"/>
        <v xml:space="preserve">Summer Orange </v>
      </c>
      <c r="S843" s="19" t="str">
        <f t="shared" si="430"/>
        <v xml:space="preserve">Summer Orange </v>
      </c>
      <c r="T843" s="19" t="str">
        <f t="shared" si="431"/>
        <v xml:space="preserve"> 6</v>
      </c>
      <c r="U843" s="19">
        <f t="shared" si="432"/>
        <v>6</v>
      </c>
      <c r="V843" s="20" t="e">
        <f t="shared" si="433"/>
        <v>#VALUE!</v>
      </c>
      <c r="W843" s="18" t="e">
        <f t="shared" si="434"/>
        <v>#VALUE!</v>
      </c>
      <c r="X843" s="18" t="e">
        <f t="shared" si="435"/>
        <v>#VALUE!</v>
      </c>
      <c r="Y843" s="18" t="e">
        <f t="shared" si="436"/>
        <v>#VALUE!</v>
      </c>
      <c r="Z843" s="16" t="str">
        <f t="shared" si="437"/>
        <v xml:space="preserve"> </v>
      </c>
      <c r="AA843" s="16" t="str">
        <f t="shared" si="438"/>
        <v xml:space="preserve"> </v>
      </c>
      <c r="AB843" s="19" t="str">
        <f t="shared" si="439"/>
        <v>0</v>
      </c>
      <c r="AC843" s="19">
        <f t="shared" si="440"/>
        <v>0</v>
      </c>
      <c r="AD843" s="19">
        <f t="shared" si="441"/>
        <v>7</v>
      </c>
      <c r="AE843" s="31">
        <f>_xlfn.XLOOKUP(C843,Product!$E$3:$E$29,Product!$F$3:$F$29)</f>
        <v>90000</v>
      </c>
      <c r="AF843" s="31">
        <f>_xlfn.XLOOKUP(C843,Product!$E$3:$E$29,Product!$G$3:$G$29)</f>
        <v>47000</v>
      </c>
      <c r="AG843" s="21" t="s">
        <v>16</v>
      </c>
      <c r="AH843" s="22" t="e">
        <f>_xlfn.XLOOKUP(AG843,Diskon!$C$3:$C$9,Diskon!$D$3:$D$9)</f>
        <v>#N/A</v>
      </c>
      <c r="AI843" s="17" t="s">
        <v>16</v>
      </c>
      <c r="AJ843" s="16" t="s">
        <v>11</v>
      </c>
      <c r="AK843" s="16" t="s">
        <v>28</v>
      </c>
      <c r="AL843" s="23">
        <f t="shared" si="442"/>
        <v>630000</v>
      </c>
      <c r="AM843" s="23" t="str">
        <f t="shared" si="443"/>
        <v>0</v>
      </c>
      <c r="AN843" s="23">
        <f t="shared" si="444"/>
        <v>630000</v>
      </c>
      <c r="AO843" s="23">
        <f t="shared" si="445"/>
        <v>329000</v>
      </c>
      <c r="AP843" s="23">
        <f t="shared" si="446"/>
        <v>301000</v>
      </c>
      <c r="AQ843" s="24">
        <v>45023</v>
      </c>
      <c r="AR843" s="27" t="str">
        <f t="shared" si="447"/>
        <v>07/04/23</v>
      </c>
      <c r="AS843" s="16">
        <v>2</v>
      </c>
      <c r="AT843" s="66">
        <f>AP843/'pivot general'!$A$8</f>
        <v>4.5153069279884299E-4</v>
      </c>
    </row>
    <row r="844" spans="1:46" ht="14.4" x14ac:dyDescent="0.3">
      <c r="A844" s="16">
        <v>843</v>
      </c>
      <c r="B844" s="16" t="str">
        <f t="shared" si="416"/>
        <v>ORD-PP-843-05/04/23</v>
      </c>
      <c r="C844" s="17" t="s">
        <v>43</v>
      </c>
      <c r="D844" s="16" t="str">
        <f>_xlfn.XLOOKUP($C844,Product!$E$3:$E$29,Product!$D$3:$D$29)</f>
        <v>PP</v>
      </c>
      <c r="E844" s="18" t="s">
        <v>661</v>
      </c>
      <c r="F844" s="18">
        <f t="shared" si="417"/>
        <v>10</v>
      </c>
      <c r="G844" s="18">
        <f t="shared" si="418"/>
        <v>23</v>
      </c>
      <c r="H844" s="18">
        <f t="shared" si="419"/>
        <v>34</v>
      </c>
      <c r="I844" s="18">
        <f t="shared" si="420"/>
        <v>13</v>
      </c>
      <c r="J844" s="16" t="str">
        <f t="shared" si="421"/>
        <v>Summer Orange</v>
      </c>
      <c r="K844" s="16" t="str">
        <f t="shared" si="422"/>
        <v>Summer Orange</v>
      </c>
      <c r="L844" s="25" t="str">
        <f t="shared" si="423"/>
        <v xml:space="preserve"> 1</v>
      </c>
      <c r="M844" s="19">
        <f t="shared" si="424"/>
        <v>1</v>
      </c>
      <c r="N844" s="18">
        <f t="shared" si="425"/>
        <v>47</v>
      </c>
      <c r="O844" s="18">
        <f t="shared" si="426"/>
        <v>52</v>
      </c>
      <c r="P844" s="18">
        <f t="shared" si="427"/>
        <v>63</v>
      </c>
      <c r="Q844" s="18">
        <f t="shared" si="428"/>
        <v>5</v>
      </c>
      <c r="R844" s="27" t="str">
        <f t="shared" si="429"/>
        <v xml:space="preserve">Dusk </v>
      </c>
      <c r="S844" s="19" t="str">
        <f t="shared" si="430"/>
        <v xml:space="preserve">Dusk </v>
      </c>
      <c r="T844" s="19" t="str">
        <f t="shared" si="431"/>
        <v xml:space="preserve"> 3</v>
      </c>
      <c r="U844" s="19">
        <f t="shared" si="432"/>
        <v>3</v>
      </c>
      <c r="V844" s="20">
        <f t="shared" si="433"/>
        <v>76</v>
      </c>
      <c r="W844" s="18">
        <f t="shared" si="434"/>
        <v>81</v>
      </c>
      <c r="X844" s="18">
        <f t="shared" si="435"/>
        <v>92</v>
      </c>
      <c r="Y844" s="18">
        <f t="shared" si="436"/>
        <v>5</v>
      </c>
      <c r="Z844" s="16" t="str">
        <f t="shared" si="437"/>
        <v xml:space="preserve">Gold </v>
      </c>
      <c r="AA844" s="16" t="str">
        <f t="shared" si="438"/>
        <v xml:space="preserve">Gold </v>
      </c>
      <c r="AB844" s="19" t="str">
        <f t="shared" si="439"/>
        <v xml:space="preserve"> 1</v>
      </c>
      <c r="AC844" s="19">
        <f t="shared" si="440"/>
        <v>1</v>
      </c>
      <c r="AD844" s="19">
        <f t="shared" si="441"/>
        <v>5</v>
      </c>
      <c r="AE844" s="31">
        <f>_xlfn.XLOOKUP(C844,Product!$E$3:$E$29,Product!$F$3:$F$29)</f>
        <v>395000</v>
      </c>
      <c r="AF844" s="31">
        <f>_xlfn.XLOOKUP(C844,Product!$E$3:$E$29,Product!$G$3:$G$29)</f>
        <v>172000</v>
      </c>
      <c r="AG844" s="21" t="s">
        <v>92</v>
      </c>
      <c r="AH844" s="22">
        <f>_xlfn.XLOOKUP(AG844,Diskon!$C$3:$C$9,Diskon!$D$3:$D$9)</f>
        <v>0.1</v>
      </c>
      <c r="AI844" s="17" t="s">
        <v>90</v>
      </c>
      <c r="AJ844" s="16" t="s">
        <v>14</v>
      </c>
      <c r="AK844" s="16" t="s">
        <v>68</v>
      </c>
      <c r="AL844" s="23">
        <f t="shared" si="442"/>
        <v>1975000</v>
      </c>
      <c r="AM844" s="23">
        <f t="shared" si="443"/>
        <v>197500</v>
      </c>
      <c r="AN844" s="23">
        <f t="shared" si="444"/>
        <v>1777500</v>
      </c>
      <c r="AO844" s="23">
        <f t="shared" si="445"/>
        <v>860000</v>
      </c>
      <c r="AP844" s="23">
        <f t="shared" si="446"/>
        <v>917500</v>
      </c>
      <c r="AQ844" s="24">
        <v>45021</v>
      </c>
      <c r="AR844" s="27" t="str">
        <f t="shared" si="447"/>
        <v>05/04/23</v>
      </c>
      <c r="AS844" s="16">
        <v>5</v>
      </c>
      <c r="AT844" s="66">
        <f>AP844/'pivot general'!$A$8</f>
        <v>1.376343556953284E-3</v>
      </c>
    </row>
    <row r="845" spans="1:46" ht="14.4" x14ac:dyDescent="0.3">
      <c r="A845" s="16">
        <v>844</v>
      </c>
      <c r="B845" s="16" t="str">
        <f t="shared" si="416"/>
        <v>ORD-AK-844-16/04/23</v>
      </c>
      <c r="C845" s="17" t="s">
        <v>37</v>
      </c>
      <c r="D845" s="16" t="str">
        <f>_xlfn.XLOOKUP($C845,Product!$E$3:$E$29,Product!$D$3:$D$29)</f>
        <v>AK</v>
      </c>
      <c r="E845" s="18" t="s">
        <v>177</v>
      </c>
      <c r="F845" s="18">
        <f t="shared" si="417"/>
        <v>10</v>
      </c>
      <c r="G845" s="18">
        <f t="shared" si="418"/>
        <v>20</v>
      </c>
      <c r="H845" s="18">
        <f t="shared" si="419"/>
        <v>31</v>
      </c>
      <c r="I845" s="18">
        <f t="shared" si="420"/>
        <v>10</v>
      </c>
      <c r="J845" s="16" t="str">
        <f t="shared" si="421"/>
        <v>Ocean Blue</v>
      </c>
      <c r="K845" s="16" t="str">
        <f t="shared" si="422"/>
        <v>Ocean Blue</v>
      </c>
      <c r="L845" s="25" t="str">
        <f t="shared" si="423"/>
        <v xml:space="preserve"> 1</v>
      </c>
      <c r="M845" s="19">
        <f t="shared" si="424"/>
        <v>1</v>
      </c>
      <c r="N845" s="18" t="e">
        <f t="shared" si="425"/>
        <v>#VALUE!</v>
      </c>
      <c r="O845" s="18" t="e">
        <f t="shared" si="426"/>
        <v>#VALUE!</v>
      </c>
      <c r="P845" s="18" t="e">
        <f t="shared" si="427"/>
        <v>#VALUE!</v>
      </c>
      <c r="Q845" s="18" t="e">
        <f t="shared" si="428"/>
        <v>#VALUE!</v>
      </c>
      <c r="R845" s="27" t="str">
        <f t="shared" si="429"/>
        <v xml:space="preserve"> </v>
      </c>
      <c r="S845" s="19" t="str">
        <f t="shared" si="430"/>
        <v xml:space="preserve"> </v>
      </c>
      <c r="T845" s="19" t="str">
        <f t="shared" si="431"/>
        <v>0</v>
      </c>
      <c r="U845" s="19">
        <f t="shared" si="432"/>
        <v>0</v>
      </c>
      <c r="V845" s="20" t="e">
        <f t="shared" si="433"/>
        <v>#VALUE!</v>
      </c>
      <c r="W845" s="18" t="e">
        <f t="shared" si="434"/>
        <v>#VALUE!</v>
      </c>
      <c r="X845" s="18" t="e">
        <f t="shared" si="435"/>
        <v>#VALUE!</v>
      </c>
      <c r="Y845" s="18" t="e">
        <f t="shared" si="436"/>
        <v>#VALUE!</v>
      </c>
      <c r="Z845" s="16" t="str">
        <f t="shared" si="437"/>
        <v xml:space="preserve"> </v>
      </c>
      <c r="AA845" s="16" t="str">
        <f t="shared" si="438"/>
        <v xml:space="preserve"> </v>
      </c>
      <c r="AB845" s="19" t="str">
        <f t="shared" si="439"/>
        <v>0</v>
      </c>
      <c r="AC845" s="19">
        <f t="shared" si="440"/>
        <v>0</v>
      </c>
      <c r="AD845" s="19">
        <f t="shared" si="441"/>
        <v>1</v>
      </c>
      <c r="AE845" s="31">
        <f>_xlfn.XLOOKUP(C845,Product!$E$3:$E$29,Product!$F$3:$F$29)</f>
        <v>48000</v>
      </c>
      <c r="AF845" s="31">
        <f>_xlfn.XLOOKUP(C845,Product!$E$3:$E$29,Product!$G$3:$G$29)</f>
        <v>20000</v>
      </c>
      <c r="AG845" s="21" t="s">
        <v>96</v>
      </c>
      <c r="AH845" s="22">
        <f>_xlfn.XLOOKUP(AG845,Diskon!$C$3:$C$9,Diskon!$D$3:$D$9)</f>
        <v>0.1</v>
      </c>
      <c r="AI845" s="17" t="s">
        <v>13</v>
      </c>
      <c r="AJ845" s="16" t="s">
        <v>14</v>
      </c>
      <c r="AK845" s="16" t="s">
        <v>75</v>
      </c>
      <c r="AL845" s="23">
        <f t="shared" si="442"/>
        <v>48000</v>
      </c>
      <c r="AM845" s="23">
        <f t="shared" si="443"/>
        <v>4800</v>
      </c>
      <c r="AN845" s="23">
        <f t="shared" si="444"/>
        <v>43200</v>
      </c>
      <c r="AO845" s="23">
        <f t="shared" si="445"/>
        <v>20000</v>
      </c>
      <c r="AP845" s="23">
        <f t="shared" si="446"/>
        <v>23200</v>
      </c>
      <c r="AQ845" s="24">
        <v>45032</v>
      </c>
      <c r="AR845" s="27" t="str">
        <f t="shared" si="447"/>
        <v>16/04/23</v>
      </c>
      <c r="AS845" s="16">
        <v>1</v>
      </c>
      <c r="AT845" s="66">
        <f>AP845/'pivot general'!$A$8</f>
        <v>3.4802365690807832E-5</v>
      </c>
    </row>
    <row r="846" spans="1:46" ht="14.4" x14ac:dyDescent="0.3">
      <c r="A846" s="16">
        <v>845</v>
      </c>
      <c r="B846" s="16" t="str">
        <f t="shared" si="416"/>
        <v>ORD-PW-845-04/04/23</v>
      </c>
      <c r="C846" s="17" t="s">
        <v>27</v>
      </c>
      <c r="D846" s="16" t="str">
        <f>_xlfn.XLOOKUP($C846,Product!$E$3:$E$29,Product!$D$3:$D$29)</f>
        <v>PW</v>
      </c>
      <c r="E846" s="18" t="s">
        <v>662</v>
      </c>
      <c r="F846" s="18">
        <f t="shared" si="417"/>
        <v>10</v>
      </c>
      <c r="G846" s="18">
        <f t="shared" si="418"/>
        <v>21</v>
      </c>
      <c r="H846" s="18">
        <f t="shared" si="419"/>
        <v>32</v>
      </c>
      <c r="I846" s="18">
        <f t="shared" si="420"/>
        <v>11</v>
      </c>
      <c r="J846" s="16" t="str">
        <f t="shared" si="421"/>
        <v>Carmine Red</v>
      </c>
      <c r="K846" s="16" t="str">
        <f t="shared" si="422"/>
        <v>Carmine Red</v>
      </c>
      <c r="L846" s="25" t="str">
        <f t="shared" si="423"/>
        <v xml:space="preserve"> 2</v>
      </c>
      <c r="M846" s="19">
        <f t="shared" si="424"/>
        <v>2</v>
      </c>
      <c r="N846" s="18">
        <f t="shared" si="425"/>
        <v>45</v>
      </c>
      <c r="O846" s="18">
        <f t="shared" si="426"/>
        <v>59</v>
      </c>
      <c r="P846" s="18">
        <f t="shared" si="427"/>
        <v>70</v>
      </c>
      <c r="Q846" s="18">
        <f t="shared" si="428"/>
        <v>14</v>
      </c>
      <c r="R846" s="27" t="str">
        <f t="shared" si="429"/>
        <v xml:space="preserve">Summer Orange </v>
      </c>
      <c r="S846" s="19" t="str">
        <f t="shared" si="430"/>
        <v xml:space="preserve">Summer Orange </v>
      </c>
      <c r="T846" s="19" t="str">
        <f t="shared" si="431"/>
        <v xml:space="preserve"> 2</v>
      </c>
      <c r="U846" s="19">
        <f t="shared" si="432"/>
        <v>2</v>
      </c>
      <c r="V846" s="20">
        <f t="shared" si="433"/>
        <v>83</v>
      </c>
      <c r="W846" s="18">
        <f t="shared" si="434"/>
        <v>92</v>
      </c>
      <c r="X846" s="18">
        <f t="shared" si="435"/>
        <v>103</v>
      </c>
      <c r="Y846" s="18">
        <f t="shared" si="436"/>
        <v>9</v>
      </c>
      <c r="Z846" s="16" t="str">
        <f t="shared" si="437"/>
        <v xml:space="preserve">Ash Grey </v>
      </c>
      <c r="AA846" s="16" t="str">
        <f t="shared" si="438"/>
        <v xml:space="preserve">Ash Grey </v>
      </c>
      <c r="AB846" s="19" t="str">
        <f t="shared" si="439"/>
        <v xml:space="preserve"> 1</v>
      </c>
      <c r="AC846" s="19">
        <f t="shared" si="440"/>
        <v>1</v>
      </c>
      <c r="AD846" s="19">
        <f t="shared" si="441"/>
        <v>5</v>
      </c>
      <c r="AE846" s="31">
        <f>_xlfn.XLOOKUP(C846,Product!$E$3:$E$29,Product!$F$3:$F$29)</f>
        <v>155000</v>
      </c>
      <c r="AF846" s="31">
        <f>_xlfn.XLOOKUP(C846,Product!$E$3:$E$29,Product!$G$3:$G$29)</f>
        <v>46000</v>
      </c>
      <c r="AG846" s="21" t="s">
        <v>89</v>
      </c>
      <c r="AH846" s="22">
        <f>_xlfn.XLOOKUP(AG846,Diskon!$C$3:$C$9,Diskon!$D$3:$D$9)</f>
        <v>0.15</v>
      </c>
      <c r="AI846" s="17" t="s">
        <v>90</v>
      </c>
      <c r="AJ846" s="16" t="s">
        <v>23</v>
      </c>
      <c r="AK846" s="16" t="s">
        <v>76</v>
      </c>
      <c r="AL846" s="23">
        <f t="shared" si="442"/>
        <v>775000</v>
      </c>
      <c r="AM846" s="23">
        <f t="shared" si="443"/>
        <v>116250</v>
      </c>
      <c r="AN846" s="23">
        <f t="shared" si="444"/>
        <v>658750</v>
      </c>
      <c r="AO846" s="23">
        <f t="shared" si="445"/>
        <v>230000</v>
      </c>
      <c r="AP846" s="23">
        <f t="shared" si="446"/>
        <v>428750</v>
      </c>
      <c r="AQ846" s="24">
        <v>45020</v>
      </c>
      <c r="AR846" s="27" t="str">
        <f t="shared" si="447"/>
        <v>04/04/23</v>
      </c>
      <c r="AS846" s="16">
        <v>3</v>
      </c>
      <c r="AT846" s="66">
        <f>AP846/'pivot general'!$A$8</f>
        <v>6.4316871939370081E-4</v>
      </c>
    </row>
    <row r="847" spans="1:46" ht="14.4" x14ac:dyDescent="0.3">
      <c r="A847" s="16">
        <v>846</v>
      </c>
      <c r="B847" s="16" t="str">
        <f t="shared" si="416"/>
        <v>ORD-PP-846-20/04/23</v>
      </c>
      <c r="C847" s="17" t="s">
        <v>52</v>
      </c>
      <c r="D847" s="16" t="str">
        <f>_xlfn.XLOOKUP($C847,Product!$E$3:$E$29,Product!$D$3:$D$29)</f>
        <v>PP</v>
      </c>
      <c r="E847" s="18" t="s">
        <v>663</v>
      </c>
      <c r="F847" s="18">
        <f t="shared" si="417"/>
        <v>10</v>
      </c>
      <c r="G847" s="18">
        <f t="shared" si="418"/>
        <v>21</v>
      </c>
      <c r="H847" s="18">
        <f t="shared" si="419"/>
        <v>32</v>
      </c>
      <c r="I847" s="18">
        <f t="shared" si="420"/>
        <v>11</v>
      </c>
      <c r="J847" s="16" t="str">
        <f t="shared" si="421"/>
        <v>Carmine Red</v>
      </c>
      <c r="K847" s="16" t="str">
        <f t="shared" si="422"/>
        <v>Carmine Red</v>
      </c>
      <c r="L847" s="25" t="str">
        <f t="shared" si="423"/>
        <v xml:space="preserve"> 1</v>
      </c>
      <c r="M847" s="19">
        <f t="shared" si="424"/>
        <v>1</v>
      </c>
      <c r="N847" s="18">
        <f t="shared" si="425"/>
        <v>45</v>
      </c>
      <c r="O847" s="18">
        <f t="shared" si="426"/>
        <v>56</v>
      </c>
      <c r="P847" s="18">
        <f t="shared" si="427"/>
        <v>67</v>
      </c>
      <c r="Q847" s="18">
        <f t="shared" si="428"/>
        <v>11</v>
      </c>
      <c r="R847" s="27" t="str">
        <f t="shared" si="429"/>
        <v xml:space="preserve">Ocean Blue </v>
      </c>
      <c r="S847" s="19" t="str">
        <f t="shared" si="430"/>
        <v xml:space="preserve">Ocean Blue </v>
      </c>
      <c r="T847" s="19" t="str">
        <f t="shared" si="431"/>
        <v xml:space="preserve"> 2</v>
      </c>
      <c r="U847" s="19">
        <f t="shared" si="432"/>
        <v>2</v>
      </c>
      <c r="V847" s="20">
        <f t="shared" si="433"/>
        <v>80</v>
      </c>
      <c r="W847" s="18">
        <f t="shared" si="434"/>
        <v>90</v>
      </c>
      <c r="X847" s="18">
        <f t="shared" si="435"/>
        <v>101</v>
      </c>
      <c r="Y847" s="18">
        <f t="shared" si="436"/>
        <v>10</v>
      </c>
      <c r="Z847" s="16" t="str">
        <f t="shared" si="437"/>
        <v xml:space="preserve">Rose Gold </v>
      </c>
      <c r="AA847" s="16" t="str">
        <f t="shared" si="438"/>
        <v xml:space="preserve">Rose Gold </v>
      </c>
      <c r="AB847" s="19" t="str">
        <f t="shared" si="439"/>
        <v xml:space="preserve"> 1</v>
      </c>
      <c r="AC847" s="19">
        <f t="shared" si="440"/>
        <v>1</v>
      </c>
      <c r="AD847" s="19">
        <f t="shared" si="441"/>
        <v>4</v>
      </c>
      <c r="AE847" s="31">
        <f>_xlfn.XLOOKUP(C847,Product!$E$3:$E$29,Product!$F$3:$F$29)</f>
        <v>100000</v>
      </c>
      <c r="AF847" s="31">
        <f>_xlfn.XLOOKUP(C847,Product!$E$3:$E$29,Product!$G$3:$G$29)</f>
        <v>31000</v>
      </c>
      <c r="AG847" s="21" t="s">
        <v>12</v>
      </c>
      <c r="AH847" s="22">
        <f>_xlfn.XLOOKUP(AG847,Diskon!$C$3:$C$9,Diskon!$D$3:$D$9)</f>
        <v>0.2</v>
      </c>
      <c r="AI847" s="17" t="s">
        <v>13</v>
      </c>
      <c r="AJ847" s="16" t="s">
        <v>11</v>
      </c>
      <c r="AK847" s="16" t="s">
        <v>28</v>
      </c>
      <c r="AL847" s="23">
        <f t="shared" si="442"/>
        <v>400000</v>
      </c>
      <c r="AM847" s="23">
        <f t="shared" si="443"/>
        <v>80000</v>
      </c>
      <c r="AN847" s="23">
        <f t="shared" si="444"/>
        <v>320000</v>
      </c>
      <c r="AO847" s="23">
        <f t="shared" si="445"/>
        <v>124000</v>
      </c>
      <c r="AP847" s="23">
        <f t="shared" si="446"/>
        <v>196000</v>
      </c>
      <c r="AQ847" s="24">
        <v>45036</v>
      </c>
      <c r="AR847" s="27" t="str">
        <f t="shared" si="447"/>
        <v>20/04/23</v>
      </c>
      <c r="AS847" s="16">
        <v>3</v>
      </c>
      <c r="AT847" s="66">
        <f>AP847/'pivot general'!$A$8</f>
        <v>2.9401998600854892E-4</v>
      </c>
    </row>
    <row r="848" spans="1:46" ht="14.4" x14ac:dyDescent="0.3">
      <c r="A848" s="16">
        <v>847</v>
      </c>
      <c r="B848" s="16" t="str">
        <f t="shared" si="416"/>
        <v>ORD-SP-847-20/04/23</v>
      </c>
      <c r="C848" s="17" t="s">
        <v>61</v>
      </c>
      <c r="D848" s="16" t="str">
        <f>_xlfn.XLOOKUP($C848,Product!$E$3:$E$29,Product!$D$3:$D$29)</f>
        <v>SP</v>
      </c>
      <c r="E848" s="18" t="s">
        <v>664</v>
      </c>
      <c r="F848" s="18">
        <f t="shared" si="417"/>
        <v>10</v>
      </c>
      <c r="G848" s="18">
        <f t="shared" si="418"/>
        <v>23</v>
      </c>
      <c r="H848" s="18">
        <f t="shared" si="419"/>
        <v>34</v>
      </c>
      <c r="I848" s="18">
        <f t="shared" si="420"/>
        <v>13</v>
      </c>
      <c r="J848" s="16" t="str">
        <f t="shared" si="421"/>
        <v>Summer Orange</v>
      </c>
      <c r="K848" s="16" t="str">
        <f t="shared" si="422"/>
        <v>Summer Orange</v>
      </c>
      <c r="L848" s="25" t="str">
        <f t="shared" si="423"/>
        <v xml:space="preserve"> 2</v>
      </c>
      <c r="M848" s="19">
        <f t="shared" si="424"/>
        <v>2</v>
      </c>
      <c r="N848" s="18">
        <f t="shared" si="425"/>
        <v>47</v>
      </c>
      <c r="O848" s="18">
        <f t="shared" si="426"/>
        <v>62</v>
      </c>
      <c r="P848" s="18">
        <f t="shared" si="427"/>
        <v>73</v>
      </c>
      <c r="Q848" s="18">
        <f t="shared" si="428"/>
        <v>15</v>
      </c>
      <c r="R848" s="27" t="str">
        <f t="shared" si="429"/>
        <v xml:space="preserve">Midnight Black </v>
      </c>
      <c r="S848" s="19" t="str">
        <f t="shared" si="430"/>
        <v xml:space="preserve">Midnight Black </v>
      </c>
      <c r="T848" s="19" t="str">
        <f t="shared" si="431"/>
        <v xml:space="preserve"> 2</v>
      </c>
      <c r="U848" s="19">
        <f t="shared" si="432"/>
        <v>2</v>
      </c>
      <c r="V848" s="20" t="e">
        <f t="shared" si="433"/>
        <v>#VALUE!</v>
      </c>
      <c r="W848" s="18" t="e">
        <f t="shared" si="434"/>
        <v>#VALUE!</v>
      </c>
      <c r="X848" s="18" t="e">
        <f t="shared" si="435"/>
        <v>#VALUE!</v>
      </c>
      <c r="Y848" s="18" t="e">
        <f t="shared" si="436"/>
        <v>#VALUE!</v>
      </c>
      <c r="Z848" s="16" t="str">
        <f t="shared" si="437"/>
        <v xml:space="preserve"> </v>
      </c>
      <c r="AA848" s="16" t="str">
        <f t="shared" si="438"/>
        <v xml:space="preserve"> </v>
      </c>
      <c r="AB848" s="19" t="str">
        <f t="shared" si="439"/>
        <v>0</v>
      </c>
      <c r="AC848" s="19">
        <f t="shared" si="440"/>
        <v>0</v>
      </c>
      <c r="AD848" s="19">
        <f t="shared" si="441"/>
        <v>4</v>
      </c>
      <c r="AE848" s="31">
        <f>_xlfn.XLOOKUP(C848,Product!$E$3:$E$29,Product!$F$3:$F$29)</f>
        <v>278000</v>
      </c>
      <c r="AF848" s="31">
        <f>_xlfn.XLOOKUP(C848,Product!$E$3:$E$29,Product!$G$3:$G$29)</f>
        <v>122000</v>
      </c>
      <c r="AG848" s="21" t="s">
        <v>12</v>
      </c>
      <c r="AH848" s="22">
        <f>_xlfn.XLOOKUP(AG848,Diskon!$C$3:$C$9,Diskon!$D$3:$D$9)</f>
        <v>0.2</v>
      </c>
      <c r="AI848" s="17" t="s">
        <v>13</v>
      </c>
      <c r="AJ848" s="16" t="s">
        <v>11</v>
      </c>
      <c r="AK848" s="16" t="s">
        <v>64</v>
      </c>
      <c r="AL848" s="23">
        <f t="shared" si="442"/>
        <v>1112000</v>
      </c>
      <c r="AM848" s="23">
        <f t="shared" si="443"/>
        <v>222400</v>
      </c>
      <c r="AN848" s="23">
        <f t="shared" si="444"/>
        <v>889600</v>
      </c>
      <c r="AO848" s="23">
        <f t="shared" si="445"/>
        <v>488000</v>
      </c>
      <c r="AP848" s="23">
        <f t="shared" si="446"/>
        <v>401600</v>
      </c>
      <c r="AQ848" s="24">
        <v>45036</v>
      </c>
      <c r="AR848" s="27" t="str">
        <f t="shared" si="447"/>
        <v>20/04/23</v>
      </c>
      <c r="AS848" s="16">
        <v>3</v>
      </c>
      <c r="AT848" s="66">
        <f>AP848/'pivot general'!$A$8</f>
        <v>6.0244095092363908E-4</v>
      </c>
    </row>
    <row r="849" spans="1:46" ht="14.4" x14ac:dyDescent="0.3">
      <c r="A849" s="16">
        <v>848</v>
      </c>
      <c r="B849" s="16" t="str">
        <f t="shared" si="416"/>
        <v>ORD-SW-848-27/04/23</v>
      </c>
      <c r="C849" s="17" t="s">
        <v>29</v>
      </c>
      <c r="D849" s="16" t="str">
        <f>_xlfn.XLOOKUP($C849,Product!$E$3:$E$29,Product!$D$3:$D$29)</f>
        <v>SW</v>
      </c>
      <c r="E849" s="18" t="s">
        <v>665</v>
      </c>
      <c r="F849" s="18">
        <f t="shared" si="417"/>
        <v>10</v>
      </c>
      <c r="G849" s="18">
        <f t="shared" si="418"/>
        <v>21</v>
      </c>
      <c r="H849" s="18">
        <f t="shared" si="419"/>
        <v>32</v>
      </c>
      <c r="I849" s="18">
        <f t="shared" si="420"/>
        <v>11</v>
      </c>
      <c r="J849" s="16" t="str">
        <f t="shared" si="421"/>
        <v>Carmine Red</v>
      </c>
      <c r="K849" s="16" t="str">
        <f t="shared" si="422"/>
        <v>Carmine Red</v>
      </c>
      <c r="L849" s="25" t="str">
        <f t="shared" si="423"/>
        <v xml:space="preserve"> 3</v>
      </c>
      <c r="M849" s="19">
        <f t="shared" si="424"/>
        <v>3</v>
      </c>
      <c r="N849" s="18">
        <f t="shared" si="425"/>
        <v>45</v>
      </c>
      <c r="O849" s="18">
        <f t="shared" si="426"/>
        <v>57</v>
      </c>
      <c r="P849" s="18">
        <f t="shared" si="427"/>
        <v>68</v>
      </c>
      <c r="Q849" s="18">
        <f t="shared" si="428"/>
        <v>12</v>
      </c>
      <c r="R849" s="27" t="str">
        <f t="shared" si="429"/>
        <v xml:space="preserve">Carmine Red </v>
      </c>
      <c r="S849" s="19" t="str">
        <f t="shared" si="430"/>
        <v xml:space="preserve">Carmine Red </v>
      </c>
      <c r="T849" s="19" t="str">
        <f t="shared" si="431"/>
        <v xml:space="preserve"> 2</v>
      </c>
      <c r="U849" s="19">
        <f t="shared" si="432"/>
        <v>2</v>
      </c>
      <c r="V849" s="20" t="e">
        <f t="shared" si="433"/>
        <v>#VALUE!</v>
      </c>
      <c r="W849" s="18" t="e">
        <f t="shared" si="434"/>
        <v>#VALUE!</v>
      </c>
      <c r="X849" s="18" t="e">
        <f t="shared" si="435"/>
        <v>#VALUE!</v>
      </c>
      <c r="Y849" s="18" t="e">
        <f t="shared" si="436"/>
        <v>#VALUE!</v>
      </c>
      <c r="Z849" s="16" t="str">
        <f t="shared" si="437"/>
        <v xml:space="preserve"> </v>
      </c>
      <c r="AA849" s="16" t="str">
        <f t="shared" si="438"/>
        <v xml:space="preserve"> </v>
      </c>
      <c r="AB849" s="19" t="str">
        <f t="shared" si="439"/>
        <v>0</v>
      </c>
      <c r="AC849" s="19">
        <f t="shared" si="440"/>
        <v>0</v>
      </c>
      <c r="AD849" s="19">
        <f t="shared" si="441"/>
        <v>5</v>
      </c>
      <c r="AE849" s="31">
        <f>_xlfn.XLOOKUP(C849,Product!$E$3:$E$29,Product!$F$3:$F$29)</f>
        <v>165000</v>
      </c>
      <c r="AF849" s="31">
        <f>_xlfn.XLOOKUP(C849,Product!$E$3:$E$29,Product!$G$3:$G$29)</f>
        <v>69000</v>
      </c>
      <c r="AG849" s="21" t="s">
        <v>96</v>
      </c>
      <c r="AH849" s="22">
        <f>_xlfn.XLOOKUP(AG849,Diskon!$C$3:$C$9,Diskon!$D$3:$D$9)</f>
        <v>0.1</v>
      </c>
      <c r="AI849" s="17" t="s">
        <v>13</v>
      </c>
      <c r="AJ849" s="16" t="s">
        <v>14</v>
      </c>
      <c r="AK849" s="16" t="s">
        <v>40</v>
      </c>
      <c r="AL849" s="23">
        <f t="shared" si="442"/>
        <v>825000</v>
      </c>
      <c r="AM849" s="23">
        <f t="shared" si="443"/>
        <v>82500</v>
      </c>
      <c r="AN849" s="23">
        <f t="shared" si="444"/>
        <v>742500</v>
      </c>
      <c r="AO849" s="23">
        <f t="shared" si="445"/>
        <v>345000</v>
      </c>
      <c r="AP849" s="23">
        <f t="shared" si="446"/>
        <v>397500</v>
      </c>
      <c r="AQ849" s="24">
        <v>45043</v>
      </c>
      <c r="AR849" s="27" t="str">
        <f t="shared" si="447"/>
        <v>27/04/23</v>
      </c>
      <c r="AS849" s="16">
        <v>4</v>
      </c>
      <c r="AT849" s="66">
        <f>AP849/'pivot general'!$A$8</f>
        <v>5.9629053284897043E-4</v>
      </c>
    </row>
    <row r="850" spans="1:46" ht="14.4" x14ac:dyDescent="0.3">
      <c r="A850" s="16">
        <v>849</v>
      </c>
      <c r="B850" s="16" t="str">
        <f t="shared" si="416"/>
        <v>ORD-PW-849-10/04/23</v>
      </c>
      <c r="C850" s="17" t="s">
        <v>27</v>
      </c>
      <c r="D850" s="16" t="str">
        <f>_xlfn.XLOOKUP($C850,Product!$E$3:$E$29,Product!$D$3:$D$29)</f>
        <v>PW</v>
      </c>
      <c r="E850" s="18" t="s">
        <v>108</v>
      </c>
      <c r="F850" s="18">
        <f t="shared" si="417"/>
        <v>10</v>
      </c>
      <c r="G850" s="18">
        <f t="shared" si="418"/>
        <v>14</v>
      </c>
      <c r="H850" s="18">
        <f t="shared" si="419"/>
        <v>25</v>
      </c>
      <c r="I850" s="18">
        <f t="shared" si="420"/>
        <v>4</v>
      </c>
      <c r="J850" s="16" t="str">
        <f t="shared" si="421"/>
        <v>Dusk</v>
      </c>
      <c r="K850" s="16" t="str">
        <f t="shared" si="422"/>
        <v>Dusk</v>
      </c>
      <c r="L850" s="25" t="str">
        <f t="shared" si="423"/>
        <v xml:space="preserve"> 1</v>
      </c>
      <c r="M850" s="19">
        <f t="shared" si="424"/>
        <v>1</v>
      </c>
      <c r="N850" s="18" t="e">
        <f t="shared" si="425"/>
        <v>#VALUE!</v>
      </c>
      <c r="O850" s="18" t="e">
        <f t="shared" si="426"/>
        <v>#VALUE!</v>
      </c>
      <c r="P850" s="18" t="e">
        <f t="shared" si="427"/>
        <v>#VALUE!</v>
      </c>
      <c r="Q850" s="18" t="e">
        <f t="shared" si="428"/>
        <v>#VALUE!</v>
      </c>
      <c r="R850" s="27" t="str">
        <f t="shared" si="429"/>
        <v xml:space="preserve"> </v>
      </c>
      <c r="S850" s="19" t="str">
        <f t="shared" si="430"/>
        <v xml:space="preserve"> </v>
      </c>
      <c r="T850" s="19" t="str">
        <f t="shared" si="431"/>
        <v>0</v>
      </c>
      <c r="U850" s="19">
        <f t="shared" si="432"/>
        <v>0</v>
      </c>
      <c r="V850" s="20" t="e">
        <f t="shared" si="433"/>
        <v>#VALUE!</v>
      </c>
      <c r="W850" s="18" t="e">
        <f t="shared" si="434"/>
        <v>#VALUE!</v>
      </c>
      <c r="X850" s="18" t="e">
        <f t="shared" si="435"/>
        <v>#VALUE!</v>
      </c>
      <c r="Y850" s="18" t="e">
        <f t="shared" si="436"/>
        <v>#VALUE!</v>
      </c>
      <c r="Z850" s="16" t="str">
        <f t="shared" si="437"/>
        <v xml:space="preserve"> </v>
      </c>
      <c r="AA850" s="16" t="str">
        <f t="shared" si="438"/>
        <v xml:space="preserve"> </v>
      </c>
      <c r="AB850" s="19" t="str">
        <f t="shared" si="439"/>
        <v>0</v>
      </c>
      <c r="AC850" s="19">
        <f t="shared" si="440"/>
        <v>0</v>
      </c>
      <c r="AD850" s="19">
        <f t="shared" si="441"/>
        <v>1</v>
      </c>
      <c r="AE850" s="31">
        <f>_xlfn.XLOOKUP(C850,Product!$E$3:$E$29,Product!$F$3:$F$29)</f>
        <v>155000</v>
      </c>
      <c r="AF850" s="31">
        <f>_xlfn.XLOOKUP(C850,Product!$E$3:$E$29,Product!$G$3:$G$29)</f>
        <v>46000</v>
      </c>
      <c r="AG850" s="21" t="s">
        <v>16</v>
      </c>
      <c r="AH850" s="22" t="e">
        <f>_xlfn.XLOOKUP(AG850,Diskon!$C$3:$C$9,Diskon!$D$3:$D$9)</f>
        <v>#N/A</v>
      </c>
      <c r="AI850" s="17" t="s">
        <v>16</v>
      </c>
      <c r="AJ850" s="16" t="s">
        <v>11</v>
      </c>
      <c r="AK850" s="16" t="s">
        <v>32</v>
      </c>
      <c r="AL850" s="23">
        <f t="shared" si="442"/>
        <v>155000</v>
      </c>
      <c r="AM850" s="23" t="str">
        <f t="shared" si="443"/>
        <v>0</v>
      </c>
      <c r="AN850" s="23">
        <f t="shared" si="444"/>
        <v>155000</v>
      </c>
      <c r="AO850" s="23">
        <f t="shared" si="445"/>
        <v>46000</v>
      </c>
      <c r="AP850" s="23">
        <f t="shared" si="446"/>
        <v>109000</v>
      </c>
      <c r="AQ850" s="24">
        <v>45026</v>
      </c>
      <c r="AR850" s="27" t="str">
        <f t="shared" si="447"/>
        <v>10/04/23</v>
      </c>
      <c r="AS850" s="16">
        <v>3</v>
      </c>
      <c r="AT850" s="66">
        <f>AP850/'pivot general'!$A$8</f>
        <v>1.6351111466801955E-4</v>
      </c>
    </row>
    <row r="851" spans="1:46" ht="14.4" x14ac:dyDescent="0.3">
      <c r="A851" s="16">
        <v>850</v>
      </c>
      <c r="B851" s="16" t="str">
        <f t="shared" si="416"/>
        <v>ORD-PW-850-07/04/23</v>
      </c>
      <c r="C851" s="17" t="s">
        <v>9</v>
      </c>
      <c r="D851" s="16" t="str">
        <f>_xlfn.XLOOKUP($C851,Product!$E$3:$E$29,Product!$D$3:$D$29)</f>
        <v>PW</v>
      </c>
      <c r="E851" s="18" t="s">
        <v>666</v>
      </c>
      <c r="F851" s="18">
        <f t="shared" si="417"/>
        <v>10</v>
      </c>
      <c r="G851" s="18">
        <f t="shared" si="418"/>
        <v>20</v>
      </c>
      <c r="H851" s="18">
        <f t="shared" si="419"/>
        <v>31</v>
      </c>
      <c r="I851" s="18">
        <f t="shared" si="420"/>
        <v>10</v>
      </c>
      <c r="J851" s="16" t="str">
        <f t="shared" si="421"/>
        <v>Snow White</v>
      </c>
      <c r="K851" s="16" t="str">
        <f t="shared" si="422"/>
        <v>Snow White</v>
      </c>
      <c r="L851" s="25" t="str">
        <f t="shared" si="423"/>
        <v xml:space="preserve"> 2</v>
      </c>
      <c r="M851" s="19">
        <f t="shared" si="424"/>
        <v>2</v>
      </c>
      <c r="N851" s="18">
        <f t="shared" si="425"/>
        <v>44</v>
      </c>
      <c r="O851" s="18">
        <f t="shared" si="426"/>
        <v>49</v>
      </c>
      <c r="P851" s="18">
        <f t="shared" si="427"/>
        <v>60</v>
      </c>
      <c r="Q851" s="18">
        <f t="shared" si="428"/>
        <v>5</v>
      </c>
      <c r="R851" s="27" t="str">
        <f t="shared" si="429"/>
        <v xml:space="preserve">Gold </v>
      </c>
      <c r="S851" s="19" t="str">
        <f t="shared" si="430"/>
        <v xml:space="preserve">Gold </v>
      </c>
      <c r="T851" s="19" t="str">
        <f t="shared" si="431"/>
        <v xml:space="preserve"> 1</v>
      </c>
      <c r="U851" s="19">
        <f t="shared" si="432"/>
        <v>1</v>
      </c>
      <c r="V851" s="20">
        <f t="shared" si="433"/>
        <v>73</v>
      </c>
      <c r="W851" s="18">
        <f t="shared" si="434"/>
        <v>84</v>
      </c>
      <c r="X851" s="18">
        <f t="shared" si="435"/>
        <v>95</v>
      </c>
      <c r="Y851" s="18">
        <f t="shared" si="436"/>
        <v>11</v>
      </c>
      <c r="Z851" s="16" t="str">
        <f t="shared" si="437"/>
        <v xml:space="preserve">Snow White </v>
      </c>
      <c r="AA851" s="16" t="str">
        <f t="shared" si="438"/>
        <v xml:space="preserve">Snow White </v>
      </c>
      <c r="AB851" s="19" t="str">
        <f t="shared" si="439"/>
        <v xml:space="preserve"> 3</v>
      </c>
      <c r="AC851" s="19">
        <f t="shared" si="440"/>
        <v>3</v>
      </c>
      <c r="AD851" s="19">
        <f t="shared" si="441"/>
        <v>6</v>
      </c>
      <c r="AE851" s="31">
        <f>_xlfn.XLOOKUP(C851,Product!$E$3:$E$29,Product!$F$3:$F$29)</f>
        <v>120000</v>
      </c>
      <c r="AF851" s="31">
        <f>_xlfn.XLOOKUP(C851,Product!$E$3:$E$29,Product!$G$3:$G$29)</f>
        <v>39000</v>
      </c>
      <c r="AG851" s="21" t="s">
        <v>16</v>
      </c>
      <c r="AH851" s="22" t="e">
        <f>_xlfn.XLOOKUP(AG851,Diskon!$C$3:$C$9,Diskon!$D$3:$D$9)</f>
        <v>#N/A</v>
      </c>
      <c r="AI851" s="17" t="s">
        <v>16</v>
      </c>
      <c r="AJ851" s="16" t="s">
        <v>14</v>
      </c>
      <c r="AK851" s="16" t="s">
        <v>60</v>
      </c>
      <c r="AL851" s="23">
        <f t="shared" si="442"/>
        <v>720000</v>
      </c>
      <c r="AM851" s="23" t="str">
        <f t="shared" si="443"/>
        <v>0</v>
      </c>
      <c r="AN851" s="23">
        <f t="shared" si="444"/>
        <v>720000</v>
      </c>
      <c r="AO851" s="23">
        <f t="shared" si="445"/>
        <v>234000</v>
      </c>
      <c r="AP851" s="23">
        <f t="shared" si="446"/>
        <v>486000</v>
      </c>
      <c r="AQ851" s="24">
        <v>45023</v>
      </c>
      <c r="AR851" s="27" t="str">
        <f t="shared" si="447"/>
        <v>07/04/23</v>
      </c>
      <c r="AS851" s="16">
        <v>3</v>
      </c>
      <c r="AT851" s="66">
        <f>AP851/'pivot general'!$A$8</f>
        <v>7.2904955714364682E-4</v>
      </c>
    </row>
    <row r="852" spans="1:46" ht="14.4" x14ac:dyDescent="0.3">
      <c r="A852" s="16">
        <v>851</v>
      </c>
      <c r="B852" s="16" t="str">
        <f t="shared" si="416"/>
        <v>ORD-SP-851-03/04/23</v>
      </c>
      <c r="C852" s="17" t="s">
        <v>61</v>
      </c>
      <c r="D852" s="16" t="str">
        <f>_xlfn.XLOOKUP($C852,Product!$E$3:$E$29,Product!$D$3:$D$29)</f>
        <v>SP</v>
      </c>
      <c r="E852" s="18" t="s">
        <v>136</v>
      </c>
      <c r="F852" s="18">
        <f t="shared" si="417"/>
        <v>10</v>
      </c>
      <c r="G852" s="18">
        <f t="shared" si="418"/>
        <v>24</v>
      </c>
      <c r="H852" s="18">
        <f t="shared" si="419"/>
        <v>35</v>
      </c>
      <c r="I852" s="18">
        <f t="shared" si="420"/>
        <v>14</v>
      </c>
      <c r="J852" s="16" t="str">
        <f t="shared" si="421"/>
        <v>Midnight Black</v>
      </c>
      <c r="K852" s="16" t="str">
        <f t="shared" si="422"/>
        <v>Midnight Black</v>
      </c>
      <c r="L852" s="25" t="str">
        <f t="shared" si="423"/>
        <v xml:space="preserve"> 2</v>
      </c>
      <c r="M852" s="19">
        <f t="shared" si="424"/>
        <v>2</v>
      </c>
      <c r="N852" s="18" t="e">
        <f t="shared" si="425"/>
        <v>#VALUE!</v>
      </c>
      <c r="O852" s="18" t="e">
        <f t="shared" si="426"/>
        <v>#VALUE!</v>
      </c>
      <c r="P852" s="18" t="e">
        <f t="shared" si="427"/>
        <v>#VALUE!</v>
      </c>
      <c r="Q852" s="18" t="e">
        <f t="shared" si="428"/>
        <v>#VALUE!</v>
      </c>
      <c r="R852" s="27" t="str">
        <f t="shared" si="429"/>
        <v xml:space="preserve"> </v>
      </c>
      <c r="S852" s="19" t="str">
        <f t="shared" si="430"/>
        <v xml:space="preserve"> </v>
      </c>
      <c r="T852" s="19" t="str">
        <f t="shared" si="431"/>
        <v>0</v>
      </c>
      <c r="U852" s="19">
        <f t="shared" si="432"/>
        <v>0</v>
      </c>
      <c r="V852" s="20" t="e">
        <f t="shared" si="433"/>
        <v>#VALUE!</v>
      </c>
      <c r="W852" s="18" t="e">
        <f t="shared" si="434"/>
        <v>#VALUE!</v>
      </c>
      <c r="X852" s="18" t="e">
        <f t="shared" si="435"/>
        <v>#VALUE!</v>
      </c>
      <c r="Y852" s="18" t="e">
        <f t="shared" si="436"/>
        <v>#VALUE!</v>
      </c>
      <c r="Z852" s="16" t="str">
        <f t="shared" si="437"/>
        <v xml:space="preserve"> </v>
      </c>
      <c r="AA852" s="16" t="str">
        <f t="shared" si="438"/>
        <v xml:space="preserve"> </v>
      </c>
      <c r="AB852" s="19" t="str">
        <f t="shared" si="439"/>
        <v>0</v>
      </c>
      <c r="AC852" s="19">
        <f t="shared" si="440"/>
        <v>0</v>
      </c>
      <c r="AD852" s="19">
        <f t="shared" si="441"/>
        <v>2</v>
      </c>
      <c r="AE852" s="31">
        <f>_xlfn.XLOOKUP(C852,Product!$E$3:$E$29,Product!$F$3:$F$29)</f>
        <v>278000</v>
      </c>
      <c r="AF852" s="31">
        <f>_xlfn.XLOOKUP(C852,Product!$E$3:$E$29,Product!$G$3:$G$29)</f>
        <v>122000</v>
      </c>
      <c r="AG852" s="21" t="s">
        <v>89</v>
      </c>
      <c r="AH852" s="22">
        <f>_xlfn.XLOOKUP(AG852,Diskon!$C$3:$C$9,Diskon!$D$3:$D$9)</f>
        <v>0.15</v>
      </c>
      <c r="AI852" s="17" t="s">
        <v>90</v>
      </c>
      <c r="AJ852" s="16" t="s">
        <v>23</v>
      </c>
      <c r="AK852" s="16" t="s">
        <v>76</v>
      </c>
      <c r="AL852" s="23">
        <f t="shared" si="442"/>
        <v>556000</v>
      </c>
      <c r="AM852" s="23">
        <f t="shared" si="443"/>
        <v>83400</v>
      </c>
      <c r="AN852" s="23">
        <f t="shared" si="444"/>
        <v>472600</v>
      </c>
      <c r="AO852" s="23">
        <f t="shared" si="445"/>
        <v>244000</v>
      </c>
      <c r="AP852" s="23">
        <f t="shared" si="446"/>
        <v>228600</v>
      </c>
      <c r="AQ852" s="24">
        <v>45019</v>
      </c>
      <c r="AR852" s="27" t="str">
        <f t="shared" si="447"/>
        <v>03/04/23</v>
      </c>
      <c r="AS852" s="16">
        <v>5</v>
      </c>
      <c r="AT852" s="66">
        <f>AP852/'pivot general'!$A$8</f>
        <v>3.4292331021201165E-4</v>
      </c>
    </row>
    <row r="853" spans="1:46" ht="14.4" x14ac:dyDescent="0.3">
      <c r="A853" s="16">
        <v>852</v>
      </c>
      <c r="B853" s="16" t="str">
        <f t="shared" si="416"/>
        <v>ORD-PP-852-05/04/23</v>
      </c>
      <c r="C853" s="17" t="s">
        <v>24</v>
      </c>
      <c r="D853" s="16" t="str">
        <f>_xlfn.XLOOKUP($C853,Product!$E$3:$E$29,Product!$D$3:$D$29)</f>
        <v>PP</v>
      </c>
      <c r="E853" s="18" t="s">
        <v>667</v>
      </c>
      <c r="F853" s="18">
        <f t="shared" si="417"/>
        <v>10</v>
      </c>
      <c r="G853" s="18">
        <f t="shared" si="418"/>
        <v>21</v>
      </c>
      <c r="H853" s="18">
        <f t="shared" si="419"/>
        <v>32</v>
      </c>
      <c r="I853" s="18">
        <f t="shared" si="420"/>
        <v>11</v>
      </c>
      <c r="J853" s="16" t="str">
        <f t="shared" si="421"/>
        <v>Carmine Red</v>
      </c>
      <c r="K853" s="16" t="str">
        <f t="shared" si="422"/>
        <v>Carmine Red</v>
      </c>
      <c r="L853" s="25" t="str">
        <f t="shared" si="423"/>
        <v xml:space="preserve"> 1</v>
      </c>
      <c r="M853" s="19">
        <f t="shared" si="424"/>
        <v>1</v>
      </c>
      <c r="N853" s="18">
        <f t="shared" si="425"/>
        <v>45</v>
      </c>
      <c r="O853" s="18">
        <f t="shared" si="426"/>
        <v>56</v>
      </c>
      <c r="P853" s="18">
        <f t="shared" si="427"/>
        <v>67</v>
      </c>
      <c r="Q853" s="18">
        <f t="shared" si="428"/>
        <v>11</v>
      </c>
      <c r="R853" s="27" t="str">
        <f t="shared" si="429"/>
        <v xml:space="preserve">Snow White </v>
      </c>
      <c r="S853" s="19" t="str">
        <f t="shared" si="430"/>
        <v xml:space="preserve">Snow White </v>
      </c>
      <c r="T853" s="19" t="str">
        <f t="shared" si="431"/>
        <v xml:space="preserve"> 3</v>
      </c>
      <c r="U853" s="19">
        <f t="shared" si="432"/>
        <v>3</v>
      </c>
      <c r="V853" s="20">
        <f t="shared" si="433"/>
        <v>80</v>
      </c>
      <c r="W853" s="18">
        <f t="shared" si="434"/>
        <v>88</v>
      </c>
      <c r="X853" s="18">
        <f t="shared" si="435"/>
        <v>99</v>
      </c>
      <c r="Y853" s="18">
        <f t="shared" si="436"/>
        <v>8</v>
      </c>
      <c r="Z853" s="16" t="str">
        <f t="shared" si="437"/>
        <v xml:space="preserve">Magenta </v>
      </c>
      <c r="AA853" s="16" t="str">
        <f t="shared" si="438"/>
        <v xml:space="preserve">Magenta </v>
      </c>
      <c r="AB853" s="19" t="str">
        <f t="shared" si="439"/>
        <v xml:space="preserve"> 3</v>
      </c>
      <c r="AC853" s="19">
        <f t="shared" si="440"/>
        <v>3</v>
      </c>
      <c r="AD853" s="19">
        <f t="shared" si="441"/>
        <v>7</v>
      </c>
      <c r="AE853" s="31">
        <f>_xlfn.XLOOKUP(C853,Product!$E$3:$E$29,Product!$F$3:$F$29)</f>
        <v>130000</v>
      </c>
      <c r="AF853" s="31">
        <f>_xlfn.XLOOKUP(C853,Product!$E$3:$E$29,Product!$G$3:$G$29)</f>
        <v>46000</v>
      </c>
      <c r="AG853" s="21" t="s">
        <v>89</v>
      </c>
      <c r="AH853" s="22">
        <f>_xlfn.XLOOKUP(AG853,Diskon!$C$3:$C$9,Diskon!$D$3:$D$9)</f>
        <v>0.15</v>
      </c>
      <c r="AI853" s="17" t="s">
        <v>90</v>
      </c>
      <c r="AJ853" s="16" t="s">
        <v>23</v>
      </c>
      <c r="AK853" s="16" t="s">
        <v>49</v>
      </c>
      <c r="AL853" s="23">
        <f t="shared" si="442"/>
        <v>910000</v>
      </c>
      <c r="AM853" s="23">
        <f t="shared" si="443"/>
        <v>136500</v>
      </c>
      <c r="AN853" s="23">
        <f t="shared" si="444"/>
        <v>773500</v>
      </c>
      <c r="AO853" s="23">
        <f t="shared" si="445"/>
        <v>322000</v>
      </c>
      <c r="AP853" s="23">
        <f t="shared" si="446"/>
        <v>451500</v>
      </c>
      <c r="AQ853" s="24">
        <v>45021</v>
      </c>
      <c r="AR853" s="27" t="str">
        <f t="shared" si="447"/>
        <v>05/04/23</v>
      </c>
      <c r="AS853" s="16">
        <v>4</v>
      </c>
      <c r="AT853" s="66">
        <f>AP853/'pivot general'!$A$8</f>
        <v>6.7729603919826451E-4</v>
      </c>
    </row>
    <row r="854" spans="1:46" ht="14.4" x14ac:dyDescent="0.3">
      <c r="A854" s="16">
        <v>853</v>
      </c>
      <c r="B854" s="16" t="str">
        <f t="shared" si="416"/>
        <v>ORD-SP-853-01/04/23</v>
      </c>
      <c r="C854" s="17" t="s">
        <v>67</v>
      </c>
      <c r="D854" s="16" t="str">
        <f>_xlfn.XLOOKUP($C854,Product!$E$3:$E$29,Product!$D$3:$D$29)</f>
        <v>SP</v>
      </c>
      <c r="E854" s="18" t="s">
        <v>197</v>
      </c>
      <c r="F854" s="18">
        <f t="shared" si="417"/>
        <v>10</v>
      </c>
      <c r="G854" s="18">
        <f t="shared" si="418"/>
        <v>21</v>
      </c>
      <c r="H854" s="18">
        <f t="shared" si="419"/>
        <v>32</v>
      </c>
      <c r="I854" s="18">
        <f t="shared" si="420"/>
        <v>11</v>
      </c>
      <c r="J854" s="16" t="str">
        <f t="shared" si="421"/>
        <v>Carmine Red</v>
      </c>
      <c r="K854" s="16" t="str">
        <f t="shared" si="422"/>
        <v>Carmine Red</v>
      </c>
      <c r="L854" s="25" t="str">
        <f t="shared" si="423"/>
        <v xml:space="preserve"> 2</v>
      </c>
      <c r="M854" s="19">
        <f t="shared" si="424"/>
        <v>2</v>
      </c>
      <c r="N854" s="18" t="e">
        <f t="shared" si="425"/>
        <v>#VALUE!</v>
      </c>
      <c r="O854" s="18" t="e">
        <f t="shared" si="426"/>
        <v>#VALUE!</v>
      </c>
      <c r="P854" s="18" t="e">
        <f t="shared" si="427"/>
        <v>#VALUE!</v>
      </c>
      <c r="Q854" s="18" t="e">
        <f t="shared" si="428"/>
        <v>#VALUE!</v>
      </c>
      <c r="R854" s="27" t="str">
        <f t="shared" si="429"/>
        <v xml:space="preserve"> </v>
      </c>
      <c r="S854" s="19" t="str">
        <f t="shared" si="430"/>
        <v xml:space="preserve"> </v>
      </c>
      <c r="T854" s="19" t="str">
        <f t="shared" si="431"/>
        <v>0</v>
      </c>
      <c r="U854" s="19">
        <f t="shared" si="432"/>
        <v>0</v>
      </c>
      <c r="V854" s="20" t="e">
        <f t="shared" si="433"/>
        <v>#VALUE!</v>
      </c>
      <c r="W854" s="18" t="e">
        <f t="shared" si="434"/>
        <v>#VALUE!</v>
      </c>
      <c r="X854" s="18" t="e">
        <f t="shared" si="435"/>
        <v>#VALUE!</v>
      </c>
      <c r="Y854" s="18" t="e">
        <f t="shared" si="436"/>
        <v>#VALUE!</v>
      </c>
      <c r="Z854" s="16" t="str">
        <f t="shared" si="437"/>
        <v xml:space="preserve"> </v>
      </c>
      <c r="AA854" s="16" t="str">
        <f t="shared" si="438"/>
        <v xml:space="preserve"> </v>
      </c>
      <c r="AB854" s="19" t="str">
        <f t="shared" si="439"/>
        <v>0</v>
      </c>
      <c r="AC854" s="19">
        <f t="shared" si="440"/>
        <v>0</v>
      </c>
      <c r="AD854" s="19">
        <f t="shared" si="441"/>
        <v>2</v>
      </c>
      <c r="AE854" s="31">
        <f>_xlfn.XLOOKUP(C854,Product!$E$3:$E$29,Product!$F$3:$F$29)</f>
        <v>370000</v>
      </c>
      <c r="AF854" s="31">
        <f>_xlfn.XLOOKUP(C854,Product!$E$3:$E$29,Product!$G$3:$G$29)</f>
        <v>108000</v>
      </c>
      <c r="AG854" s="21" t="s">
        <v>92</v>
      </c>
      <c r="AH854" s="22">
        <f>_xlfn.XLOOKUP(AG854,Diskon!$C$3:$C$9,Diskon!$D$3:$D$9)</f>
        <v>0.1</v>
      </c>
      <c r="AI854" s="17" t="s">
        <v>90</v>
      </c>
      <c r="AJ854" s="16" t="s">
        <v>14</v>
      </c>
      <c r="AK854" s="16" t="s">
        <v>51</v>
      </c>
      <c r="AL854" s="23">
        <f t="shared" si="442"/>
        <v>740000</v>
      </c>
      <c r="AM854" s="23">
        <f t="shared" si="443"/>
        <v>74000</v>
      </c>
      <c r="AN854" s="23">
        <f t="shared" si="444"/>
        <v>666000</v>
      </c>
      <c r="AO854" s="23">
        <f t="shared" si="445"/>
        <v>216000</v>
      </c>
      <c r="AP854" s="23">
        <f t="shared" si="446"/>
        <v>450000</v>
      </c>
      <c r="AQ854" s="24">
        <v>45017</v>
      </c>
      <c r="AR854" s="27" t="str">
        <f t="shared" si="447"/>
        <v>01/04/23</v>
      </c>
      <c r="AS854" s="16">
        <v>4</v>
      </c>
      <c r="AT854" s="66">
        <f>AP854/'pivot general'!$A$8</f>
        <v>6.7504588624411747E-4</v>
      </c>
    </row>
    <row r="855" spans="1:46" ht="14.4" x14ac:dyDescent="0.3">
      <c r="A855" s="16">
        <v>854</v>
      </c>
      <c r="B855" s="16" t="str">
        <f t="shared" si="416"/>
        <v>ORD-PW-854-04/04/23</v>
      </c>
      <c r="C855" s="17" t="s">
        <v>21</v>
      </c>
      <c r="D855" s="16" t="str">
        <f>_xlfn.XLOOKUP($C855,Product!$E$3:$E$29,Product!$D$3:$D$29)</f>
        <v>PW</v>
      </c>
      <c r="E855" s="18" t="s">
        <v>120</v>
      </c>
      <c r="F855" s="18">
        <f t="shared" si="417"/>
        <v>10</v>
      </c>
      <c r="G855" s="18">
        <f t="shared" si="418"/>
        <v>19</v>
      </c>
      <c r="H855" s="18">
        <f t="shared" si="419"/>
        <v>30</v>
      </c>
      <c r="I855" s="18">
        <f t="shared" si="420"/>
        <v>9</v>
      </c>
      <c r="J855" s="16" t="str">
        <f t="shared" si="421"/>
        <v>Rose Gold</v>
      </c>
      <c r="K855" s="16" t="str">
        <f t="shared" si="422"/>
        <v>Rose Gold</v>
      </c>
      <c r="L855" s="25" t="str">
        <f t="shared" si="423"/>
        <v xml:space="preserve"> 1</v>
      </c>
      <c r="M855" s="19">
        <f t="shared" si="424"/>
        <v>1</v>
      </c>
      <c r="N855" s="18" t="e">
        <f t="shared" si="425"/>
        <v>#VALUE!</v>
      </c>
      <c r="O855" s="18" t="e">
        <f t="shared" si="426"/>
        <v>#VALUE!</v>
      </c>
      <c r="P855" s="18" t="e">
        <f t="shared" si="427"/>
        <v>#VALUE!</v>
      </c>
      <c r="Q855" s="18" t="e">
        <f t="shared" si="428"/>
        <v>#VALUE!</v>
      </c>
      <c r="R855" s="27" t="str">
        <f t="shared" si="429"/>
        <v xml:space="preserve"> </v>
      </c>
      <c r="S855" s="19" t="str">
        <f t="shared" si="430"/>
        <v xml:space="preserve"> </v>
      </c>
      <c r="T855" s="19" t="str">
        <f t="shared" si="431"/>
        <v>0</v>
      </c>
      <c r="U855" s="19">
        <f t="shared" si="432"/>
        <v>0</v>
      </c>
      <c r="V855" s="20" t="e">
        <f t="shared" si="433"/>
        <v>#VALUE!</v>
      </c>
      <c r="W855" s="18" t="e">
        <f t="shared" si="434"/>
        <v>#VALUE!</v>
      </c>
      <c r="X855" s="18" t="e">
        <f t="shared" si="435"/>
        <v>#VALUE!</v>
      </c>
      <c r="Y855" s="18" t="e">
        <f t="shared" si="436"/>
        <v>#VALUE!</v>
      </c>
      <c r="Z855" s="16" t="str">
        <f t="shared" si="437"/>
        <v xml:space="preserve"> </v>
      </c>
      <c r="AA855" s="16" t="str">
        <f t="shared" si="438"/>
        <v xml:space="preserve"> </v>
      </c>
      <c r="AB855" s="19" t="str">
        <f t="shared" si="439"/>
        <v>0</v>
      </c>
      <c r="AC855" s="19">
        <f t="shared" si="440"/>
        <v>0</v>
      </c>
      <c r="AD855" s="19">
        <f t="shared" si="441"/>
        <v>1</v>
      </c>
      <c r="AE855" s="31">
        <f>_xlfn.XLOOKUP(C855,Product!$E$3:$E$29,Product!$F$3:$F$29)</f>
        <v>90000</v>
      </c>
      <c r="AF855" s="31">
        <f>_xlfn.XLOOKUP(C855,Product!$E$3:$E$29,Product!$G$3:$G$29)</f>
        <v>36000</v>
      </c>
      <c r="AG855" s="21" t="s">
        <v>92</v>
      </c>
      <c r="AH855" s="22">
        <f>_xlfn.XLOOKUP(AG855,Diskon!$C$3:$C$9,Diskon!$D$3:$D$9)</f>
        <v>0.1</v>
      </c>
      <c r="AI855" s="17" t="s">
        <v>90</v>
      </c>
      <c r="AJ855" s="16" t="s">
        <v>14</v>
      </c>
      <c r="AK855" s="16" t="s">
        <v>30</v>
      </c>
      <c r="AL855" s="23">
        <f t="shared" si="442"/>
        <v>90000</v>
      </c>
      <c r="AM855" s="23">
        <f t="shared" si="443"/>
        <v>9000</v>
      </c>
      <c r="AN855" s="23">
        <f t="shared" si="444"/>
        <v>81000</v>
      </c>
      <c r="AO855" s="23">
        <f t="shared" si="445"/>
        <v>36000</v>
      </c>
      <c r="AP855" s="23">
        <f t="shared" si="446"/>
        <v>45000</v>
      </c>
      <c r="AQ855" s="24">
        <v>45020</v>
      </c>
      <c r="AR855" s="27" t="str">
        <f t="shared" si="447"/>
        <v>04/04/23</v>
      </c>
      <c r="AS855" s="16">
        <v>1</v>
      </c>
      <c r="AT855" s="66">
        <f>AP855/'pivot general'!$A$8</f>
        <v>6.7504588624411741E-5</v>
      </c>
    </row>
    <row r="856" spans="1:46" ht="14.4" x14ac:dyDescent="0.3">
      <c r="A856" s="16">
        <v>855</v>
      </c>
      <c r="B856" s="16" t="str">
        <f t="shared" si="416"/>
        <v>ORD-PU-855-04/04/23</v>
      </c>
      <c r="C856" s="17" t="s">
        <v>39</v>
      </c>
      <c r="D856" s="16" t="str">
        <f>_xlfn.XLOOKUP($C856,Product!$E$3:$E$29,Product!$D$3:$D$29)</f>
        <v>PU</v>
      </c>
      <c r="E856" s="18" t="s">
        <v>668</v>
      </c>
      <c r="F856" s="18">
        <f t="shared" si="417"/>
        <v>10</v>
      </c>
      <c r="G856" s="18">
        <f t="shared" si="418"/>
        <v>14</v>
      </c>
      <c r="H856" s="18">
        <f t="shared" si="419"/>
        <v>25</v>
      </c>
      <c r="I856" s="18">
        <f t="shared" si="420"/>
        <v>4</v>
      </c>
      <c r="J856" s="16" t="str">
        <f t="shared" si="421"/>
        <v>Dusk</v>
      </c>
      <c r="K856" s="16" t="str">
        <f t="shared" si="422"/>
        <v>Dusk</v>
      </c>
      <c r="L856" s="25" t="str">
        <f t="shared" si="423"/>
        <v xml:space="preserve"> 2</v>
      </c>
      <c r="M856" s="19">
        <f t="shared" si="424"/>
        <v>2</v>
      </c>
      <c r="N856" s="18">
        <f t="shared" si="425"/>
        <v>38</v>
      </c>
      <c r="O856" s="18">
        <f t="shared" si="426"/>
        <v>46</v>
      </c>
      <c r="P856" s="18">
        <f t="shared" si="427"/>
        <v>57</v>
      </c>
      <c r="Q856" s="18">
        <f t="shared" si="428"/>
        <v>8</v>
      </c>
      <c r="R856" s="27" t="str">
        <f t="shared" si="429"/>
        <v xml:space="preserve">Magenta </v>
      </c>
      <c r="S856" s="19" t="str">
        <f t="shared" si="430"/>
        <v xml:space="preserve">Magenta </v>
      </c>
      <c r="T856" s="19" t="str">
        <f t="shared" si="431"/>
        <v xml:space="preserve"> 2</v>
      </c>
      <c r="U856" s="19">
        <f t="shared" si="432"/>
        <v>2</v>
      </c>
      <c r="V856" s="20" t="e">
        <f t="shared" si="433"/>
        <v>#VALUE!</v>
      </c>
      <c r="W856" s="18" t="e">
        <f t="shared" si="434"/>
        <v>#VALUE!</v>
      </c>
      <c r="X856" s="18" t="e">
        <f t="shared" si="435"/>
        <v>#VALUE!</v>
      </c>
      <c r="Y856" s="18" t="e">
        <f t="shared" si="436"/>
        <v>#VALUE!</v>
      </c>
      <c r="Z856" s="16" t="str">
        <f t="shared" si="437"/>
        <v xml:space="preserve"> </v>
      </c>
      <c r="AA856" s="16" t="str">
        <f t="shared" si="438"/>
        <v xml:space="preserve"> </v>
      </c>
      <c r="AB856" s="19" t="str">
        <f t="shared" si="439"/>
        <v>0</v>
      </c>
      <c r="AC856" s="19">
        <f t="shared" si="440"/>
        <v>0</v>
      </c>
      <c r="AD856" s="19">
        <f t="shared" si="441"/>
        <v>4</v>
      </c>
      <c r="AE856" s="31">
        <f>_xlfn.XLOOKUP(C856,Product!$E$3:$E$29,Product!$F$3:$F$29)</f>
        <v>235000</v>
      </c>
      <c r="AF856" s="31">
        <f>_xlfn.XLOOKUP(C856,Product!$E$3:$E$29,Product!$G$3:$G$29)</f>
        <v>89000</v>
      </c>
      <c r="AG856" s="21" t="s">
        <v>89</v>
      </c>
      <c r="AH856" s="22">
        <f>_xlfn.XLOOKUP(AG856,Diskon!$C$3:$C$9,Diskon!$D$3:$D$9)</f>
        <v>0.15</v>
      </c>
      <c r="AI856" s="17" t="s">
        <v>90</v>
      </c>
      <c r="AJ856" s="16" t="s">
        <v>23</v>
      </c>
      <c r="AK856" s="16" t="s">
        <v>36</v>
      </c>
      <c r="AL856" s="23">
        <f t="shared" si="442"/>
        <v>940000</v>
      </c>
      <c r="AM856" s="23">
        <f t="shared" si="443"/>
        <v>141000</v>
      </c>
      <c r="AN856" s="23">
        <f t="shared" si="444"/>
        <v>799000</v>
      </c>
      <c r="AO856" s="23">
        <f t="shared" si="445"/>
        <v>356000</v>
      </c>
      <c r="AP856" s="23">
        <f t="shared" si="446"/>
        <v>443000</v>
      </c>
      <c r="AQ856" s="24">
        <v>45020</v>
      </c>
      <c r="AR856" s="27" t="str">
        <f t="shared" si="447"/>
        <v>04/04/23</v>
      </c>
      <c r="AS856" s="16">
        <v>5</v>
      </c>
      <c r="AT856" s="66">
        <f>AP856/'pivot general'!$A$8</f>
        <v>6.6454517245809783E-4</v>
      </c>
    </row>
    <row r="857" spans="1:46" ht="14.4" x14ac:dyDescent="0.3">
      <c r="A857" s="16">
        <v>856</v>
      </c>
      <c r="B857" s="16" t="str">
        <f t="shared" si="416"/>
        <v>ORD-AK-856-03/04/23</v>
      </c>
      <c r="C857" s="17" t="s">
        <v>69</v>
      </c>
      <c r="D857" s="16" t="str">
        <f>_xlfn.XLOOKUP($C857,Product!$E$3:$E$29,Product!$D$3:$D$29)</f>
        <v>AK</v>
      </c>
      <c r="E857" s="18" t="s">
        <v>669</v>
      </c>
      <c r="F857" s="18">
        <f t="shared" si="417"/>
        <v>10</v>
      </c>
      <c r="G857" s="18">
        <f t="shared" si="418"/>
        <v>20</v>
      </c>
      <c r="H857" s="18">
        <f t="shared" si="419"/>
        <v>31</v>
      </c>
      <c r="I857" s="18">
        <f t="shared" si="420"/>
        <v>10</v>
      </c>
      <c r="J857" s="16" t="str">
        <f t="shared" si="421"/>
        <v>Snow White</v>
      </c>
      <c r="K857" s="16" t="str">
        <f t="shared" si="422"/>
        <v>Snow White</v>
      </c>
      <c r="L857" s="25" t="str">
        <f t="shared" si="423"/>
        <v xml:space="preserve"> 2</v>
      </c>
      <c r="M857" s="19">
        <f t="shared" si="424"/>
        <v>2</v>
      </c>
      <c r="N857" s="18">
        <f t="shared" si="425"/>
        <v>44</v>
      </c>
      <c r="O857" s="18">
        <f t="shared" si="426"/>
        <v>56</v>
      </c>
      <c r="P857" s="18">
        <f t="shared" si="427"/>
        <v>67</v>
      </c>
      <c r="Q857" s="18">
        <f t="shared" si="428"/>
        <v>12</v>
      </c>
      <c r="R857" s="27" t="str">
        <f t="shared" si="429"/>
        <v xml:space="preserve">Carmine Red </v>
      </c>
      <c r="S857" s="19" t="str">
        <f t="shared" si="430"/>
        <v xml:space="preserve">Carmine Red </v>
      </c>
      <c r="T857" s="19" t="str">
        <f t="shared" si="431"/>
        <v xml:space="preserve"> 1</v>
      </c>
      <c r="U857" s="19">
        <f t="shared" si="432"/>
        <v>1</v>
      </c>
      <c r="V857" s="20" t="e">
        <f t="shared" si="433"/>
        <v>#VALUE!</v>
      </c>
      <c r="W857" s="18" t="e">
        <f t="shared" si="434"/>
        <v>#VALUE!</v>
      </c>
      <c r="X857" s="18" t="e">
        <f t="shared" si="435"/>
        <v>#VALUE!</v>
      </c>
      <c r="Y857" s="18" t="e">
        <f t="shared" si="436"/>
        <v>#VALUE!</v>
      </c>
      <c r="Z857" s="16" t="str">
        <f t="shared" si="437"/>
        <v xml:space="preserve"> </v>
      </c>
      <c r="AA857" s="16" t="str">
        <f t="shared" si="438"/>
        <v xml:space="preserve"> </v>
      </c>
      <c r="AB857" s="19" t="str">
        <f t="shared" si="439"/>
        <v>0</v>
      </c>
      <c r="AC857" s="19">
        <f t="shared" si="440"/>
        <v>0</v>
      </c>
      <c r="AD857" s="19">
        <f t="shared" si="441"/>
        <v>3</v>
      </c>
      <c r="AE857" s="31">
        <f>_xlfn.XLOOKUP(C857,Product!$E$3:$E$29,Product!$F$3:$F$29)</f>
        <v>9000</v>
      </c>
      <c r="AF857" s="31">
        <f>_xlfn.XLOOKUP(C857,Product!$E$3:$E$29,Product!$G$3:$G$29)</f>
        <v>2000</v>
      </c>
      <c r="AG857" s="21" t="s">
        <v>10</v>
      </c>
      <c r="AH857" s="22">
        <f>_xlfn.XLOOKUP(AG857,Diskon!$C$3:$C$9,Diskon!$D$3:$D$9)</f>
        <v>0.1</v>
      </c>
      <c r="AI857" s="17" t="s">
        <v>90</v>
      </c>
      <c r="AJ857" s="16" t="s">
        <v>11</v>
      </c>
      <c r="AK857" s="16" t="s">
        <v>26</v>
      </c>
      <c r="AL857" s="23">
        <f t="shared" si="442"/>
        <v>27000</v>
      </c>
      <c r="AM857" s="23">
        <f t="shared" si="443"/>
        <v>2700</v>
      </c>
      <c r="AN857" s="23">
        <f t="shared" si="444"/>
        <v>24300</v>
      </c>
      <c r="AO857" s="23">
        <f t="shared" si="445"/>
        <v>6000</v>
      </c>
      <c r="AP857" s="23">
        <f t="shared" si="446"/>
        <v>18300</v>
      </c>
      <c r="AQ857" s="24">
        <v>45019</v>
      </c>
      <c r="AR857" s="27" t="str">
        <f t="shared" si="447"/>
        <v>03/04/23</v>
      </c>
      <c r="AS857" s="16">
        <v>4</v>
      </c>
      <c r="AT857" s="66">
        <f>AP857/'pivot general'!$A$8</f>
        <v>2.7451866040594109E-5</v>
      </c>
    </row>
    <row r="858" spans="1:46" ht="14.4" x14ac:dyDescent="0.3">
      <c r="A858" s="16">
        <v>857</v>
      </c>
      <c r="B858" s="16" t="str">
        <f t="shared" si="416"/>
        <v>ORD-SW-857-29/04/23</v>
      </c>
      <c r="C858" s="17" t="s">
        <v>33</v>
      </c>
      <c r="D858" s="16" t="str">
        <f>_xlfn.XLOOKUP($C858,Product!$E$3:$E$29,Product!$D$3:$D$29)</f>
        <v>SW</v>
      </c>
      <c r="E858" s="18" t="s">
        <v>670</v>
      </c>
      <c r="F858" s="18">
        <f t="shared" si="417"/>
        <v>10</v>
      </c>
      <c r="G858" s="18">
        <f t="shared" si="418"/>
        <v>18</v>
      </c>
      <c r="H858" s="18">
        <f t="shared" si="419"/>
        <v>29</v>
      </c>
      <c r="I858" s="18">
        <f t="shared" si="420"/>
        <v>8</v>
      </c>
      <c r="J858" s="16" t="str">
        <f t="shared" si="421"/>
        <v>Ash Grey</v>
      </c>
      <c r="K858" s="16" t="str">
        <f t="shared" si="422"/>
        <v>Ash Grey</v>
      </c>
      <c r="L858" s="25" t="str">
        <f t="shared" si="423"/>
        <v xml:space="preserve"> 5</v>
      </c>
      <c r="M858" s="19">
        <f t="shared" si="424"/>
        <v>5</v>
      </c>
      <c r="N858" s="18">
        <f t="shared" si="425"/>
        <v>42</v>
      </c>
      <c r="O858" s="18">
        <f t="shared" si="426"/>
        <v>47</v>
      </c>
      <c r="P858" s="18">
        <f t="shared" si="427"/>
        <v>58</v>
      </c>
      <c r="Q858" s="18">
        <f t="shared" si="428"/>
        <v>5</v>
      </c>
      <c r="R858" s="27" t="str">
        <f t="shared" si="429"/>
        <v xml:space="preserve">Dusk </v>
      </c>
      <c r="S858" s="19" t="str">
        <f t="shared" si="430"/>
        <v xml:space="preserve">Dusk </v>
      </c>
      <c r="T858" s="19" t="str">
        <f t="shared" si="431"/>
        <v xml:space="preserve"> 1</v>
      </c>
      <c r="U858" s="19">
        <f t="shared" si="432"/>
        <v>1</v>
      </c>
      <c r="V858" s="20">
        <f t="shared" si="433"/>
        <v>71</v>
      </c>
      <c r="W858" s="18">
        <f t="shared" si="434"/>
        <v>82</v>
      </c>
      <c r="X858" s="18">
        <f t="shared" si="435"/>
        <v>93</v>
      </c>
      <c r="Y858" s="18">
        <f t="shared" si="436"/>
        <v>11</v>
      </c>
      <c r="Z858" s="16" t="str">
        <f t="shared" si="437"/>
        <v xml:space="preserve">Snow White </v>
      </c>
      <c r="AA858" s="16" t="str">
        <f t="shared" si="438"/>
        <v xml:space="preserve">Snow White </v>
      </c>
      <c r="AB858" s="19" t="str">
        <f t="shared" si="439"/>
        <v xml:space="preserve"> 1</v>
      </c>
      <c r="AC858" s="19">
        <f t="shared" si="440"/>
        <v>1</v>
      </c>
      <c r="AD858" s="19">
        <f t="shared" si="441"/>
        <v>7</v>
      </c>
      <c r="AE858" s="31">
        <f>_xlfn.XLOOKUP(C858,Product!$E$3:$E$29,Product!$F$3:$F$29)</f>
        <v>189000</v>
      </c>
      <c r="AF858" s="31">
        <f>_xlfn.XLOOKUP(C858,Product!$E$3:$E$29,Product!$G$3:$G$29)</f>
        <v>93000</v>
      </c>
      <c r="AG858" s="21" t="s">
        <v>96</v>
      </c>
      <c r="AH858" s="22">
        <f>_xlfn.XLOOKUP(AG858,Diskon!$C$3:$C$9,Diskon!$D$3:$D$9)</f>
        <v>0.1</v>
      </c>
      <c r="AI858" s="17" t="s">
        <v>13</v>
      </c>
      <c r="AJ858" s="16" t="s">
        <v>14</v>
      </c>
      <c r="AK858" s="16" t="s">
        <v>75</v>
      </c>
      <c r="AL858" s="23">
        <f t="shared" si="442"/>
        <v>1323000</v>
      </c>
      <c r="AM858" s="23">
        <f t="shared" si="443"/>
        <v>132300</v>
      </c>
      <c r="AN858" s="23">
        <f t="shared" si="444"/>
        <v>1190700</v>
      </c>
      <c r="AO858" s="23">
        <f t="shared" si="445"/>
        <v>651000</v>
      </c>
      <c r="AP858" s="23">
        <f t="shared" si="446"/>
        <v>539700</v>
      </c>
      <c r="AQ858" s="24">
        <v>45045</v>
      </c>
      <c r="AR858" s="27" t="str">
        <f t="shared" si="447"/>
        <v>29/04/23</v>
      </c>
      <c r="AS858" s="16">
        <v>4</v>
      </c>
      <c r="AT858" s="66">
        <f>AP858/'pivot general'!$A$8</f>
        <v>8.0960503290211151E-4</v>
      </c>
    </row>
    <row r="859" spans="1:46" ht="14.4" x14ac:dyDescent="0.3">
      <c r="A859" s="16">
        <v>858</v>
      </c>
      <c r="B859" s="16" t="str">
        <f t="shared" si="416"/>
        <v>ORD-AK-858-04/04/23</v>
      </c>
      <c r="C859" s="17" t="s">
        <v>45</v>
      </c>
      <c r="D859" s="16" t="str">
        <f>_xlfn.XLOOKUP($C859,Product!$E$3:$E$29,Product!$D$3:$D$29)</f>
        <v>AK</v>
      </c>
      <c r="E859" s="18" t="s">
        <v>671</v>
      </c>
      <c r="F859" s="18">
        <f t="shared" si="417"/>
        <v>10</v>
      </c>
      <c r="G859" s="18">
        <f t="shared" si="418"/>
        <v>14</v>
      </c>
      <c r="H859" s="18">
        <f t="shared" si="419"/>
        <v>25</v>
      </c>
      <c r="I859" s="18">
        <f t="shared" si="420"/>
        <v>4</v>
      </c>
      <c r="J859" s="16" t="str">
        <f t="shared" si="421"/>
        <v>Gold</v>
      </c>
      <c r="K859" s="16" t="str">
        <f t="shared" si="422"/>
        <v>Gold</v>
      </c>
      <c r="L859" s="25" t="str">
        <f t="shared" si="423"/>
        <v xml:space="preserve"> 1</v>
      </c>
      <c r="M859" s="19">
        <f t="shared" si="424"/>
        <v>1</v>
      </c>
      <c r="N859" s="18">
        <f t="shared" si="425"/>
        <v>38</v>
      </c>
      <c r="O859" s="18">
        <f t="shared" si="426"/>
        <v>49</v>
      </c>
      <c r="P859" s="18">
        <f t="shared" si="427"/>
        <v>60</v>
      </c>
      <c r="Q859" s="18">
        <f t="shared" si="428"/>
        <v>11</v>
      </c>
      <c r="R859" s="27" t="str">
        <f t="shared" si="429"/>
        <v xml:space="preserve">Snow White </v>
      </c>
      <c r="S859" s="19" t="str">
        <f t="shared" si="430"/>
        <v xml:space="preserve">Snow White </v>
      </c>
      <c r="T859" s="19" t="str">
        <f t="shared" si="431"/>
        <v xml:space="preserve"> 1</v>
      </c>
      <c r="U859" s="19">
        <f t="shared" si="432"/>
        <v>1</v>
      </c>
      <c r="V859" s="20">
        <f t="shared" si="433"/>
        <v>73</v>
      </c>
      <c r="W859" s="18">
        <f t="shared" si="434"/>
        <v>81</v>
      </c>
      <c r="X859" s="18">
        <f t="shared" si="435"/>
        <v>92</v>
      </c>
      <c r="Y859" s="18">
        <f t="shared" si="436"/>
        <v>8</v>
      </c>
      <c r="Z859" s="16" t="str">
        <f t="shared" si="437"/>
        <v xml:space="preserve">Magenta </v>
      </c>
      <c r="AA859" s="16" t="str">
        <f t="shared" si="438"/>
        <v xml:space="preserve">Magenta </v>
      </c>
      <c r="AB859" s="19" t="str">
        <f t="shared" si="439"/>
        <v xml:space="preserve"> 3</v>
      </c>
      <c r="AC859" s="19">
        <f t="shared" si="440"/>
        <v>3</v>
      </c>
      <c r="AD859" s="19">
        <f t="shared" si="441"/>
        <v>5</v>
      </c>
      <c r="AE859" s="31">
        <f>_xlfn.XLOOKUP(C859,Product!$E$3:$E$29,Product!$F$3:$F$29)</f>
        <v>400000</v>
      </c>
      <c r="AF859" s="31">
        <f>_xlfn.XLOOKUP(C859,Product!$E$3:$E$29,Product!$G$3:$G$29)</f>
        <v>250000</v>
      </c>
      <c r="AG859" s="21" t="s">
        <v>19</v>
      </c>
      <c r="AH859" s="22">
        <f>_xlfn.XLOOKUP(AG859,Diskon!$C$3:$C$9,Diskon!$D$3:$D$9)</f>
        <v>0.15</v>
      </c>
      <c r="AI859" s="17" t="s">
        <v>90</v>
      </c>
      <c r="AJ859" s="16" t="s">
        <v>11</v>
      </c>
      <c r="AK859" s="16" t="s">
        <v>64</v>
      </c>
      <c r="AL859" s="23">
        <f t="shared" si="442"/>
        <v>2000000</v>
      </c>
      <c r="AM859" s="23">
        <f t="shared" si="443"/>
        <v>300000</v>
      </c>
      <c r="AN859" s="23">
        <f t="shared" si="444"/>
        <v>1700000</v>
      </c>
      <c r="AO859" s="23">
        <f t="shared" si="445"/>
        <v>1250000</v>
      </c>
      <c r="AP859" s="23">
        <f t="shared" si="446"/>
        <v>450000</v>
      </c>
      <c r="AQ859" s="24">
        <v>45020</v>
      </c>
      <c r="AR859" s="27" t="str">
        <f t="shared" si="447"/>
        <v>04/04/23</v>
      </c>
      <c r="AS859" s="16">
        <v>3</v>
      </c>
      <c r="AT859" s="66">
        <f>AP859/'pivot general'!$A$8</f>
        <v>6.7504588624411747E-4</v>
      </c>
    </row>
    <row r="860" spans="1:46" ht="14.4" x14ac:dyDescent="0.3">
      <c r="A860" s="16">
        <v>859</v>
      </c>
      <c r="B860" s="16" t="str">
        <f t="shared" si="416"/>
        <v>ORD-PW-859-08/04/23</v>
      </c>
      <c r="C860" s="17" t="s">
        <v>22</v>
      </c>
      <c r="D860" s="16" t="str">
        <f>_xlfn.XLOOKUP($C860,Product!$E$3:$E$29,Product!$D$3:$D$29)</f>
        <v>PW</v>
      </c>
      <c r="E860" s="18" t="s">
        <v>261</v>
      </c>
      <c r="F860" s="18">
        <f t="shared" si="417"/>
        <v>10</v>
      </c>
      <c r="G860" s="18">
        <f t="shared" si="418"/>
        <v>24</v>
      </c>
      <c r="H860" s="18">
        <f t="shared" si="419"/>
        <v>35</v>
      </c>
      <c r="I860" s="18">
        <f t="shared" si="420"/>
        <v>14</v>
      </c>
      <c r="J860" s="16" t="str">
        <f t="shared" si="421"/>
        <v>Midnight Black</v>
      </c>
      <c r="K860" s="16" t="str">
        <f t="shared" si="422"/>
        <v>Midnight Black</v>
      </c>
      <c r="L860" s="25" t="str">
        <f t="shared" si="423"/>
        <v xml:space="preserve"> 1</v>
      </c>
      <c r="M860" s="19">
        <f t="shared" si="424"/>
        <v>1</v>
      </c>
      <c r="N860" s="18" t="e">
        <f t="shared" si="425"/>
        <v>#VALUE!</v>
      </c>
      <c r="O860" s="18" t="e">
        <f t="shared" si="426"/>
        <v>#VALUE!</v>
      </c>
      <c r="P860" s="18" t="e">
        <f t="shared" si="427"/>
        <v>#VALUE!</v>
      </c>
      <c r="Q860" s="18" t="e">
        <f t="shared" si="428"/>
        <v>#VALUE!</v>
      </c>
      <c r="R860" s="27" t="str">
        <f t="shared" si="429"/>
        <v xml:space="preserve"> </v>
      </c>
      <c r="S860" s="19" t="str">
        <f t="shared" si="430"/>
        <v xml:space="preserve"> </v>
      </c>
      <c r="T860" s="19" t="str">
        <f t="shared" si="431"/>
        <v>0</v>
      </c>
      <c r="U860" s="19">
        <f t="shared" si="432"/>
        <v>0</v>
      </c>
      <c r="V860" s="20" t="e">
        <f t="shared" si="433"/>
        <v>#VALUE!</v>
      </c>
      <c r="W860" s="18" t="e">
        <f t="shared" si="434"/>
        <v>#VALUE!</v>
      </c>
      <c r="X860" s="18" t="e">
        <f t="shared" si="435"/>
        <v>#VALUE!</v>
      </c>
      <c r="Y860" s="18" t="e">
        <f t="shared" si="436"/>
        <v>#VALUE!</v>
      </c>
      <c r="Z860" s="16" t="str">
        <f t="shared" si="437"/>
        <v xml:space="preserve"> </v>
      </c>
      <c r="AA860" s="16" t="str">
        <f t="shared" si="438"/>
        <v xml:space="preserve"> </v>
      </c>
      <c r="AB860" s="19" t="str">
        <f t="shared" si="439"/>
        <v>0</v>
      </c>
      <c r="AC860" s="19">
        <f t="shared" si="440"/>
        <v>0</v>
      </c>
      <c r="AD860" s="19">
        <f t="shared" si="441"/>
        <v>1</v>
      </c>
      <c r="AE860" s="31">
        <f>_xlfn.XLOOKUP(C860,Product!$E$3:$E$29,Product!$F$3:$F$29)</f>
        <v>90000</v>
      </c>
      <c r="AF860" s="31">
        <f>_xlfn.XLOOKUP(C860,Product!$E$3:$E$29,Product!$G$3:$G$29)</f>
        <v>37000</v>
      </c>
      <c r="AG860" s="21" t="s">
        <v>16</v>
      </c>
      <c r="AH860" s="22" t="e">
        <f>_xlfn.XLOOKUP(AG860,Diskon!$C$3:$C$9,Diskon!$D$3:$D$9)</f>
        <v>#N/A</v>
      </c>
      <c r="AI860" s="17" t="s">
        <v>16</v>
      </c>
      <c r="AJ860" s="16" t="s">
        <v>14</v>
      </c>
      <c r="AK860" s="16" t="s">
        <v>58</v>
      </c>
      <c r="AL860" s="23">
        <f t="shared" si="442"/>
        <v>90000</v>
      </c>
      <c r="AM860" s="23" t="str">
        <f t="shared" si="443"/>
        <v>0</v>
      </c>
      <c r="AN860" s="23">
        <f t="shared" si="444"/>
        <v>90000</v>
      </c>
      <c r="AO860" s="23">
        <f t="shared" si="445"/>
        <v>37000</v>
      </c>
      <c r="AP860" s="23">
        <f t="shared" si="446"/>
        <v>53000</v>
      </c>
      <c r="AQ860" s="24">
        <v>45024</v>
      </c>
      <c r="AR860" s="27" t="str">
        <f t="shared" si="447"/>
        <v>08/04/23</v>
      </c>
      <c r="AS860" s="16">
        <v>5</v>
      </c>
      <c r="AT860" s="66">
        <f>AP860/'pivot general'!$A$8</f>
        <v>7.9505404379862717E-5</v>
      </c>
    </row>
    <row r="861" spans="1:46" ht="14.4" x14ac:dyDescent="0.3">
      <c r="A861" s="16">
        <v>860</v>
      </c>
      <c r="B861" s="16" t="str">
        <f t="shared" si="416"/>
        <v>ORD-PW-860-03/04/23</v>
      </c>
      <c r="C861" s="17" t="s">
        <v>59</v>
      </c>
      <c r="D861" s="16" t="str">
        <f>_xlfn.XLOOKUP($C861,Product!$E$3:$E$29,Product!$D$3:$D$29)</f>
        <v>PW</v>
      </c>
      <c r="E861" s="18" t="s">
        <v>401</v>
      </c>
      <c r="F861" s="18">
        <f t="shared" si="417"/>
        <v>10</v>
      </c>
      <c r="G861" s="18">
        <f t="shared" si="418"/>
        <v>21</v>
      </c>
      <c r="H861" s="18">
        <f t="shared" si="419"/>
        <v>32</v>
      </c>
      <c r="I861" s="18">
        <f t="shared" si="420"/>
        <v>11</v>
      </c>
      <c r="J861" s="16" t="str">
        <f t="shared" si="421"/>
        <v>Carmine Red</v>
      </c>
      <c r="K861" s="16" t="str">
        <f t="shared" si="422"/>
        <v>Carmine Red</v>
      </c>
      <c r="L861" s="25" t="str">
        <f t="shared" si="423"/>
        <v xml:space="preserve"> 6</v>
      </c>
      <c r="M861" s="19">
        <f t="shared" si="424"/>
        <v>6</v>
      </c>
      <c r="N861" s="18" t="e">
        <f t="shared" si="425"/>
        <v>#VALUE!</v>
      </c>
      <c r="O861" s="18" t="e">
        <f t="shared" si="426"/>
        <v>#VALUE!</v>
      </c>
      <c r="P861" s="18" t="e">
        <f t="shared" si="427"/>
        <v>#VALUE!</v>
      </c>
      <c r="Q861" s="18" t="e">
        <f t="shared" si="428"/>
        <v>#VALUE!</v>
      </c>
      <c r="R861" s="27" t="str">
        <f t="shared" si="429"/>
        <v xml:space="preserve"> </v>
      </c>
      <c r="S861" s="19" t="str">
        <f t="shared" si="430"/>
        <v xml:space="preserve"> </v>
      </c>
      <c r="T861" s="19" t="str">
        <f t="shared" si="431"/>
        <v>0</v>
      </c>
      <c r="U861" s="19">
        <f t="shared" si="432"/>
        <v>0</v>
      </c>
      <c r="V861" s="20" t="e">
        <f t="shared" si="433"/>
        <v>#VALUE!</v>
      </c>
      <c r="W861" s="18" t="e">
        <f t="shared" si="434"/>
        <v>#VALUE!</v>
      </c>
      <c r="X861" s="18" t="e">
        <f t="shared" si="435"/>
        <v>#VALUE!</v>
      </c>
      <c r="Y861" s="18" t="e">
        <f t="shared" si="436"/>
        <v>#VALUE!</v>
      </c>
      <c r="Z861" s="16" t="str">
        <f t="shared" si="437"/>
        <v xml:space="preserve"> </v>
      </c>
      <c r="AA861" s="16" t="str">
        <f t="shared" si="438"/>
        <v xml:space="preserve"> </v>
      </c>
      <c r="AB861" s="19" t="str">
        <f t="shared" si="439"/>
        <v>0</v>
      </c>
      <c r="AC861" s="19">
        <f t="shared" si="440"/>
        <v>0</v>
      </c>
      <c r="AD861" s="19">
        <f t="shared" si="441"/>
        <v>6</v>
      </c>
      <c r="AE861" s="31">
        <f>_xlfn.XLOOKUP(C861,Product!$E$3:$E$29,Product!$F$3:$F$29)</f>
        <v>110000</v>
      </c>
      <c r="AF861" s="31">
        <f>_xlfn.XLOOKUP(C861,Product!$E$3:$E$29,Product!$G$3:$G$29)</f>
        <v>40000</v>
      </c>
      <c r="AG861" s="21" t="s">
        <v>10</v>
      </c>
      <c r="AH861" s="22">
        <f>_xlfn.XLOOKUP(AG861,Diskon!$C$3:$C$9,Diskon!$D$3:$D$9)</f>
        <v>0.1</v>
      </c>
      <c r="AI861" s="17" t="s">
        <v>90</v>
      </c>
      <c r="AJ861" s="16" t="s">
        <v>11</v>
      </c>
      <c r="AK861" s="16" t="s">
        <v>32</v>
      </c>
      <c r="AL861" s="23">
        <f t="shared" si="442"/>
        <v>660000</v>
      </c>
      <c r="AM861" s="23">
        <f t="shared" si="443"/>
        <v>66000</v>
      </c>
      <c r="AN861" s="23">
        <f t="shared" si="444"/>
        <v>594000</v>
      </c>
      <c r="AO861" s="23">
        <f t="shared" si="445"/>
        <v>240000</v>
      </c>
      <c r="AP861" s="23">
        <f t="shared" si="446"/>
        <v>354000</v>
      </c>
      <c r="AQ861" s="24">
        <v>45019</v>
      </c>
      <c r="AR861" s="27" t="str">
        <f t="shared" si="447"/>
        <v>03/04/23</v>
      </c>
      <c r="AS861" s="16">
        <v>1</v>
      </c>
      <c r="AT861" s="66">
        <f>AP861/'pivot general'!$A$8</f>
        <v>5.3103609717870576E-4</v>
      </c>
    </row>
    <row r="862" spans="1:46" ht="14.4" x14ac:dyDescent="0.3">
      <c r="A862" s="16">
        <v>861</v>
      </c>
      <c r="B862" s="16" t="str">
        <f t="shared" si="416"/>
        <v>ORD-PW-861-03/04/23</v>
      </c>
      <c r="C862" s="17" t="s">
        <v>21</v>
      </c>
      <c r="D862" s="16" t="str">
        <f>_xlfn.XLOOKUP($C862,Product!$E$3:$E$29,Product!$D$3:$D$29)</f>
        <v>PW</v>
      </c>
      <c r="E862" s="18" t="s">
        <v>237</v>
      </c>
      <c r="F862" s="18">
        <f t="shared" si="417"/>
        <v>10</v>
      </c>
      <c r="G862" s="18">
        <f t="shared" si="418"/>
        <v>20</v>
      </c>
      <c r="H862" s="18">
        <f t="shared" si="419"/>
        <v>31</v>
      </c>
      <c r="I862" s="18">
        <f t="shared" si="420"/>
        <v>10</v>
      </c>
      <c r="J862" s="16" t="str">
        <f t="shared" si="421"/>
        <v>Snow White</v>
      </c>
      <c r="K862" s="16" t="str">
        <f t="shared" si="422"/>
        <v>Snow White</v>
      </c>
      <c r="L862" s="25" t="str">
        <f t="shared" si="423"/>
        <v xml:space="preserve"> 2</v>
      </c>
      <c r="M862" s="19">
        <f t="shared" si="424"/>
        <v>2</v>
      </c>
      <c r="N862" s="18" t="e">
        <f t="shared" si="425"/>
        <v>#VALUE!</v>
      </c>
      <c r="O862" s="18" t="e">
        <f t="shared" si="426"/>
        <v>#VALUE!</v>
      </c>
      <c r="P862" s="18" t="e">
        <f t="shared" si="427"/>
        <v>#VALUE!</v>
      </c>
      <c r="Q862" s="18" t="e">
        <f t="shared" si="428"/>
        <v>#VALUE!</v>
      </c>
      <c r="R862" s="27" t="str">
        <f t="shared" si="429"/>
        <v xml:space="preserve"> </v>
      </c>
      <c r="S862" s="19" t="str">
        <f t="shared" si="430"/>
        <v xml:space="preserve"> </v>
      </c>
      <c r="T862" s="19" t="str">
        <f t="shared" si="431"/>
        <v>0</v>
      </c>
      <c r="U862" s="19">
        <f t="shared" si="432"/>
        <v>0</v>
      </c>
      <c r="V862" s="20" t="e">
        <f t="shared" si="433"/>
        <v>#VALUE!</v>
      </c>
      <c r="W862" s="18" t="e">
        <f t="shared" si="434"/>
        <v>#VALUE!</v>
      </c>
      <c r="X862" s="18" t="e">
        <f t="shared" si="435"/>
        <v>#VALUE!</v>
      </c>
      <c r="Y862" s="18" t="e">
        <f t="shared" si="436"/>
        <v>#VALUE!</v>
      </c>
      <c r="Z862" s="16" t="str">
        <f t="shared" si="437"/>
        <v xml:space="preserve"> </v>
      </c>
      <c r="AA862" s="16" t="str">
        <f t="shared" si="438"/>
        <v xml:space="preserve"> </v>
      </c>
      <c r="AB862" s="19" t="str">
        <f t="shared" si="439"/>
        <v>0</v>
      </c>
      <c r="AC862" s="19">
        <f t="shared" si="440"/>
        <v>0</v>
      </c>
      <c r="AD862" s="19">
        <f t="shared" si="441"/>
        <v>2</v>
      </c>
      <c r="AE862" s="31">
        <f>_xlfn.XLOOKUP(C862,Product!$E$3:$E$29,Product!$F$3:$F$29)</f>
        <v>90000</v>
      </c>
      <c r="AF862" s="31">
        <f>_xlfn.XLOOKUP(C862,Product!$E$3:$E$29,Product!$G$3:$G$29)</f>
        <v>36000</v>
      </c>
      <c r="AG862" s="21" t="s">
        <v>92</v>
      </c>
      <c r="AH862" s="22">
        <f>_xlfn.XLOOKUP(AG862,Diskon!$C$3:$C$9,Diskon!$D$3:$D$9)</f>
        <v>0.1</v>
      </c>
      <c r="AI862" s="17" t="s">
        <v>90</v>
      </c>
      <c r="AJ862" s="16" t="s">
        <v>14</v>
      </c>
      <c r="AK862" s="16" t="s">
        <v>34</v>
      </c>
      <c r="AL862" s="23">
        <f t="shared" si="442"/>
        <v>180000</v>
      </c>
      <c r="AM862" s="23">
        <f t="shared" si="443"/>
        <v>18000</v>
      </c>
      <c r="AN862" s="23">
        <f t="shared" si="444"/>
        <v>162000</v>
      </c>
      <c r="AO862" s="23">
        <f t="shared" si="445"/>
        <v>72000</v>
      </c>
      <c r="AP862" s="23">
        <f t="shared" si="446"/>
        <v>90000</v>
      </c>
      <c r="AQ862" s="24">
        <v>45019</v>
      </c>
      <c r="AR862" s="27" t="str">
        <f t="shared" si="447"/>
        <v>03/04/23</v>
      </c>
      <c r="AS862" s="16">
        <v>5</v>
      </c>
      <c r="AT862" s="66">
        <f>AP862/'pivot general'!$A$8</f>
        <v>1.3500917724882348E-4</v>
      </c>
    </row>
    <row r="863" spans="1:46" ht="14.4" x14ac:dyDescent="0.3">
      <c r="A863" s="16">
        <v>862</v>
      </c>
      <c r="B863" s="16" t="str">
        <f t="shared" si="416"/>
        <v>ORD-PP-862-08/04/23</v>
      </c>
      <c r="C863" s="17" t="s">
        <v>43</v>
      </c>
      <c r="D863" s="16" t="str">
        <f>_xlfn.XLOOKUP($C863,Product!$E$3:$E$29,Product!$D$3:$D$29)</f>
        <v>PP</v>
      </c>
      <c r="E863" s="18" t="s">
        <v>177</v>
      </c>
      <c r="F863" s="18">
        <f t="shared" si="417"/>
        <v>10</v>
      </c>
      <c r="G863" s="18">
        <f t="shared" si="418"/>
        <v>20</v>
      </c>
      <c r="H863" s="18">
        <f t="shared" si="419"/>
        <v>31</v>
      </c>
      <c r="I863" s="18">
        <f t="shared" si="420"/>
        <v>10</v>
      </c>
      <c r="J863" s="16" t="str">
        <f t="shared" si="421"/>
        <v>Ocean Blue</v>
      </c>
      <c r="K863" s="16" t="str">
        <f t="shared" si="422"/>
        <v>Ocean Blue</v>
      </c>
      <c r="L863" s="25" t="str">
        <f t="shared" si="423"/>
        <v xml:space="preserve"> 1</v>
      </c>
      <c r="M863" s="19">
        <f t="shared" si="424"/>
        <v>1</v>
      </c>
      <c r="N863" s="18" t="e">
        <f t="shared" si="425"/>
        <v>#VALUE!</v>
      </c>
      <c r="O863" s="18" t="e">
        <f t="shared" si="426"/>
        <v>#VALUE!</v>
      </c>
      <c r="P863" s="18" t="e">
        <f t="shared" si="427"/>
        <v>#VALUE!</v>
      </c>
      <c r="Q863" s="18" t="e">
        <f t="shared" si="428"/>
        <v>#VALUE!</v>
      </c>
      <c r="R863" s="27" t="str">
        <f t="shared" si="429"/>
        <v xml:space="preserve"> </v>
      </c>
      <c r="S863" s="19" t="str">
        <f t="shared" si="430"/>
        <v xml:space="preserve"> </v>
      </c>
      <c r="T863" s="19" t="str">
        <f t="shared" si="431"/>
        <v>0</v>
      </c>
      <c r="U863" s="19">
        <f t="shared" si="432"/>
        <v>0</v>
      </c>
      <c r="V863" s="20" t="e">
        <f t="shared" si="433"/>
        <v>#VALUE!</v>
      </c>
      <c r="W863" s="18" t="e">
        <f t="shared" si="434"/>
        <v>#VALUE!</v>
      </c>
      <c r="X863" s="18" t="e">
        <f t="shared" si="435"/>
        <v>#VALUE!</v>
      </c>
      <c r="Y863" s="18" t="e">
        <f t="shared" si="436"/>
        <v>#VALUE!</v>
      </c>
      <c r="Z863" s="16" t="str">
        <f t="shared" si="437"/>
        <v xml:space="preserve"> </v>
      </c>
      <c r="AA863" s="16" t="str">
        <f t="shared" si="438"/>
        <v xml:space="preserve"> </v>
      </c>
      <c r="AB863" s="19" t="str">
        <f t="shared" si="439"/>
        <v>0</v>
      </c>
      <c r="AC863" s="19">
        <f t="shared" si="440"/>
        <v>0</v>
      </c>
      <c r="AD863" s="19">
        <f t="shared" si="441"/>
        <v>1</v>
      </c>
      <c r="AE863" s="31">
        <f>_xlfn.XLOOKUP(C863,Product!$E$3:$E$29,Product!$F$3:$F$29)</f>
        <v>395000</v>
      </c>
      <c r="AF863" s="31">
        <f>_xlfn.XLOOKUP(C863,Product!$E$3:$E$29,Product!$G$3:$G$29)</f>
        <v>172000</v>
      </c>
      <c r="AG863" s="21" t="s">
        <v>16</v>
      </c>
      <c r="AH863" s="22" t="e">
        <f>_xlfn.XLOOKUP(AG863,Diskon!$C$3:$C$9,Diskon!$D$3:$D$9)</f>
        <v>#N/A</v>
      </c>
      <c r="AI863" s="17" t="s">
        <v>16</v>
      </c>
      <c r="AJ863" s="16" t="s">
        <v>23</v>
      </c>
      <c r="AK863" s="16" t="s">
        <v>38</v>
      </c>
      <c r="AL863" s="23">
        <f t="shared" si="442"/>
        <v>395000</v>
      </c>
      <c r="AM863" s="23" t="str">
        <f t="shared" si="443"/>
        <v>0</v>
      </c>
      <c r="AN863" s="23">
        <f t="shared" si="444"/>
        <v>395000</v>
      </c>
      <c r="AO863" s="23">
        <f t="shared" si="445"/>
        <v>172000</v>
      </c>
      <c r="AP863" s="23">
        <f t="shared" si="446"/>
        <v>223000</v>
      </c>
      <c r="AQ863" s="24">
        <v>45024</v>
      </c>
      <c r="AR863" s="27" t="str">
        <f t="shared" si="447"/>
        <v>08/04/23</v>
      </c>
      <c r="AS863" s="16">
        <v>3</v>
      </c>
      <c r="AT863" s="66">
        <f>AP863/'pivot general'!$A$8</f>
        <v>3.3452273918319596E-4</v>
      </c>
    </row>
    <row r="864" spans="1:46" ht="14.4" x14ac:dyDescent="0.3">
      <c r="A864" s="16">
        <v>863</v>
      </c>
      <c r="B864" s="16" t="str">
        <f t="shared" si="416"/>
        <v>ORD-PP-863-10/04/23</v>
      </c>
      <c r="C864" s="17" t="s">
        <v>54</v>
      </c>
      <c r="D864" s="16" t="str">
        <f>_xlfn.XLOOKUP($C864,Product!$E$3:$E$29,Product!$D$3:$D$29)</f>
        <v>PP</v>
      </c>
      <c r="E864" s="18" t="s">
        <v>279</v>
      </c>
      <c r="F864" s="18">
        <f t="shared" si="417"/>
        <v>10</v>
      </c>
      <c r="G864" s="18">
        <f t="shared" si="418"/>
        <v>14</v>
      </c>
      <c r="H864" s="18">
        <f t="shared" si="419"/>
        <v>25</v>
      </c>
      <c r="I864" s="18">
        <f t="shared" si="420"/>
        <v>4</v>
      </c>
      <c r="J864" s="16" t="str">
        <f t="shared" si="421"/>
        <v>Dusk</v>
      </c>
      <c r="K864" s="16" t="str">
        <f t="shared" si="422"/>
        <v>Dusk</v>
      </c>
      <c r="L864" s="25" t="str">
        <f t="shared" si="423"/>
        <v xml:space="preserve"> 2</v>
      </c>
      <c r="M864" s="19">
        <f t="shared" si="424"/>
        <v>2</v>
      </c>
      <c r="N864" s="18" t="e">
        <f t="shared" si="425"/>
        <v>#VALUE!</v>
      </c>
      <c r="O864" s="18" t="e">
        <f t="shared" si="426"/>
        <v>#VALUE!</v>
      </c>
      <c r="P864" s="18" t="e">
        <f t="shared" si="427"/>
        <v>#VALUE!</v>
      </c>
      <c r="Q864" s="18" t="e">
        <f t="shared" si="428"/>
        <v>#VALUE!</v>
      </c>
      <c r="R864" s="27" t="str">
        <f t="shared" si="429"/>
        <v xml:space="preserve"> </v>
      </c>
      <c r="S864" s="19" t="str">
        <f t="shared" si="430"/>
        <v xml:space="preserve"> </v>
      </c>
      <c r="T864" s="19" t="str">
        <f t="shared" si="431"/>
        <v>0</v>
      </c>
      <c r="U864" s="19">
        <f t="shared" si="432"/>
        <v>0</v>
      </c>
      <c r="V864" s="20" t="e">
        <f t="shared" si="433"/>
        <v>#VALUE!</v>
      </c>
      <c r="W864" s="18" t="e">
        <f t="shared" si="434"/>
        <v>#VALUE!</v>
      </c>
      <c r="X864" s="18" t="e">
        <f t="shared" si="435"/>
        <v>#VALUE!</v>
      </c>
      <c r="Y864" s="18" t="e">
        <f t="shared" si="436"/>
        <v>#VALUE!</v>
      </c>
      <c r="Z864" s="16" t="str">
        <f t="shared" si="437"/>
        <v xml:space="preserve"> </v>
      </c>
      <c r="AA864" s="16" t="str">
        <f t="shared" si="438"/>
        <v xml:space="preserve"> </v>
      </c>
      <c r="AB864" s="19" t="str">
        <f t="shared" si="439"/>
        <v>0</v>
      </c>
      <c r="AC864" s="19">
        <f t="shared" si="440"/>
        <v>0</v>
      </c>
      <c r="AD864" s="19">
        <f t="shared" si="441"/>
        <v>2</v>
      </c>
      <c r="AE864" s="31">
        <f>_xlfn.XLOOKUP(C864,Product!$E$3:$E$29,Product!$F$3:$F$29)</f>
        <v>85000</v>
      </c>
      <c r="AF864" s="31">
        <f>_xlfn.XLOOKUP(C864,Product!$E$3:$E$29,Product!$G$3:$G$29)</f>
        <v>28000</v>
      </c>
      <c r="AG864" s="21" t="s">
        <v>16</v>
      </c>
      <c r="AH864" s="22" t="e">
        <f>_xlfn.XLOOKUP(AG864,Diskon!$C$3:$C$9,Diskon!$D$3:$D$9)</f>
        <v>#N/A</v>
      </c>
      <c r="AI864" s="17" t="s">
        <v>16</v>
      </c>
      <c r="AJ864" s="16" t="s">
        <v>14</v>
      </c>
      <c r="AK864" s="16" t="s">
        <v>66</v>
      </c>
      <c r="AL864" s="23">
        <f t="shared" si="442"/>
        <v>170000</v>
      </c>
      <c r="AM864" s="23" t="str">
        <f t="shared" si="443"/>
        <v>0</v>
      </c>
      <c r="AN864" s="23">
        <f t="shared" si="444"/>
        <v>170000</v>
      </c>
      <c r="AO864" s="23">
        <f t="shared" si="445"/>
        <v>56000</v>
      </c>
      <c r="AP864" s="23">
        <f t="shared" si="446"/>
        <v>114000</v>
      </c>
      <c r="AQ864" s="24">
        <v>45026</v>
      </c>
      <c r="AR864" s="27" t="str">
        <f t="shared" si="447"/>
        <v>10/04/23</v>
      </c>
      <c r="AS864" s="16">
        <v>2</v>
      </c>
      <c r="AT864" s="66">
        <f>AP864/'pivot general'!$A$8</f>
        <v>1.7101162451517641E-4</v>
      </c>
    </row>
    <row r="865" spans="1:46" ht="14.4" x14ac:dyDescent="0.3">
      <c r="A865" s="16">
        <v>864</v>
      </c>
      <c r="B865" s="16" t="str">
        <f t="shared" si="416"/>
        <v>ORD-PW-864-20/04/23</v>
      </c>
      <c r="C865" s="17" t="s">
        <v>22</v>
      </c>
      <c r="D865" s="16" t="str">
        <f>_xlfn.XLOOKUP($C865,Product!$E$3:$E$29,Product!$D$3:$D$29)</f>
        <v>PW</v>
      </c>
      <c r="E865" s="18" t="s">
        <v>244</v>
      </c>
      <c r="F865" s="18">
        <f t="shared" si="417"/>
        <v>10</v>
      </c>
      <c r="G865" s="18">
        <f t="shared" si="418"/>
        <v>18</v>
      </c>
      <c r="H865" s="18">
        <f t="shared" si="419"/>
        <v>29</v>
      </c>
      <c r="I865" s="18">
        <f t="shared" si="420"/>
        <v>8</v>
      </c>
      <c r="J865" s="16" t="str">
        <f t="shared" si="421"/>
        <v>Ash Grey</v>
      </c>
      <c r="K865" s="16" t="str">
        <f t="shared" si="422"/>
        <v>Ash Grey</v>
      </c>
      <c r="L865" s="25" t="str">
        <f t="shared" si="423"/>
        <v xml:space="preserve"> 2</v>
      </c>
      <c r="M865" s="19">
        <f t="shared" si="424"/>
        <v>2</v>
      </c>
      <c r="N865" s="18" t="e">
        <f t="shared" si="425"/>
        <v>#VALUE!</v>
      </c>
      <c r="O865" s="18" t="e">
        <f t="shared" si="426"/>
        <v>#VALUE!</v>
      </c>
      <c r="P865" s="18" t="e">
        <f t="shared" si="427"/>
        <v>#VALUE!</v>
      </c>
      <c r="Q865" s="18" t="e">
        <f t="shared" si="428"/>
        <v>#VALUE!</v>
      </c>
      <c r="R865" s="27" t="str">
        <f t="shared" si="429"/>
        <v xml:space="preserve"> </v>
      </c>
      <c r="S865" s="19" t="str">
        <f t="shared" si="430"/>
        <v xml:space="preserve"> </v>
      </c>
      <c r="T865" s="19" t="str">
        <f t="shared" si="431"/>
        <v>0</v>
      </c>
      <c r="U865" s="19">
        <f t="shared" si="432"/>
        <v>0</v>
      </c>
      <c r="V865" s="20" t="e">
        <f t="shared" si="433"/>
        <v>#VALUE!</v>
      </c>
      <c r="W865" s="18" t="e">
        <f t="shared" si="434"/>
        <v>#VALUE!</v>
      </c>
      <c r="X865" s="18" t="e">
        <f t="shared" si="435"/>
        <v>#VALUE!</v>
      </c>
      <c r="Y865" s="18" t="e">
        <f t="shared" si="436"/>
        <v>#VALUE!</v>
      </c>
      <c r="Z865" s="16" t="str">
        <f t="shared" si="437"/>
        <v xml:space="preserve"> </v>
      </c>
      <c r="AA865" s="16" t="str">
        <f t="shared" si="438"/>
        <v xml:space="preserve"> </v>
      </c>
      <c r="AB865" s="19" t="str">
        <f t="shared" si="439"/>
        <v>0</v>
      </c>
      <c r="AC865" s="19">
        <f t="shared" si="440"/>
        <v>0</v>
      </c>
      <c r="AD865" s="19">
        <f t="shared" si="441"/>
        <v>2</v>
      </c>
      <c r="AE865" s="31">
        <f>_xlfn.XLOOKUP(C865,Product!$E$3:$E$29,Product!$F$3:$F$29)</f>
        <v>90000</v>
      </c>
      <c r="AF865" s="31">
        <f>_xlfn.XLOOKUP(C865,Product!$E$3:$E$29,Product!$G$3:$G$29)</f>
        <v>37000</v>
      </c>
      <c r="AG865" s="21" t="s">
        <v>12</v>
      </c>
      <c r="AH865" s="22">
        <f>_xlfn.XLOOKUP(AG865,Diskon!$C$3:$C$9,Diskon!$D$3:$D$9)</f>
        <v>0.2</v>
      </c>
      <c r="AI865" s="17" t="s">
        <v>13</v>
      </c>
      <c r="AJ865" s="16" t="s">
        <v>11</v>
      </c>
      <c r="AK865" s="16" t="s">
        <v>49</v>
      </c>
      <c r="AL865" s="23">
        <f t="shared" si="442"/>
        <v>180000</v>
      </c>
      <c r="AM865" s="23">
        <f t="shared" si="443"/>
        <v>36000</v>
      </c>
      <c r="AN865" s="23">
        <f t="shared" si="444"/>
        <v>144000</v>
      </c>
      <c r="AO865" s="23">
        <f t="shared" si="445"/>
        <v>74000</v>
      </c>
      <c r="AP865" s="23">
        <f t="shared" si="446"/>
        <v>70000</v>
      </c>
      <c r="AQ865" s="24">
        <v>45036</v>
      </c>
      <c r="AR865" s="27" t="str">
        <f t="shared" si="447"/>
        <v>20/04/23</v>
      </c>
      <c r="AS865" s="16">
        <v>4</v>
      </c>
      <c r="AT865" s="66">
        <f>AP865/'pivot general'!$A$8</f>
        <v>1.0500713786019604E-4</v>
      </c>
    </row>
    <row r="866" spans="1:46" ht="14.4" x14ac:dyDescent="0.3">
      <c r="A866" s="16">
        <v>865</v>
      </c>
      <c r="B866" s="16" t="str">
        <f t="shared" si="416"/>
        <v>ORD-PU-865-18/04/23</v>
      </c>
      <c r="C866" s="17" t="s">
        <v>39</v>
      </c>
      <c r="D866" s="16" t="str">
        <f>_xlfn.XLOOKUP($C866,Product!$E$3:$E$29,Product!$D$3:$D$29)</f>
        <v>PU</v>
      </c>
      <c r="E866" s="18" t="s">
        <v>136</v>
      </c>
      <c r="F866" s="18">
        <f t="shared" si="417"/>
        <v>10</v>
      </c>
      <c r="G866" s="18">
        <f t="shared" si="418"/>
        <v>24</v>
      </c>
      <c r="H866" s="18">
        <f t="shared" si="419"/>
        <v>35</v>
      </c>
      <c r="I866" s="18">
        <f t="shared" si="420"/>
        <v>14</v>
      </c>
      <c r="J866" s="16" t="str">
        <f t="shared" si="421"/>
        <v>Midnight Black</v>
      </c>
      <c r="K866" s="16" t="str">
        <f t="shared" si="422"/>
        <v>Midnight Black</v>
      </c>
      <c r="L866" s="25" t="str">
        <f t="shared" si="423"/>
        <v xml:space="preserve"> 2</v>
      </c>
      <c r="M866" s="19">
        <f t="shared" si="424"/>
        <v>2</v>
      </c>
      <c r="N866" s="18" t="e">
        <f t="shared" si="425"/>
        <v>#VALUE!</v>
      </c>
      <c r="O866" s="18" t="e">
        <f t="shared" si="426"/>
        <v>#VALUE!</v>
      </c>
      <c r="P866" s="18" t="e">
        <f t="shared" si="427"/>
        <v>#VALUE!</v>
      </c>
      <c r="Q866" s="18" t="e">
        <f t="shared" si="428"/>
        <v>#VALUE!</v>
      </c>
      <c r="R866" s="27" t="str">
        <f t="shared" si="429"/>
        <v xml:space="preserve"> </v>
      </c>
      <c r="S866" s="19" t="str">
        <f t="shared" si="430"/>
        <v xml:space="preserve"> </v>
      </c>
      <c r="T866" s="19" t="str">
        <f t="shared" si="431"/>
        <v>0</v>
      </c>
      <c r="U866" s="19">
        <f t="shared" si="432"/>
        <v>0</v>
      </c>
      <c r="V866" s="20" t="e">
        <f t="shared" si="433"/>
        <v>#VALUE!</v>
      </c>
      <c r="W866" s="18" t="e">
        <f t="shared" si="434"/>
        <v>#VALUE!</v>
      </c>
      <c r="X866" s="18" t="e">
        <f t="shared" si="435"/>
        <v>#VALUE!</v>
      </c>
      <c r="Y866" s="18" t="e">
        <f t="shared" si="436"/>
        <v>#VALUE!</v>
      </c>
      <c r="Z866" s="16" t="str">
        <f t="shared" si="437"/>
        <v xml:space="preserve"> </v>
      </c>
      <c r="AA866" s="16" t="str">
        <f t="shared" si="438"/>
        <v xml:space="preserve"> </v>
      </c>
      <c r="AB866" s="19" t="str">
        <f t="shared" si="439"/>
        <v>0</v>
      </c>
      <c r="AC866" s="19">
        <f t="shared" si="440"/>
        <v>0</v>
      </c>
      <c r="AD866" s="19">
        <f t="shared" si="441"/>
        <v>2</v>
      </c>
      <c r="AE866" s="31">
        <f>_xlfn.XLOOKUP(C866,Product!$E$3:$E$29,Product!$F$3:$F$29)</f>
        <v>235000</v>
      </c>
      <c r="AF866" s="31">
        <f>_xlfn.XLOOKUP(C866,Product!$E$3:$E$29,Product!$G$3:$G$29)</f>
        <v>89000</v>
      </c>
      <c r="AG866" s="21" t="s">
        <v>96</v>
      </c>
      <c r="AH866" s="22">
        <f>_xlfn.XLOOKUP(AG866,Diskon!$C$3:$C$9,Diskon!$D$3:$D$9)</f>
        <v>0.1</v>
      </c>
      <c r="AI866" s="17" t="s">
        <v>13</v>
      </c>
      <c r="AJ866" s="16" t="s">
        <v>14</v>
      </c>
      <c r="AK866" s="16" t="s">
        <v>70</v>
      </c>
      <c r="AL866" s="23">
        <f t="shared" si="442"/>
        <v>470000</v>
      </c>
      <c r="AM866" s="23">
        <f t="shared" si="443"/>
        <v>47000</v>
      </c>
      <c r="AN866" s="23">
        <f t="shared" si="444"/>
        <v>423000</v>
      </c>
      <c r="AO866" s="23">
        <f t="shared" si="445"/>
        <v>178000</v>
      </c>
      <c r="AP866" s="23">
        <f t="shared" si="446"/>
        <v>245000</v>
      </c>
      <c r="AQ866" s="24">
        <v>45034</v>
      </c>
      <c r="AR866" s="27" t="str">
        <f t="shared" si="447"/>
        <v>18/04/23</v>
      </c>
      <c r="AS866" s="16">
        <v>3</v>
      </c>
      <c r="AT866" s="66">
        <f>AP866/'pivot general'!$A$8</f>
        <v>3.6752498251068619E-4</v>
      </c>
    </row>
    <row r="867" spans="1:46" ht="14.4" x14ac:dyDescent="0.3">
      <c r="A867" s="16">
        <v>866</v>
      </c>
      <c r="B867" s="16" t="str">
        <f t="shared" si="416"/>
        <v>ORD-PU-866-13/04/23</v>
      </c>
      <c r="C867" s="17" t="s">
        <v>39</v>
      </c>
      <c r="D867" s="16" t="str">
        <f>_xlfn.XLOOKUP($C867,Product!$E$3:$E$29,Product!$D$3:$D$29)</f>
        <v>PU</v>
      </c>
      <c r="E867" s="18" t="s">
        <v>672</v>
      </c>
      <c r="F867" s="18">
        <f t="shared" si="417"/>
        <v>10</v>
      </c>
      <c r="G867" s="18">
        <f t="shared" si="418"/>
        <v>18</v>
      </c>
      <c r="H867" s="18">
        <f t="shared" si="419"/>
        <v>29</v>
      </c>
      <c r="I867" s="18">
        <f t="shared" si="420"/>
        <v>8</v>
      </c>
      <c r="J867" s="16" t="str">
        <f t="shared" si="421"/>
        <v>Ash Grey</v>
      </c>
      <c r="K867" s="16" t="str">
        <f t="shared" si="422"/>
        <v>Ash Grey</v>
      </c>
      <c r="L867" s="25" t="str">
        <f t="shared" si="423"/>
        <v xml:space="preserve"> 4</v>
      </c>
      <c r="M867" s="19">
        <f t="shared" si="424"/>
        <v>4</v>
      </c>
      <c r="N867" s="18">
        <f t="shared" si="425"/>
        <v>42</v>
      </c>
      <c r="O867" s="18">
        <f t="shared" si="426"/>
        <v>52</v>
      </c>
      <c r="P867" s="18">
        <f t="shared" si="427"/>
        <v>63</v>
      </c>
      <c r="Q867" s="18">
        <f t="shared" si="428"/>
        <v>10</v>
      </c>
      <c r="R867" s="27" t="str">
        <f t="shared" si="429"/>
        <v xml:space="preserve">Rose Gold </v>
      </c>
      <c r="S867" s="19" t="str">
        <f t="shared" si="430"/>
        <v xml:space="preserve">Rose Gold </v>
      </c>
      <c r="T867" s="19" t="str">
        <f t="shared" si="431"/>
        <v xml:space="preserve"> 1</v>
      </c>
      <c r="U867" s="19">
        <f t="shared" si="432"/>
        <v>1</v>
      </c>
      <c r="V867" s="20">
        <f t="shared" si="433"/>
        <v>76</v>
      </c>
      <c r="W867" s="18">
        <f t="shared" si="434"/>
        <v>86</v>
      </c>
      <c r="X867" s="18">
        <f t="shared" si="435"/>
        <v>97</v>
      </c>
      <c r="Y867" s="18">
        <f t="shared" si="436"/>
        <v>10</v>
      </c>
      <c r="Z867" s="16" t="str">
        <f t="shared" si="437"/>
        <v xml:space="preserve">Rose Gold </v>
      </c>
      <c r="AA867" s="16" t="str">
        <f t="shared" si="438"/>
        <v xml:space="preserve">Rose Gold </v>
      </c>
      <c r="AB867" s="19" t="str">
        <f t="shared" si="439"/>
        <v xml:space="preserve"> 1</v>
      </c>
      <c r="AC867" s="19">
        <f t="shared" si="440"/>
        <v>1</v>
      </c>
      <c r="AD867" s="19">
        <f t="shared" si="441"/>
        <v>6</v>
      </c>
      <c r="AE867" s="31">
        <f>_xlfn.XLOOKUP(C867,Product!$E$3:$E$29,Product!$F$3:$F$29)</f>
        <v>235000</v>
      </c>
      <c r="AF867" s="31">
        <f>_xlfn.XLOOKUP(C867,Product!$E$3:$E$29,Product!$G$3:$G$29)</f>
        <v>89000</v>
      </c>
      <c r="AG867" s="21" t="s">
        <v>16</v>
      </c>
      <c r="AH867" s="22" t="e">
        <f>_xlfn.XLOOKUP(AG867,Diskon!$C$3:$C$9,Diskon!$D$3:$D$9)</f>
        <v>#N/A</v>
      </c>
      <c r="AI867" s="17" t="s">
        <v>16</v>
      </c>
      <c r="AJ867" s="16" t="s">
        <v>11</v>
      </c>
      <c r="AK867" s="16" t="s">
        <v>26</v>
      </c>
      <c r="AL867" s="23">
        <f t="shared" si="442"/>
        <v>1410000</v>
      </c>
      <c r="AM867" s="23" t="str">
        <f t="shared" si="443"/>
        <v>0</v>
      </c>
      <c r="AN867" s="23">
        <f t="shared" si="444"/>
        <v>1410000</v>
      </c>
      <c r="AO867" s="23">
        <f t="shared" si="445"/>
        <v>534000</v>
      </c>
      <c r="AP867" s="23">
        <f t="shared" si="446"/>
        <v>876000</v>
      </c>
      <c r="AQ867" s="24">
        <v>45029</v>
      </c>
      <c r="AR867" s="27" t="str">
        <f t="shared" si="447"/>
        <v>13/04/23</v>
      </c>
      <c r="AS867" s="16">
        <v>4</v>
      </c>
      <c r="AT867" s="66">
        <f>AP867/'pivot general'!$A$8</f>
        <v>1.314089325221882E-3</v>
      </c>
    </row>
    <row r="868" spans="1:46" ht="14.4" x14ac:dyDescent="0.3">
      <c r="A868" s="16">
        <v>867</v>
      </c>
      <c r="B868" s="16" t="str">
        <f t="shared" si="416"/>
        <v>ORD-AK-867-03/04/23</v>
      </c>
      <c r="C868" s="17" t="s">
        <v>35</v>
      </c>
      <c r="D868" s="16" t="str">
        <f>_xlfn.XLOOKUP($C868,Product!$E$3:$E$29,Product!$D$3:$D$29)</f>
        <v>AK</v>
      </c>
      <c r="E868" s="18" t="s">
        <v>111</v>
      </c>
      <c r="F868" s="18">
        <f t="shared" si="417"/>
        <v>10</v>
      </c>
      <c r="G868" s="18">
        <f t="shared" si="418"/>
        <v>18</v>
      </c>
      <c r="H868" s="18">
        <f t="shared" si="419"/>
        <v>29</v>
      </c>
      <c r="I868" s="18">
        <f t="shared" si="420"/>
        <v>8</v>
      </c>
      <c r="J868" s="16" t="str">
        <f t="shared" si="421"/>
        <v>Ash Grey</v>
      </c>
      <c r="K868" s="16" t="str">
        <f t="shared" si="422"/>
        <v>Ash Grey</v>
      </c>
      <c r="L868" s="25" t="str">
        <f t="shared" si="423"/>
        <v xml:space="preserve"> 1</v>
      </c>
      <c r="M868" s="19">
        <f t="shared" si="424"/>
        <v>1</v>
      </c>
      <c r="N868" s="18" t="e">
        <f t="shared" si="425"/>
        <v>#VALUE!</v>
      </c>
      <c r="O868" s="18" t="e">
        <f t="shared" si="426"/>
        <v>#VALUE!</v>
      </c>
      <c r="P868" s="18" t="e">
        <f t="shared" si="427"/>
        <v>#VALUE!</v>
      </c>
      <c r="Q868" s="18" t="e">
        <f t="shared" si="428"/>
        <v>#VALUE!</v>
      </c>
      <c r="R868" s="27" t="str">
        <f t="shared" si="429"/>
        <v xml:space="preserve"> </v>
      </c>
      <c r="S868" s="19" t="str">
        <f t="shared" si="430"/>
        <v xml:space="preserve"> </v>
      </c>
      <c r="T868" s="19" t="str">
        <f t="shared" si="431"/>
        <v>0</v>
      </c>
      <c r="U868" s="19">
        <f t="shared" si="432"/>
        <v>0</v>
      </c>
      <c r="V868" s="20" t="e">
        <f t="shared" si="433"/>
        <v>#VALUE!</v>
      </c>
      <c r="W868" s="18" t="e">
        <f t="shared" si="434"/>
        <v>#VALUE!</v>
      </c>
      <c r="X868" s="18" t="e">
        <f t="shared" si="435"/>
        <v>#VALUE!</v>
      </c>
      <c r="Y868" s="18" t="e">
        <f t="shared" si="436"/>
        <v>#VALUE!</v>
      </c>
      <c r="Z868" s="16" t="str">
        <f t="shared" si="437"/>
        <v xml:space="preserve"> </v>
      </c>
      <c r="AA868" s="16" t="str">
        <f t="shared" si="438"/>
        <v xml:space="preserve"> </v>
      </c>
      <c r="AB868" s="19" t="str">
        <f t="shared" si="439"/>
        <v>0</v>
      </c>
      <c r="AC868" s="19">
        <f t="shared" si="440"/>
        <v>0</v>
      </c>
      <c r="AD868" s="19">
        <f t="shared" si="441"/>
        <v>1</v>
      </c>
      <c r="AE868" s="31">
        <f>_xlfn.XLOOKUP(C868,Product!$E$3:$E$29,Product!$F$3:$F$29)</f>
        <v>90000</v>
      </c>
      <c r="AF868" s="31">
        <f>_xlfn.XLOOKUP(C868,Product!$E$3:$E$29,Product!$G$3:$G$29)</f>
        <v>47000</v>
      </c>
      <c r="AG868" s="21" t="s">
        <v>92</v>
      </c>
      <c r="AH868" s="22">
        <f>_xlfn.XLOOKUP(AG868,Diskon!$C$3:$C$9,Diskon!$D$3:$D$9)</f>
        <v>0.1</v>
      </c>
      <c r="AI868" s="17" t="s">
        <v>90</v>
      </c>
      <c r="AJ868" s="16" t="s">
        <v>14</v>
      </c>
      <c r="AK868" s="16" t="s">
        <v>18</v>
      </c>
      <c r="AL868" s="23">
        <f t="shared" si="442"/>
        <v>90000</v>
      </c>
      <c r="AM868" s="23">
        <f t="shared" si="443"/>
        <v>9000</v>
      </c>
      <c r="AN868" s="23">
        <f t="shared" si="444"/>
        <v>81000</v>
      </c>
      <c r="AO868" s="23">
        <f t="shared" si="445"/>
        <v>47000</v>
      </c>
      <c r="AP868" s="23">
        <f t="shared" si="446"/>
        <v>34000</v>
      </c>
      <c r="AQ868" s="24">
        <v>45019</v>
      </c>
      <c r="AR868" s="27" t="str">
        <f t="shared" si="447"/>
        <v>03/04/23</v>
      </c>
      <c r="AS868" s="16">
        <v>2</v>
      </c>
      <c r="AT868" s="66">
        <f>AP868/'pivot general'!$A$8</f>
        <v>5.1003466960666653E-5</v>
      </c>
    </row>
    <row r="869" spans="1:46" ht="14.4" x14ac:dyDescent="0.3">
      <c r="A869" s="16">
        <v>868</v>
      </c>
      <c r="B869" s="16" t="str">
        <f t="shared" si="416"/>
        <v>ORD-SP-868-08/04/23</v>
      </c>
      <c r="C869" s="17" t="s">
        <v>61</v>
      </c>
      <c r="D869" s="16" t="str">
        <f>_xlfn.XLOOKUP($C869,Product!$E$3:$E$29,Product!$D$3:$D$29)</f>
        <v>SP</v>
      </c>
      <c r="E869" s="18" t="s">
        <v>673</v>
      </c>
      <c r="F869" s="18">
        <f t="shared" si="417"/>
        <v>10</v>
      </c>
      <c r="G869" s="18">
        <f t="shared" si="418"/>
        <v>20</v>
      </c>
      <c r="H869" s="18">
        <f t="shared" si="419"/>
        <v>31</v>
      </c>
      <c r="I869" s="18">
        <f t="shared" si="420"/>
        <v>10</v>
      </c>
      <c r="J869" s="16" t="str">
        <f t="shared" si="421"/>
        <v>Ocean Blue</v>
      </c>
      <c r="K869" s="16" t="str">
        <f t="shared" si="422"/>
        <v>Ocean Blue</v>
      </c>
      <c r="L869" s="25" t="str">
        <f t="shared" si="423"/>
        <v xml:space="preserve"> 6</v>
      </c>
      <c r="M869" s="19">
        <f t="shared" si="424"/>
        <v>6</v>
      </c>
      <c r="N869" s="18">
        <f t="shared" si="425"/>
        <v>44</v>
      </c>
      <c r="O869" s="18">
        <f t="shared" si="426"/>
        <v>59</v>
      </c>
      <c r="P869" s="18">
        <f t="shared" si="427"/>
        <v>70</v>
      </c>
      <c r="Q869" s="18">
        <f t="shared" si="428"/>
        <v>15</v>
      </c>
      <c r="R869" s="27" t="str">
        <f t="shared" si="429"/>
        <v xml:space="preserve">Midnight Black </v>
      </c>
      <c r="S869" s="19" t="str">
        <f t="shared" si="430"/>
        <v xml:space="preserve">Midnight Black </v>
      </c>
      <c r="T869" s="19" t="str">
        <f t="shared" si="431"/>
        <v xml:space="preserve"> 1</v>
      </c>
      <c r="U869" s="19">
        <f t="shared" si="432"/>
        <v>1</v>
      </c>
      <c r="V869" s="20" t="e">
        <f t="shared" si="433"/>
        <v>#VALUE!</v>
      </c>
      <c r="W869" s="18" t="e">
        <f t="shared" si="434"/>
        <v>#VALUE!</v>
      </c>
      <c r="X869" s="18" t="e">
        <f t="shared" si="435"/>
        <v>#VALUE!</v>
      </c>
      <c r="Y869" s="18" t="e">
        <f t="shared" si="436"/>
        <v>#VALUE!</v>
      </c>
      <c r="Z869" s="16" t="str">
        <f t="shared" si="437"/>
        <v xml:space="preserve"> </v>
      </c>
      <c r="AA869" s="16" t="str">
        <f t="shared" si="438"/>
        <v xml:space="preserve"> </v>
      </c>
      <c r="AB869" s="19" t="str">
        <f t="shared" si="439"/>
        <v>0</v>
      </c>
      <c r="AC869" s="19">
        <f t="shared" si="440"/>
        <v>0</v>
      </c>
      <c r="AD869" s="19">
        <f t="shared" si="441"/>
        <v>7</v>
      </c>
      <c r="AE869" s="31">
        <f>_xlfn.XLOOKUP(C869,Product!$E$3:$E$29,Product!$F$3:$F$29)</f>
        <v>278000</v>
      </c>
      <c r="AF869" s="31">
        <f>_xlfn.XLOOKUP(C869,Product!$E$3:$E$29,Product!$G$3:$G$29)</f>
        <v>122000</v>
      </c>
      <c r="AG869" s="21" t="s">
        <v>16</v>
      </c>
      <c r="AH869" s="22" t="e">
        <f>_xlfn.XLOOKUP(AG869,Diskon!$C$3:$C$9,Diskon!$D$3:$D$9)</f>
        <v>#N/A</v>
      </c>
      <c r="AI869" s="17" t="s">
        <v>16</v>
      </c>
      <c r="AJ869" s="16" t="s">
        <v>17</v>
      </c>
      <c r="AK869" s="16" t="s">
        <v>53</v>
      </c>
      <c r="AL869" s="23">
        <f t="shared" si="442"/>
        <v>1946000</v>
      </c>
      <c r="AM869" s="23" t="str">
        <f t="shared" si="443"/>
        <v>0</v>
      </c>
      <c r="AN869" s="23">
        <f t="shared" si="444"/>
        <v>1946000</v>
      </c>
      <c r="AO869" s="23">
        <f t="shared" si="445"/>
        <v>854000</v>
      </c>
      <c r="AP869" s="23">
        <f t="shared" si="446"/>
        <v>1092000</v>
      </c>
      <c r="AQ869" s="24">
        <v>45024</v>
      </c>
      <c r="AR869" s="27" t="str">
        <f t="shared" si="447"/>
        <v>08/04/23</v>
      </c>
      <c r="AS869" s="16">
        <v>3</v>
      </c>
      <c r="AT869" s="66">
        <f>AP869/'pivot general'!$A$8</f>
        <v>1.6381113506190583E-3</v>
      </c>
    </row>
    <row r="870" spans="1:46" ht="14.4" x14ac:dyDescent="0.3">
      <c r="A870" s="16">
        <v>869</v>
      </c>
      <c r="B870" s="16" t="str">
        <f t="shared" si="416"/>
        <v>ORD-SW-869-19/04/23</v>
      </c>
      <c r="C870" s="17" t="s">
        <v>33</v>
      </c>
      <c r="D870" s="16" t="str">
        <f>_xlfn.XLOOKUP($C870,Product!$E$3:$E$29,Product!$D$3:$D$29)</f>
        <v>SW</v>
      </c>
      <c r="E870" s="18" t="s">
        <v>199</v>
      </c>
      <c r="F870" s="18">
        <f t="shared" si="417"/>
        <v>10</v>
      </c>
      <c r="G870" s="18">
        <f t="shared" si="418"/>
        <v>17</v>
      </c>
      <c r="H870" s="18">
        <f t="shared" si="419"/>
        <v>28</v>
      </c>
      <c r="I870" s="18">
        <f t="shared" si="420"/>
        <v>7</v>
      </c>
      <c r="J870" s="16" t="str">
        <f t="shared" si="421"/>
        <v>Magenta</v>
      </c>
      <c r="K870" s="16" t="str">
        <f t="shared" si="422"/>
        <v>Magenta</v>
      </c>
      <c r="L870" s="25" t="str">
        <f t="shared" si="423"/>
        <v xml:space="preserve"> 4</v>
      </c>
      <c r="M870" s="19">
        <f t="shared" si="424"/>
        <v>4</v>
      </c>
      <c r="N870" s="18" t="e">
        <f t="shared" si="425"/>
        <v>#VALUE!</v>
      </c>
      <c r="O870" s="18" t="e">
        <f t="shared" si="426"/>
        <v>#VALUE!</v>
      </c>
      <c r="P870" s="18" t="e">
        <f t="shared" si="427"/>
        <v>#VALUE!</v>
      </c>
      <c r="Q870" s="18" t="e">
        <f t="shared" si="428"/>
        <v>#VALUE!</v>
      </c>
      <c r="R870" s="27" t="str">
        <f t="shared" si="429"/>
        <v xml:space="preserve"> </v>
      </c>
      <c r="S870" s="19" t="str">
        <f t="shared" si="430"/>
        <v xml:space="preserve"> </v>
      </c>
      <c r="T870" s="19" t="str">
        <f t="shared" si="431"/>
        <v>0</v>
      </c>
      <c r="U870" s="19">
        <f t="shared" si="432"/>
        <v>0</v>
      </c>
      <c r="V870" s="20" t="e">
        <f t="shared" si="433"/>
        <v>#VALUE!</v>
      </c>
      <c r="W870" s="18" t="e">
        <f t="shared" si="434"/>
        <v>#VALUE!</v>
      </c>
      <c r="X870" s="18" t="e">
        <f t="shared" si="435"/>
        <v>#VALUE!</v>
      </c>
      <c r="Y870" s="18" t="e">
        <f t="shared" si="436"/>
        <v>#VALUE!</v>
      </c>
      <c r="Z870" s="16" t="str">
        <f t="shared" si="437"/>
        <v xml:space="preserve"> </v>
      </c>
      <c r="AA870" s="16" t="str">
        <f t="shared" si="438"/>
        <v xml:space="preserve"> </v>
      </c>
      <c r="AB870" s="19" t="str">
        <f t="shared" si="439"/>
        <v>0</v>
      </c>
      <c r="AC870" s="19">
        <f t="shared" si="440"/>
        <v>0</v>
      </c>
      <c r="AD870" s="19">
        <f t="shared" si="441"/>
        <v>4</v>
      </c>
      <c r="AE870" s="31">
        <f>_xlfn.XLOOKUP(C870,Product!$E$3:$E$29,Product!$F$3:$F$29)</f>
        <v>189000</v>
      </c>
      <c r="AF870" s="31">
        <f>_xlfn.XLOOKUP(C870,Product!$E$3:$E$29,Product!$G$3:$G$29)</f>
        <v>93000</v>
      </c>
      <c r="AG870" s="21" t="s">
        <v>100</v>
      </c>
      <c r="AH870" s="22">
        <f>_xlfn.XLOOKUP(AG870,Diskon!$C$3:$C$9,Diskon!$D$3:$D$9)</f>
        <v>0.15</v>
      </c>
      <c r="AI870" s="17" t="s">
        <v>13</v>
      </c>
      <c r="AJ870" s="16" t="s">
        <v>17</v>
      </c>
      <c r="AK870" s="16" t="s">
        <v>18</v>
      </c>
      <c r="AL870" s="23">
        <f t="shared" si="442"/>
        <v>756000</v>
      </c>
      <c r="AM870" s="23">
        <f t="shared" si="443"/>
        <v>113400</v>
      </c>
      <c r="AN870" s="23">
        <f t="shared" si="444"/>
        <v>642600</v>
      </c>
      <c r="AO870" s="23">
        <f t="shared" si="445"/>
        <v>372000</v>
      </c>
      <c r="AP870" s="23">
        <f t="shared" si="446"/>
        <v>270600</v>
      </c>
      <c r="AQ870" s="24">
        <v>45035</v>
      </c>
      <c r="AR870" s="27" t="str">
        <f t="shared" si="447"/>
        <v>19/04/23</v>
      </c>
      <c r="AS870" s="16">
        <v>1</v>
      </c>
      <c r="AT870" s="66">
        <f>AP870/'pivot general'!$A$8</f>
        <v>4.0592759292812928E-4</v>
      </c>
    </row>
    <row r="871" spans="1:46" ht="14.4" x14ac:dyDescent="0.3">
      <c r="A871" s="16">
        <v>870</v>
      </c>
      <c r="B871" s="16" t="str">
        <f t="shared" si="416"/>
        <v>ORD-PW-870-08/04/23</v>
      </c>
      <c r="C871" s="17" t="s">
        <v>22</v>
      </c>
      <c r="D871" s="16" t="str">
        <f>_xlfn.XLOOKUP($C871,Product!$E$3:$E$29,Product!$D$3:$D$29)</f>
        <v>PW</v>
      </c>
      <c r="E871" s="18" t="s">
        <v>183</v>
      </c>
      <c r="F871" s="18">
        <f t="shared" si="417"/>
        <v>10</v>
      </c>
      <c r="G871" s="18">
        <f t="shared" si="418"/>
        <v>23</v>
      </c>
      <c r="H871" s="18">
        <f t="shared" si="419"/>
        <v>34</v>
      </c>
      <c r="I871" s="18">
        <f t="shared" si="420"/>
        <v>13</v>
      </c>
      <c r="J871" s="16" t="str">
        <f t="shared" si="421"/>
        <v>Summer Orange</v>
      </c>
      <c r="K871" s="16" t="str">
        <f t="shared" si="422"/>
        <v>Summer Orange</v>
      </c>
      <c r="L871" s="25" t="str">
        <f t="shared" si="423"/>
        <v xml:space="preserve"> 1</v>
      </c>
      <c r="M871" s="19">
        <f t="shared" si="424"/>
        <v>1</v>
      </c>
      <c r="N871" s="18">
        <f t="shared" si="425"/>
        <v>47</v>
      </c>
      <c r="O871" s="18">
        <f t="shared" si="426"/>
        <v>59</v>
      </c>
      <c r="P871" s="18">
        <f t="shared" si="427"/>
        <v>70</v>
      </c>
      <c r="Q871" s="18">
        <f t="shared" si="428"/>
        <v>12</v>
      </c>
      <c r="R871" s="27" t="str">
        <f t="shared" si="429"/>
        <v xml:space="preserve">Carmine Red </v>
      </c>
      <c r="S871" s="19" t="str">
        <f t="shared" si="430"/>
        <v xml:space="preserve">Carmine Red </v>
      </c>
      <c r="T871" s="19" t="str">
        <f t="shared" si="431"/>
        <v xml:space="preserve"> 1</v>
      </c>
      <c r="U871" s="19">
        <f t="shared" si="432"/>
        <v>1</v>
      </c>
      <c r="V871" s="20" t="e">
        <f t="shared" si="433"/>
        <v>#VALUE!</v>
      </c>
      <c r="W871" s="18" t="e">
        <f t="shared" si="434"/>
        <v>#VALUE!</v>
      </c>
      <c r="X871" s="18" t="e">
        <f t="shared" si="435"/>
        <v>#VALUE!</v>
      </c>
      <c r="Y871" s="18" t="e">
        <f t="shared" si="436"/>
        <v>#VALUE!</v>
      </c>
      <c r="Z871" s="16" t="str">
        <f t="shared" si="437"/>
        <v xml:space="preserve"> </v>
      </c>
      <c r="AA871" s="16" t="str">
        <f t="shared" si="438"/>
        <v xml:space="preserve"> </v>
      </c>
      <c r="AB871" s="19" t="str">
        <f t="shared" si="439"/>
        <v>0</v>
      </c>
      <c r="AC871" s="19">
        <f t="shared" si="440"/>
        <v>0</v>
      </c>
      <c r="AD871" s="19">
        <f t="shared" si="441"/>
        <v>2</v>
      </c>
      <c r="AE871" s="31">
        <f>_xlfn.XLOOKUP(C871,Product!$E$3:$E$29,Product!$F$3:$F$29)</f>
        <v>90000</v>
      </c>
      <c r="AF871" s="31">
        <f>_xlfn.XLOOKUP(C871,Product!$E$3:$E$29,Product!$G$3:$G$29)</f>
        <v>37000</v>
      </c>
      <c r="AG871" s="21" t="s">
        <v>16</v>
      </c>
      <c r="AH871" s="22" t="e">
        <f>_xlfn.XLOOKUP(AG871,Diskon!$C$3:$C$9,Diskon!$D$3:$D$9)</f>
        <v>#N/A</v>
      </c>
      <c r="AI871" s="17" t="s">
        <v>16</v>
      </c>
      <c r="AJ871" s="16" t="s">
        <v>14</v>
      </c>
      <c r="AK871" s="16" t="s">
        <v>36</v>
      </c>
      <c r="AL871" s="23">
        <f t="shared" si="442"/>
        <v>180000</v>
      </c>
      <c r="AM871" s="23" t="str">
        <f t="shared" si="443"/>
        <v>0</v>
      </c>
      <c r="AN871" s="23">
        <f t="shared" si="444"/>
        <v>180000</v>
      </c>
      <c r="AO871" s="23">
        <f t="shared" si="445"/>
        <v>74000</v>
      </c>
      <c r="AP871" s="23">
        <f t="shared" si="446"/>
        <v>106000</v>
      </c>
      <c r="AQ871" s="24">
        <v>45024</v>
      </c>
      <c r="AR871" s="27" t="str">
        <f t="shared" si="447"/>
        <v>08/04/23</v>
      </c>
      <c r="AS871" s="16">
        <v>1</v>
      </c>
      <c r="AT871" s="66">
        <f>AP871/'pivot general'!$A$8</f>
        <v>1.5901080875972543E-4</v>
      </c>
    </row>
    <row r="872" spans="1:46" ht="14.4" x14ac:dyDescent="0.3">
      <c r="A872" s="16">
        <v>871</v>
      </c>
      <c r="B872" s="16" t="str">
        <f t="shared" si="416"/>
        <v>ORD-AK-871-23/04/23</v>
      </c>
      <c r="C872" s="17" t="s">
        <v>37</v>
      </c>
      <c r="D872" s="16" t="str">
        <f>_xlfn.XLOOKUP($C872,Product!$E$3:$E$29,Product!$D$3:$D$29)</f>
        <v>AK</v>
      </c>
      <c r="E872" s="18" t="s">
        <v>437</v>
      </c>
      <c r="F872" s="18">
        <f t="shared" si="417"/>
        <v>10</v>
      </c>
      <c r="G872" s="18">
        <f t="shared" si="418"/>
        <v>20</v>
      </c>
      <c r="H872" s="18">
        <f t="shared" si="419"/>
        <v>31</v>
      </c>
      <c r="I872" s="18">
        <f t="shared" si="420"/>
        <v>10</v>
      </c>
      <c r="J872" s="16" t="str">
        <f t="shared" si="421"/>
        <v>Snow White</v>
      </c>
      <c r="K872" s="16" t="str">
        <f t="shared" si="422"/>
        <v>Snow White</v>
      </c>
      <c r="L872" s="25" t="str">
        <f t="shared" si="423"/>
        <v xml:space="preserve"> 3</v>
      </c>
      <c r="M872" s="19">
        <f t="shared" si="424"/>
        <v>3</v>
      </c>
      <c r="N872" s="18" t="e">
        <f t="shared" si="425"/>
        <v>#VALUE!</v>
      </c>
      <c r="O872" s="18" t="e">
        <f t="shared" si="426"/>
        <v>#VALUE!</v>
      </c>
      <c r="P872" s="18" t="e">
        <f t="shared" si="427"/>
        <v>#VALUE!</v>
      </c>
      <c r="Q872" s="18" t="e">
        <f t="shared" si="428"/>
        <v>#VALUE!</v>
      </c>
      <c r="R872" s="27" t="str">
        <f t="shared" si="429"/>
        <v xml:space="preserve"> </v>
      </c>
      <c r="S872" s="19" t="str">
        <f t="shared" si="430"/>
        <v xml:space="preserve"> </v>
      </c>
      <c r="T872" s="19" t="str">
        <f t="shared" si="431"/>
        <v>0</v>
      </c>
      <c r="U872" s="19">
        <f t="shared" si="432"/>
        <v>0</v>
      </c>
      <c r="V872" s="20" t="e">
        <f t="shared" si="433"/>
        <v>#VALUE!</v>
      </c>
      <c r="W872" s="18" t="e">
        <f t="shared" si="434"/>
        <v>#VALUE!</v>
      </c>
      <c r="X872" s="18" t="e">
        <f t="shared" si="435"/>
        <v>#VALUE!</v>
      </c>
      <c r="Y872" s="18" t="e">
        <f t="shared" si="436"/>
        <v>#VALUE!</v>
      </c>
      <c r="Z872" s="16" t="str">
        <f t="shared" si="437"/>
        <v xml:space="preserve"> </v>
      </c>
      <c r="AA872" s="16" t="str">
        <f t="shared" si="438"/>
        <v xml:space="preserve"> </v>
      </c>
      <c r="AB872" s="19" t="str">
        <f t="shared" si="439"/>
        <v>0</v>
      </c>
      <c r="AC872" s="19">
        <f t="shared" si="440"/>
        <v>0</v>
      </c>
      <c r="AD872" s="19">
        <f t="shared" si="441"/>
        <v>3</v>
      </c>
      <c r="AE872" s="31">
        <f>_xlfn.XLOOKUP(C872,Product!$E$3:$E$29,Product!$F$3:$F$29)</f>
        <v>48000</v>
      </c>
      <c r="AF872" s="31">
        <f>_xlfn.XLOOKUP(C872,Product!$E$3:$E$29,Product!$G$3:$G$29)</f>
        <v>20000</v>
      </c>
      <c r="AG872" s="21" t="s">
        <v>100</v>
      </c>
      <c r="AH872" s="22">
        <f>_xlfn.XLOOKUP(AG872,Diskon!$C$3:$C$9,Diskon!$D$3:$D$9)</f>
        <v>0.15</v>
      </c>
      <c r="AI872" s="17" t="s">
        <v>13</v>
      </c>
      <c r="AJ872" s="16" t="s">
        <v>17</v>
      </c>
      <c r="AK872" s="16" t="s">
        <v>18</v>
      </c>
      <c r="AL872" s="23">
        <f t="shared" si="442"/>
        <v>144000</v>
      </c>
      <c r="AM872" s="23">
        <f t="shared" si="443"/>
        <v>21600</v>
      </c>
      <c r="AN872" s="23">
        <f t="shared" si="444"/>
        <v>122400</v>
      </c>
      <c r="AO872" s="23">
        <f t="shared" si="445"/>
        <v>60000</v>
      </c>
      <c r="AP872" s="23">
        <f t="shared" si="446"/>
        <v>62400</v>
      </c>
      <c r="AQ872" s="24">
        <v>45039</v>
      </c>
      <c r="AR872" s="27" t="str">
        <f t="shared" si="447"/>
        <v>23/04/23</v>
      </c>
      <c r="AS872" s="16">
        <v>1</v>
      </c>
      <c r="AT872" s="66">
        <f>AP872/'pivot general'!$A$8</f>
        <v>9.3606362892517615E-5</v>
      </c>
    </row>
    <row r="873" spans="1:46" ht="14.4" x14ac:dyDescent="0.3">
      <c r="A873" s="16">
        <v>872</v>
      </c>
      <c r="B873" s="16" t="str">
        <f t="shared" si="416"/>
        <v>ORD-SP-872-18/04/23</v>
      </c>
      <c r="C873" s="17" t="s">
        <v>65</v>
      </c>
      <c r="D873" s="16" t="str">
        <f>_xlfn.XLOOKUP($C873,Product!$E$3:$E$29,Product!$D$3:$D$29)</f>
        <v>SP</v>
      </c>
      <c r="E873" s="18" t="s">
        <v>252</v>
      </c>
      <c r="F873" s="18">
        <f t="shared" si="417"/>
        <v>10</v>
      </c>
      <c r="G873" s="18">
        <f t="shared" si="418"/>
        <v>24</v>
      </c>
      <c r="H873" s="18">
        <f t="shared" si="419"/>
        <v>35</v>
      </c>
      <c r="I873" s="18">
        <f t="shared" si="420"/>
        <v>14</v>
      </c>
      <c r="J873" s="16" t="str">
        <f t="shared" si="421"/>
        <v>Midnight Black</v>
      </c>
      <c r="K873" s="16" t="str">
        <f t="shared" si="422"/>
        <v>Midnight Black</v>
      </c>
      <c r="L873" s="25" t="str">
        <f t="shared" si="423"/>
        <v xml:space="preserve"> 7</v>
      </c>
      <c r="M873" s="19">
        <f t="shared" si="424"/>
        <v>7</v>
      </c>
      <c r="N873" s="18" t="e">
        <f t="shared" si="425"/>
        <v>#VALUE!</v>
      </c>
      <c r="O873" s="18" t="e">
        <f t="shared" si="426"/>
        <v>#VALUE!</v>
      </c>
      <c r="P873" s="18" t="e">
        <f t="shared" si="427"/>
        <v>#VALUE!</v>
      </c>
      <c r="Q873" s="18" t="e">
        <f t="shared" si="428"/>
        <v>#VALUE!</v>
      </c>
      <c r="R873" s="27" t="str">
        <f t="shared" si="429"/>
        <v xml:space="preserve"> </v>
      </c>
      <c r="S873" s="19" t="str">
        <f t="shared" si="430"/>
        <v xml:space="preserve"> </v>
      </c>
      <c r="T873" s="19" t="str">
        <f t="shared" si="431"/>
        <v>0</v>
      </c>
      <c r="U873" s="19">
        <f t="shared" si="432"/>
        <v>0</v>
      </c>
      <c r="V873" s="20" t="e">
        <f t="shared" si="433"/>
        <v>#VALUE!</v>
      </c>
      <c r="W873" s="18" t="e">
        <f t="shared" si="434"/>
        <v>#VALUE!</v>
      </c>
      <c r="X873" s="18" t="e">
        <f t="shared" si="435"/>
        <v>#VALUE!</v>
      </c>
      <c r="Y873" s="18" t="e">
        <f t="shared" si="436"/>
        <v>#VALUE!</v>
      </c>
      <c r="Z873" s="16" t="str">
        <f t="shared" si="437"/>
        <v xml:space="preserve"> </v>
      </c>
      <c r="AA873" s="16" t="str">
        <f t="shared" si="438"/>
        <v xml:space="preserve"> </v>
      </c>
      <c r="AB873" s="19" t="str">
        <f t="shared" si="439"/>
        <v>0</v>
      </c>
      <c r="AC873" s="19">
        <f t="shared" si="440"/>
        <v>0</v>
      </c>
      <c r="AD873" s="19">
        <f t="shared" si="441"/>
        <v>7</v>
      </c>
      <c r="AE873" s="31">
        <f>_xlfn.XLOOKUP(C873,Product!$E$3:$E$29,Product!$F$3:$F$29)</f>
        <v>360000</v>
      </c>
      <c r="AF873" s="31">
        <f>_xlfn.XLOOKUP(C873,Product!$E$3:$E$29,Product!$G$3:$G$29)</f>
        <v>108000</v>
      </c>
      <c r="AG873" s="21" t="s">
        <v>96</v>
      </c>
      <c r="AH873" s="22">
        <f>_xlfn.XLOOKUP(AG873,Diskon!$C$3:$C$9,Diskon!$D$3:$D$9)</f>
        <v>0.1</v>
      </c>
      <c r="AI873" s="17" t="s">
        <v>13</v>
      </c>
      <c r="AJ873" s="16" t="s">
        <v>14</v>
      </c>
      <c r="AK873" s="16" t="s">
        <v>42</v>
      </c>
      <c r="AL873" s="23">
        <f t="shared" si="442"/>
        <v>2520000</v>
      </c>
      <c r="AM873" s="23">
        <f t="shared" si="443"/>
        <v>252000</v>
      </c>
      <c r="AN873" s="23">
        <f t="shared" si="444"/>
        <v>2268000</v>
      </c>
      <c r="AO873" s="23">
        <f t="shared" si="445"/>
        <v>756000</v>
      </c>
      <c r="AP873" s="23">
        <f t="shared" si="446"/>
        <v>1512000</v>
      </c>
      <c r="AQ873" s="24">
        <v>45034</v>
      </c>
      <c r="AR873" s="27" t="str">
        <f t="shared" si="447"/>
        <v>18/04/23</v>
      </c>
      <c r="AS873" s="16">
        <v>4</v>
      </c>
      <c r="AT873" s="66">
        <f>AP873/'pivot general'!$A$8</f>
        <v>2.2681541777802346E-3</v>
      </c>
    </row>
    <row r="874" spans="1:46" ht="14.4" x14ac:dyDescent="0.3">
      <c r="A874" s="16">
        <v>873</v>
      </c>
      <c r="B874" s="16" t="str">
        <f t="shared" si="416"/>
        <v>ORD-AK-873-01/04/23</v>
      </c>
      <c r="C874" s="17" t="s">
        <v>45</v>
      </c>
      <c r="D874" s="16" t="str">
        <f>_xlfn.XLOOKUP($C874,Product!$E$3:$E$29,Product!$D$3:$D$29)</f>
        <v>AK</v>
      </c>
      <c r="E874" s="18" t="s">
        <v>674</v>
      </c>
      <c r="F874" s="18">
        <f t="shared" si="417"/>
        <v>10</v>
      </c>
      <c r="G874" s="18">
        <f t="shared" si="418"/>
        <v>14</v>
      </c>
      <c r="H874" s="18">
        <f t="shared" si="419"/>
        <v>25</v>
      </c>
      <c r="I874" s="18">
        <f t="shared" si="420"/>
        <v>4</v>
      </c>
      <c r="J874" s="16" t="str">
        <f t="shared" si="421"/>
        <v>Dusk</v>
      </c>
      <c r="K874" s="16" t="str">
        <f t="shared" si="422"/>
        <v>Dusk</v>
      </c>
      <c r="L874" s="25" t="str">
        <f t="shared" si="423"/>
        <v xml:space="preserve"> 1</v>
      </c>
      <c r="M874" s="19">
        <f t="shared" si="424"/>
        <v>1</v>
      </c>
      <c r="N874" s="18">
        <f t="shared" si="425"/>
        <v>38</v>
      </c>
      <c r="O874" s="18">
        <f t="shared" si="426"/>
        <v>50</v>
      </c>
      <c r="P874" s="18">
        <f t="shared" si="427"/>
        <v>61</v>
      </c>
      <c r="Q874" s="18">
        <f t="shared" si="428"/>
        <v>12</v>
      </c>
      <c r="R874" s="27" t="str">
        <f t="shared" si="429"/>
        <v xml:space="preserve">Carmine Red </v>
      </c>
      <c r="S874" s="19" t="str">
        <f t="shared" si="430"/>
        <v xml:space="preserve">Carmine Red </v>
      </c>
      <c r="T874" s="19" t="str">
        <f t="shared" si="431"/>
        <v xml:space="preserve"> 2</v>
      </c>
      <c r="U874" s="19">
        <f t="shared" si="432"/>
        <v>2</v>
      </c>
      <c r="V874" s="20">
        <f t="shared" si="433"/>
        <v>74</v>
      </c>
      <c r="W874" s="18">
        <f t="shared" si="434"/>
        <v>83</v>
      </c>
      <c r="X874" s="18">
        <f t="shared" si="435"/>
        <v>94</v>
      </c>
      <c r="Y874" s="18">
        <f t="shared" si="436"/>
        <v>9</v>
      </c>
      <c r="Z874" s="16" t="str">
        <f t="shared" si="437"/>
        <v xml:space="preserve">Ash Grey </v>
      </c>
      <c r="AA874" s="16" t="str">
        <f t="shared" si="438"/>
        <v xml:space="preserve">Ash Grey </v>
      </c>
      <c r="AB874" s="19" t="str">
        <f t="shared" si="439"/>
        <v xml:space="preserve"> 1</v>
      </c>
      <c r="AC874" s="19">
        <f t="shared" si="440"/>
        <v>1</v>
      </c>
      <c r="AD874" s="19">
        <f t="shared" si="441"/>
        <v>4</v>
      </c>
      <c r="AE874" s="31">
        <f>_xlfn.XLOOKUP(C874,Product!$E$3:$E$29,Product!$F$3:$F$29)</f>
        <v>400000</v>
      </c>
      <c r="AF874" s="31">
        <f>_xlfn.XLOOKUP(C874,Product!$E$3:$E$29,Product!$G$3:$G$29)</f>
        <v>250000</v>
      </c>
      <c r="AG874" s="21" t="s">
        <v>92</v>
      </c>
      <c r="AH874" s="22">
        <f>_xlfn.XLOOKUP(AG874,Diskon!$C$3:$C$9,Diskon!$D$3:$D$9)</f>
        <v>0.1</v>
      </c>
      <c r="AI874" s="17" t="s">
        <v>90</v>
      </c>
      <c r="AJ874" s="16" t="s">
        <v>14</v>
      </c>
      <c r="AK874" s="16" t="s">
        <v>15</v>
      </c>
      <c r="AL874" s="23">
        <f t="shared" si="442"/>
        <v>1600000</v>
      </c>
      <c r="AM874" s="23">
        <f t="shared" si="443"/>
        <v>160000</v>
      </c>
      <c r="AN874" s="23">
        <f t="shared" si="444"/>
        <v>1440000</v>
      </c>
      <c r="AO874" s="23">
        <f t="shared" si="445"/>
        <v>1000000</v>
      </c>
      <c r="AP874" s="23">
        <f t="shared" si="446"/>
        <v>440000</v>
      </c>
      <c r="AQ874" s="24">
        <v>45017</v>
      </c>
      <c r="AR874" s="27" t="str">
        <f t="shared" si="447"/>
        <v>01/04/23</v>
      </c>
      <c r="AS874" s="16">
        <v>5</v>
      </c>
      <c r="AT874" s="66">
        <f>AP874/'pivot general'!$A$8</f>
        <v>6.6004486654980374E-4</v>
      </c>
    </row>
    <row r="875" spans="1:46" ht="14.4" x14ac:dyDescent="0.3">
      <c r="A875" s="16">
        <v>874</v>
      </c>
      <c r="B875" s="16" t="str">
        <f t="shared" si="416"/>
        <v>ORD-PW-874-23/04/23</v>
      </c>
      <c r="C875" s="17" t="s">
        <v>59</v>
      </c>
      <c r="D875" s="16" t="str">
        <f>_xlfn.XLOOKUP($C875,Product!$E$3:$E$29,Product!$D$3:$D$29)</f>
        <v>PW</v>
      </c>
      <c r="E875" s="18" t="s">
        <v>675</v>
      </c>
      <c r="F875" s="18">
        <f t="shared" si="417"/>
        <v>10</v>
      </c>
      <c r="G875" s="18">
        <f t="shared" si="418"/>
        <v>14</v>
      </c>
      <c r="H875" s="18">
        <f t="shared" si="419"/>
        <v>25</v>
      </c>
      <c r="I875" s="18">
        <f t="shared" si="420"/>
        <v>4</v>
      </c>
      <c r="J875" s="16" t="str">
        <f t="shared" si="421"/>
        <v>Gold</v>
      </c>
      <c r="K875" s="16" t="str">
        <f t="shared" si="422"/>
        <v>Gold</v>
      </c>
      <c r="L875" s="25" t="str">
        <f t="shared" si="423"/>
        <v xml:space="preserve"> 2</v>
      </c>
      <c r="M875" s="19">
        <f t="shared" si="424"/>
        <v>2</v>
      </c>
      <c r="N875" s="18">
        <f t="shared" si="425"/>
        <v>38</v>
      </c>
      <c r="O875" s="18">
        <f t="shared" si="426"/>
        <v>49</v>
      </c>
      <c r="P875" s="18">
        <f t="shared" si="427"/>
        <v>60</v>
      </c>
      <c r="Q875" s="18">
        <f t="shared" si="428"/>
        <v>11</v>
      </c>
      <c r="R875" s="27" t="str">
        <f t="shared" si="429"/>
        <v xml:space="preserve">Snow White </v>
      </c>
      <c r="S875" s="19" t="str">
        <f t="shared" si="430"/>
        <v xml:space="preserve">Snow White </v>
      </c>
      <c r="T875" s="19" t="str">
        <f t="shared" si="431"/>
        <v xml:space="preserve"> 1</v>
      </c>
      <c r="U875" s="19">
        <f t="shared" si="432"/>
        <v>1</v>
      </c>
      <c r="V875" s="20">
        <f t="shared" si="433"/>
        <v>73</v>
      </c>
      <c r="W875" s="18">
        <f t="shared" si="434"/>
        <v>81</v>
      </c>
      <c r="X875" s="18">
        <f t="shared" si="435"/>
        <v>92</v>
      </c>
      <c r="Y875" s="18">
        <f t="shared" si="436"/>
        <v>8</v>
      </c>
      <c r="Z875" s="16" t="str">
        <f t="shared" si="437"/>
        <v xml:space="preserve">Magenta </v>
      </c>
      <c r="AA875" s="16" t="str">
        <f t="shared" si="438"/>
        <v xml:space="preserve">Magenta </v>
      </c>
      <c r="AB875" s="19" t="str">
        <f t="shared" si="439"/>
        <v xml:space="preserve"> 4</v>
      </c>
      <c r="AC875" s="19">
        <f t="shared" si="440"/>
        <v>4</v>
      </c>
      <c r="AD875" s="19">
        <f t="shared" si="441"/>
        <v>7</v>
      </c>
      <c r="AE875" s="31">
        <f>_xlfn.XLOOKUP(C875,Product!$E$3:$E$29,Product!$F$3:$F$29)</f>
        <v>110000</v>
      </c>
      <c r="AF875" s="31">
        <f>_xlfn.XLOOKUP(C875,Product!$E$3:$E$29,Product!$G$3:$G$29)</f>
        <v>40000</v>
      </c>
      <c r="AG875" s="21" t="s">
        <v>96</v>
      </c>
      <c r="AH875" s="22">
        <f>_xlfn.XLOOKUP(AG875,Diskon!$C$3:$C$9,Diskon!$D$3:$D$9)</f>
        <v>0.1</v>
      </c>
      <c r="AI875" s="17" t="s">
        <v>13</v>
      </c>
      <c r="AJ875" s="16" t="s">
        <v>14</v>
      </c>
      <c r="AK875" s="16" t="s">
        <v>46</v>
      </c>
      <c r="AL875" s="23">
        <f t="shared" si="442"/>
        <v>770000</v>
      </c>
      <c r="AM875" s="23">
        <f t="shared" si="443"/>
        <v>77000</v>
      </c>
      <c r="AN875" s="23">
        <f t="shared" si="444"/>
        <v>693000</v>
      </c>
      <c r="AO875" s="23">
        <f t="shared" si="445"/>
        <v>280000</v>
      </c>
      <c r="AP875" s="23">
        <f t="shared" si="446"/>
        <v>413000</v>
      </c>
      <c r="AQ875" s="24">
        <v>45039</v>
      </c>
      <c r="AR875" s="27" t="str">
        <f t="shared" si="447"/>
        <v>23/04/23</v>
      </c>
      <c r="AS875" s="16">
        <v>3</v>
      </c>
      <c r="AT875" s="66">
        <f>AP875/'pivot general'!$A$8</f>
        <v>6.1954211337515665E-4</v>
      </c>
    </row>
    <row r="876" spans="1:46" ht="14.4" x14ac:dyDescent="0.3">
      <c r="A876" s="16">
        <v>875</v>
      </c>
      <c r="B876" s="16" t="str">
        <f t="shared" si="416"/>
        <v>ORD-SP-875-21/04/23</v>
      </c>
      <c r="C876" s="17" t="s">
        <v>63</v>
      </c>
      <c r="D876" s="16" t="str">
        <f>_xlfn.XLOOKUP($C876,Product!$E$3:$E$29,Product!$D$3:$D$29)</f>
        <v>SP</v>
      </c>
      <c r="E876" s="18" t="s">
        <v>676</v>
      </c>
      <c r="F876" s="18">
        <f t="shared" si="417"/>
        <v>10</v>
      </c>
      <c r="G876" s="18">
        <f t="shared" si="418"/>
        <v>19</v>
      </c>
      <c r="H876" s="18">
        <f t="shared" si="419"/>
        <v>30</v>
      </c>
      <c r="I876" s="18">
        <f t="shared" si="420"/>
        <v>9</v>
      </c>
      <c r="J876" s="16" t="str">
        <f t="shared" si="421"/>
        <v>Rose Gold</v>
      </c>
      <c r="K876" s="16" t="str">
        <f t="shared" si="422"/>
        <v>Rose Gold</v>
      </c>
      <c r="L876" s="25" t="str">
        <f t="shared" si="423"/>
        <v xml:space="preserve"> 4</v>
      </c>
      <c r="M876" s="19">
        <f t="shared" si="424"/>
        <v>4</v>
      </c>
      <c r="N876" s="18">
        <f t="shared" si="425"/>
        <v>43</v>
      </c>
      <c r="O876" s="18">
        <f t="shared" si="426"/>
        <v>54</v>
      </c>
      <c r="P876" s="18">
        <f t="shared" si="427"/>
        <v>65</v>
      </c>
      <c r="Q876" s="18">
        <f t="shared" si="428"/>
        <v>11</v>
      </c>
      <c r="R876" s="27" t="str">
        <f t="shared" si="429"/>
        <v xml:space="preserve">Snow White </v>
      </c>
      <c r="S876" s="19" t="str">
        <f t="shared" si="430"/>
        <v xml:space="preserve">Snow White </v>
      </c>
      <c r="T876" s="19" t="str">
        <f t="shared" si="431"/>
        <v xml:space="preserve"> 2</v>
      </c>
      <c r="U876" s="19">
        <f t="shared" si="432"/>
        <v>2</v>
      </c>
      <c r="V876" s="20" t="e">
        <f t="shared" si="433"/>
        <v>#VALUE!</v>
      </c>
      <c r="W876" s="18" t="e">
        <f t="shared" si="434"/>
        <v>#VALUE!</v>
      </c>
      <c r="X876" s="18" t="e">
        <f t="shared" si="435"/>
        <v>#VALUE!</v>
      </c>
      <c r="Y876" s="18" t="e">
        <f t="shared" si="436"/>
        <v>#VALUE!</v>
      </c>
      <c r="Z876" s="16" t="str">
        <f t="shared" si="437"/>
        <v xml:space="preserve"> </v>
      </c>
      <c r="AA876" s="16" t="str">
        <f t="shared" si="438"/>
        <v xml:space="preserve"> </v>
      </c>
      <c r="AB876" s="19" t="str">
        <f t="shared" si="439"/>
        <v>0</v>
      </c>
      <c r="AC876" s="19">
        <f t="shared" si="440"/>
        <v>0</v>
      </c>
      <c r="AD876" s="19">
        <f t="shared" si="441"/>
        <v>6</v>
      </c>
      <c r="AE876" s="31">
        <f>_xlfn.XLOOKUP(C876,Product!$E$3:$E$29,Product!$F$3:$F$29)</f>
        <v>125000</v>
      </c>
      <c r="AF876" s="31">
        <f>_xlfn.XLOOKUP(C876,Product!$E$3:$E$29,Product!$G$3:$G$29)</f>
        <v>23000</v>
      </c>
      <c r="AG876" s="21" t="s">
        <v>100</v>
      </c>
      <c r="AH876" s="22">
        <f>_xlfn.XLOOKUP(AG876,Diskon!$C$3:$C$9,Diskon!$D$3:$D$9)</f>
        <v>0.15</v>
      </c>
      <c r="AI876" s="17" t="s">
        <v>13</v>
      </c>
      <c r="AJ876" s="16" t="s">
        <v>17</v>
      </c>
      <c r="AK876" s="16" t="s">
        <v>44</v>
      </c>
      <c r="AL876" s="23">
        <f t="shared" si="442"/>
        <v>750000</v>
      </c>
      <c r="AM876" s="23">
        <f t="shared" si="443"/>
        <v>112500</v>
      </c>
      <c r="AN876" s="23">
        <f t="shared" si="444"/>
        <v>637500</v>
      </c>
      <c r="AO876" s="23">
        <f t="shared" si="445"/>
        <v>138000</v>
      </c>
      <c r="AP876" s="23">
        <f t="shared" si="446"/>
        <v>499500</v>
      </c>
      <c r="AQ876" s="24">
        <v>45037</v>
      </c>
      <c r="AR876" s="27" t="str">
        <f t="shared" si="447"/>
        <v>21/04/23</v>
      </c>
      <c r="AS876" s="16">
        <v>2</v>
      </c>
      <c r="AT876" s="66">
        <f>AP876/'pivot general'!$A$8</f>
        <v>7.4930093373097042E-4</v>
      </c>
    </row>
    <row r="877" spans="1:46" ht="14.4" x14ac:dyDescent="0.3">
      <c r="A877" s="16">
        <v>876</v>
      </c>
      <c r="B877" s="16" t="str">
        <f t="shared" si="416"/>
        <v>ORD-SP-876-01/04/23</v>
      </c>
      <c r="C877" s="17" t="s">
        <v>65</v>
      </c>
      <c r="D877" s="16" t="str">
        <f>_xlfn.XLOOKUP($C877,Product!$E$3:$E$29,Product!$D$3:$D$29)</f>
        <v>SP</v>
      </c>
      <c r="E877" s="18" t="s">
        <v>104</v>
      </c>
      <c r="F877" s="18">
        <f t="shared" si="417"/>
        <v>10</v>
      </c>
      <c r="G877" s="18">
        <f t="shared" si="418"/>
        <v>23</v>
      </c>
      <c r="H877" s="18">
        <f t="shared" si="419"/>
        <v>34</v>
      </c>
      <c r="I877" s="18">
        <f t="shared" si="420"/>
        <v>13</v>
      </c>
      <c r="J877" s="16" t="str">
        <f t="shared" si="421"/>
        <v>Summer Orange</v>
      </c>
      <c r="K877" s="16" t="str">
        <f t="shared" si="422"/>
        <v>Summer Orange</v>
      </c>
      <c r="L877" s="25" t="str">
        <f t="shared" si="423"/>
        <v xml:space="preserve"> 1</v>
      </c>
      <c r="M877" s="19">
        <f t="shared" si="424"/>
        <v>1</v>
      </c>
      <c r="N877" s="18" t="e">
        <f t="shared" si="425"/>
        <v>#VALUE!</v>
      </c>
      <c r="O877" s="18" t="e">
        <f t="shared" si="426"/>
        <v>#VALUE!</v>
      </c>
      <c r="P877" s="18" t="e">
        <f t="shared" si="427"/>
        <v>#VALUE!</v>
      </c>
      <c r="Q877" s="18" t="e">
        <f t="shared" si="428"/>
        <v>#VALUE!</v>
      </c>
      <c r="R877" s="27" t="str">
        <f t="shared" si="429"/>
        <v xml:space="preserve"> </v>
      </c>
      <c r="S877" s="19" t="str">
        <f t="shared" si="430"/>
        <v xml:space="preserve"> </v>
      </c>
      <c r="T877" s="19" t="str">
        <f t="shared" si="431"/>
        <v>0</v>
      </c>
      <c r="U877" s="19">
        <f t="shared" si="432"/>
        <v>0</v>
      </c>
      <c r="V877" s="20" t="e">
        <f t="shared" si="433"/>
        <v>#VALUE!</v>
      </c>
      <c r="W877" s="18" t="e">
        <f t="shared" si="434"/>
        <v>#VALUE!</v>
      </c>
      <c r="X877" s="18" t="e">
        <f t="shared" si="435"/>
        <v>#VALUE!</v>
      </c>
      <c r="Y877" s="18" t="e">
        <f t="shared" si="436"/>
        <v>#VALUE!</v>
      </c>
      <c r="Z877" s="16" t="str">
        <f t="shared" si="437"/>
        <v xml:space="preserve"> </v>
      </c>
      <c r="AA877" s="16" t="str">
        <f t="shared" si="438"/>
        <v xml:space="preserve"> </v>
      </c>
      <c r="AB877" s="19" t="str">
        <f t="shared" si="439"/>
        <v>0</v>
      </c>
      <c r="AC877" s="19">
        <f t="shared" si="440"/>
        <v>0</v>
      </c>
      <c r="AD877" s="19">
        <f t="shared" si="441"/>
        <v>1</v>
      </c>
      <c r="AE877" s="31">
        <f>_xlfn.XLOOKUP(C877,Product!$E$3:$E$29,Product!$F$3:$F$29)</f>
        <v>360000</v>
      </c>
      <c r="AF877" s="31">
        <f>_xlfn.XLOOKUP(C877,Product!$E$3:$E$29,Product!$G$3:$G$29)</f>
        <v>108000</v>
      </c>
      <c r="AG877" s="21" t="s">
        <v>19</v>
      </c>
      <c r="AH877" s="22">
        <f>_xlfn.XLOOKUP(AG877,Diskon!$C$3:$C$9,Diskon!$D$3:$D$9)</f>
        <v>0.15</v>
      </c>
      <c r="AI877" s="17" t="s">
        <v>90</v>
      </c>
      <c r="AJ877" s="16" t="s">
        <v>11</v>
      </c>
      <c r="AK877" s="16" t="s">
        <v>38</v>
      </c>
      <c r="AL877" s="23">
        <f t="shared" si="442"/>
        <v>360000</v>
      </c>
      <c r="AM877" s="23">
        <f t="shared" si="443"/>
        <v>54000</v>
      </c>
      <c r="AN877" s="23">
        <f t="shared" si="444"/>
        <v>306000</v>
      </c>
      <c r="AO877" s="23">
        <f t="shared" si="445"/>
        <v>108000</v>
      </c>
      <c r="AP877" s="23">
        <f t="shared" si="446"/>
        <v>198000</v>
      </c>
      <c r="AQ877" s="24">
        <v>45017</v>
      </c>
      <c r="AR877" s="27" t="str">
        <f t="shared" si="447"/>
        <v>01/04/23</v>
      </c>
      <c r="AS877" s="16">
        <v>5</v>
      </c>
      <c r="AT877" s="66">
        <f>AP877/'pivot general'!$A$8</f>
        <v>2.9702018994741169E-4</v>
      </c>
    </row>
    <row r="878" spans="1:46" ht="14.4" x14ac:dyDescent="0.3">
      <c r="A878" s="16">
        <v>877</v>
      </c>
      <c r="B878" s="16" t="str">
        <f t="shared" si="416"/>
        <v>ORD-AK-877-12/04/23</v>
      </c>
      <c r="C878" s="17" t="s">
        <v>69</v>
      </c>
      <c r="D878" s="16" t="str">
        <f>_xlfn.XLOOKUP($C878,Product!$E$3:$E$29,Product!$D$3:$D$29)</f>
        <v>AK</v>
      </c>
      <c r="E878" s="18" t="s">
        <v>111</v>
      </c>
      <c r="F878" s="18">
        <f t="shared" si="417"/>
        <v>10</v>
      </c>
      <c r="G878" s="18">
        <f t="shared" si="418"/>
        <v>18</v>
      </c>
      <c r="H878" s="18">
        <f t="shared" si="419"/>
        <v>29</v>
      </c>
      <c r="I878" s="18">
        <f t="shared" si="420"/>
        <v>8</v>
      </c>
      <c r="J878" s="16" t="str">
        <f t="shared" si="421"/>
        <v>Ash Grey</v>
      </c>
      <c r="K878" s="16" t="str">
        <f t="shared" si="422"/>
        <v>Ash Grey</v>
      </c>
      <c r="L878" s="25" t="str">
        <f t="shared" si="423"/>
        <v xml:space="preserve"> 1</v>
      </c>
      <c r="M878" s="19">
        <f t="shared" si="424"/>
        <v>1</v>
      </c>
      <c r="N878" s="18" t="e">
        <f t="shared" si="425"/>
        <v>#VALUE!</v>
      </c>
      <c r="O878" s="18" t="e">
        <f t="shared" si="426"/>
        <v>#VALUE!</v>
      </c>
      <c r="P878" s="18" t="e">
        <f t="shared" si="427"/>
        <v>#VALUE!</v>
      </c>
      <c r="Q878" s="18" t="e">
        <f t="shared" si="428"/>
        <v>#VALUE!</v>
      </c>
      <c r="R878" s="27" t="str">
        <f t="shared" si="429"/>
        <v xml:space="preserve"> </v>
      </c>
      <c r="S878" s="19" t="str">
        <f t="shared" si="430"/>
        <v xml:space="preserve"> </v>
      </c>
      <c r="T878" s="19" t="str">
        <f t="shared" si="431"/>
        <v>0</v>
      </c>
      <c r="U878" s="19">
        <f t="shared" si="432"/>
        <v>0</v>
      </c>
      <c r="V878" s="20" t="e">
        <f t="shared" si="433"/>
        <v>#VALUE!</v>
      </c>
      <c r="W878" s="18" t="e">
        <f t="shared" si="434"/>
        <v>#VALUE!</v>
      </c>
      <c r="X878" s="18" t="e">
        <f t="shared" si="435"/>
        <v>#VALUE!</v>
      </c>
      <c r="Y878" s="18" t="e">
        <f t="shared" si="436"/>
        <v>#VALUE!</v>
      </c>
      <c r="Z878" s="16" t="str">
        <f t="shared" si="437"/>
        <v xml:space="preserve"> </v>
      </c>
      <c r="AA878" s="16" t="str">
        <f t="shared" si="438"/>
        <v xml:space="preserve"> </v>
      </c>
      <c r="AB878" s="19" t="str">
        <f t="shared" si="439"/>
        <v>0</v>
      </c>
      <c r="AC878" s="19">
        <f t="shared" si="440"/>
        <v>0</v>
      </c>
      <c r="AD878" s="19">
        <f t="shared" si="441"/>
        <v>1</v>
      </c>
      <c r="AE878" s="31">
        <f>_xlfn.XLOOKUP(C878,Product!$E$3:$E$29,Product!$F$3:$F$29)</f>
        <v>9000</v>
      </c>
      <c r="AF878" s="31">
        <f>_xlfn.XLOOKUP(C878,Product!$E$3:$E$29,Product!$G$3:$G$29)</f>
        <v>2000</v>
      </c>
      <c r="AG878" s="21" t="s">
        <v>16</v>
      </c>
      <c r="AH878" s="22" t="e">
        <f>_xlfn.XLOOKUP(AG878,Diskon!$C$3:$C$9,Diskon!$D$3:$D$9)</f>
        <v>#N/A</v>
      </c>
      <c r="AI878" s="17" t="s">
        <v>16</v>
      </c>
      <c r="AJ878" s="16" t="s">
        <v>11</v>
      </c>
      <c r="AK878" s="16" t="s">
        <v>75</v>
      </c>
      <c r="AL878" s="23">
        <f t="shared" si="442"/>
        <v>9000</v>
      </c>
      <c r="AM878" s="23" t="str">
        <f t="shared" si="443"/>
        <v>0</v>
      </c>
      <c r="AN878" s="23">
        <f t="shared" si="444"/>
        <v>9000</v>
      </c>
      <c r="AO878" s="23">
        <f t="shared" si="445"/>
        <v>2000</v>
      </c>
      <c r="AP878" s="23">
        <f t="shared" si="446"/>
        <v>7000</v>
      </c>
      <c r="AQ878" s="24">
        <v>45028</v>
      </c>
      <c r="AR878" s="27" t="str">
        <f t="shared" si="447"/>
        <v>12/04/23</v>
      </c>
      <c r="AS878" s="16">
        <v>3</v>
      </c>
      <c r="AT878" s="66">
        <f>AP878/'pivot general'!$A$8</f>
        <v>1.0500713786019605E-5</v>
      </c>
    </row>
    <row r="879" spans="1:46" ht="14.4" x14ac:dyDescent="0.3">
      <c r="A879" s="16">
        <v>878</v>
      </c>
      <c r="B879" s="16" t="str">
        <f t="shared" si="416"/>
        <v>ORD-PW-878-28/04/23</v>
      </c>
      <c r="C879" s="17" t="s">
        <v>21</v>
      </c>
      <c r="D879" s="16" t="str">
        <f>_xlfn.XLOOKUP($C879,Product!$E$3:$E$29,Product!$D$3:$D$29)</f>
        <v>PW</v>
      </c>
      <c r="E879" s="18" t="s">
        <v>677</v>
      </c>
      <c r="F879" s="18">
        <f t="shared" si="417"/>
        <v>10</v>
      </c>
      <c r="G879" s="18">
        <f t="shared" si="418"/>
        <v>21</v>
      </c>
      <c r="H879" s="18">
        <f t="shared" si="419"/>
        <v>32</v>
      </c>
      <c r="I879" s="18">
        <f t="shared" si="420"/>
        <v>11</v>
      </c>
      <c r="J879" s="16" t="str">
        <f t="shared" si="421"/>
        <v>Carmine Red</v>
      </c>
      <c r="K879" s="16" t="str">
        <f t="shared" si="422"/>
        <v>Carmine Red</v>
      </c>
      <c r="L879" s="25" t="str">
        <f t="shared" si="423"/>
        <v xml:space="preserve"> 1</v>
      </c>
      <c r="M879" s="19">
        <f t="shared" si="424"/>
        <v>1</v>
      </c>
      <c r="N879" s="18">
        <f t="shared" si="425"/>
        <v>45</v>
      </c>
      <c r="O879" s="18">
        <f t="shared" si="426"/>
        <v>50</v>
      </c>
      <c r="P879" s="18">
        <f t="shared" si="427"/>
        <v>61</v>
      </c>
      <c r="Q879" s="18">
        <f t="shared" si="428"/>
        <v>5</v>
      </c>
      <c r="R879" s="27" t="str">
        <f t="shared" si="429"/>
        <v xml:space="preserve">Gold </v>
      </c>
      <c r="S879" s="19" t="str">
        <f t="shared" si="430"/>
        <v xml:space="preserve">Gold </v>
      </c>
      <c r="T879" s="19" t="str">
        <f t="shared" si="431"/>
        <v xml:space="preserve"> 1</v>
      </c>
      <c r="U879" s="19">
        <f t="shared" si="432"/>
        <v>1</v>
      </c>
      <c r="V879" s="20">
        <f t="shared" si="433"/>
        <v>74</v>
      </c>
      <c r="W879" s="18">
        <f t="shared" si="434"/>
        <v>79</v>
      </c>
      <c r="X879" s="18">
        <f t="shared" si="435"/>
        <v>90</v>
      </c>
      <c r="Y879" s="18">
        <f t="shared" si="436"/>
        <v>5</v>
      </c>
      <c r="Z879" s="16" t="str">
        <f t="shared" si="437"/>
        <v xml:space="preserve">Dusk </v>
      </c>
      <c r="AA879" s="16" t="str">
        <f t="shared" si="438"/>
        <v xml:space="preserve">Dusk </v>
      </c>
      <c r="AB879" s="19" t="str">
        <f t="shared" si="439"/>
        <v xml:space="preserve"> 1</v>
      </c>
      <c r="AC879" s="19">
        <f t="shared" si="440"/>
        <v>1</v>
      </c>
      <c r="AD879" s="19">
        <f t="shared" si="441"/>
        <v>3</v>
      </c>
      <c r="AE879" s="31">
        <f>_xlfn.XLOOKUP(C879,Product!$E$3:$E$29,Product!$F$3:$F$29)</f>
        <v>90000</v>
      </c>
      <c r="AF879" s="31">
        <f>_xlfn.XLOOKUP(C879,Product!$E$3:$E$29,Product!$G$3:$G$29)</f>
        <v>36000</v>
      </c>
      <c r="AG879" s="21" t="s">
        <v>100</v>
      </c>
      <c r="AH879" s="22">
        <f>_xlfn.XLOOKUP(AG879,Diskon!$C$3:$C$9,Diskon!$D$3:$D$9)</f>
        <v>0.15</v>
      </c>
      <c r="AI879" s="17" t="s">
        <v>13</v>
      </c>
      <c r="AJ879" s="16" t="s">
        <v>17</v>
      </c>
      <c r="AK879" s="16" t="s">
        <v>58</v>
      </c>
      <c r="AL879" s="23">
        <f t="shared" si="442"/>
        <v>270000</v>
      </c>
      <c r="AM879" s="23">
        <f t="shared" si="443"/>
        <v>40500</v>
      </c>
      <c r="AN879" s="23">
        <f t="shared" si="444"/>
        <v>229500</v>
      </c>
      <c r="AO879" s="23">
        <f t="shared" si="445"/>
        <v>108000</v>
      </c>
      <c r="AP879" s="23">
        <f t="shared" si="446"/>
        <v>121500</v>
      </c>
      <c r="AQ879" s="24">
        <v>45044</v>
      </c>
      <c r="AR879" s="27" t="str">
        <f t="shared" si="447"/>
        <v>28/04/23</v>
      </c>
      <c r="AS879" s="16">
        <v>4</v>
      </c>
      <c r="AT879" s="66">
        <f>AP879/'pivot general'!$A$8</f>
        <v>1.822623892859117E-4</v>
      </c>
    </row>
    <row r="880" spans="1:46" ht="14.4" x14ac:dyDescent="0.3">
      <c r="A880" s="16">
        <v>879</v>
      </c>
      <c r="B880" s="16" t="str">
        <f t="shared" si="416"/>
        <v>ORD-PW-879-16/04/23</v>
      </c>
      <c r="C880" s="17" t="s">
        <v>59</v>
      </c>
      <c r="D880" s="16" t="str">
        <f>_xlfn.XLOOKUP($C880,Product!$E$3:$E$29,Product!$D$3:$D$29)</f>
        <v>PW</v>
      </c>
      <c r="E880" s="18" t="s">
        <v>407</v>
      </c>
      <c r="F880" s="18">
        <f t="shared" si="417"/>
        <v>10</v>
      </c>
      <c r="G880" s="18">
        <f t="shared" si="418"/>
        <v>14</v>
      </c>
      <c r="H880" s="18">
        <f t="shared" si="419"/>
        <v>25</v>
      </c>
      <c r="I880" s="18">
        <f t="shared" si="420"/>
        <v>4</v>
      </c>
      <c r="J880" s="16" t="str">
        <f t="shared" si="421"/>
        <v>Gold</v>
      </c>
      <c r="K880" s="16" t="str">
        <f t="shared" si="422"/>
        <v>Gold</v>
      </c>
      <c r="L880" s="25" t="str">
        <f t="shared" si="423"/>
        <v xml:space="preserve"> 7</v>
      </c>
      <c r="M880" s="19">
        <f t="shared" si="424"/>
        <v>7</v>
      </c>
      <c r="N880" s="18" t="e">
        <f t="shared" si="425"/>
        <v>#VALUE!</v>
      </c>
      <c r="O880" s="18" t="e">
        <f t="shared" si="426"/>
        <v>#VALUE!</v>
      </c>
      <c r="P880" s="18" t="e">
        <f t="shared" si="427"/>
        <v>#VALUE!</v>
      </c>
      <c r="Q880" s="18" t="e">
        <f t="shared" si="428"/>
        <v>#VALUE!</v>
      </c>
      <c r="R880" s="27" t="str">
        <f t="shared" si="429"/>
        <v xml:space="preserve"> </v>
      </c>
      <c r="S880" s="19" t="str">
        <f t="shared" si="430"/>
        <v xml:space="preserve"> </v>
      </c>
      <c r="T880" s="19" t="str">
        <f t="shared" si="431"/>
        <v>0</v>
      </c>
      <c r="U880" s="19">
        <f t="shared" si="432"/>
        <v>0</v>
      </c>
      <c r="V880" s="20" t="e">
        <f t="shared" si="433"/>
        <v>#VALUE!</v>
      </c>
      <c r="W880" s="18" t="e">
        <f t="shared" si="434"/>
        <v>#VALUE!</v>
      </c>
      <c r="X880" s="18" t="e">
        <f t="shared" si="435"/>
        <v>#VALUE!</v>
      </c>
      <c r="Y880" s="18" t="e">
        <f t="shared" si="436"/>
        <v>#VALUE!</v>
      </c>
      <c r="Z880" s="16" t="str">
        <f t="shared" si="437"/>
        <v xml:space="preserve"> </v>
      </c>
      <c r="AA880" s="16" t="str">
        <f t="shared" si="438"/>
        <v xml:space="preserve"> </v>
      </c>
      <c r="AB880" s="19" t="str">
        <f t="shared" si="439"/>
        <v>0</v>
      </c>
      <c r="AC880" s="19">
        <f t="shared" si="440"/>
        <v>0</v>
      </c>
      <c r="AD880" s="19">
        <f t="shared" si="441"/>
        <v>7</v>
      </c>
      <c r="AE880" s="31">
        <f>_xlfn.XLOOKUP(C880,Product!$E$3:$E$29,Product!$F$3:$F$29)</f>
        <v>110000</v>
      </c>
      <c r="AF880" s="31">
        <f>_xlfn.XLOOKUP(C880,Product!$E$3:$E$29,Product!$G$3:$G$29)</f>
        <v>40000</v>
      </c>
      <c r="AG880" s="21" t="s">
        <v>100</v>
      </c>
      <c r="AH880" s="22">
        <f>_xlfn.XLOOKUP(AG880,Diskon!$C$3:$C$9,Diskon!$D$3:$D$9)</f>
        <v>0.15</v>
      </c>
      <c r="AI880" s="17" t="s">
        <v>13</v>
      </c>
      <c r="AJ880" s="16" t="s">
        <v>17</v>
      </c>
      <c r="AK880" s="16" t="s">
        <v>28</v>
      </c>
      <c r="AL880" s="23">
        <f t="shared" si="442"/>
        <v>770000</v>
      </c>
      <c r="AM880" s="23">
        <f t="shared" si="443"/>
        <v>115500</v>
      </c>
      <c r="AN880" s="23">
        <f t="shared" si="444"/>
        <v>654500</v>
      </c>
      <c r="AO880" s="23">
        <f t="shared" si="445"/>
        <v>280000</v>
      </c>
      <c r="AP880" s="23">
        <f t="shared" si="446"/>
        <v>374500</v>
      </c>
      <c r="AQ880" s="24">
        <v>45032</v>
      </c>
      <c r="AR880" s="27" t="str">
        <f t="shared" si="447"/>
        <v>16/04/23</v>
      </c>
      <c r="AS880" s="16">
        <v>2</v>
      </c>
      <c r="AT880" s="66">
        <f>AP880/'pivot general'!$A$8</f>
        <v>5.6178818755204889E-4</v>
      </c>
    </row>
    <row r="881" spans="1:46" ht="14.4" x14ac:dyDescent="0.3">
      <c r="A881" s="16">
        <v>880</v>
      </c>
      <c r="B881" s="16" t="str">
        <f t="shared" si="416"/>
        <v>ORD-PP-880-01/04/23</v>
      </c>
      <c r="C881" s="17" t="s">
        <v>56</v>
      </c>
      <c r="D881" s="16" t="str">
        <f>_xlfn.XLOOKUP($C881,Product!$E$3:$E$29,Product!$D$3:$D$29)</f>
        <v>PP</v>
      </c>
      <c r="E881" s="18" t="s">
        <v>678</v>
      </c>
      <c r="F881" s="18">
        <f t="shared" si="417"/>
        <v>10</v>
      </c>
      <c r="G881" s="18">
        <f t="shared" si="418"/>
        <v>17</v>
      </c>
      <c r="H881" s="18">
        <f t="shared" si="419"/>
        <v>28</v>
      </c>
      <c r="I881" s="18">
        <f t="shared" si="420"/>
        <v>7</v>
      </c>
      <c r="J881" s="16" t="str">
        <f t="shared" si="421"/>
        <v>Magenta</v>
      </c>
      <c r="K881" s="16" t="str">
        <f t="shared" si="422"/>
        <v>Magenta</v>
      </c>
      <c r="L881" s="25" t="str">
        <f t="shared" si="423"/>
        <v xml:space="preserve"> 1</v>
      </c>
      <c r="M881" s="19">
        <f t="shared" si="424"/>
        <v>1</v>
      </c>
      <c r="N881" s="18">
        <f t="shared" si="425"/>
        <v>41</v>
      </c>
      <c r="O881" s="18">
        <f t="shared" si="426"/>
        <v>51</v>
      </c>
      <c r="P881" s="18">
        <f t="shared" si="427"/>
        <v>62</v>
      </c>
      <c r="Q881" s="18">
        <f t="shared" si="428"/>
        <v>10</v>
      </c>
      <c r="R881" s="27" t="str">
        <f t="shared" si="429"/>
        <v xml:space="preserve">Rose Gold </v>
      </c>
      <c r="S881" s="19" t="str">
        <f t="shared" si="430"/>
        <v xml:space="preserve">Rose Gold </v>
      </c>
      <c r="T881" s="19" t="str">
        <f t="shared" si="431"/>
        <v xml:space="preserve"> 2</v>
      </c>
      <c r="U881" s="19">
        <f t="shared" si="432"/>
        <v>2</v>
      </c>
      <c r="V881" s="20" t="e">
        <f t="shared" si="433"/>
        <v>#VALUE!</v>
      </c>
      <c r="W881" s="18" t="e">
        <f t="shared" si="434"/>
        <v>#VALUE!</v>
      </c>
      <c r="X881" s="18" t="e">
        <f t="shared" si="435"/>
        <v>#VALUE!</v>
      </c>
      <c r="Y881" s="18" t="e">
        <f t="shared" si="436"/>
        <v>#VALUE!</v>
      </c>
      <c r="Z881" s="16" t="str">
        <f t="shared" si="437"/>
        <v xml:space="preserve"> </v>
      </c>
      <c r="AA881" s="16" t="str">
        <f t="shared" si="438"/>
        <v xml:space="preserve"> </v>
      </c>
      <c r="AB881" s="19" t="str">
        <f t="shared" si="439"/>
        <v>0</v>
      </c>
      <c r="AC881" s="19">
        <f t="shared" si="440"/>
        <v>0</v>
      </c>
      <c r="AD881" s="19">
        <f t="shared" si="441"/>
        <v>3</v>
      </c>
      <c r="AE881" s="31">
        <f>_xlfn.XLOOKUP(C881,Product!$E$3:$E$29,Product!$F$3:$F$29)</f>
        <v>175000</v>
      </c>
      <c r="AF881" s="31">
        <f>_xlfn.XLOOKUP(C881,Product!$E$3:$E$29,Product!$G$3:$G$29)</f>
        <v>63000</v>
      </c>
      <c r="AG881" s="21" t="s">
        <v>10</v>
      </c>
      <c r="AH881" s="22">
        <f>_xlfn.XLOOKUP(AG881,Diskon!$C$3:$C$9,Diskon!$D$3:$D$9)</f>
        <v>0.1</v>
      </c>
      <c r="AI881" s="17" t="s">
        <v>90</v>
      </c>
      <c r="AJ881" s="16" t="s">
        <v>11</v>
      </c>
      <c r="AK881" s="16" t="s">
        <v>42</v>
      </c>
      <c r="AL881" s="23">
        <f t="shared" si="442"/>
        <v>525000</v>
      </c>
      <c r="AM881" s="23">
        <f t="shared" si="443"/>
        <v>52500</v>
      </c>
      <c r="AN881" s="23">
        <f t="shared" si="444"/>
        <v>472500</v>
      </c>
      <c r="AO881" s="23">
        <f t="shared" si="445"/>
        <v>189000</v>
      </c>
      <c r="AP881" s="23">
        <f t="shared" si="446"/>
        <v>283500</v>
      </c>
      <c r="AQ881" s="24">
        <v>45017</v>
      </c>
      <c r="AR881" s="27" t="str">
        <f t="shared" si="447"/>
        <v>01/04/23</v>
      </c>
      <c r="AS881" s="16">
        <v>5</v>
      </c>
      <c r="AT881" s="66">
        <f>AP881/'pivot general'!$A$8</f>
        <v>4.2527890833379399E-4</v>
      </c>
    </row>
    <row r="882" spans="1:46" ht="14.4" x14ac:dyDescent="0.3">
      <c r="A882" s="16">
        <v>881</v>
      </c>
      <c r="B882" s="16" t="str">
        <f t="shared" si="416"/>
        <v>ORD-SP-881-23/04/23</v>
      </c>
      <c r="C882" s="17" t="s">
        <v>65</v>
      </c>
      <c r="D882" s="16" t="str">
        <f>_xlfn.XLOOKUP($C882,Product!$E$3:$E$29,Product!$D$3:$D$29)</f>
        <v>SP</v>
      </c>
      <c r="E882" s="18" t="s">
        <v>679</v>
      </c>
      <c r="F882" s="18">
        <f t="shared" si="417"/>
        <v>10</v>
      </c>
      <c r="G882" s="18">
        <f t="shared" si="418"/>
        <v>19</v>
      </c>
      <c r="H882" s="18">
        <f t="shared" si="419"/>
        <v>30</v>
      </c>
      <c r="I882" s="18">
        <f t="shared" si="420"/>
        <v>9</v>
      </c>
      <c r="J882" s="16" t="str">
        <f t="shared" si="421"/>
        <v>Rose Gold</v>
      </c>
      <c r="K882" s="16" t="str">
        <f t="shared" si="422"/>
        <v>Rose Gold</v>
      </c>
      <c r="L882" s="25" t="str">
        <f t="shared" si="423"/>
        <v xml:space="preserve"> 3</v>
      </c>
      <c r="M882" s="19">
        <f t="shared" si="424"/>
        <v>3</v>
      </c>
      <c r="N882" s="18">
        <f t="shared" si="425"/>
        <v>43</v>
      </c>
      <c r="O882" s="18">
        <f t="shared" si="426"/>
        <v>48</v>
      </c>
      <c r="P882" s="18">
        <f t="shared" si="427"/>
        <v>59</v>
      </c>
      <c r="Q882" s="18">
        <f t="shared" si="428"/>
        <v>5</v>
      </c>
      <c r="R882" s="27" t="str">
        <f t="shared" si="429"/>
        <v xml:space="preserve">Dusk </v>
      </c>
      <c r="S882" s="19" t="str">
        <f t="shared" si="430"/>
        <v xml:space="preserve">Dusk </v>
      </c>
      <c r="T882" s="19" t="str">
        <f t="shared" si="431"/>
        <v xml:space="preserve"> 1</v>
      </c>
      <c r="U882" s="19">
        <f t="shared" si="432"/>
        <v>1</v>
      </c>
      <c r="V882" s="20">
        <f t="shared" si="433"/>
        <v>72</v>
      </c>
      <c r="W882" s="18">
        <f t="shared" si="434"/>
        <v>83</v>
      </c>
      <c r="X882" s="18">
        <f t="shared" si="435"/>
        <v>94</v>
      </c>
      <c r="Y882" s="18">
        <f t="shared" si="436"/>
        <v>11</v>
      </c>
      <c r="Z882" s="16" t="str">
        <f t="shared" si="437"/>
        <v xml:space="preserve">Snow White </v>
      </c>
      <c r="AA882" s="16" t="str">
        <f t="shared" si="438"/>
        <v xml:space="preserve">Snow White </v>
      </c>
      <c r="AB882" s="19" t="str">
        <f t="shared" si="439"/>
        <v xml:space="preserve"> 3</v>
      </c>
      <c r="AC882" s="19">
        <f t="shared" si="440"/>
        <v>3</v>
      </c>
      <c r="AD882" s="19">
        <f t="shared" si="441"/>
        <v>7</v>
      </c>
      <c r="AE882" s="31">
        <f>_xlfn.XLOOKUP(C882,Product!$E$3:$E$29,Product!$F$3:$F$29)</f>
        <v>360000</v>
      </c>
      <c r="AF882" s="31">
        <f>_xlfn.XLOOKUP(C882,Product!$E$3:$E$29,Product!$G$3:$G$29)</f>
        <v>108000</v>
      </c>
      <c r="AG882" s="21" t="s">
        <v>96</v>
      </c>
      <c r="AH882" s="22">
        <f>_xlfn.XLOOKUP(AG882,Diskon!$C$3:$C$9,Diskon!$D$3:$D$9)</f>
        <v>0.1</v>
      </c>
      <c r="AI882" s="17" t="s">
        <v>13</v>
      </c>
      <c r="AJ882" s="16" t="s">
        <v>14</v>
      </c>
      <c r="AK882" s="16" t="s">
        <v>53</v>
      </c>
      <c r="AL882" s="23">
        <f t="shared" si="442"/>
        <v>2520000</v>
      </c>
      <c r="AM882" s="23">
        <f t="shared" si="443"/>
        <v>252000</v>
      </c>
      <c r="AN882" s="23">
        <f t="shared" si="444"/>
        <v>2268000</v>
      </c>
      <c r="AO882" s="23">
        <f t="shared" si="445"/>
        <v>756000</v>
      </c>
      <c r="AP882" s="23">
        <f t="shared" si="446"/>
        <v>1512000</v>
      </c>
      <c r="AQ882" s="24">
        <v>45039</v>
      </c>
      <c r="AR882" s="27" t="str">
        <f t="shared" si="447"/>
        <v>23/04/23</v>
      </c>
      <c r="AS882" s="16">
        <v>4</v>
      </c>
      <c r="AT882" s="66">
        <f>AP882/'pivot general'!$A$8</f>
        <v>2.2681541777802346E-3</v>
      </c>
    </row>
    <row r="883" spans="1:46" ht="14.4" x14ac:dyDescent="0.3">
      <c r="A883" s="16">
        <v>882</v>
      </c>
      <c r="B883" s="16" t="str">
        <f t="shared" si="416"/>
        <v>ORD-AK-882-03/04/23</v>
      </c>
      <c r="C883" s="17" t="s">
        <v>50</v>
      </c>
      <c r="D883" s="16" t="str">
        <f>_xlfn.XLOOKUP($C883,Product!$E$3:$E$29,Product!$D$3:$D$29)</f>
        <v>AK</v>
      </c>
      <c r="E883" s="18" t="s">
        <v>197</v>
      </c>
      <c r="F883" s="18">
        <f t="shared" si="417"/>
        <v>10</v>
      </c>
      <c r="G883" s="18">
        <f t="shared" si="418"/>
        <v>21</v>
      </c>
      <c r="H883" s="18">
        <f t="shared" si="419"/>
        <v>32</v>
      </c>
      <c r="I883" s="18">
        <f t="shared" si="420"/>
        <v>11</v>
      </c>
      <c r="J883" s="16" t="str">
        <f t="shared" si="421"/>
        <v>Carmine Red</v>
      </c>
      <c r="K883" s="16" t="str">
        <f t="shared" si="422"/>
        <v>Carmine Red</v>
      </c>
      <c r="L883" s="25" t="str">
        <f t="shared" si="423"/>
        <v xml:space="preserve"> 2</v>
      </c>
      <c r="M883" s="19">
        <f t="shared" si="424"/>
        <v>2</v>
      </c>
      <c r="N883" s="18" t="e">
        <f t="shared" si="425"/>
        <v>#VALUE!</v>
      </c>
      <c r="O883" s="18" t="e">
        <f t="shared" si="426"/>
        <v>#VALUE!</v>
      </c>
      <c r="P883" s="18" t="e">
        <f t="shared" si="427"/>
        <v>#VALUE!</v>
      </c>
      <c r="Q883" s="18" t="e">
        <f t="shared" si="428"/>
        <v>#VALUE!</v>
      </c>
      <c r="R883" s="27" t="str">
        <f t="shared" si="429"/>
        <v xml:space="preserve"> </v>
      </c>
      <c r="S883" s="19" t="str">
        <f t="shared" si="430"/>
        <v xml:space="preserve"> </v>
      </c>
      <c r="T883" s="19" t="str">
        <f t="shared" si="431"/>
        <v>0</v>
      </c>
      <c r="U883" s="19">
        <f t="shared" si="432"/>
        <v>0</v>
      </c>
      <c r="V883" s="20" t="e">
        <f t="shared" si="433"/>
        <v>#VALUE!</v>
      </c>
      <c r="W883" s="18" t="e">
        <f t="shared" si="434"/>
        <v>#VALUE!</v>
      </c>
      <c r="X883" s="18" t="e">
        <f t="shared" si="435"/>
        <v>#VALUE!</v>
      </c>
      <c r="Y883" s="18" t="e">
        <f t="shared" si="436"/>
        <v>#VALUE!</v>
      </c>
      <c r="Z883" s="16" t="str">
        <f t="shared" si="437"/>
        <v xml:space="preserve"> </v>
      </c>
      <c r="AA883" s="16" t="str">
        <f t="shared" si="438"/>
        <v xml:space="preserve"> </v>
      </c>
      <c r="AB883" s="19" t="str">
        <f t="shared" si="439"/>
        <v>0</v>
      </c>
      <c r="AC883" s="19">
        <f t="shared" si="440"/>
        <v>0</v>
      </c>
      <c r="AD883" s="19">
        <f t="shared" si="441"/>
        <v>2</v>
      </c>
      <c r="AE883" s="31">
        <f>_xlfn.XLOOKUP(C883,Product!$E$3:$E$29,Product!$F$3:$F$29)</f>
        <v>290000</v>
      </c>
      <c r="AF883" s="31">
        <f>_xlfn.XLOOKUP(C883,Product!$E$3:$E$29,Product!$G$3:$G$29)</f>
        <v>115000</v>
      </c>
      <c r="AG883" s="21" t="s">
        <v>92</v>
      </c>
      <c r="AH883" s="22">
        <f>_xlfn.XLOOKUP(AG883,Diskon!$C$3:$C$9,Diskon!$D$3:$D$9)</f>
        <v>0.1</v>
      </c>
      <c r="AI883" s="17" t="s">
        <v>90</v>
      </c>
      <c r="AJ883" s="16" t="s">
        <v>14</v>
      </c>
      <c r="AK883" s="16" t="s">
        <v>42</v>
      </c>
      <c r="AL883" s="23">
        <f t="shared" si="442"/>
        <v>580000</v>
      </c>
      <c r="AM883" s="23">
        <f t="shared" si="443"/>
        <v>58000</v>
      </c>
      <c r="AN883" s="23">
        <f t="shared" si="444"/>
        <v>522000</v>
      </c>
      <c r="AO883" s="23">
        <f t="shared" si="445"/>
        <v>230000</v>
      </c>
      <c r="AP883" s="23">
        <f t="shared" si="446"/>
        <v>292000</v>
      </c>
      <c r="AQ883" s="24">
        <v>45019</v>
      </c>
      <c r="AR883" s="27" t="str">
        <f t="shared" si="447"/>
        <v>03/04/23</v>
      </c>
      <c r="AS883" s="16">
        <v>2</v>
      </c>
      <c r="AT883" s="66">
        <f>AP883/'pivot general'!$A$8</f>
        <v>4.3802977507396068E-4</v>
      </c>
    </row>
    <row r="884" spans="1:46" ht="14.4" x14ac:dyDescent="0.3">
      <c r="A884" s="16">
        <v>883</v>
      </c>
      <c r="B884" s="16" t="str">
        <f t="shared" si="416"/>
        <v>ORD-SP-883-04/04/23</v>
      </c>
      <c r="C884" s="17" t="s">
        <v>65</v>
      </c>
      <c r="D884" s="16" t="str">
        <f>_xlfn.XLOOKUP($C884,Product!$E$3:$E$29,Product!$D$3:$D$29)</f>
        <v>SP</v>
      </c>
      <c r="E884" s="18" t="s">
        <v>680</v>
      </c>
      <c r="F884" s="18">
        <f t="shared" si="417"/>
        <v>10</v>
      </c>
      <c r="G884" s="18">
        <f t="shared" si="418"/>
        <v>19</v>
      </c>
      <c r="H884" s="18">
        <f t="shared" si="419"/>
        <v>30</v>
      </c>
      <c r="I884" s="18">
        <f t="shared" si="420"/>
        <v>9</v>
      </c>
      <c r="J884" s="16" t="str">
        <f t="shared" si="421"/>
        <v>Rose Gold</v>
      </c>
      <c r="K884" s="16" t="str">
        <f t="shared" si="422"/>
        <v>Rose Gold</v>
      </c>
      <c r="L884" s="25" t="str">
        <f t="shared" si="423"/>
        <v xml:space="preserve"> 2</v>
      </c>
      <c r="M884" s="19">
        <f t="shared" si="424"/>
        <v>2</v>
      </c>
      <c r="N884" s="18">
        <f t="shared" si="425"/>
        <v>43</v>
      </c>
      <c r="O884" s="18">
        <f t="shared" si="426"/>
        <v>58</v>
      </c>
      <c r="P884" s="18">
        <f t="shared" si="427"/>
        <v>69</v>
      </c>
      <c r="Q884" s="18">
        <f t="shared" si="428"/>
        <v>15</v>
      </c>
      <c r="R884" s="27" t="str">
        <f t="shared" si="429"/>
        <v xml:space="preserve">Midnight Black </v>
      </c>
      <c r="S884" s="19" t="str">
        <f t="shared" si="430"/>
        <v xml:space="preserve">Midnight Black </v>
      </c>
      <c r="T884" s="19" t="str">
        <f t="shared" si="431"/>
        <v xml:space="preserve"> 1</v>
      </c>
      <c r="U884" s="19">
        <f t="shared" si="432"/>
        <v>1</v>
      </c>
      <c r="V884" s="20">
        <f t="shared" si="433"/>
        <v>82</v>
      </c>
      <c r="W884" s="18">
        <f t="shared" si="434"/>
        <v>90</v>
      </c>
      <c r="X884" s="18">
        <f t="shared" si="435"/>
        <v>101</v>
      </c>
      <c r="Y884" s="18">
        <f t="shared" si="436"/>
        <v>8</v>
      </c>
      <c r="Z884" s="16" t="str">
        <f t="shared" si="437"/>
        <v xml:space="preserve">Magenta </v>
      </c>
      <c r="AA884" s="16" t="str">
        <f t="shared" si="438"/>
        <v xml:space="preserve">Magenta </v>
      </c>
      <c r="AB884" s="19" t="str">
        <f t="shared" si="439"/>
        <v xml:space="preserve"> 1</v>
      </c>
      <c r="AC884" s="19">
        <f t="shared" si="440"/>
        <v>1</v>
      </c>
      <c r="AD884" s="19">
        <f t="shared" si="441"/>
        <v>4</v>
      </c>
      <c r="AE884" s="31">
        <f>_xlfn.XLOOKUP(C884,Product!$E$3:$E$29,Product!$F$3:$F$29)</f>
        <v>360000</v>
      </c>
      <c r="AF884" s="31">
        <f>_xlfn.XLOOKUP(C884,Product!$E$3:$E$29,Product!$G$3:$G$29)</f>
        <v>108000</v>
      </c>
      <c r="AG884" s="21" t="s">
        <v>19</v>
      </c>
      <c r="AH884" s="22">
        <f>_xlfn.XLOOKUP(AG884,Diskon!$C$3:$C$9,Diskon!$D$3:$D$9)</f>
        <v>0.15</v>
      </c>
      <c r="AI884" s="17" t="s">
        <v>90</v>
      </c>
      <c r="AJ884" s="16" t="s">
        <v>11</v>
      </c>
      <c r="AK884" s="16" t="s">
        <v>72</v>
      </c>
      <c r="AL884" s="23">
        <f t="shared" si="442"/>
        <v>1440000</v>
      </c>
      <c r="AM884" s="23">
        <f t="shared" si="443"/>
        <v>216000</v>
      </c>
      <c r="AN884" s="23">
        <f t="shared" si="444"/>
        <v>1224000</v>
      </c>
      <c r="AO884" s="23">
        <f t="shared" si="445"/>
        <v>432000</v>
      </c>
      <c r="AP884" s="23">
        <f t="shared" si="446"/>
        <v>792000</v>
      </c>
      <c r="AQ884" s="24">
        <v>45020</v>
      </c>
      <c r="AR884" s="27" t="str">
        <f t="shared" si="447"/>
        <v>04/04/23</v>
      </c>
      <c r="AS884" s="16">
        <v>1</v>
      </c>
      <c r="AT884" s="66">
        <f>AP884/'pivot general'!$A$8</f>
        <v>1.1880807597896468E-3</v>
      </c>
    </row>
    <row r="885" spans="1:46" ht="14.4" x14ac:dyDescent="0.3">
      <c r="A885" s="16">
        <v>884</v>
      </c>
      <c r="B885" s="16" t="str">
        <f t="shared" si="416"/>
        <v>ORD-PP-884-02/04/23</v>
      </c>
      <c r="C885" s="17" t="s">
        <v>52</v>
      </c>
      <c r="D885" s="16" t="str">
        <f>_xlfn.XLOOKUP($C885,Product!$E$3:$E$29,Product!$D$3:$D$29)</f>
        <v>PP</v>
      </c>
      <c r="E885" s="18" t="s">
        <v>681</v>
      </c>
      <c r="F885" s="18">
        <f t="shared" si="417"/>
        <v>10</v>
      </c>
      <c r="G885" s="18">
        <f t="shared" si="418"/>
        <v>20</v>
      </c>
      <c r="H885" s="18">
        <f t="shared" si="419"/>
        <v>31</v>
      </c>
      <c r="I885" s="18">
        <f t="shared" si="420"/>
        <v>10</v>
      </c>
      <c r="J885" s="16" t="str">
        <f t="shared" si="421"/>
        <v>Snow White</v>
      </c>
      <c r="K885" s="16" t="str">
        <f t="shared" si="422"/>
        <v>Snow White</v>
      </c>
      <c r="L885" s="25" t="str">
        <f t="shared" si="423"/>
        <v xml:space="preserve"> 1</v>
      </c>
      <c r="M885" s="19">
        <f t="shared" si="424"/>
        <v>1</v>
      </c>
      <c r="N885" s="18">
        <f t="shared" si="425"/>
        <v>44</v>
      </c>
      <c r="O885" s="18">
        <f t="shared" si="426"/>
        <v>55</v>
      </c>
      <c r="P885" s="18">
        <f t="shared" si="427"/>
        <v>66</v>
      </c>
      <c r="Q885" s="18">
        <f t="shared" si="428"/>
        <v>11</v>
      </c>
      <c r="R885" s="27" t="str">
        <f t="shared" si="429"/>
        <v xml:space="preserve">Ocean Blue </v>
      </c>
      <c r="S885" s="19" t="str">
        <f t="shared" si="430"/>
        <v xml:space="preserve">Ocean Blue </v>
      </c>
      <c r="T885" s="19" t="str">
        <f t="shared" si="431"/>
        <v xml:space="preserve"> 1</v>
      </c>
      <c r="U885" s="19">
        <f t="shared" si="432"/>
        <v>1</v>
      </c>
      <c r="V885" s="20">
        <f t="shared" si="433"/>
        <v>79</v>
      </c>
      <c r="W885" s="18">
        <f t="shared" si="434"/>
        <v>88</v>
      </c>
      <c r="X885" s="18">
        <f t="shared" si="435"/>
        <v>99</v>
      </c>
      <c r="Y885" s="18">
        <f t="shared" si="436"/>
        <v>9</v>
      </c>
      <c r="Z885" s="16" t="str">
        <f t="shared" si="437"/>
        <v xml:space="preserve">Ash Grey </v>
      </c>
      <c r="AA885" s="16" t="str">
        <f t="shared" si="438"/>
        <v xml:space="preserve">Ash Grey </v>
      </c>
      <c r="AB885" s="19" t="str">
        <f t="shared" si="439"/>
        <v xml:space="preserve"> 3</v>
      </c>
      <c r="AC885" s="19">
        <f t="shared" si="440"/>
        <v>3</v>
      </c>
      <c r="AD885" s="19">
        <f t="shared" si="441"/>
        <v>5</v>
      </c>
      <c r="AE885" s="31">
        <f>_xlfn.XLOOKUP(C885,Product!$E$3:$E$29,Product!$F$3:$F$29)</f>
        <v>100000</v>
      </c>
      <c r="AF885" s="31">
        <f>_xlfn.XLOOKUP(C885,Product!$E$3:$E$29,Product!$G$3:$G$29)</f>
        <v>31000</v>
      </c>
      <c r="AG885" s="21" t="s">
        <v>19</v>
      </c>
      <c r="AH885" s="22">
        <f>_xlfn.XLOOKUP(AG885,Diskon!$C$3:$C$9,Diskon!$D$3:$D$9)</f>
        <v>0.15</v>
      </c>
      <c r="AI885" s="17" t="s">
        <v>90</v>
      </c>
      <c r="AJ885" s="16" t="s">
        <v>11</v>
      </c>
      <c r="AK885" s="16" t="s">
        <v>34</v>
      </c>
      <c r="AL885" s="23">
        <f t="shared" si="442"/>
        <v>500000</v>
      </c>
      <c r="AM885" s="23">
        <f t="shared" si="443"/>
        <v>75000</v>
      </c>
      <c r="AN885" s="23">
        <f t="shared" si="444"/>
        <v>425000</v>
      </c>
      <c r="AO885" s="23">
        <f t="shared" si="445"/>
        <v>155000</v>
      </c>
      <c r="AP885" s="23">
        <f t="shared" si="446"/>
        <v>270000</v>
      </c>
      <c r="AQ885" s="24">
        <v>45018</v>
      </c>
      <c r="AR885" s="27" t="str">
        <f t="shared" si="447"/>
        <v>02/04/23</v>
      </c>
      <c r="AS885" s="16">
        <v>3</v>
      </c>
      <c r="AT885" s="66">
        <f>AP885/'pivot general'!$A$8</f>
        <v>4.0502753174647045E-4</v>
      </c>
    </row>
    <row r="886" spans="1:46" ht="14.4" x14ac:dyDescent="0.3">
      <c r="A886" s="16">
        <v>885</v>
      </c>
      <c r="B886" s="16" t="str">
        <f t="shared" si="416"/>
        <v>ORD-AK-885-04/04/23</v>
      </c>
      <c r="C886" s="17" t="s">
        <v>31</v>
      </c>
      <c r="D886" s="16" t="str">
        <f>_xlfn.XLOOKUP($C886,Product!$E$3:$E$29,Product!$D$3:$D$29)</f>
        <v>AK</v>
      </c>
      <c r="E886" s="18" t="s">
        <v>682</v>
      </c>
      <c r="F886" s="18">
        <f t="shared" si="417"/>
        <v>10</v>
      </c>
      <c r="G886" s="18">
        <f t="shared" si="418"/>
        <v>14</v>
      </c>
      <c r="H886" s="18">
        <f t="shared" si="419"/>
        <v>25</v>
      </c>
      <c r="I886" s="18">
        <f t="shared" si="420"/>
        <v>4</v>
      </c>
      <c r="J886" s="16" t="str">
        <f t="shared" si="421"/>
        <v>Gold</v>
      </c>
      <c r="K886" s="16" t="str">
        <f t="shared" si="422"/>
        <v>Gold</v>
      </c>
      <c r="L886" s="25" t="str">
        <f t="shared" si="423"/>
        <v xml:space="preserve"> 4</v>
      </c>
      <c r="M886" s="19">
        <f t="shared" si="424"/>
        <v>4</v>
      </c>
      <c r="N886" s="18">
        <f t="shared" si="425"/>
        <v>38</v>
      </c>
      <c r="O886" s="18">
        <f t="shared" si="426"/>
        <v>43</v>
      </c>
      <c r="P886" s="18">
        <f t="shared" si="427"/>
        <v>54</v>
      </c>
      <c r="Q886" s="18">
        <f t="shared" si="428"/>
        <v>5</v>
      </c>
      <c r="R886" s="27" t="str">
        <f t="shared" si="429"/>
        <v xml:space="preserve">Dusk </v>
      </c>
      <c r="S886" s="19" t="str">
        <f t="shared" si="430"/>
        <v xml:space="preserve">Dusk </v>
      </c>
      <c r="T886" s="19" t="str">
        <f t="shared" si="431"/>
        <v xml:space="preserve"> 1</v>
      </c>
      <c r="U886" s="19">
        <f t="shared" si="432"/>
        <v>1</v>
      </c>
      <c r="V886" s="20" t="e">
        <f t="shared" si="433"/>
        <v>#VALUE!</v>
      </c>
      <c r="W886" s="18" t="e">
        <f t="shared" si="434"/>
        <v>#VALUE!</v>
      </c>
      <c r="X886" s="18" t="e">
        <f t="shared" si="435"/>
        <v>#VALUE!</v>
      </c>
      <c r="Y886" s="18" t="e">
        <f t="shared" si="436"/>
        <v>#VALUE!</v>
      </c>
      <c r="Z886" s="16" t="str">
        <f t="shared" si="437"/>
        <v xml:space="preserve"> </v>
      </c>
      <c r="AA886" s="16" t="str">
        <f t="shared" si="438"/>
        <v xml:space="preserve"> </v>
      </c>
      <c r="AB886" s="19" t="str">
        <f t="shared" si="439"/>
        <v>0</v>
      </c>
      <c r="AC886" s="19">
        <f t="shared" si="440"/>
        <v>0</v>
      </c>
      <c r="AD886" s="19">
        <f t="shared" si="441"/>
        <v>5</v>
      </c>
      <c r="AE886" s="31">
        <f>_xlfn.XLOOKUP(C886,Product!$E$3:$E$29,Product!$F$3:$F$29)</f>
        <v>65000</v>
      </c>
      <c r="AF886" s="31">
        <f>_xlfn.XLOOKUP(C886,Product!$E$3:$E$29,Product!$G$3:$G$29)</f>
        <v>11000</v>
      </c>
      <c r="AG886" s="21" t="s">
        <v>89</v>
      </c>
      <c r="AH886" s="22">
        <f>_xlfn.XLOOKUP(AG886,Diskon!$C$3:$C$9,Diskon!$D$3:$D$9)</f>
        <v>0.15</v>
      </c>
      <c r="AI886" s="17" t="s">
        <v>90</v>
      </c>
      <c r="AJ886" s="16" t="s">
        <v>23</v>
      </c>
      <c r="AK886" s="16" t="s">
        <v>32</v>
      </c>
      <c r="AL886" s="23">
        <f t="shared" si="442"/>
        <v>325000</v>
      </c>
      <c r="AM886" s="23">
        <f t="shared" si="443"/>
        <v>48750</v>
      </c>
      <c r="AN886" s="23">
        <f t="shared" si="444"/>
        <v>276250</v>
      </c>
      <c r="AO886" s="23">
        <f t="shared" si="445"/>
        <v>55000</v>
      </c>
      <c r="AP886" s="23">
        <f t="shared" si="446"/>
        <v>221250</v>
      </c>
      <c r="AQ886" s="24">
        <v>45020</v>
      </c>
      <c r="AR886" s="27" t="str">
        <f t="shared" si="447"/>
        <v>04/04/23</v>
      </c>
      <c r="AS886" s="16">
        <v>4</v>
      </c>
      <c r="AT886" s="66">
        <f>AP886/'pivot general'!$A$8</f>
        <v>3.3189756073669107E-4</v>
      </c>
    </row>
    <row r="887" spans="1:46" ht="14.4" x14ac:dyDescent="0.3">
      <c r="A887" s="16">
        <v>886</v>
      </c>
      <c r="B887" s="16" t="str">
        <f t="shared" si="416"/>
        <v>ORD-PP-886-20/04/23</v>
      </c>
      <c r="C887" s="17" t="s">
        <v>56</v>
      </c>
      <c r="D887" s="16" t="str">
        <f>_xlfn.XLOOKUP($C887,Product!$E$3:$E$29,Product!$D$3:$D$29)</f>
        <v>PP</v>
      </c>
      <c r="E887" s="18" t="s">
        <v>683</v>
      </c>
      <c r="F887" s="18">
        <f t="shared" si="417"/>
        <v>10</v>
      </c>
      <c r="G887" s="18">
        <f t="shared" si="418"/>
        <v>21</v>
      </c>
      <c r="H887" s="18">
        <f t="shared" si="419"/>
        <v>32</v>
      </c>
      <c r="I887" s="18">
        <f t="shared" si="420"/>
        <v>11</v>
      </c>
      <c r="J887" s="16" t="str">
        <f t="shared" si="421"/>
        <v>Carmine Red</v>
      </c>
      <c r="K887" s="16" t="str">
        <f t="shared" si="422"/>
        <v>Carmine Red</v>
      </c>
      <c r="L887" s="25" t="str">
        <f t="shared" si="423"/>
        <v xml:space="preserve"> 2</v>
      </c>
      <c r="M887" s="19">
        <f t="shared" si="424"/>
        <v>2</v>
      </c>
      <c r="N887" s="18">
        <f t="shared" si="425"/>
        <v>45</v>
      </c>
      <c r="O887" s="18">
        <f t="shared" si="426"/>
        <v>50</v>
      </c>
      <c r="P887" s="18">
        <f t="shared" si="427"/>
        <v>61</v>
      </c>
      <c r="Q887" s="18">
        <f t="shared" si="428"/>
        <v>5</v>
      </c>
      <c r="R887" s="27" t="str">
        <f t="shared" si="429"/>
        <v xml:space="preserve">Dusk </v>
      </c>
      <c r="S887" s="19" t="str">
        <f t="shared" si="430"/>
        <v xml:space="preserve">Dusk </v>
      </c>
      <c r="T887" s="19" t="str">
        <f t="shared" si="431"/>
        <v xml:space="preserve"> 2</v>
      </c>
      <c r="U887" s="19">
        <f t="shared" si="432"/>
        <v>2</v>
      </c>
      <c r="V887" s="20">
        <f t="shared" si="433"/>
        <v>74</v>
      </c>
      <c r="W887" s="18">
        <f t="shared" si="434"/>
        <v>82</v>
      </c>
      <c r="X887" s="18">
        <f t="shared" si="435"/>
        <v>93</v>
      </c>
      <c r="Y887" s="18">
        <f t="shared" si="436"/>
        <v>8</v>
      </c>
      <c r="Z887" s="16" t="str">
        <f t="shared" si="437"/>
        <v xml:space="preserve">Magenta </v>
      </c>
      <c r="AA887" s="16" t="str">
        <f t="shared" si="438"/>
        <v xml:space="preserve">Magenta </v>
      </c>
      <c r="AB887" s="19" t="str">
        <f t="shared" si="439"/>
        <v xml:space="preserve"> 2</v>
      </c>
      <c r="AC887" s="19">
        <f t="shared" si="440"/>
        <v>2</v>
      </c>
      <c r="AD887" s="19">
        <f t="shared" si="441"/>
        <v>6</v>
      </c>
      <c r="AE887" s="31">
        <f>_xlfn.XLOOKUP(C887,Product!$E$3:$E$29,Product!$F$3:$F$29)</f>
        <v>175000</v>
      </c>
      <c r="AF887" s="31">
        <f>_xlfn.XLOOKUP(C887,Product!$E$3:$E$29,Product!$G$3:$G$29)</f>
        <v>63000</v>
      </c>
      <c r="AG887" s="21" t="s">
        <v>12</v>
      </c>
      <c r="AH887" s="22">
        <f>_xlfn.XLOOKUP(AG887,Diskon!$C$3:$C$9,Diskon!$D$3:$D$9)</f>
        <v>0.2</v>
      </c>
      <c r="AI887" s="17" t="s">
        <v>13</v>
      </c>
      <c r="AJ887" s="16" t="s">
        <v>11</v>
      </c>
      <c r="AK887" s="16" t="s">
        <v>53</v>
      </c>
      <c r="AL887" s="23">
        <f t="shared" si="442"/>
        <v>1050000</v>
      </c>
      <c r="AM887" s="23">
        <f t="shared" si="443"/>
        <v>210000</v>
      </c>
      <c r="AN887" s="23">
        <f t="shared" si="444"/>
        <v>840000</v>
      </c>
      <c r="AO887" s="23">
        <f t="shared" si="445"/>
        <v>378000</v>
      </c>
      <c r="AP887" s="23">
        <f t="shared" si="446"/>
        <v>462000</v>
      </c>
      <c r="AQ887" s="24">
        <v>45036</v>
      </c>
      <c r="AR887" s="27" t="str">
        <f t="shared" si="447"/>
        <v>20/04/23</v>
      </c>
      <c r="AS887" s="16">
        <v>5</v>
      </c>
      <c r="AT887" s="66">
        <f>AP887/'pivot general'!$A$8</f>
        <v>6.9304710987729392E-4</v>
      </c>
    </row>
    <row r="888" spans="1:46" ht="14.4" x14ac:dyDescent="0.3">
      <c r="A888" s="16">
        <v>887</v>
      </c>
      <c r="B888" s="16" t="str">
        <f t="shared" si="416"/>
        <v>ORD-PU-887-28/04/23</v>
      </c>
      <c r="C888" s="17" t="s">
        <v>39</v>
      </c>
      <c r="D888" s="16" t="str">
        <f>_xlfn.XLOOKUP($C888,Product!$E$3:$E$29,Product!$D$3:$D$29)</f>
        <v>PU</v>
      </c>
      <c r="E888" s="18" t="s">
        <v>261</v>
      </c>
      <c r="F888" s="18">
        <f t="shared" si="417"/>
        <v>10</v>
      </c>
      <c r="G888" s="18">
        <f t="shared" si="418"/>
        <v>24</v>
      </c>
      <c r="H888" s="18">
        <f t="shared" si="419"/>
        <v>35</v>
      </c>
      <c r="I888" s="18">
        <f t="shared" si="420"/>
        <v>14</v>
      </c>
      <c r="J888" s="16" t="str">
        <f t="shared" si="421"/>
        <v>Midnight Black</v>
      </c>
      <c r="K888" s="16" t="str">
        <f t="shared" si="422"/>
        <v>Midnight Black</v>
      </c>
      <c r="L888" s="25" t="str">
        <f t="shared" si="423"/>
        <v xml:space="preserve"> 1</v>
      </c>
      <c r="M888" s="19">
        <f t="shared" si="424"/>
        <v>1</v>
      </c>
      <c r="N888" s="18" t="e">
        <f t="shared" si="425"/>
        <v>#VALUE!</v>
      </c>
      <c r="O888" s="18" t="e">
        <f t="shared" si="426"/>
        <v>#VALUE!</v>
      </c>
      <c r="P888" s="18" t="e">
        <f t="shared" si="427"/>
        <v>#VALUE!</v>
      </c>
      <c r="Q888" s="18" t="e">
        <f t="shared" si="428"/>
        <v>#VALUE!</v>
      </c>
      <c r="R888" s="27" t="str">
        <f t="shared" si="429"/>
        <v xml:space="preserve"> </v>
      </c>
      <c r="S888" s="19" t="str">
        <f t="shared" si="430"/>
        <v xml:space="preserve"> </v>
      </c>
      <c r="T888" s="19" t="str">
        <f t="shared" si="431"/>
        <v>0</v>
      </c>
      <c r="U888" s="19">
        <f t="shared" si="432"/>
        <v>0</v>
      </c>
      <c r="V888" s="20" t="e">
        <f t="shared" si="433"/>
        <v>#VALUE!</v>
      </c>
      <c r="W888" s="18" t="e">
        <f t="shared" si="434"/>
        <v>#VALUE!</v>
      </c>
      <c r="X888" s="18" t="e">
        <f t="shared" si="435"/>
        <v>#VALUE!</v>
      </c>
      <c r="Y888" s="18" t="e">
        <f t="shared" si="436"/>
        <v>#VALUE!</v>
      </c>
      <c r="Z888" s="16" t="str">
        <f t="shared" si="437"/>
        <v xml:space="preserve"> </v>
      </c>
      <c r="AA888" s="16" t="str">
        <f t="shared" si="438"/>
        <v xml:space="preserve"> </v>
      </c>
      <c r="AB888" s="19" t="str">
        <f t="shared" si="439"/>
        <v>0</v>
      </c>
      <c r="AC888" s="19">
        <f t="shared" si="440"/>
        <v>0</v>
      </c>
      <c r="AD888" s="19">
        <f t="shared" si="441"/>
        <v>1</v>
      </c>
      <c r="AE888" s="31">
        <f>_xlfn.XLOOKUP(C888,Product!$E$3:$E$29,Product!$F$3:$F$29)</f>
        <v>235000</v>
      </c>
      <c r="AF888" s="31">
        <f>_xlfn.XLOOKUP(C888,Product!$E$3:$E$29,Product!$G$3:$G$29)</f>
        <v>89000</v>
      </c>
      <c r="AG888" s="21" t="s">
        <v>96</v>
      </c>
      <c r="AH888" s="22">
        <f>_xlfn.XLOOKUP(AG888,Diskon!$C$3:$C$9,Diskon!$D$3:$D$9)</f>
        <v>0.1</v>
      </c>
      <c r="AI888" s="17" t="s">
        <v>13</v>
      </c>
      <c r="AJ888" s="16" t="s">
        <v>14</v>
      </c>
      <c r="AK888" s="16" t="s">
        <v>76</v>
      </c>
      <c r="AL888" s="23">
        <f t="shared" si="442"/>
        <v>235000</v>
      </c>
      <c r="AM888" s="23">
        <f t="shared" si="443"/>
        <v>23500</v>
      </c>
      <c r="AN888" s="23">
        <f t="shared" si="444"/>
        <v>211500</v>
      </c>
      <c r="AO888" s="23">
        <f t="shared" si="445"/>
        <v>89000</v>
      </c>
      <c r="AP888" s="23">
        <f t="shared" si="446"/>
        <v>122500</v>
      </c>
      <c r="AQ888" s="24">
        <v>45044</v>
      </c>
      <c r="AR888" s="27" t="str">
        <f t="shared" si="447"/>
        <v>28/04/23</v>
      </c>
      <c r="AS888" s="16">
        <v>4</v>
      </c>
      <c r="AT888" s="66">
        <f>AP888/'pivot general'!$A$8</f>
        <v>1.8376249125534309E-4</v>
      </c>
    </row>
    <row r="889" spans="1:46" ht="14.4" x14ac:dyDescent="0.3">
      <c r="A889" s="16">
        <v>888</v>
      </c>
      <c r="B889" s="16" t="str">
        <f t="shared" si="416"/>
        <v>ORD-PU-888-06/04/23</v>
      </c>
      <c r="C889" s="17" t="s">
        <v>71</v>
      </c>
      <c r="D889" s="16" t="str">
        <f>_xlfn.XLOOKUP($C889,Product!$E$3:$E$29,Product!$D$3:$D$29)</f>
        <v>PU</v>
      </c>
      <c r="E889" s="18" t="s">
        <v>684</v>
      </c>
      <c r="F889" s="18">
        <f t="shared" si="417"/>
        <v>10</v>
      </c>
      <c r="G889" s="18">
        <f t="shared" si="418"/>
        <v>20</v>
      </c>
      <c r="H889" s="18">
        <f t="shared" si="419"/>
        <v>31</v>
      </c>
      <c r="I889" s="18">
        <f t="shared" si="420"/>
        <v>10</v>
      </c>
      <c r="J889" s="16" t="str">
        <f t="shared" si="421"/>
        <v>Snow White</v>
      </c>
      <c r="K889" s="16" t="str">
        <f t="shared" si="422"/>
        <v>Snow White</v>
      </c>
      <c r="L889" s="25" t="str">
        <f t="shared" si="423"/>
        <v xml:space="preserve"> 1</v>
      </c>
      <c r="M889" s="19">
        <f t="shared" si="424"/>
        <v>1</v>
      </c>
      <c r="N889" s="18">
        <f t="shared" si="425"/>
        <v>44</v>
      </c>
      <c r="O889" s="18">
        <f t="shared" si="426"/>
        <v>53</v>
      </c>
      <c r="P889" s="18">
        <f t="shared" si="427"/>
        <v>64</v>
      </c>
      <c r="Q889" s="18">
        <f t="shared" si="428"/>
        <v>9</v>
      </c>
      <c r="R889" s="27" t="str">
        <f t="shared" si="429"/>
        <v xml:space="preserve">Ash Grey </v>
      </c>
      <c r="S889" s="19" t="str">
        <f t="shared" si="430"/>
        <v xml:space="preserve">Ash Grey </v>
      </c>
      <c r="T889" s="19" t="str">
        <f t="shared" si="431"/>
        <v xml:space="preserve"> 1</v>
      </c>
      <c r="U889" s="19">
        <f t="shared" si="432"/>
        <v>1</v>
      </c>
      <c r="V889" s="20">
        <f t="shared" si="433"/>
        <v>77</v>
      </c>
      <c r="W889" s="18">
        <f t="shared" si="434"/>
        <v>82</v>
      </c>
      <c r="X889" s="18">
        <f t="shared" si="435"/>
        <v>93</v>
      </c>
      <c r="Y889" s="18">
        <f t="shared" si="436"/>
        <v>5</v>
      </c>
      <c r="Z889" s="16" t="str">
        <f t="shared" si="437"/>
        <v xml:space="preserve">Gold </v>
      </c>
      <c r="AA889" s="16" t="str">
        <f t="shared" si="438"/>
        <v xml:space="preserve">Gold </v>
      </c>
      <c r="AB889" s="19" t="str">
        <f t="shared" si="439"/>
        <v xml:space="preserve"> 2</v>
      </c>
      <c r="AC889" s="19">
        <f t="shared" si="440"/>
        <v>2</v>
      </c>
      <c r="AD889" s="19">
        <f t="shared" si="441"/>
        <v>4</v>
      </c>
      <c r="AE889" s="31">
        <f>_xlfn.XLOOKUP(C889,Product!$E$3:$E$29,Product!$F$3:$F$29)</f>
        <v>200000</v>
      </c>
      <c r="AF889" s="31">
        <f>_xlfn.XLOOKUP(C889,Product!$E$3:$E$29,Product!$G$3:$G$29)</f>
        <v>64000</v>
      </c>
      <c r="AG889" s="21" t="s">
        <v>89</v>
      </c>
      <c r="AH889" s="22">
        <f>_xlfn.XLOOKUP(AG889,Diskon!$C$3:$C$9,Diskon!$D$3:$D$9)</f>
        <v>0.15</v>
      </c>
      <c r="AI889" s="17" t="s">
        <v>90</v>
      </c>
      <c r="AJ889" s="16" t="s">
        <v>23</v>
      </c>
      <c r="AK889" s="16" t="s">
        <v>70</v>
      </c>
      <c r="AL889" s="23">
        <f t="shared" si="442"/>
        <v>800000</v>
      </c>
      <c r="AM889" s="23">
        <f t="shared" si="443"/>
        <v>120000</v>
      </c>
      <c r="AN889" s="23">
        <f t="shared" si="444"/>
        <v>680000</v>
      </c>
      <c r="AO889" s="23">
        <f t="shared" si="445"/>
        <v>256000</v>
      </c>
      <c r="AP889" s="23">
        <f t="shared" si="446"/>
        <v>424000</v>
      </c>
      <c r="AQ889" s="24">
        <v>45022</v>
      </c>
      <c r="AR889" s="27" t="str">
        <f t="shared" si="447"/>
        <v>06/04/23</v>
      </c>
      <c r="AS889" s="16">
        <v>3</v>
      </c>
      <c r="AT889" s="66">
        <f>AP889/'pivot general'!$A$8</f>
        <v>6.3604323503890173E-4</v>
      </c>
    </row>
    <row r="890" spans="1:46" ht="14.4" x14ac:dyDescent="0.3">
      <c r="A890" s="16">
        <v>889</v>
      </c>
      <c r="B890" s="16" t="str">
        <f t="shared" si="416"/>
        <v>ORD-PW-889-30/04/23</v>
      </c>
      <c r="C890" s="17" t="s">
        <v>27</v>
      </c>
      <c r="D890" s="16" t="str">
        <f>_xlfn.XLOOKUP($C890,Product!$E$3:$E$29,Product!$D$3:$D$29)</f>
        <v>PW</v>
      </c>
      <c r="E890" s="18" t="s">
        <v>685</v>
      </c>
      <c r="F890" s="18">
        <f t="shared" si="417"/>
        <v>10</v>
      </c>
      <c r="G890" s="18">
        <f t="shared" si="418"/>
        <v>14</v>
      </c>
      <c r="H890" s="18">
        <f t="shared" si="419"/>
        <v>25</v>
      </c>
      <c r="I890" s="18">
        <f t="shared" si="420"/>
        <v>4</v>
      </c>
      <c r="J890" s="16" t="str">
        <f t="shared" si="421"/>
        <v>Gold</v>
      </c>
      <c r="K890" s="16" t="str">
        <f t="shared" si="422"/>
        <v>Gold</v>
      </c>
      <c r="L890" s="25" t="str">
        <f t="shared" si="423"/>
        <v xml:space="preserve"> 2</v>
      </c>
      <c r="M890" s="19">
        <f t="shared" si="424"/>
        <v>2</v>
      </c>
      <c r="N890" s="18">
        <f t="shared" si="425"/>
        <v>38</v>
      </c>
      <c r="O890" s="18">
        <f t="shared" si="426"/>
        <v>47</v>
      </c>
      <c r="P890" s="18">
        <f t="shared" si="427"/>
        <v>58</v>
      </c>
      <c r="Q890" s="18">
        <f t="shared" si="428"/>
        <v>9</v>
      </c>
      <c r="R890" s="27" t="str">
        <f t="shared" si="429"/>
        <v xml:space="preserve">Ash Grey </v>
      </c>
      <c r="S890" s="19" t="str">
        <f t="shared" si="430"/>
        <v xml:space="preserve">Ash Grey </v>
      </c>
      <c r="T890" s="19" t="str">
        <f t="shared" si="431"/>
        <v xml:space="preserve"> 1</v>
      </c>
      <c r="U890" s="19">
        <f t="shared" si="432"/>
        <v>1</v>
      </c>
      <c r="V890" s="20" t="e">
        <f t="shared" si="433"/>
        <v>#VALUE!</v>
      </c>
      <c r="W890" s="18" t="e">
        <f t="shared" si="434"/>
        <v>#VALUE!</v>
      </c>
      <c r="X890" s="18" t="e">
        <f t="shared" si="435"/>
        <v>#VALUE!</v>
      </c>
      <c r="Y890" s="18" t="e">
        <f t="shared" si="436"/>
        <v>#VALUE!</v>
      </c>
      <c r="Z890" s="16" t="str">
        <f t="shared" si="437"/>
        <v xml:space="preserve"> </v>
      </c>
      <c r="AA890" s="16" t="str">
        <f t="shared" si="438"/>
        <v xml:space="preserve"> </v>
      </c>
      <c r="AB890" s="19" t="str">
        <f t="shared" si="439"/>
        <v>0</v>
      </c>
      <c r="AC890" s="19">
        <f t="shared" si="440"/>
        <v>0</v>
      </c>
      <c r="AD890" s="19">
        <f t="shared" si="441"/>
        <v>3</v>
      </c>
      <c r="AE890" s="31">
        <f>_xlfn.XLOOKUP(C890,Product!$E$3:$E$29,Product!$F$3:$F$29)</f>
        <v>155000</v>
      </c>
      <c r="AF890" s="31">
        <f>_xlfn.XLOOKUP(C890,Product!$E$3:$E$29,Product!$G$3:$G$29)</f>
        <v>46000</v>
      </c>
      <c r="AG890" s="21" t="s">
        <v>12</v>
      </c>
      <c r="AH890" s="22">
        <f>_xlfn.XLOOKUP(AG890,Diskon!$C$3:$C$9,Diskon!$D$3:$D$9)</f>
        <v>0.2</v>
      </c>
      <c r="AI890" s="17" t="s">
        <v>13</v>
      </c>
      <c r="AJ890" s="16" t="s">
        <v>11</v>
      </c>
      <c r="AK890" s="16" t="s">
        <v>30</v>
      </c>
      <c r="AL890" s="23">
        <f t="shared" si="442"/>
        <v>465000</v>
      </c>
      <c r="AM890" s="23">
        <f t="shared" si="443"/>
        <v>93000</v>
      </c>
      <c r="AN890" s="23">
        <f t="shared" si="444"/>
        <v>372000</v>
      </c>
      <c r="AO890" s="23">
        <f t="shared" si="445"/>
        <v>138000</v>
      </c>
      <c r="AP890" s="23">
        <f t="shared" si="446"/>
        <v>234000</v>
      </c>
      <c r="AQ890" s="24">
        <v>45046</v>
      </c>
      <c r="AR890" s="27" t="str">
        <f t="shared" si="447"/>
        <v>30/04/23</v>
      </c>
      <c r="AS890" s="16">
        <v>1</v>
      </c>
      <c r="AT890" s="66">
        <f>AP890/'pivot general'!$A$8</f>
        <v>3.510238608469411E-4</v>
      </c>
    </row>
    <row r="891" spans="1:46" ht="14.4" x14ac:dyDescent="0.3">
      <c r="A891" s="16">
        <v>890</v>
      </c>
      <c r="B891" s="16" t="str">
        <f t="shared" si="416"/>
        <v>ORD-SP-890-17/04/23</v>
      </c>
      <c r="C891" s="17" t="s">
        <v>65</v>
      </c>
      <c r="D891" s="16" t="str">
        <f>_xlfn.XLOOKUP($C891,Product!$E$3:$E$29,Product!$D$3:$D$29)</f>
        <v>SP</v>
      </c>
      <c r="E891" s="18" t="s">
        <v>686</v>
      </c>
      <c r="F891" s="18">
        <f t="shared" si="417"/>
        <v>10</v>
      </c>
      <c r="G891" s="18">
        <f t="shared" si="418"/>
        <v>20</v>
      </c>
      <c r="H891" s="18">
        <f t="shared" si="419"/>
        <v>31</v>
      </c>
      <c r="I891" s="18">
        <f t="shared" si="420"/>
        <v>10</v>
      </c>
      <c r="J891" s="16" t="str">
        <f t="shared" si="421"/>
        <v>Snow White</v>
      </c>
      <c r="K891" s="16" t="str">
        <f t="shared" si="422"/>
        <v>Snow White</v>
      </c>
      <c r="L891" s="25" t="str">
        <f t="shared" si="423"/>
        <v xml:space="preserve"> 4</v>
      </c>
      <c r="M891" s="19">
        <f t="shared" si="424"/>
        <v>4</v>
      </c>
      <c r="N891" s="18">
        <f t="shared" si="425"/>
        <v>44</v>
      </c>
      <c r="O891" s="18">
        <f t="shared" si="426"/>
        <v>54</v>
      </c>
      <c r="P891" s="18">
        <f t="shared" si="427"/>
        <v>65</v>
      </c>
      <c r="Q891" s="18">
        <f t="shared" si="428"/>
        <v>10</v>
      </c>
      <c r="R891" s="27" t="str">
        <f t="shared" si="429"/>
        <v xml:space="preserve">Rose Gold </v>
      </c>
      <c r="S891" s="19" t="str">
        <f t="shared" si="430"/>
        <v xml:space="preserve">Rose Gold </v>
      </c>
      <c r="T891" s="19" t="str">
        <f t="shared" si="431"/>
        <v xml:space="preserve"> 1</v>
      </c>
      <c r="U891" s="19">
        <f t="shared" si="432"/>
        <v>1</v>
      </c>
      <c r="V891" s="20">
        <f t="shared" si="433"/>
        <v>78</v>
      </c>
      <c r="W891" s="18">
        <f t="shared" si="434"/>
        <v>89</v>
      </c>
      <c r="X891" s="18">
        <f t="shared" si="435"/>
        <v>100</v>
      </c>
      <c r="Y891" s="18">
        <f t="shared" si="436"/>
        <v>11</v>
      </c>
      <c r="Z891" s="16" t="str">
        <f t="shared" si="437"/>
        <v xml:space="preserve">Ocean Blue </v>
      </c>
      <c r="AA891" s="16" t="str">
        <f t="shared" si="438"/>
        <v xml:space="preserve">Ocean Blue </v>
      </c>
      <c r="AB891" s="19" t="str">
        <f t="shared" si="439"/>
        <v xml:space="preserve"> 1</v>
      </c>
      <c r="AC891" s="19">
        <f t="shared" si="440"/>
        <v>1</v>
      </c>
      <c r="AD891" s="19">
        <f t="shared" si="441"/>
        <v>6</v>
      </c>
      <c r="AE891" s="31">
        <f>_xlfn.XLOOKUP(C891,Product!$E$3:$E$29,Product!$F$3:$F$29)</f>
        <v>360000</v>
      </c>
      <c r="AF891" s="31">
        <f>_xlfn.XLOOKUP(C891,Product!$E$3:$E$29,Product!$G$3:$G$29)</f>
        <v>108000</v>
      </c>
      <c r="AG891" s="21" t="s">
        <v>100</v>
      </c>
      <c r="AH891" s="22">
        <f>_xlfn.XLOOKUP(AG891,Diskon!$C$3:$C$9,Diskon!$D$3:$D$9)</f>
        <v>0.15</v>
      </c>
      <c r="AI891" s="17" t="s">
        <v>13</v>
      </c>
      <c r="AJ891" s="16" t="s">
        <v>17</v>
      </c>
      <c r="AK891" s="16" t="s">
        <v>34</v>
      </c>
      <c r="AL891" s="23">
        <f t="shared" si="442"/>
        <v>2160000</v>
      </c>
      <c r="AM891" s="23">
        <f t="shared" si="443"/>
        <v>324000</v>
      </c>
      <c r="AN891" s="23">
        <f t="shared" si="444"/>
        <v>1836000</v>
      </c>
      <c r="AO891" s="23">
        <f t="shared" si="445"/>
        <v>648000</v>
      </c>
      <c r="AP891" s="23">
        <f t="shared" si="446"/>
        <v>1188000</v>
      </c>
      <c r="AQ891" s="24">
        <v>45033</v>
      </c>
      <c r="AR891" s="27" t="str">
        <f t="shared" si="447"/>
        <v>17/04/23</v>
      </c>
      <c r="AS891" s="16">
        <v>4</v>
      </c>
      <c r="AT891" s="66">
        <f>AP891/'pivot general'!$A$8</f>
        <v>1.7821211396844699E-3</v>
      </c>
    </row>
    <row r="892" spans="1:46" ht="14.4" x14ac:dyDescent="0.3">
      <c r="A892" s="16">
        <v>891</v>
      </c>
      <c r="B892" s="16" t="str">
        <f t="shared" si="416"/>
        <v>ORD-PP-891-03/04/23</v>
      </c>
      <c r="C892" s="17" t="s">
        <v>56</v>
      </c>
      <c r="D892" s="16" t="str">
        <f>_xlfn.XLOOKUP($C892,Product!$E$3:$E$29,Product!$D$3:$D$29)</f>
        <v>PP</v>
      </c>
      <c r="E892" s="18" t="s">
        <v>687</v>
      </c>
      <c r="F892" s="18">
        <f t="shared" si="417"/>
        <v>10</v>
      </c>
      <c r="G892" s="18">
        <f t="shared" si="418"/>
        <v>14</v>
      </c>
      <c r="H892" s="18">
        <f t="shared" si="419"/>
        <v>25</v>
      </c>
      <c r="I892" s="18">
        <f t="shared" si="420"/>
        <v>4</v>
      </c>
      <c r="J892" s="16" t="str">
        <f t="shared" si="421"/>
        <v>Gold</v>
      </c>
      <c r="K892" s="16" t="str">
        <f t="shared" si="422"/>
        <v>Gold</v>
      </c>
      <c r="L892" s="25" t="str">
        <f t="shared" si="423"/>
        <v xml:space="preserve"> 3</v>
      </c>
      <c r="M892" s="19">
        <f t="shared" si="424"/>
        <v>3</v>
      </c>
      <c r="N892" s="18">
        <f t="shared" si="425"/>
        <v>38</v>
      </c>
      <c r="O892" s="18">
        <f t="shared" si="426"/>
        <v>49</v>
      </c>
      <c r="P892" s="18">
        <f t="shared" si="427"/>
        <v>60</v>
      </c>
      <c r="Q892" s="18">
        <f t="shared" si="428"/>
        <v>11</v>
      </c>
      <c r="R892" s="27" t="str">
        <f t="shared" si="429"/>
        <v xml:space="preserve">Ocean Blue </v>
      </c>
      <c r="S892" s="19" t="str">
        <f t="shared" si="430"/>
        <v xml:space="preserve">Ocean Blue </v>
      </c>
      <c r="T892" s="19" t="str">
        <f t="shared" si="431"/>
        <v xml:space="preserve"> 2</v>
      </c>
      <c r="U892" s="19">
        <f t="shared" si="432"/>
        <v>2</v>
      </c>
      <c r="V892" s="20" t="e">
        <f t="shared" si="433"/>
        <v>#VALUE!</v>
      </c>
      <c r="W892" s="18" t="e">
        <f t="shared" si="434"/>
        <v>#VALUE!</v>
      </c>
      <c r="X892" s="18" t="e">
        <f t="shared" si="435"/>
        <v>#VALUE!</v>
      </c>
      <c r="Y892" s="18" t="e">
        <f t="shared" si="436"/>
        <v>#VALUE!</v>
      </c>
      <c r="Z892" s="16" t="str">
        <f t="shared" si="437"/>
        <v xml:space="preserve"> </v>
      </c>
      <c r="AA892" s="16" t="str">
        <f t="shared" si="438"/>
        <v xml:space="preserve"> </v>
      </c>
      <c r="AB892" s="19" t="str">
        <f t="shared" si="439"/>
        <v>0</v>
      </c>
      <c r="AC892" s="19">
        <f t="shared" si="440"/>
        <v>0</v>
      </c>
      <c r="AD892" s="19">
        <f t="shared" si="441"/>
        <v>5</v>
      </c>
      <c r="AE892" s="31">
        <f>_xlfn.XLOOKUP(C892,Product!$E$3:$E$29,Product!$F$3:$F$29)</f>
        <v>175000</v>
      </c>
      <c r="AF892" s="31">
        <f>_xlfn.XLOOKUP(C892,Product!$E$3:$E$29,Product!$G$3:$G$29)</f>
        <v>63000</v>
      </c>
      <c r="AG892" s="21" t="s">
        <v>92</v>
      </c>
      <c r="AH892" s="22">
        <f>_xlfn.XLOOKUP(AG892,Diskon!$C$3:$C$9,Diskon!$D$3:$D$9)</f>
        <v>0.1</v>
      </c>
      <c r="AI892" s="17" t="s">
        <v>90</v>
      </c>
      <c r="AJ892" s="16" t="s">
        <v>14</v>
      </c>
      <c r="AK892" s="16" t="s">
        <v>62</v>
      </c>
      <c r="AL892" s="23">
        <f t="shared" si="442"/>
        <v>875000</v>
      </c>
      <c r="AM892" s="23">
        <f t="shared" si="443"/>
        <v>87500</v>
      </c>
      <c r="AN892" s="23">
        <f t="shared" si="444"/>
        <v>787500</v>
      </c>
      <c r="AO892" s="23">
        <f t="shared" si="445"/>
        <v>315000</v>
      </c>
      <c r="AP892" s="23">
        <f t="shared" si="446"/>
        <v>472500</v>
      </c>
      <c r="AQ892" s="24">
        <v>45019</v>
      </c>
      <c r="AR892" s="27" t="str">
        <f t="shared" si="447"/>
        <v>03/04/23</v>
      </c>
      <c r="AS892" s="16">
        <v>2</v>
      </c>
      <c r="AT892" s="66">
        <f>AP892/'pivot general'!$A$8</f>
        <v>7.0879818055632332E-4</v>
      </c>
    </row>
    <row r="893" spans="1:46" ht="14.4" x14ac:dyDescent="0.3">
      <c r="A893" s="16">
        <v>892</v>
      </c>
      <c r="B893" s="16" t="str">
        <f t="shared" si="416"/>
        <v>ORD-SP-892-19/04/23</v>
      </c>
      <c r="C893" s="17" t="s">
        <v>63</v>
      </c>
      <c r="D893" s="16" t="str">
        <f>_xlfn.XLOOKUP($C893,Product!$E$3:$E$29,Product!$D$3:$D$29)</f>
        <v>SP</v>
      </c>
      <c r="E893" s="18" t="s">
        <v>688</v>
      </c>
      <c r="F893" s="18">
        <f t="shared" si="417"/>
        <v>10</v>
      </c>
      <c r="G893" s="18">
        <f t="shared" si="418"/>
        <v>14</v>
      </c>
      <c r="H893" s="18">
        <f t="shared" si="419"/>
        <v>25</v>
      </c>
      <c r="I893" s="18">
        <f t="shared" si="420"/>
        <v>4</v>
      </c>
      <c r="J893" s="16" t="str">
        <f t="shared" si="421"/>
        <v>Dusk</v>
      </c>
      <c r="K893" s="16" t="str">
        <f t="shared" si="422"/>
        <v>Dusk</v>
      </c>
      <c r="L893" s="25" t="str">
        <f t="shared" si="423"/>
        <v xml:space="preserve"> 1</v>
      </c>
      <c r="M893" s="19">
        <f t="shared" si="424"/>
        <v>1</v>
      </c>
      <c r="N893" s="18">
        <f t="shared" si="425"/>
        <v>38</v>
      </c>
      <c r="O893" s="18">
        <f t="shared" si="426"/>
        <v>47</v>
      </c>
      <c r="P893" s="18">
        <f t="shared" si="427"/>
        <v>58</v>
      </c>
      <c r="Q893" s="18">
        <f t="shared" si="428"/>
        <v>9</v>
      </c>
      <c r="R893" s="27" t="str">
        <f t="shared" si="429"/>
        <v xml:space="preserve">Ash Grey </v>
      </c>
      <c r="S893" s="19" t="str">
        <f t="shared" si="430"/>
        <v xml:space="preserve">Ash Grey </v>
      </c>
      <c r="T893" s="19" t="str">
        <f t="shared" si="431"/>
        <v xml:space="preserve"> 1</v>
      </c>
      <c r="U893" s="19">
        <f t="shared" si="432"/>
        <v>1</v>
      </c>
      <c r="V893" s="20" t="e">
        <f t="shared" si="433"/>
        <v>#VALUE!</v>
      </c>
      <c r="W893" s="18" t="e">
        <f t="shared" si="434"/>
        <v>#VALUE!</v>
      </c>
      <c r="X893" s="18" t="e">
        <f t="shared" si="435"/>
        <v>#VALUE!</v>
      </c>
      <c r="Y893" s="18" t="e">
        <f t="shared" si="436"/>
        <v>#VALUE!</v>
      </c>
      <c r="Z893" s="16" t="str">
        <f t="shared" si="437"/>
        <v xml:space="preserve"> </v>
      </c>
      <c r="AA893" s="16" t="str">
        <f t="shared" si="438"/>
        <v xml:space="preserve"> </v>
      </c>
      <c r="AB893" s="19" t="str">
        <f t="shared" si="439"/>
        <v>0</v>
      </c>
      <c r="AC893" s="19">
        <f t="shared" si="440"/>
        <v>0</v>
      </c>
      <c r="AD893" s="19">
        <f t="shared" si="441"/>
        <v>2</v>
      </c>
      <c r="AE893" s="31">
        <f>_xlfn.XLOOKUP(C893,Product!$E$3:$E$29,Product!$F$3:$F$29)</f>
        <v>125000</v>
      </c>
      <c r="AF893" s="31">
        <f>_xlfn.XLOOKUP(C893,Product!$E$3:$E$29,Product!$G$3:$G$29)</f>
        <v>23000</v>
      </c>
      <c r="AG893" s="21" t="s">
        <v>100</v>
      </c>
      <c r="AH893" s="22">
        <f>_xlfn.XLOOKUP(AG893,Diskon!$C$3:$C$9,Diskon!$D$3:$D$9)</f>
        <v>0.15</v>
      </c>
      <c r="AI893" s="17" t="s">
        <v>13</v>
      </c>
      <c r="AJ893" s="16" t="s">
        <v>17</v>
      </c>
      <c r="AK893" s="16" t="s">
        <v>28</v>
      </c>
      <c r="AL893" s="23">
        <f t="shared" si="442"/>
        <v>250000</v>
      </c>
      <c r="AM893" s="23">
        <f t="shared" si="443"/>
        <v>37500</v>
      </c>
      <c r="AN893" s="23">
        <f t="shared" si="444"/>
        <v>212500</v>
      </c>
      <c r="AO893" s="23">
        <f t="shared" si="445"/>
        <v>46000</v>
      </c>
      <c r="AP893" s="23">
        <f t="shared" si="446"/>
        <v>166500</v>
      </c>
      <c r="AQ893" s="24">
        <v>45035</v>
      </c>
      <c r="AR893" s="27" t="str">
        <f t="shared" si="447"/>
        <v>19/04/23</v>
      </c>
      <c r="AS893" s="16">
        <v>5</v>
      </c>
      <c r="AT893" s="66">
        <f>AP893/'pivot general'!$A$8</f>
        <v>2.4976697791032347E-4</v>
      </c>
    </row>
    <row r="894" spans="1:46" ht="14.4" x14ac:dyDescent="0.3">
      <c r="A894" s="16">
        <v>893</v>
      </c>
      <c r="B894" s="16" t="str">
        <f t="shared" si="416"/>
        <v>ORD-PU-893-04/04/23</v>
      </c>
      <c r="C894" s="17" t="s">
        <v>41</v>
      </c>
      <c r="D894" s="16" t="str">
        <f>_xlfn.XLOOKUP($C894,Product!$E$3:$E$29,Product!$D$3:$D$29)</f>
        <v>PU</v>
      </c>
      <c r="E894" s="18" t="s">
        <v>689</v>
      </c>
      <c r="F894" s="18">
        <f t="shared" si="417"/>
        <v>10</v>
      </c>
      <c r="G894" s="18">
        <f t="shared" si="418"/>
        <v>21</v>
      </c>
      <c r="H894" s="18">
        <f t="shared" si="419"/>
        <v>32</v>
      </c>
      <c r="I894" s="18">
        <f t="shared" si="420"/>
        <v>11</v>
      </c>
      <c r="J894" s="16" t="str">
        <f t="shared" si="421"/>
        <v>Carmine Red</v>
      </c>
      <c r="K894" s="16" t="str">
        <f t="shared" si="422"/>
        <v>Carmine Red</v>
      </c>
      <c r="L894" s="25" t="str">
        <f t="shared" si="423"/>
        <v xml:space="preserve"> 1</v>
      </c>
      <c r="M894" s="19">
        <f t="shared" si="424"/>
        <v>1</v>
      </c>
      <c r="N894" s="18">
        <f t="shared" si="425"/>
        <v>45</v>
      </c>
      <c r="O894" s="18">
        <f t="shared" si="426"/>
        <v>50</v>
      </c>
      <c r="P894" s="18">
        <f t="shared" si="427"/>
        <v>61</v>
      </c>
      <c r="Q894" s="18">
        <f t="shared" si="428"/>
        <v>5</v>
      </c>
      <c r="R894" s="27" t="str">
        <f t="shared" si="429"/>
        <v xml:space="preserve">Gold </v>
      </c>
      <c r="S894" s="19" t="str">
        <f t="shared" si="430"/>
        <v xml:space="preserve">Gold </v>
      </c>
      <c r="T894" s="19" t="str">
        <f t="shared" si="431"/>
        <v xml:space="preserve"> 1</v>
      </c>
      <c r="U894" s="19">
        <f t="shared" si="432"/>
        <v>1</v>
      </c>
      <c r="V894" s="20">
        <f t="shared" si="433"/>
        <v>74</v>
      </c>
      <c r="W894" s="18">
        <f t="shared" si="434"/>
        <v>85</v>
      </c>
      <c r="X894" s="18">
        <f t="shared" si="435"/>
        <v>96</v>
      </c>
      <c r="Y894" s="18">
        <f t="shared" si="436"/>
        <v>11</v>
      </c>
      <c r="Z894" s="16" t="str">
        <f t="shared" si="437"/>
        <v xml:space="preserve">Ocean Blue </v>
      </c>
      <c r="AA894" s="16" t="str">
        <f t="shared" si="438"/>
        <v xml:space="preserve">Ocean Blue </v>
      </c>
      <c r="AB894" s="19" t="str">
        <f t="shared" si="439"/>
        <v xml:space="preserve"> 3</v>
      </c>
      <c r="AC894" s="19">
        <f t="shared" si="440"/>
        <v>3</v>
      </c>
      <c r="AD894" s="19">
        <f t="shared" si="441"/>
        <v>5</v>
      </c>
      <c r="AE894" s="31">
        <f>_xlfn.XLOOKUP(C894,Product!$E$3:$E$29,Product!$F$3:$F$29)</f>
        <v>220000</v>
      </c>
      <c r="AF894" s="31">
        <f>_xlfn.XLOOKUP(C894,Product!$E$3:$E$29,Product!$G$3:$G$29)</f>
        <v>76000</v>
      </c>
      <c r="AG894" s="21" t="s">
        <v>92</v>
      </c>
      <c r="AH894" s="22">
        <f>_xlfn.XLOOKUP(AG894,Diskon!$C$3:$C$9,Diskon!$D$3:$D$9)</f>
        <v>0.1</v>
      </c>
      <c r="AI894" s="17" t="s">
        <v>90</v>
      </c>
      <c r="AJ894" s="16" t="s">
        <v>14</v>
      </c>
      <c r="AK894" s="16" t="s">
        <v>20</v>
      </c>
      <c r="AL894" s="23">
        <f t="shared" si="442"/>
        <v>1100000</v>
      </c>
      <c r="AM894" s="23">
        <f t="shared" si="443"/>
        <v>110000</v>
      </c>
      <c r="AN894" s="23">
        <f t="shared" si="444"/>
        <v>990000</v>
      </c>
      <c r="AO894" s="23">
        <f t="shared" si="445"/>
        <v>380000</v>
      </c>
      <c r="AP894" s="23">
        <f t="shared" si="446"/>
        <v>610000</v>
      </c>
      <c r="AQ894" s="24">
        <v>45020</v>
      </c>
      <c r="AR894" s="27" t="str">
        <f t="shared" si="447"/>
        <v>04/04/23</v>
      </c>
      <c r="AS894" s="16">
        <v>1</v>
      </c>
      <c r="AT894" s="66">
        <f>AP894/'pivot general'!$A$8</f>
        <v>9.1506220135313698E-4</v>
      </c>
    </row>
    <row r="895" spans="1:46" ht="14.4" x14ac:dyDescent="0.3">
      <c r="A895" s="16">
        <v>894</v>
      </c>
      <c r="B895" s="16" t="str">
        <f t="shared" si="416"/>
        <v>ORD-PU-894-27/04/23</v>
      </c>
      <c r="C895" s="17" t="s">
        <v>41</v>
      </c>
      <c r="D895" s="16" t="str">
        <f>_xlfn.XLOOKUP($C895,Product!$E$3:$E$29,Product!$D$3:$D$29)</f>
        <v>PU</v>
      </c>
      <c r="E895" s="18" t="s">
        <v>690</v>
      </c>
      <c r="F895" s="18">
        <f t="shared" si="417"/>
        <v>10</v>
      </c>
      <c r="G895" s="18">
        <f t="shared" si="418"/>
        <v>14</v>
      </c>
      <c r="H895" s="18">
        <f t="shared" si="419"/>
        <v>25</v>
      </c>
      <c r="I895" s="18">
        <f t="shared" si="420"/>
        <v>4</v>
      </c>
      <c r="J895" s="16" t="str">
        <f t="shared" si="421"/>
        <v>Gold</v>
      </c>
      <c r="K895" s="16" t="str">
        <f t="shared" si="422"/>
        <v>Gold</v>
      </c>
      <c r="L895" s="25" t="str">
        <f t="shared" si="423"/>
        <v xml:space="preserve"> 4</v>
      </c>
      <c r="M895" s="19">
        <f t="shared" si="424"/>
        <v>4</v>
      </c>
      <c r="N895" s="18">
        <f t="shared" si="425"/>
        <v>38</v>
      </c>
      <c r="O895" s="18">
        <f t="shared" si="426"/>
        <v>52</v>
      </c>
      <c r="P895" s="18">
        <f t="shared" si="427"/>
        <v>63</v>
      </c>
      <c r="Q895" s="18">
        <f t="shared" si="428"/>
        <v>14</v>
      </c>
      <c r="R895" s="27" t="str">
        <f t="shared" si="429"/>
        <v xml:space="preserve">Summer Orange </v>
      </c>
      <c r="S895" s="19" t="str">
        <f t="shared" si="430"/>
        <v xml:space="preserve">Summer Orange </v>
      </c>
      <c r="T895" s="19" t="str">
        <f t="shared" si="431"/>
        <v xml:space="preserve"> 3</v>
      </c>
      <c r="U895" s="19">
        <f t="shared" si="432"/>
        <v>3</v>
      </c>
      <c r="V895" s="20" t="e">
        <f t="shared" si="433"/>
        <v>#VALUE!</v>
      </c>
      <c r="W895" s="18" t="e">
        <f t="shared" si="434"/>
        <v>#VALUE!</v>
      </c>
      <c r="X895" s="18" t="e">
        <f t="shared" si="435"/>
        <v>#VALUE!</v>
      </c>
      <c r="Y895" s="18" t="e">
        <f t="shared" si="436"/>
        <v>#VALUE!</v>
      </c>
      <c r="Z895" s="16" t="str">
        <f t="shared" si="437"/>
        <v xml:space="preserve"> </v>
      </c>
      <c r="AA895" s="16" t="str">
        <f t="shared" si="438"/>
        <v xml:space="preserve"> </v>
      </c>
      <c r="AB895" s="19" t="str">
        <f t="shared" si="439"/>
        <v>0</v>
      </c>
      <c r="AC895" s="19">
        <f t="shared" si="440"/>
        <v>0</v>
      </c>
      <c r="AD895" s="19">
        <f t="shared" si="441"/>
        <v>7</v>
      </c>
      <c r="AE895" s="31">
        <f>_xlfn.XLOOKUP(C895,Product!$E$3:$E$29,Product!$F$3:$F$29)</f>
        <v>220000</v>
      </c>
      <c r="AF895" s="31">
        <f>_xlfn.XLOOKUP(C895,Product!$E$3:$E$29,Product!$G$3:$G$29)</f>
        <v>76000</v>
      </c>
      <c r="AG895" s="21" t="s">
        <v>100</v>
      </c>
      <c r="AH895" s="22">
        <f>_xlfn.XLOOKUP(AG895,Diskon!$C$3:$C$9,Diskon!$D$3:$D$9)</f>
        <v>0.15</v>
      </c>
      <c r="AI895" s="17" t="s">
        <v>13</v>
      </c>
      <c r="AJ895" s="16" t="s">
        <v>17</v>
      </c>
      <c r="AK895" s="16" t="s">
        <v>66</v>
      </c>
      <c r="AL895" s="23">
        <f t="shared" si="442"/>
        <v>1540000</v>
      </c>
      <c r="AM895" s="23">
        <f t="shared" si="443"/>
        <v>231000</v>
      </c>
      <c r="AN895" s="23">
        <f t="shared" si="444"/>
        <v>1309000</v>
      </c>
      <c r="AO895" s="23">
        <f t="shared" si="445"/>
        <v>532000</v>
      </c>
      <c r="AP895" s="23">
        <f t="shared" si="446"/>
        <v>777000</v>
      </c>
      <c r="AQ895" s="24">
        <v>45043</v>
      </c>
      <c r="AR895" s="27" t="str">
        <f t="shared" si="447"/>
        <v>27/04/23</v>
      </c>
      <c r="AS895" s="16">
        <v>3</v>
      </c>
      <c r="AT895" s="66">
        <f>AP895/'pivot general'!$A$8</f>
        <v>1.1655792302481761E-3</v>
      </c>
    </row>
    <row r="896" spans="1:46" ht="14.4" x14ac:dyDescent="0.3">
      <c r="A896" s="16">
        <v>895</v>
      </c>
      <c r="B896" s="16" t="str">
        <f t="shared" si="416"/>
        <v>ORD-SW-895-20/04/23</v>
      </c>
      <c r="C896" s="17" t="s">
        <v>33</v>
      </c>
      <c r="D896" s="16" t="str">
        <f>_xlfn.XLOOKUP($C896,Product!$E$3:$E$29,Product!$D$3:$D$29)</f>
        <v>SW</v>
      </c>
      <c r="E896" s="18" t="s">
        <v>691</v>
      </c>
      <c r="F896" s="18">
        <f t="shared" si="417"/>
        <v>10</v>
      </c>
      <c r="G896" s="18">
        <f t="shared" si="418"/>
        <v>23</v>
      </c>
      <c r="H896" s="18">
        <f t="shared" si="419"/>
        <v>34</v>
      </c>
      <c r="I896" s="18">
        <f t="shared" si="420"/>
        <v>13</v>
      </c>
      <c r="J896" s="16" t="str">
        <f t="shared" si="421"/>
        <v>Summer Orange</v>
      </c>
      <c r="K896" s="16" t="str">
        <f t="shared" si="422"/>
        <v>Summer Orange</v>
      </c>
      <c r="L896" s="25" t="str">
        <f t="shared" si="423"/>
        <v xml:space="preserve"> 4</v>
      </c>
      <c r="M896" s="19">
        <f t="shared" si="424"/>
        <v>4</v>
      </c>
      <c r="N896" s="18">
        <f t="shared" si="425"/>
        <v>47</v>
      </c>
      <c r="O896" s="18">
        <f t="shared" si="426"/>
        <v>52</v>
      </c>
      <c r="P896" s="18">
        <f t="shared" si="427"/>
        <v>63</v>
      </c>
      <c r="Q896" s="18">
        <f t="shared" si="428"/>
        <v>5</v>
      </c>
      <c r="R896" s="27" t="str">
        <f t="shared" si="429"/>
        <v xml:space="preserve">Dusk </v>
      </c>
      <c r="S896" s="19" t="str">
        <f t="shared" si="430"/>
        <v xml:space="preserve">Dusk </v>
      </c>
      <c r="T896" s="19" t="str">
        <f t="shared" si="431"/>
        <v xml:space="preserve"> 1</v>
      </c>
      <c r="U896" s="19">
        <f t="shared" si="432"/>
        <v>1</v>
      </c>
      <c r="V896" s="20" t="e">
        <f t="shared" si="433"/>
        <v>#VALUE!</v>
      </c>
      <c r="W896" s="18" t="e">
        <f t="shared" si="434"/>
        <v>#VALUE!</v>
      </c>
      <c r="X896" s="18" t="e">
        <f t="shared" si="435"/>
        <v>#VALUE!</v>
      </c>
      <c r="Y896" s="18" t="e">
        <f t="shared" si="436"/>
        <v>#VALUE!</v>
      </c>
      <c r="Z896" s="16" t="str">
        <f t="shared" si="437"/>
        <v xml:space="preserve"> </v>
      </c>
      <c r="AA896" s="16" t="str">
        <f t="shared" si="438"/>
        <v xml:space="preserve"> </v>
      </c>
      <c r="AB896" s="19" t="str">
        <f t="shared" si="439"/>
        <v>0</v>
      </c>
      <c r="AC896" s="19">
        <f t="shared" si="440"/>
        <v>0</v>
      </c>
      <c r="AD896" s="19">
        <f t="shared" si="441"/>
        <v>5</v>
      </c>
      <c r="AE896" s="31">
        <f>_xlfn.XLOOKUP(C896,Product!$E$3:$E$29,Product!$F$3:$F$29)</f>
        <v>189000</v>
      </c>
      <c r="AF896" s="31">
        <f>_xlfn.XLOOKUP(C896,Product!$E$3:$E$29,Product!$G$3:$G$29)</f>
        <v>93000</v>
      </c>
      <c r="AG896" s="21" t="s">
        <v>12</v>
      </c>
      <c r="AH896" s="22">
        <f>_xlfn.XLOOKUP(AG896,Diskon!$C$3:$C$9,Diskon!$D$3:$D$9)</f>
        <v>0.2</v>
      </c>
      <c r="AI896" s="17" t="s">
        <v>13</v>
      </c>
      <c r="AJ896" s="16" t="s">
        <v>11</v>
      </c>
      <c r="AK896" s="16" t="s">
        <v>40</v>
      </c>
      <c r="AL896" s="23">
        <f t="shared" si="442"/>
        <v>945000</v>
      </c>
      <c r="AM896" s="23">
        <f t="shared" si="443"/>
        <v>189000</v>
      </c>
      <c r="AN896" s="23">
        <f t="shared" si="444"/>
        <v>756000</v>
      </c>
      <c r="AO896" s="23">
        <f t="shared" si="445"/>
        <v>465000</v>
      </c>
      <c r="AP896" s="23">
        <f t="shared" si="446"/>
        <v>291000</v>
      </c>
      <c r="AQ896" s="24">
        <v>45036</v>
      </c>
      <c r="AR896" s="27" t="str">
        <f t="shared" si="447"/>
        <v>20/04/23</v>
      </c>
      <c r="AS896" s="16">
        <v>3</v>
      </c>
      <c r="AT896" s="66">
        <f>AP896/'pivot general'!$A$8</f>
        <v>4.3652967310452926E-4</v>
      </c>
    </row>
    <row r="897" spans="1:46" ht="14.4" x14ac:dyDescent="0.3">
      <c r="A897" s="16">
        <v>896</v>
      </c>
      <c r="B897" s="16" t="str">
        <f t="shared" si="416"/>
        <v>ORD-PW-896-04/04/23</v>
      </c>
      <c r="C897" s="17" t="s">
        <v>47</v>
      </c>
      <c r="D897" s="16" t="str">
        <f>_xlfn.XLOOKUP($C897,Product!$E$3:$E$29,Product!$D$3:$D$29)</f>
        <v>PW</v>
      </c>
      <c r="E897" s="18" t="s">
        <v>692</v>
      </c>
      <c r="F897" s="18">
        <f t="shared" si="417"/>
        <v>10</v>
      </c>
      <c r="G897" s="18">
        <f t="shared" si="418"/>
        <v>19</v>
      </c>
      <c r="H897" s="18">
        <f t="shared" si="419"/>
        <v>30</v>
      </c>
      <c r="I897" s="18">
        <f t="shared" si="420"/>
        <v>9</v>
      </c>
      <c r="J897" s="16" t="str">
        <f t="shared" si="421"/>
        <v>Rose Gold</v>
      </c>
      <c r="K897" s="16" t="str">
        <f t="shared" si="422"/>
        <v>Rose Gold</v>
      </c>
      <c r="L897" s="25" t="str">
        <f t="shared" si="423"/>
        <v xml:space="preserve"> 1</v>
      </c>
      <c r="M897" s="19">
        <f t="shared" si="424"/>
        <v>1</v>
      </c>
      <c r="N897" s="18">
        <f t="shared" si="425"/>
        <v>43</v>
      </c>
      <c r="O897" s="18">
        <f t="shared" si="426"/>
        <v>55</v>
      </c>
      <c r="P897" s="18">
        <f t="shared" si="427"/>
        <v>66</v>
      </c>
      <c r="Q897" s="18">
        <f t="shared" si="428"/>
        <v>12</v>
      </c>
      <c r="R897" s="27" t="str">
        <f t="shared" si="429"/>
        <v xml:space="preserve">Carmine Red </v>
      </c>
      <c r="S897" s="19" t="str">
        <f t="shared" si="430"/>
        <v xml:space="preserve">Carmine Red </v>
      </c>
      <c r="T897" s="19" t="str">
        <f t="shared" si="431"/>
        <v xml:space="preserve"> 2</v>
      </c>
      <c r="U897" s="19">
        <f t="shared" si="432"/>
        <v>2</v>
      </c>
      <c r="V897" s="20">
        <f t="shared" si="433"/>
        <v>79</v>
      </c>
      <c r="W897" s="18">
        <f t="shared" si="434"/>
        <v>90</v>
      </c>
      <c r="X897" s="18">
        <f t="shared" si="435"/>
        <v>101</v>
      </c>
      <c r="Y897" s="18">
        <f t="shared" si="436"/>
        <v>11</v>
      </c>
      <c r="Z897" s="16" t="str">
        <f t="shared" si="437"/>
        <v xml:space="preserve">Snow White </v>
      </c>
      <c r="AA897" s="16" t="str">
        <f t="shared" si="438"/>
        <v xml:space="preserve">Snow White </v>
      </c>
      <c r="AB897" s="19" t="str">
        <f t="shared" si="439"/>
        <v xml:space="preserve"> 2</v>
      </c>
      <c r="AC897" s="19">
        <f t="shared" si="440"/>
        <v>2</v>
      </c>
      <c r="AD897" s="19">
        <f t="shared" si="441"/>
        <v>5</v>
      </c>
      <c r="AE897" s="31">
        <f>_xlfn.XLOOKUP(C897,Product!$E$3:$E$29,Product!$F$3:$F$29)</f>
        <v>200000</v>
      </c>
      <c r="AF897" s="31">
        <f>_xlfn.XLOOKUP(C897,Product!$E$3:$E$29,Product!$G$3:$G$29)</f>
        <v>55000</v>
      </c>
      <c r="AG897" s="21" t="s">
        <v>10</v>
      </c>
      <c r="AH897" s="22">
        <f>_xlfn.XLOOKUP(AG897,Diskon!$C$3:$C$9,Diskon!$D$3:$D$9)</f>
        <v>0.1</v>
      </c>
      <c r="AI897" s="17" t="s">
        <v>90</v>
      </c>
      <c r="AJ897" s="16" t="s">
        <v>11</v>
      </c>
      <c r="AK897" s="16" t="s">
        <v>15</v>
      </c>
      <c r="AL897" s="23">
        <f t="shared" si="442"/>
        <v>1000000</v>
      </c>
      <c r="AM897" s="23">
        <f t="shared" si="443"/>
        <v>100000</v>
      </c>
      <c r="AN897" s="23">
        <f t="shared" si="444"/>
        <v>900000</v>
      </c>
      <c r="AO897" s="23">
        <f t="shared" si="445"/>
        <v>275000</v>
      </c>
      <c r="AP897" s="23">
        <f t="shared" si="446"/>
        <v>625000</v>
      </c>
      <c r="AQ897" s="24">
        <v>45020</v>
      </c>
      <c r="AR897" s="27" t="str">
        <f t="shared" si="447"/>
        <v>04/04/23</v>
      </c>
      <c r="AS897" s="16">
        <v>1</v>
      </c>
      <c r="AT897" s="66">
        <f>AP897/'pivot general'!$A$8</f>
        <v>9.3756373089460751E-4</v>
      </c>
    </row>
    <row r="898" spans="1:46" ht="14.4" x14ac:dyDescent="0.3">
      <c r="A898" s="16">
        <v>897</v>
      </c>
      <c r="B898" s="16" t="str">
        <f t="shared" si="416"/>
        <v>ORD-PW-897-25/04/23</v>
      </c>
      <c r="C898" s="17" t="s">
        <v>73</v>
      </c>
      <c r="D898" s="16" t="str">
        <f>_xlfn.XLOOKUP($C898,Product!$E$3:$E$29,Product!$D$3:$D$29)</f>
        <v>PW</v>
      </c>
      <c r="E898" s="18" t="s">
        <v>509</v>
      </c>
      <c r="F898" s="18">
        <f t="shared" si="417"/>
        <v>10</v>
      </c>
      <c r="G898" s="18">
        <f t="shared" si="418"/>
        <v>14</v>
      </c>
      <c r="H898" s="18">
        <f t="shared" si="419"/>
        <v>25</v>
      </c>
      <c r="I898" s="18">
        <f t="shared" si="420"/>
        <v>4</v>
      </c>
      <c r="J898" s="16" t="str">
        <f t="shared" si="421"/>
        <v>Gold</v>
      </c>
      <c r="K898" s="16" t="str">
        <f t="shared" si="422"/>
        <v>Gold</v>
      </c>
      <c r="L898" s="25" t="str">
        <f t="shared" si="423"/>
        <v xml:space="preserve"> 3</v>
      </c>
      <c r="M898" s="19">
        <f t="shared" si="424"/>
        <v>3</v>
      </c>
      <c r="N898" s="18">
        <f t="shared" si="425"/>
        <v>38</v>
      </c>
      <c r="O898" s="18">
        <f t="shared" si="426"/>
        <v>50</v>
      </c>
      <c r="P898" s="18">
        <f t="shared" si="427"/>
        <v>61</v>
      </c>
      <c r="Q898" s="18">
        <f t="shared" si="428"/>
        <v>12</v>
      </c>
      <c r="R898" s="27" t="str">
        <f t="shared" si="429"/>
        <v xml:space="preserve">Carmine Red </v>
      </c>
      <c r="S898" s="19" t="str">
        <f t="shared" si="430"/>
        <v xml:space="preserve">Carmine Red </v>
      </c>
      <c r="T898" s="19" t="str">
        <f t="shared" si="431"/>
        <v xml:space="preserve"> 3</v>
      </c>
      <c r="U898" s="19">
        <f t="shared" si="432"/>
        <v>3</v>
      </c>
      <c r="V898" s="20" t="e">
        <f t="shared" si="433"/>
        <v>#VALUE!</v>
      </c>
      <c r="W898" s="18" t="e">
        <f t="shared" si="434"/>
        <v>#VALUE!</v>
      </c>
      <c r="X898" s="18" t="e">
        <f t="shared" si="435"/>
        <v>#VALUE!</v>
      </c>
      <c r="Y898" s="18" t="e">
        <f t="shared" si="436"/>
        <v>#VALUE!</v>
      </c>
      <c r="Z898" s="16" t="str">
        <f t="shared" si="437"/>
        <v xml:space="preserve"> </v>
      </c>
      <c r="AA898" s="16" t="str">
        <f t="shared" si="438"/>
        <v xml:space="preserve"> </v>
      </c>
      <c r="AB898" s="19" t="str">
        <f t="shared" si="439"/>
        <v>0</v>
      </c>
      <c r="AC898" s="19">
        <f t="shared" si="440"/>
        <v>0</v>
      </c>
      <c r="AD898" s="19">
        <f t="shared" si="441"/>
        <v>6</v>
      </c>
      <c r="AE898" s="31">
        <f>_xlfn.XLOOKUP(C898,Product!$E$3:$E$29,Product!$F$3:$F$29)</f>
        <v>185000</v>
      </c>
      <c r="AF898" s="31">
        <f>_xlfn.XLOOKUP(C898,Product!$E$3:$E$29,Product!$G$3:$G$29)</f>
        <v>60000</v>
      </c>
      <c r="AG898" s="21" t="s">
        <v>100</v>
      </c>
      <c r="AH898" s="22">
        <f>_xlfn.XLOOKUP(AG898,Diskon!$C$3:$C$9,Diskon!$D$3:$D$9)</f>
        <v>0.15</v>
      </c>
      <c r="AI898" s="17" t="s">
        <v>13</v>
      </c>
      <c r="AJ898" s="16" t="s">
        <v>17</v>
      </c>
      <c r="AK898" s="16" t="s">
        <v>30</v>
      </c>
      <c r="AL898" s="23">
        <f t="shared" si="442"/>
        <v>1110000</v>
      </c>
      <c r="AM898" s="23">
        <f t="shared" si="443"/>
        <v>166500</v>
      </c>
      <c r="AN898" s="23">
        <f t="shared" si="444"/>
        <v>943500</v>
      </c>
      <c r="AO898" s="23">
        <f t="shared" si="445"/>
        <v>360000</v>
      </c>
      <c r="AP898" s="23">
        <f t="shared" si="446"/>
        <v>583500</v>
      </c>
      <c r="AQ898" s="24">
        <v>45041</v>
      </c>
      <c r="AR898" s="27" t="str">
        <f t="shared" si="447"/>
        <v>25/04/23</v>
      </c>
      <c r="AS898" s="16">
        <v>1</v>
      </c>
      <c r="AT898" s="66">
        <f>AP898/'pivot general'!$A$8</f>
        <v>8.7530949916320557E-4</v>
      </c>
    </row>
    <row r="899" spans="1:46" ht="14.4" x14ac:dyDescent="0.3">
      <c r="A899" s="16">
        <v>898</v>
      </c>
      <c r="B899" s="16" t="str">
        <f t="shared" ref="B899:B962" si="448">_xlfn.CONCAT("ORD","-",D899,"-",A899,"-",AR899)</f>
        <v>ORD-SP-898-01/04/23</v>
      </c>
      <c r="C899" s="17" t="s">
        <v>67</v>
      </c>
      <c r="D899" s="16" t="str">
        <f>_xlfn.XLOOKUP($C899,Product!$E$3:$E$29,Product!$D$3:$D$29)</f>
        <v>SP</v>
      </c>
      <c r="E899" s="18" t="s">
        <v>412</v>
      </c>
      <c r="F899" s="18">
        <f t="shared" ref="F899:F962" si="449">FIND(": ",E899,2)+2</f>
        <v>10</v>
      </c>
      <c r="G899" s="18">
        <f t="shared" ref="G899:G962" si="450">FIND(",",E899)</f>
        <v>14</v>
      </c>
      <c r="H899" s="18">
        <f t="shared" ref="H899:H962" si="451">FIND("}",E899,1)-2</f>
        <v>25</v>
      </c>
      <c r="I899" s="18">
        <f t="shared" ref="I899:I962" si="452">(G899-F899)</f>
        <v>4</v>
      </c>
      <c r="J899" s="16" t="str">
        <f t="shared" ref="J899:J962" si="453">MID(E899,F899,I899)</f>
        <v>Gold</v>
      </c>
      <c r="K899" s="16" t="str">
        <f t="shared" ref="K899:K962" si="454">TEXT(J899," ")</f>
        <v>Gold</v>
      </c>
      <c r="L899" s="25" t="str">
        <f t="shared" ref="L899:L962" si="455">MID(E899,H899,2)</f>
        <v xml:space="preserve"> 3</v>
      </c>
      <c r="M899" s="19">
        <f t="shared" ref="M899:M962" si="456">VALUE(L899)</f>
        <v>3</v>
      </c>
      <c r="N899" s="18">
        <f t="shared" ref="N899:N962" si="457">FIND(":",E899,H899)+2</f>
        <v>38</v>
      </c>
      <c r="O899" s="18">
        <f t="shared" ref="O899:O962" si="458">FIND(",",E899,N899)</f>
        <v>46</v>
      </c>
      <c r="P899" s="18">
        <f t="shared" ref="P899:P962" si="459">FIND("}",E899,N899)-2</f>
        <v>57</v>
      </c>
      <c r="Q899" s="18">
        <f t="shared" ref="Q899:Q962" si="460">(O899-N899)</f>
        <v>8</v>
      </c>
      <c r="R899" s="27" t="str">
        <f t="shared" ref="R899:R962" si="461">IFERROR(MID(E899,N899,Q899)," ")</f>
        <v xml:space="preserve">Magenta </v>
      </c>
      <c r="S899" s="19" t="str">
        <f t="shared" ref="S899:S962" si="462">TEXT(R899," ")</f>
        <v xml:space="preserve">Magenta </v>
      </c>
      <c r="T899" s="19" t="str">
        <f t="shared" ref="T899:T962" si="463">IFERROR(MID(E899,P899,2),"0")</f>
        <v xml:space="preserve"> 1</v>
      </c>
      <c r="U899" s="19">
        <f t="shared" ref="U899:U962" si="464">VALUE(T899)</f>
        <v>1</v>
      </c>
      <c r="V899" s="20" t="e">
        <f t="shared" ref="V899:V962" si="465">FIND(":",E899,P899)+2</f>
        <v>#VALUE!</v>
      </c>
      <c r="W899" s="18" t="e">
        <f t="shared" ref="W899:W962" si="466">FIND(",",E899,V899)</f>
        <v>#VALUE!</v>
      </c>
      <c r="X899" s="18" t="e">
        <f t="shared" ref="X899:X962" si="467">FIND("}",E899,V899)-2</f>
        <v>#VALUE!</v>
      </c>
      <c r="Y899" s="18" t="e">
        <f t="shared" ref="Y899:Y962" si="468">W899-V899</f>
        <v>#VALUE!</v>
      </c>
      <c r="Z899" s="16" t="str">
        <f t="shared" ref="Z899:Z962" si="469">IFERROR(MID(E899,V899,Y899)," ")</f>
        <v xml:space="preserve"> </v>
      </c>
      <c r="AA899" s="16" t="str">
        <f t="shared" ref="AA899:AA962" si="470">TEXT(Z899," ")</f>
        <v xml:space="preserve"> </v>
      </c>
      <c r="AB899" s="19" t="str">
        <f t="shared" ref="AB899:AB962" si="471">IFERROR(MID(E899,X899,2),"0")</f>
        <v>0</v>
      </c>
      <c r="AC899" s="19">
        <f t="shared" ref="AC899:AC962" si="472">VALUE(AB899)</f>
        <v>0</v>
      </c>
      <c r="AD899" s="19">
        <f t="shared" ref="AD899:AD962" si="473">AC899+U899+M899</f>
        <v>4</v>
      </c>
      <c r="AE899" s="31">
        <f>_xlfn.XLOOKUP(C899,Product!$E$3:$E$29,Product!$F$3:$F$29)</f>
        <v>370000</v>
      </c>
      <c r="AF899" s="31">
        <f>_xlfn.XLOOKUP(C899,Product!$E$3:$E$29,Product!$G$3:$G$29)</f>
        <v>108000</v>
      </c>
      <c r="AG899" s="21" t="s">
        <v>10</v>
      </c>
      <c r="AH899" s="22">
        <f>_xlfn.XLOOKUP(AG899,Diskon!$C$3:$C$9,Diskon!$D$3:$D$9)</f>
        <v>0.1</v>
      </c>
      <c r="AI899" s="17" t="s">
        <v>90</v>
      </c>
      <c r="AJ899" s="16" t="s">
        <v>11</v>
      </c>
      <c r="AK899" s="16" t="s">
        <v>32</v>
      </c>
      <c r="AL899" s="23">
        <f t="shared" ref="AL899:AL962" si="474">IFERROR(AE899*AD899,"0")</f>
        <v>1480000</v>
      </c>
      <c r="AM899" s="23">
        <f t="shared" ref="AM899:AM962" si="475">IFERROR(AL899*AH899,"0")</f>
        <v>148000</v>
      </c>
      <c r="AN899" s="23">
        <f t="shared" ref="AN899:AN962" si="476">IFERROR(AL899-AM899,"0")</f>
        <v>1332000</v>
      </c>
      <c r="AO899" s="23">
        <f t="shared" ref="AO899:AO962" si="477">IFERROR(AF899*AD899,"0")</f>
        <v>432000</v>
      </c>
      <c r="AP899" s="23">
        <f t="shared" ref="AP899:AP962" si="478">IFERROR(AN899-AO899,"0")</f>
        <v>900000</v>
      </c>
      <c r="AQ899" s="24">
        <v>45017</v>
      </c>
      <c r="AR899" s="27" t="str">
        <f t="shared" ref="AR899:AR962" si="479">TEXT(AQ899,"DD/MM/YY")</f>
        <v>01/04/23</v>
      </c>
      <c r="AS899" s="16">
        <v>5</v>
      </c>
      <c r="AT899" s="66">
        <f>AP899/'pivot general'!$A$8</f>
        <v>1.3500917724882349E-3</v>
      </c>
    </row>
    <row r="900" spans="1:46" ht="14.4" x14ac:dyDescent="0.3">
      <c r="A900" s="16">
        <v>899</v>
      </c>
      <c r="B900" s="16" t="str">
        <f t="shared" si="448"/>
        <v>ORD-PP-899-23/04/23</v>
      </c>
      <c r="C900" s="17" t="s">
        <v>56</v>
      </c>
      <c r="D900" s="16" t="str">
        <f>_xlfn.XLOOKUP($C900,Product!$E$3:$E$29,Product!$D$3:$D$29)</f>
        <v>PP</v>
      </c>
      <c r="E900" s="18" t="s">
        <v>221</v>
      </c>
      <c r="F900" s="18">
        <f t="shared" si="449"/>
        <v>10</v>
      </c>
      <c r="G900" s="18">
        <f t="shared" si="450"/>
        <v>21</v>
      </c>
      <c r="H900" s="18">
        <f t="shared" si="451"/>
        <v>32</v>
      </c>
      <c r="I900" s="18">
        <f t="shared" si="452"/>
        <v>11</v>
      </c>
      <c r="J900" s="16" t="str">
        <f t="shared" si="453"/>
        <v>Carmine Red</v>
      </c>
      <c r="K900" s="16" t="str">
        <f t="shared" si="454"/>
        <v>Carmine Red</v>
      </c>
      <c r="L900" s="25" t="str">
        <f t="shared" si="455"/>
        <v xml:space="preserve"> 1</v>
      </c>
      <c r="M900" s="19">
        <f t="shared" si="456"/>
        <v>1</v>
      </c>
      <c r="N900" s="18" t="e">
        <f t="shared" si="457"/>
        <v>#VALUE!</v>
      </c>
      <c r="O900" s="18" t="e">
        <f t="shared" si="458"/>
        <v>#VALUE!</v>
      </c>
      <c r="P900" s="18" t="e">
        <f t="shared" si="459"/>
        <v>#VALUE!</v>
      </c>
      <c r="Q900" s="18" t="e">
        <f t="shared" si="460"/>
        <v>#VALUE!</v>
      </c>
      <c r="R900" s="27" t="str">
        <f t="shared" si="461"/>
        <v xml:space="preserve"> </v>
      </c>
      <c r="S900" s="19" t="str">
        <f t="shared" si="462"/>
        <v xml:space="preserve"> </v>
      </c>
      <c r="T900" s="19" t="str">
        <f t="shared" si="463"/>
        <v>0</v>
      </c>
      <c r="U900" s="19">
        <f t="shared" si="464"/>
        <v>0</v>
      </c>
      <c r="V900" s="20" t="e">
        <f t="shared" si="465"/>
        <v>#VALUE!</v>
      </c>
      <c r="W900" s="18" t="e">
        <f t="shared" si="466"/>
        <v>#VALUE!</v>
      </c>
      <c r="X900" s="18" t="e">
        <f t="shared" si="467"/>
        <v>#VALUE!</v>
      </c>
      <c r="Y900" s="18" t="e">
        <f t="shared" si="468"/>
        <v>#VALUE!</v>
      </c>
      <c r="Z900" s="16" t="str">
        <f t="shared" si="469"/>
        <v xml:space="preserve"> </v>
      </c>
      <c r="AA900" s="16" t="str">
        <f t="shared" si="470"/>
        <v xml:space="preserve"> </v>
      </c>
      <c r="AB900" s="19" t="str">
        <f t="shared" si="471"/>
        <v>0</v>
      </c>
      <c r="AC900" s="19">
        <f t="shared" si="472"/>
        <v>0</v>
      </c>
      <c r="AD900" s="19">
        <f t="shared" si="473"/>
        <v>1</v>
      </c>
      <c r="AE900" s="31">
        <f>_xlfn.XLOOKUP(C900,Product!$E$3:$E$29,Product!$F$3:$F$29)</f>
        <v>175000</v>
      </c>
      <c r="AF900" s="31">
        <f>_xlfn.XLOOKUP(C900,Product!$E$3:$E$29,Product!$G$3:$G$29)</f>
        <v>63000</v>
      </c>
      <c r="AG900" s="21" t="s">
        <v>100</v>
      </c>
      <c r="AH900" s="22">
        <f>_xlfn.XLOOKUP(AG900,Diskon!$C$3:$C$9,Diskon!$D$3:$D$9)</f>
        <v>0.15</v>
      </c>
      <c r="AI900" s="17" t="s">
        <v>13</v>
      </c>
      <c r="AJ900" s="16" t="s">
        <v>17</v>
      </c>
      <c r="AK900" s="16" t="s">
        <v>18</v>
      </c>
      <c r="AL900" s="23">
        <f t="shared" si="474"/>
        <v>175000</v>
      </c>
      <c r="AM900" s="23">
        <f t="shared" si="475"/>
        <v>26250</v>
      </c>
      <c r="AN900" s="23">
        <f t="shared" si="476"/>
        <v>148750</v>
      </c>
      <c r="AO900" s="23">
        <f t="shared" si="477"/>
        <v>63000</v>
      </c>
      <c r="AP900" s="23">
        <f t="shared" si="478"/>
        <v>85750</v>
      </c>
      <c r="AQ900" s="24">
        <v>45039</v>
      </c>
      <c r="AR900" s="27" t="str">
        <f t="shared" si="479"/>
        <v>23/04/23</v>
      </c>
      <c r="AS900" s="16">
        <v>5</v>
      </c>
      <c r="AT900" s="66">
        <f>AP900/'pivot general'!$A$8</f>
        <v>1.2863374387874017E-4</v>
      </c>
    </row>
    <row r="901" spans="1:46" ht="14.4" x14ac:dyDescent="0.3">
      <c r="A901" s="16">
        <v>900</v>
      </c>
      <c r="B901" s="16" t="str">
        <f t="shared" si="448"/>
        <v>ORD-SW-900-07/04/23</v>
      </c>
      <c r="C901" s="17" t="s">
        <v>29</v>
      </c>
      <c r="D901" s="16" t="str">
        <f>_xlfn.XLOOKUP($C901,Product!$E$3:$E$29,Product!$D$3:$D$29)</f>
        <v>SW</v>
      </c>
      <c r="E901" s="18" t="s">
        <v>693</v>
      </c>
      <c r="F901" s="18">
        <f t="shared" si="449"/>
        <v>10</v>
      </c>
      <c r="G901" s="18">
        <f t="shared" si="450"/>
        <v>19</v>
      </c>
      <c r="H901" s="18">
        <f t="shared" si="451"/>
        <v>30</v>
      </c>
      <c r="I901" s="18">
        <f t="shared" si="452"/>
        <v>9</v>
      </c>
      <c r="J901" s="16" t="str">
        <f t="shared" si="453"/>
        <v>Rose Gold</v>
      </c>
      <c r="K901" s="16" t="str">
        <f t="shared" si="454"/>
        <v>Rose Gold</v>
      </c>
      <c r="L901" s="25" t="str">
        <f t="shared" si="455"/>
        <v xml:space="preserve"> 2</v>
      </c>
      <c r="M901" s="19">
        <f t="shared" si="456"/>
        <v>2</v>
      </c>
      <c r="N901" s="18">
        <f t="shared" si="457"/>
        <v>43</v>
      </c>
      <c r="O901" s="18">
        <f t="shared" si="458"/>
        <v>48</v>
      </c>
      <c r="P901" s="18">
        <f t="shared" si="459"/>
        <v>59</v>
      </c>
      <c r="Q901" s="18">
        <f t="shared" si="460"/>
        <v>5</v>
      </c>
      <c r="R901" s="27" t="str">
        <f t="shared" si="461"/>
        <v xml:space="preserve">Gold </v>
      </c>
      <c r="S901" s="19" t="str">
        <f t="shared" si="462"/>
        <v xml:space="preserve">Gold </v>
      </c>
      <c r="T901" s="19" t="str">
        <f t="shared" si="463"/>
        <v xml:space="preserve"> 2</v>
      </c>
      <c r="U901" s="19">
        <f t="shared" si="464"/>
        <v>2</v>
      </c>
      <c r="V901" s="20" t="e">
        <f t="shared" si="465"/>
        <v>#VALUE!</v>
      </c>
      <c r="W901" s="18" t="e">
        <f t="shared" si="466"/>
        <v>#VALUE!</v>
      </c>
      <c r="X901" s="18" t="e">
        <f t="shared" si="467"/>
        <v>#VALUE!</v>
      </c>
      <c r="Y901" s="18" t="e">
        <f t="shared" si="468"/>
        <v>#VALUE!</v>
      </c>
      <c r="Z901" s="16" t="str">
        <f t="shared" si="469"/>
        <v xml:space="preserve"> </v>
      </c>
      <c r="AA901" s="16" t="str">
        <f t="shared" si="470"/>
        <v xml:space="preserve"> </v>
      </c>
      <c r="AB901" s="19" t="str">
        <f t="shared" si="471"/>
        <v>0</v>
      </c>
      <c r="AC901" s="19">
        <f t="shared" si="472"/>
        <v>0</v>
      </c>
      <c r="AD901" s="19">
        <f t="shared" si="473"/>
        <v>4</v>
      </c>
      <c r="AE901" s="31">
        <f>_xlfn.XLOOKUP(C901,Product!$E$3:$E$29,Product!$F$3:$F$29)</f>
        <v>165000</v>
      </c>
      <c r="AF901" s="31">
        <f>_xlfn.XLOOKUP(C901,Product!$E$3:$E$29,Product!$G$3:$G$29)</f>
        <v>69000</v>
      </c>
      <c r="AG901" s="21" t="s">
        <v>16</v>
      </c>
      <c r="AH901" s="22" t="e">
        <f>_xlfn.XLOOKUP(AG901,Diskon!$C$3:$C$9,Diskon!$D$3:$D$9)</f>
        <v>#N/A</v>
      </c>
      <c r="AI901" s="17" t="s">
        <v>16</v>
      </c>
      <c r="AJ901" s="16" t="s">
        <v>14</v>
      </c>
      <c r="AK901" s="16" t="s">
        <v>15</v>
      </c>
      <c r="AL901" s="23">
        <f t="shared" si="474"/>
        <v>660000</v>
      </c>
      <c r="AM901" s="23" t="str">
        <f t="shared" si="475"/>
        <v>0</v>
      </c>
      <c r="AN901" s="23">
        <f t="shared" si="476"/>
        <v>660000</v>
      </c>
      <c r="AO901" s="23">
        <f t="shared" si="477"/>
        <v>276000</v>
      </c>
      <c r="AP901" s="23">
        <f t="shared" si="478"/>
        <v>384000</v>
      </c>
      <c r="AQ901" s="24">
        <v>45023</v>
      </c>
      <c r="AR901" s="27" t="str">
        <f t="shared" si="479"/>
        <v>07/04/23</v>
      </c>
      <c r="AS901" s="16">
        <v>4</v>
      </c>
      <c r="AT901" s="66">
        <f>AP901/'pivot general'!$A$8</f>
        <v>5.7603915626164694E-4</v>
      </c>
    </row>
    <row r="902" spans="1:46" ht="14.4" x14ac:dyDescent="0.3">
      <c r="A902" s="16">
        <v>901</v>
      </c>
      <c r="B902" s="16" t="str">
        <f t="shared" si="448"/>
        <v>ORD-AK-901-13/04/23</v>
      </c>
      <c r="C902" s="17" t="s">
        <v>31</v>
      </c>
      <c r="D902" s="16" t="str">
        <f>_xlfn.XLOOKUP($C902,Product!$E$3:$E$29,Product!$D$3:$D$29)</f>
        <v>AK</v>
      </c>
      <c r="E902" s="18" t="s">
        <v>261</v>
      </c>
      <c r="F902" s="18">
        <f t="shared" si="449"/>
        <v>10</v>
      </c>
      <c r="G902" s="18">
        <f t="shared" si="450"/>
        <v>24</v>
      </c>
      <c r="H902" s="18">
        <f t="shared" si="451"/>
        <v>35</v>
      </c>
      <c r="I902" s="18">
        <f t="shared" si="452"/>
        <v>14</v>
      </c>
      <c r="J902" s="16" t="str">
        <f t="shared" si="453"/>
        <v>Midnight Black</v>
      </c>
      <c r="K902" s="16" t="str">
        <f t="shared" si="454"/>
        <v>Midnight Black</v>
      </c>
      <c r="L902" s="25" t="str">
        <f t="shared" si="455"/>
        <v xml:space="preserve"> 1</v>
      </c>
      <c r="M902" s="19">
        <f t="shared" si="456"/>
        <v>1</v>
      </c>
      <c r="N902" s="18" t="e">
        <f t="shared" si="457"/>
        <v>#VALUE!</v>
      </c>
      <c r="O902" s="18" t="e">
        <f t="shared" si="458"/>
        <v>#VALUE!</v>
      </c>
      <c r="P902" s="18" t="e">
        <f t="shared" si="459"/>
        <v>#VALUE!</v>
      </c>
      <c r="Q902" s="18" t="e">
        <f t="shared" si="460"/>
        <v>#VALUE!</v>
      </c>
      <c r="R902" s="27" t="str">
        <f t="shared" si="461"/>
        <v xml:space="preserve"> </v>
      </c>
      <c r="S902" s="19" t="str">
        <f t="shared" si="462"/>
        <v xml:space="preserve"> </v>
      </c>
      <c r="T902" s="19" t="str">
        <f t="shared" si="463"/>
        <v>0</v>
      </c>
      <c r="U902" s="19">
        <f t="shared" si="464"/>
        <v>0</v>
      </c>
      <c r="V902" s="20" t="e">
        <f t="shared" si="465"/>
        <v>#VALUE!</v>
      </c>
      <c r="W902" s="18" t="e">
        <f t="shared" si="466"/>
        <v>#VALUE!</v>
      </c>
      <c r="X902" s="18" t="e">
        <f t="shared" si="467"/>
        <v>#VALUE!</v>
      </c>
      <c r="Y902" s="18" t="e">
        <f t="shared" si="468"/>
        <v>#VALUE!</v>
      </c>
      <c r="Z902" s="16" t="str">
        <f t="shared" si="469"/>
        <v xml:space="preserve"> </v>
      </c>
      <c r="AA902" s="16" t="str">
        <f t="shared" si="470"/>
        <v xml:space="preserve"> </v>
      </c>
      <c r="AB902" s="19" t="str">
        <f t="shared" si="471"/>
        <v>0</v>
      </c>
      <c r="AC902" s="19">
        <f t="shared" si="472"/>
        <v>0</v>
      </c>
      <c r="AD902" s="19">
        <f t="shared" si="473"/>
        <v>1</v>
      </c>
      <c r="AE902" s="31">
        <f>_xlfn.XLOOKUP(C902,Product!$E$3:$E$29,Product!$F$3:$F$29)</f>
        <v>65000</v>
      </c>
      <c r="AF902" s="31">
        <f>_xlfn.XLOOKUP(C902,Product!$E$3:$E$29,Product!$G$3:$G$29)</f>
        <v>11000</v>
      </c>
      <c r="AG902" s="21" t="s">
        <v>16</v>
      </c>
      <c r="AH902" s="22" t="e">
        <f>_xlfn.XLOOKUP(AG902,Diskon!$C$3:$C$9,Diskon!$D$3:$D$9)</f>
        <v>#N/A</v>
      </c>
      <c r="AI902" s="17" t="s">
        <v>16</v>
      </c>
      <c r="AJ902" s="16" t="s">
        <v>11</v>
      </c>
      <c r="AK902" s="16" t="s">
        <v>40</v>
      </c>
      <c r="AL902" s="23">
        <f t="shared" si="474"/>
        <v>65000</v>
      </c>
      <c r="AM902" s="23" t="str">
        <f t="shared" si="475"/>
        <v>0</v>
      </c>
      <c r="AN902" s="23">
        <f t="shared" si="476"/>
        <v>65000</v>
      </c>
      <c r="AO902" s="23">
        <f t="shared" si="477"/>
        <v>11000</v>
      </c>
      <c r="AP902" s="23">
        <f t="shared" si="478"/>
        <v>54000</v>
      </c>
      <c r="AQ902" s="24">
        <v>45029</v>
      </c>
      <c r="AR902" s="27" t="str">
        <f t="shared" si="479"/>
        <v>13/04/23</v>
      </c>
      <c r="AS902" s="16">
        <v>2</v>
      </c>
      <c r="AT902" s="66">
        <f>AP902/'pivot general'!$A$8</f>
        <v>8.1005506349294092E-5</v>
      </c>
    </row>
    <row r="903" spans="1:46" ht="14.4" x14ac:dyDescent="0.3">
      <c r="A903" s="16">
        <v>902</v>
      </c>
      <c r="B903" s="16" t="str">
        <f t="shared" si="448"/>
        <v>ORD-SP-902-05/04/23</v>
      </c>
      <c r="C903" s="17" t="s">
        <v>61</v>
      </c>
      <c r="D903" s="16" t="str">
        <f>_xlfn.XLOOKUP($C903,Product!$E$3:$E$29,Product!$D$3:$D$29)</f>
        <v>SP</v>
      </c>
      <c r="E903" s="18" t="s">
        <v>694</v>
      </c>
      <c r="F903" s="18">
        <f t="shared" si="449"/>
        <v>10</v>
      </c>
      <c r="G903" s="18">
        <f t="shared" si="450"/>
        <v>20</v>
      </c>
      <c r="H903" s="18">
        <f t="shared" si="451"/>
        <v>31</v>
      </c>
      <c r="I903" s="18">
        <f t="shared" si="452"/>
        <v>10</v>
      </c>
      <c r="J903" s="16" t="str">
        <f t="shared" si="453"/>
        <v>Ocean Blue</v>
      </c>
      <c r="K903" s="16" t="str">
        <f t="shared" si="454"/>
        <v>Ocean Blue</v>
      </c>
      <c r="L903" s="25" t="str">
        <f t="shared" si="455"/>
        <v xml:space="preserve"> 3</v>
      </c>
      <c r="M903" s="19">
        <f t="shared" si="456"/>
        <v>3</v>
      </c>
      <c r="N903" s="18">
        <f t="shared" si="457"/>
        <v>44</v>
      </c>
      <c r="O903" s="18">
        <f t="shared" si="458"/>
        <v>52</v>
      </c>
      <c r="P903" s="18">
        <f t="shared" si="459"/>
        <v>63</v>
      </c>
      <c r="Q903" s="18">
        <f t="shared" si="460"/>
        <v>8</v>
      </c>
      <c r="R903" s="27" t="str">
        <f t="shared" si="461"/>
        <v xml:space="preserve">Magenta </v>
      </c>
      <c r="S903" s="19" t="str">
        <f t="shared" si="462"/>
        <v xml:space="preserve">Magenta </v>
      </c>
      <c r="T903" s="19" t="str">
        <f t="shared" si="463"/>
        <v xml:space="preserve"> 2</v>
      </c>
      <c r="U903" s="19">
        <f t="shared" si="464"/>
        <v>2</v>
      </c>
      <c r="V903" s="20" t="e">
        <f t="shared" si="465"/>
        <v>#VALUE!</v>
      </c>
      <c r="W903" s="18" t="e">
        <f t="shared" si="466"/>
        <v>#VALUE!</v>
      </c>
      <c r="X903" s="18" t="e">
        <f t="shared" si="467"/>
        <v>#VALUE!</v>
      </c>
      <c r="Y903" s="18" t="e">
        <f t="shared" si="468"/>
        <v>#VALUE!</v>
      </c>
      <c r="Z903" s="16" t="str">
        <f t="shared" si="469"/>
        <v xml:space="preserve"> </v>
      </c>
      <c r="AA903" s="16" t="str">
        <f t="shared" si="470"/>
        <v xml:space="preserve"> </v>
      </c>
      <c r="AB903" s="19" t="str">
        <f t="shared" si="471"/>
        <v>0</v>
      </c>
      <c r="AC903" s="19">
        <f t="shared" si="472"/>
        <v>0</v>
      </c>
      <c r="AD903" s="19">
        <f t="shared" si="473"/>
        <v>5</v>
      </c>
      <c r="AE903" s="31">
        <f>_xlfn.XLOOKUP(C903,Product!$E$3:$E$29,Product!$F$3:$F$29)</f>
        <v>278000</v>
      </c>
      <c r="AF903" s="31">
        <f>_xlfn.XLOOKUP(C903,Product!$E$3:$E$29,Product!$G$3:$G$29)</f>
        <v>122000</v>
      </c>
      <c r="AG903" s="21" t="s">
        <v>10</v>
      </c>
      <c r="AH903" s="22">
        <f>_xlfn.XLOOKUP(AG903,Diskon!$C$3:$C$9,Diskon!$D$3:$D$9)</f>
        <v>0.1</v>
      </c>
      <c r="AI903" s="17" t="s">
        <v>90</v>
      </c>
      <c r="AJ903" s="16" t="s">
        <v>11</v>
      </c>
      <c r="AK903" s="16" t="s">
        <v>72</v>
      </c>
      <c r="AL903" s="23">
        <f t="shared" si="474"/>
        <v>1390000</v>
      </c>
      <c r="AM903" s="23">
        <f t="shared" si="475"/>
        <v>139000</v>
      </c>
      <c r="AN903" s="23">
        <f t="shared" si="476"/>
        <v>1251000</v>
      </c>
      <c r="AO903" s="23">
        <f t="shared" si="477"/>
        <v>610000</v>
      </c>
      <c r="AP903" s="23">
        <f t="shared" si="478"/>
        <v>641000</v>
      </c>
      <c r="AQ903" s="24">
        <v>45021</v>
      </c>
      <c r="AR903" s="27" t="str">
        <f t="shared" si="479"/>
        <v>05/04/23</v>
      </c>
      <c r="AS903" s="16">
        <v>3</v>
      </c>
      <c r="AT903" s="66">
        <f>AP903/'pivot general'!$A$8</f>
        <v>9.6156536240550952E-4</v>
      </c>
    </row>
    <row r="904" spans="1:46" ht="14.4" x14ac:dyDescent="0.3">
      <c r="A904" s="16">
        <v>903</v>
      </c>
      <c r="B904" s="16" t="str">
        <f t="shared" si="448"/>
        <v>ORD-SW-903-26/04/23</v>
      </c>
      <c r="C904" s="17" t="s">
        <v>33</v>
      </c>
      <c r="D904" s="16" t="str">
        <f>_xlfn.XLOOKUP($C904,Product!$E$3:$E$29,Product!$D$3:$D$29)</f>
        <v>SW</v>
      </c>
      <c r="E904" s="18" t="s">
        <v>197</v>
      </c>
      <c r="F904" s="18">
        <f t="shared" si="449"/>
        <v>10</v>
      </c>
      <c r="G904" s="18">
        <f t="shared" si="450"/>
        <v>21</v>
      </c>
      <c r="H904" s="18">
        <f t="shared" si="451"/>
        <v>32</v>
      </c>
      <c r="I904" s="18">
        <f t="shared" si="452"/>
        <v>11</v>
      </c>
      <c r="J904" s="16" t="str">
        <f t="shared" si="453"/>
        <v>Carmine Red</v>
      </c>
      <c r="K904" s="16" t="str">
        <f t="shared" si="454"/>
        <v>Carmine Red</v>
      </c>
      <c r="L904" s="25" t="str">
        <f t="shared" si="455"/>
        <v xml:space="preserve"> 2</v>
      </c>
      <c r="M904" s="19">
        <f t="shared" si="456"/>
        <v>2</v>
      </c>
      <c r="N904" s="18" t="e">
        <f t="shared" si="457"/>
        <v>#VALUE!</v>
      </c>
      <c r="O904" s="18" t="e">
        <f t="shared" si="458"/>
        <v>#VALUE!</v>
      </c>
      <c r="P904" s="18" t="e">
        <f t="shared" si="459"/>
        <v>#VALUE!</v>
      </c>
      <c r="Q904" s="18" t="e">
        <f t="shared" si="460"/>
        <v>#VALUE!</v>
      </c>
      <c r="R904" s="27" t="str">
        <f t="shared" si="461"/>
        <v xml:space="preserve"> </v>
      </c>
      <c r="S904" s="19" t="str">
        <f t="shared" si="462"/>
        <v xml:space="preserve"> </v>
      </c>
      <c r="T904" s="19" t="str">
        <f t="shared" si="463"/>
        <v>0</v>
      </c>
      <c r="U904" s="19">
        <f t="shared" si="464"/>
        <v>0</v>
      </c>
      <c r="V904" s="20" t="e">
        <f t="shared" si="465"/>
        <v>#VALUE!</v>
      </c>
      <c r="W904" s="18" t="e">
        <f t="shared" si="466"/>
        <v>#VALUE!</v>
      </c>
      <c r="X904" s="18" t="e">
        <f t="shared" si="467"/>
        <v>#VALUE!</v>
      </c>
      <c r="Y904" s="18" t="e">
        <f t="shared" si="468"/>
        <v>#VALUE!</v>
      </c>
      <c r="Z904" s="16" t="str">
        <f t="shared" si="469"/>
        <v xml:space="preserve"> </v>
      </c>
      <c r="AA904" s="16" t="str">
        <f t="shared" si="470"/>
        <v xml:space="preserve"> </v>
      </c>
      <c r="AB904" s="19" t="str">
        <f t="shared" si="471"/>
        <v>0</v>
      </c>
      <c r="AC904" s="19">
        <f t="shared" si="472"/>
        <v>0</v>
      </c>
      <c r="AD904" s="19">
        <f t="shared" si="473"/>
        <v>2</v>
      </c>
      <c r="AE904" s="31">
        <f>_xlfn.XLOOKUP(C904,Product!$E$3:$E$29,Product!$F$3:$F$29)</f>
        <v>189000</v>
      </c>
      <c r="AF904" s="31">
        <f>_xlfn.XLOOKUP(C904,Product!$E$3:$E$29,Product!$G$3:$G$29)</f>
        <v>93000</v>
      </c>
      <c r="AG904" s="21" t="s">
        <v>96</v>
      </c>
      <c r="AH904" s="22">
        <f>_xlfn.XLOOKUP(AG904,Diskon!$C$3:$C$9,Diskon!$D$3:$D$9)</f>
        <v>0.1</v>
      </c>
      <c r="AI904" s="17" t="s">
        <v>13</v>
      </c>
      <c r="AJ904" s="16" t="s">
        <v>14</v>
      </c>
      <c r="AK904" s="16" t="s">
        <v>58</v>
      </c>
      <c r="AL904" s="23">
        <f t="shared" si="474"/>
        <v>378000</v>
      </c>
      <c r="AM904" s="23">
        <f t="shared" si="475"/>
        <v>37800</v>
      </c>
      <c r="AN904" s="23">
        <f t="shared" si="476"/>
        <v>340200</v>
      </c>
      <c r="AO904" s="23">
        <f t="shared" si="477"/>
        <v>186000</v>
      </c>
      <c r="AP904" s="23">
        <f t="shared" si="478"/>
        <v>154200</v>
      </c>
      <c r="AQ904" s="24">
        <v>45042</v>
      </c>
      <c r="AR904" s="27" t="str">
        <f t="shared" si="479"/>
        <v>26/04/23</v>
      </c>
      <c r="AS904" s="16">
        <v>1</v>
      </c>
      <c r="AT904" s="66">
        <f>AP904/'pivot general'!$A$8</f>
        <v>2.3131572368631758E-4</v>
      </c>
    </row>
    <row r="905" spans="1:46" ht="14.4" x14ac:dyDescent="0.3">
      <c r="A905" s="16">
        <v>904</v>
      </c>
      <c r="B905" s="16" t="str">
        <f t="shared" si="448"/>
        <v>ORD-AK-904-29/04/23</v>
      </c>
      <c r="C905" s="17" t="s">
        <v>50</v>
      </c>
      <c r="D905" s="16" t="str">
        <f>_xlfn.XLOOKUP($C905,Product!$E$3:$E$29,Product!$D$3:$D$29)</f>
        <v>AK</v>
      </c>
      <c r="E905" s="18" t="s">
        <v>695</v>
      </c>
      <c r="F905" s="18">
        <f t="shared" si="449"/>
        <v>10</v>
      </c>
      <c r="G905" s="18">
        <f t="shared" si="450"/>
        <v>14</v>
      </c>
      <c r="H905" s="18">
        <f t="shared" si="451"/>
        <v>25</v>
      </c>
      <c r="I905" s="18">
        <f t="shared" si="452"/>
        <v>4</v>
      </c>
      <c r="J905" s="16" t="str">
        <f t="shared" si="453"/>
        <v>Gold</v>
      </c>
      <c r="K905" s="16" t="str">
        <f t="shared" si="454"/>
        <v>Gold</v>
      </c>
      <c r="L905" s="25" t="str">
        <f t="shared" si="455"/>
        <v xml:space="preserve"> 4</v>
      </c>
      <c r="M905" s="19">
        <f t="shared" si="456"/>
        <v>4</v>
      </c>
      <c r="N905" s="18">
        <f t="shared" si="457"/>
        <v>38</v>
      </c>
      <c r="O905" s="18">
        <f t="shared" si="458"/>
        <v>49</v>
      </c>
      <c r="P905" s="18">
        <f t="shared" si="459"/>
        <v>60</v>
      </c>
      <c r="Q905" s="18">
        <f t="shared" si="460"/>
        <v>11</v>
      </c>
      <c r="R905" s="27" t="str">
        <f t="shared" si="461"/>
        <v xml:space="preserve">Ocean Blue </v>
      </c>
      <c r="S905" s="19" t="str">
        <f t="shared" si="462"/>
        <v xml:space="preserve">Ocean Blue </v>
      </c>
      <c r="T905" s="19" t="str">
        <f t="shared" si="463"/>
        <v xml:space="preserve"> 1</v>
      </c>
      <c r="U905" s="19">
        <f t="shared" si="464"/>
        <v>1</v>
      </c>
      <c r="V905" s="20">
        <f t="shared" si="465"/>
        <v>73</v>
      </c>
      <c r="W905" s="18">
        <f t="shared" si="466"/>
        <v>84</v>
      </c>
      <c r="X905" s="18">
        <f t="shared" si="467"/>
        <v>95</v>
      </c>
      <c r="Y905" s="18">
        <f t="shared" si="468"/>
        <v>11</v>
      </c>
      <c r="Z905" s="16" t="str">
        <f t="shared" si="469"/>
        <v xml:space="preserve">Snow White </v>
      </c>
      <c r="AA905" s="16" t="str">
        <f t="shared" si="470"/>
        <v xml:space="preserve">Snow White </v>
      </c>
      <c r="AB905" s="19" t="str">
        <f t="shared" si="471"/>
        <v xml:space="preserve"> 1</v>
      </c>
      <c r="AC905" s="19">
        <f t="shared" si="472"/>
        <v>1</v>
      </c>
      <c r="AD905" s="19">
        <f t="shared" si="473"/>
        <v>6</v>
      </c>
      <c r="AE905" s="31">
        <f>_xlfn.XLOOKUP(C905,Product!$E$3:$E$29,Product!$F$3:$F$29)</f>
        <v>290000</v>
      </c>
      <c r="AF905" s="31">
        <f>_xlfn.XLOOKUP(C905,Product!$E$3:$E$29,Product!$G$3:$G$29)</f>
        <v>115000</v>
      </c>
      <c r="AG905" s="21" t="s">
        <v>96</v>
      </c>
      <c r="AH905" s="22">
        <f>_xlfn.XLOOKUP(AG905,Diskon!$C$3:$C$9,Diskon!$D$3:$D$9)</f>
        <v>0.1</v>
      </c>
      <c r="AI905" s="17" t="s">
        <v>13</v>
      </c>
      <c r="AJ905" s="16" t="s">
        <v>14</v>
      </c>
      <c r="AK905" s="16" t="s">
        <v>42</v>
      </c>
      <c r="AL905" s="23">
        <f t="shared" si="474"/>
        <v>1740000</v>
      </c>
      <c r="AM905" s="23">
        <f t="shared" si="475"/>
        <v>174000</v>
      </c>
      <c r="AN905" s="23">
        <f t="shared" si="476"/>
        <v>1566000</v>
      </c>
      <c r="AO905" s="23">
        <f t="shared" si="477"/>
        <v>690000</v>
      </c>
      <c r="AP905" s="23">
        <f t="shared" si="478"/>
        <v>876000</v>
      </c>
      <c r="AQ905" s="24">
        <v>45045</v>
      </c>
      <c r="AR905" s="27" t="str">
        <f t="shared" si="479"/>
        <v>29/04/23</v>
      </c>
      <c r="AS905" s="16">
        <v>3</v>
      </c>
      <c r="AT905" s="66">
        <f>AP905/'pivot general'!$A$8</f>
        <v>1.314089325221882E-3</v>
      </c>
    </row>
    <row r="906" spans="1:46" ht="14.4" x14ac:dyDescent="0.3">
      <c r="A906" s="16">
        <v>905</v>
      </c>
      <c r="B906" s="16" t="str">
        <f t="shared" si="448"/>
        <v>ORD-PW-905-06/04/23</v>
      </c>
      <c r="C906" s="17" t="s">
        <v>21</v>
      </c>
      <c r="D906" s="16" t="str">
        <f>_xlfn.XLOOKUP($C906,Product!$E$3:$E$29,Product!$D$3:$D$29)</f>
        <v>PW</v>
      </c>
      <c r="E906" s="18" t="s">
        <v>696</v>
      </c>
      <c r="F906" s="18">
        <f t="shared" si="449"/>
        <v>10</v>
      </c>
      <c r="G906" s="18">
        <f t="shared" si="450"/>
        <v>14</v>
      </c>
      <c r="H906" s="18">
        <f t="shared" si="451"/>
        <v>25</v>
      </c>
      <c r="I906" s="18">
        <f t="shared" si="452"/>
        <v>4</v>
      </c>
      <c r="J906" s="16" t="str">
        <f t="shared" si="453"/>
        <v>Gold</v>
      </c>
      <c r="K906" s="16" t="str">
        <f t="shared" si="454"/>
        <v>Gold</v>
      </c>
      <c r="L906" s="25" t="str">
        <f t="shared" si="455"/>
        <v xml:space="preserve"> 3</v>
      </c>
      <c r="M906" s="19">
        <f t="shared" si="456"/>
        <v>3</v>
      </c>
      <c r="N906" s="18">
        <f t="shared" si="457"/>
        <v>38</v>
      </c>
      <c r="O906" s="18">
        <f t="shared" si="458"/>
        <v>49</v>
      </c>
      <c r="P906" s="18">
        <f t="shared" si="459"/>
        <v>60</v>
      </c>
      <c r="Q906" s="18">
        <f t="shared" si="460"/>
        <v>11</v>
      </c>
      <c r="R906" s="27" t="str">
        <f t="shared" si="461"/>
        <v xml:space="preserve">Snow White </v>
      </c>
      <c r="S906" s="19" t="str">
        <f t="shared" si="462"/>
        <v xml:space="preserve">Snow White </v>
      </c>
      <c r="T906" s="19" t="str">
        <f t="shared" si="463"/>
        <v xml:space="preserve"> 1</v>
      </c>
      <c r="U906" s="19">
        <f t="shared" si="464"/>
        <v>1</v>
      </c>
      <c r="V906" s="20">
        <f t="shared" si="465"/>
        <v>73</v>
      </c>
      <c r="W906" s="18">
        <f t="shared" si="466"/>
        <v>84</v>
      </c>
      <c r="X906" s="18">
        <f t="shared" si="467"/>
        <v>95</v>
      </c>
      <c r="Y906" s="18">
        <f t="shared" si="468"/>
        <v>11</v>
      </c>
      <c r="Z906" s="16" t="str">
        <f t="shared" si="469"/>
        <v xml:space="preserve">Snow White </v>
      </c>
      <c r="AA906" s="16" t="str">
        <f t="shared" si="470"/>
        <v xml:space="preserve">Snow White </v>
      </c>
      <c r="AB906" s="19" t="str">
        <f t="shared" si="471"/>
        <v xml:space="preserve"> 2</v>
      </c>
      <c r="AC906" s="19">
        <f t="shared" si="472"/>
        <v>2</v>
      </c>
      <c r="AD906" s="19">
        <f t="shared" si="473"/>
        <v>6</v>
      </c>
      <c r="AE906" s="31">
        <f>_xlfn.XLOOKUP(C906,Product!$E$3:$E$29,Product!$F$3:$F$29)</f>
        <v>90000</v>
      </c>
      <c r="AF906" s="31">
        <f>_xlfn.XLOOKUP(C906,Product!$E$3:$E$29,Product!$G$3:$G$29)</f>
        <v>36000</v>
      </c>
      <c r="AG906" s="21" t="s">
        <v>10</v>
      </c>
      <c r="AH906" s="22">
        <f>_xlfn.XLOOKUP(AG906,Diskon!$C$3:$C$9,Diskon!$D$3:$D$9)</f>
        <v>0.1</v>
      </c>
      <c r="AI906" s="17" t="s">
        <v>90</v>
      </c>
      <c r="AJ906" s="16" t="s">
        <v>11</v>
      </c>
      <c r="AK906" s="16" t="s">
        <v>25</v>
      </c>
      <c r="AL906" s="23">
        <f t="shared" si="474"/>
        <v>540000</v>
      </c>
      <c r="AM906" s="23">
        <f t="shared" si="475"/>
        <v>54000</v>
      </c>
      <c r="AN906" s="23">
        <f t="shared" si="476"/>
        <v>486000</v>
      </c>
      <c r="AO906" s="23">
        <f t="shared" si="477"/>
        <v>216000</v>
      </c>
      <c r="AP906" s="23">
        <f t="shared" si="478"/>
        <v>270000</v>
      </c>
      <c r="AQ906" s="24">
        <v>45022</v>
      </c>
      <c r="AR906" s="27" t="str">
        <f t="shared" si="479"/>
        <v>06/04/23</v>
      </c>
      <c r="AS906" s="16">
        <v>4</v>
      </c>
      <c r="AT906" s="66">
        <f>AP906/'pivot general'!$A$8</f>
        <v>4.0502753174647045E-4</v>
      </c>
    </row>
    <row r="907" spans="1:46" ht="14.4" x14ac:dyDescent="0.3">
      <c r="A907" s="16">
        <v>906</v>
      </c>
      <c r="B907" s="16" t="str">
        <f t="shared" si="448"/>
        <v>ORD-AK-906-05/04/23</v>
      </c>
      <c r="C907" s="17" t="s">
        <v>35</v>
      </c>
      <c r="D907" s="16" t="str">
        <f>_xlfn.XLOOKUP($C907,Product!$E$3:$E$29,Product!$D$3:$D$29)</f>
        <v>AK</v>
      </c>
      <c r="E907" s="18" t="s">
        <v>697</v>
      </c>
      <c r="F907" s="18">
        <f t="shared" si="449"/>
        <v>10</v>
      </c>
      <c r="G907" s="18">
        <f t="shared" si="450"/>
        <v>20</v>
      </c>
      <c r="H907" s="18">
        <f t="shared" si="451"/>
        <v>31</v>
      </c>
      <c r="I907" s="18">
        <f t="shared" si="452"/>
        <v>10</v>
      </c>
      <c r="J907" s="16" t="str">
        <f t="shared" si="453"/>
        <v>Snow White</v>
      </c>
      <c r="K907" s="16" t="str">
        <f t="shared" si="454"/>
        <v>Snow White</v>
      </c>
      <c r="L907" s="25" t="str">
        <f t="shared" si="455"/>
        <v xml:space="preserve"> 1</v>
      </c>
      <c r="M907" s="19">
        <f t="shared" si="456"/>
        <v>1</v>
      </c>
      <c r="N907" s="18">
        <f t="shared" si="457"/>
        <v>44</v>
      </c>
      <c r="O907" s="18">
        <f t="shared" si="458"/>
        <v>55</v>
      </c>
      <c r="P907" s="18">
        <f t="shared" si="459"/>
        <v>66</v>
      </c>
      <c r="Q907" s="18">
        <f t="shared" si="460"/>
        <v>11</v>
      </c>
      <c r="R907" s="27" t="str">
        <f t="shared" si="461"/>
        <v xml:space="preserve">Ocean Blue </v>
      </c>
      <c r="S907" s="19" t="str">
        <f t="shared" si="462"/>
        <v xml:space="preserve">Ocean Blue </v>
      </c>
      <c r="T907" s="19" t="str">
        <f t="shared" si="463"/>
        <v xml:space="preserve"> 4</v>
      </c>
      <c r="U907" s="19">
        <f t="shared" si="464"/>
        <v>4</v>
      </c>
      <c r="V907" s="20">
        <f t="shared" si="465"/>
        <v>79</v>
      </c>
      <c r="W907" s="18">
        <f t="shared" si="466"/>
        <v>90</v>
      </c>
      <c r="X907" s="18">
        <f t="shared" si="467"/>
        <v>101</v>
      </c>
      <c r="Y907" s="18">
        <f t="shared" si="468"/>
        <v>11</v>
      </c>
      <c r="Z907" s="16" t="str">
        <f t="shared" si="469"/>
        <v xml:space="preserve">Snow White </v>
      </c>
      <c r="AA907" s="16" t="str">
        <f t="shared" si="470"/>
        <v xml:space="preserve">Snow White </v>
      </c>
      <c r="AB907" s="19" t="str">
        <f t="shared" si="471"/>
        <v xml:space="preserve"> 1</v>
      </c>
      <c r="AC907" s="19">
        <f t="shared" si="472"/>
        <v>1</v>
      </c>
      <c r="AD907" s="19">
        <f t="shared" si="473"/>
        <v>6</v>
      </c>
      <c r="AE907" s="31">
        <f>_xlfn.XLOOKUP(C907,Product!$E$3:$E$29,Product!$F$3:$F$29)</f>
        <v>90000</v>
      </c>
      <c r="AF907" s="31">
        <f>_xlfn.XLOOKUP(C907,Product!$E$3:$E$29,Product!$G$3:$G$29)</f>
        <v>47000</v>
      </c>
      <c r="AG907" s="21" t="s">
        <v>19</v>
      </c>
      <c r="AH907" s="22">
        <f>_xlfn.XLOOKUP(AG907,Diskon!$C$3:$C$9,Diskon!$D$3:$D$9)</f>
        <v>0.15</v>
      </c>
      <c r="AI907" s="17" t="s">
        <v>90</v>
      </c>
      <c r="AJ907" s="16" t="s">
        <v>11</v>
      </c>
      <c r="AK907" s="16" t="s">
        <v>28</v>
      </c>
      <c r="AL907" s="23">
        <f t="shared" si="474"/>
        <v>540000</v>
      </c>
      <c r="AM907" s="23">
        <f t="shared" si="475"/>
        <v>81000</v>
      </c>
      <c r="AN907" s="23">
        <f t="shared" si="476"/>
        <v>459000</v>
      </c>
      <c r="AO907" s="23">
        <f t="shared" si="477"/>
        <v>282000</v>
      </c>
      <c r="AP907" s="23">
        <f t="shared" si="478"/>
        <v>177000</v>
      </c>
      <c r="AQ907" s="24">
        <v>45021</v>
      </c>
      <c r="AR907" s="27" t="str">
        <f t="shared" si="479"/>
        <v>05/04/23</v>
      </c>
      <c r="AS907" s="16">
        <v>5</v>
      </c>
      <c r="AT907" s="66">
        <f>AP907/'pivot general'!$A$8</f>
        <v>2.6551804858935288E-4</v>
      </c>
    </row>
    <row r="908" spans="1:46" ht="14.4" x14ac:dyDescent="0.3">
      <c r="A908" s="16">
        <v>907</v>
      </c>
      <c r="B908" s="16" t="str">
        <f t="shared" si="448"/>
        <v>ORD-PW-907-19/04/23</v>
      </c>
      <c r="C908" s="17" t="s">
        <v>9</v>
      </c>
      <c r="D908" s="16" t="str">
        <f>_xlfn.XLOOKUP($C908,Product!$E$3:$E$29,Product!$D$3:$D$29)</f>
        <v>PW</v>
      </c>
      <c r="E908" s="18" t="s">
        <v>341</v>
      </c>
      <c r="F908" s="18">
        <f t="shared" si="449"/>
        <v>10</v>
      </c>
      <c r="G908" s="18">
        <f t="shared" si="450"/>
        <v>14</v>
      </c>
      <c r="H908" s="18">
        <f t="shared" si="451"/>
        <v>25</v>
      </c>
      <c r="I908" s="18">
        <f t="shared" si="452"/>
        <v>4</v>
      </c>
      <c r="J908" s="16" t="str">
        <f t="shared" si="453"/>
        <v>Gold</v>
      </c>
      <c r="K908" s="16" t="str">
        <f t="shared" si="454"/>
        <v>Gold</v>
      </c>
      <c r="L908" s="25" t="str">
        <f t="shared" si="455"/>
        <v xml:space="preserve"> 1</v>
      </c>
      <c r="M908" s="19">
        <f t="shared" si="456"/>
        <v>1</v>
      </c>
      <c r="N908" s="18" t="e">
        <f t="shared" si="457"/>
        <v>#VALUE!</v>
      </c>
      <c r="O908" s="18" t="e">
        <f t="shared" si="458"/>
        <v>#VALUE!</v>
      </c>
      <c r="P908" s="18" t="e">
        <f t="shared" si="459"/>
        <v>#VALUE!</v>
      </c>
      <c r="Q908" s="18" t="e">
        <f t="shared" si="460"/>
        <v>#VALUE!</v>
      </c>
      <c r="R908" s="27" t="str">
        <f t="shared" si="461"/>
        <v xml:space="preserve"> </v>
      </c>
      <c r="S908" s="19" t="str">
        <f t="shared" si="462"/>
        <v xml:space="preserve"> </v>
      </c>
      <c r="T908" s="19" t="str">
        <f t="shared" si="463"/>
        <v>0</v>
      </c>
      <c r="U908" s="19">
        <f t="shared" si="464"/>
        <v>0</v>
      </c>
      <c r="V908" s="20" t="e">
        <f t="shared" si="465"/>
        <v>#VALUE!</v>
      </c>
      <c r="W908" s="18" t="e">
        <f t="shared" si="466"/>
        <v>#VALUE!</v>
      </c>
      <c r="X908" s="18" t="e">
        <f t="shared" si="467"/>
        <v>#VALUE!</v>
      </c>
      <c r="Y908" s="18" t="e">
        <f t="shared" si="468"/>
        <v>#VALUE!</v>
      </c>
      <c r="Z908" s="16" t="str">
        <f t="shared" si="469"/>
        <v xml:space="preserve"> </v>
      </c>
      <c r="AA908" s="16" t="str">
        <f t="shared" si="470"/>
        <v xml:space="preserve"> </v>
      </c>
      <c r="AB908" s="19" t="str">
        <f t="shared" si="471"/>
        <v>0</v>
      </c>
      <c r="AC908" s="19">
        <f t="shared" si="472"/>
        <v>0</v>
      </c>
      <c r="AD908" s="19">
        <f t="shared" si="473"/>
        <v>1</v>
      </c>
      <c r="AE908" s="31">
        <f>_xlfn.XLOOKUP(C908,Product!$E$3:$E$29,Product!$F$3:$F$29)</f>
        <v>120000</v>
      </c>
      <c r="AF908" s="31">
        <f>_xlfn.XLOOKUP(C908,Product!$E$3:$E$29,Product!$G$3:$G$29)</f>
        <v>39000</v>
      </c>
      <c r="AG908" s="21" t="s">
        <v>100</v>
      </c>
      <c r="AH908" s="22">
        <f>_xlfn.XLOOKUP(AG908,Diskon!$C$3:$C$9,Diskon!$D$3:$D$9)</f>
        <v>0.15</v>
      </c>
      <c r="AI908" s="17" t="s">
        <v>13</v>
      </c>
      <c r="AJ908" s="16" t="s">
        <v>17</v>
      </c>
      <c r="AK908" s="16" t="s">
        <v>53</v>
      </c>
      <c r="AL908" s="23">
        <f t="shared" si="474"/>
        <v>120000</v>
      </c>
      <c r="AM908" s="23">
        <f t="shared" si="475"/>
        <v>18000</v>
      </c>
      <c r="AN908" s="23">
        <f t="shared" si="476"/>
        <v>102000</v>
      </c>
      <c r="AO908" s="23">
        <f t="shared" si="477"/>
        <v>39000</v>
      </c>
      <c r="AP908" s="23">
        <f t="shared" si="478"/>
        <v>63000</v>
      </c>
      <c r="AQ908" s="24">
        <v>45035</v>
      </c>
      <c r="AR908" s="27" t="str">
        <f t="shared" si="479"/>
        <v>19/04/23</v>
      </c>
      <c r="AS908" s="16">
        <v>4</v>
      </c>
      <c r="AT908" s="66">
        <f>AP908/'pivot general'!$A$8</f>
        <v>9.4506424074176443E-5</v>
      </c>
    </row>
    <row r="909" spans="1:46" ht="14.4" x14ac:dyDescent="0.3">
      <c r="A909" s="16">
        <v>908</v>
      </c>
      <c r="B909" s="16" t="str">
        <f t="shared" si="448"/>
        <v>ORD-PP-908-11/04/23</v>
      </c>
      <c r="C909" s="17" t="s">
        <v>24</v>
      </c>
      <c r="D909" s="16" t="str">
        <f>_xlfn.XLOOKUP($C909,Product!$E$3:$E$29,Product!$D$3:$D$29)</f>
        <v>PP</v>
      </c>
      <c r="E909" s="18" t="s">
        <v>698</v>
      </c>
      <c r="F909" s="18">
        <f t="shared" si="449"/>
        <v>10</v>
      </c>
      <c r="G909" s="18">
        <f t="shared" si="450"/>
        <v>23</v>
      </c>
      <c r="H909" s="18">
        <f t="shared" si="451"/>
        <v>34</v>
      </c>
      <c r="I909" s="18">
        <f t="shared" si="452"/>
        <v>13</v>
      </c>
      <c r="J909" s="16" t="str">
        <f t="shared" si="453"/>
        <v>Summer Orange</v>
      </c>
      <c r="K909" s="16" t="str">
        <f t="shared" si="454"/>
        <v>Summer Orange</v>
      </c>
      <c r="L909" s="25" t="str">
        <f t="shared" si="455"/>
        <v xml:space="preserve"> 2</v>
      </c>
      <c r="M909" s="19">
        <f t="shared" si="456"/>
        <v>2</v>
      </c>
      <c r="N909" s="18">
        <f t="shared" si="457"/>
        <v>47</v>
      </c>
      <c r="O909" s="18">
        <f t="shared" si="458"/>
        <v>52</v>
      </c>
      <c r="P909" s="18">
        <f t="shared" si="459"/>
        <v>63</v>
      </c>
      <c r="Q909" s="18">
        <f t="shared" si="460"/>
        <v>5</v>
      </c>
      <c r="R909" s="27" t="str">
        <f t="shared" si="461"/>
        <v xml:space="preserve">Dusk </v>
      </c>
      <c r="S909" s="19" t="str">
        <f t="shared" si="462"/>
        <v xml:space="preserve">Dusk </v>
      </c>
      <c r="T909" s="19" t="str">
        <f t="shared" si="463"/>
        <v xml:space="preserve"> 1</v>
      </c>
      <c r="U909" s="19">
        <f t="shared" si="464"/>
        <v>1</v>
      </c>
      <c r="V909" s="20">
        <f t="shared" si="465"/>
        <v>76</v>
      </c>
      <c r="W909" s="18">
        <f t="shared" si="466"/>
        <v>81</v>
      </c>
      <c r="X909" s="18">
        <f t="shared" si="467"/>
        <v>92</v>
      </c>
      <c r="Y909" s="18">
        <f t="shared" si="468"/>
        <v>5</v>
      </c>
      <c r="Z909" s="16" t="str">
        <f t="shared" si="469"/>
        <v xml:space="preserve">Gold </v>
      </c>
      <c r="AA909" s="16" t="str">
        <f t="shared" si="470"/>
        <v xml:space="preserve">Gold </v>
      </c>
      <c r="AB909" s="19" t="str">
        <f t="shared" si="471"/>
        <v xml:space="preserve"> 2</v>
      </c>
      <c r="AC909" s="19">
        <f t="shared" si="472"/>
        <v>2</v>
      </c>
      <c r="AD909" s="19">
        <f t="shared" si="473"/>
        <v>5</v>
      </c>
      <c r="AE909" s="31">
        <f>_xlfn.XLOOKUP(C909,Product!$E$3:$E$29,Product!$F$3:$F$29)</f>
        <v>130000</v>
      </c>
      <c r="AF909" s="31">
        <f>_xlfn.XLOOKUP(C909,Product!$E$3:$E$29,Product!$G$3:$G$29)</f>
        <v>46000</v>
      </c>
      <c r="AG909" s="21" t="s">
        <v>16</v>
      </c>
      <c r="AH909" s="22" t="e">
        <f>_xlfn.XLOOKUP(AG909,Diskon!$C$3:$C$9,Diskon!$D$3:$D$9)</f>
        <v>#N/A</v>
      </c>
      <c r="AI909" s="17" t="s">
        <v>16</v>
      </c>
      <c r="AJ909" s="16" t="s">
        <v>11</v>
      </c>
      <c r="AK909" s="16" t="s">
        <v>51</v>
      </c>
      <c r="AL909" s="23">
        <f t="shared" si="474"/>
        <v>650000</v>
      </c>
      <c r="AM909" s="23" t="str">
        <f t="shared" si="475"/>
        <v>0</v>
      </c>
      <c r="AN909" s="23">
        <f t="shared" si="476"/>
        <v>650000</v>
      </c>
      <c r="AO909" s="23">
        <f t="shared" si="477"/>
        <v>230000</v>
      </c>
      <c r="AP909" s="23">
        <f t="shared" si="478"/>
        <v>420000</v>
      </c>
      <c r="AQ909" s="24">
        <v>45027</v>
      </c>
      <c r="AR909" s="27" t="str">
        <f t="shared" si="479"/>
        <v>11/04/23</v>
      </c>
      <c r="AS909" s="16">
        <v>5</v>
      </c>
      <c r="AT909" s="66">
        <f>AP909/'pivot general'!$A$8</f>
        <v>6.3004282716117629E-4</v>
      </c>
    </row>
    <row r="910" spans="1:46" ht="14.4" x14ac:dyDescent="0.3">
      <c r="A910" s="16">
        <v>909</v>
      </c>
      <c r="B910" s="16" t="str">
        <f t="shared" si="448"/>
        <v>ORD-SP-909-01/04/23</v>
      </c>
      <c r="C910" s="17" t="s">
        <v>61</v>
      </c>
      <c r="D910" s="16" t="str">
        <f>_xlfn.XLOOKUP($C910,Product!$E$3:$E$29,Product!$D$3:$D$29)</f>
        <v>SP</v>
      </c>
      <c r="E910" s="18" t="s">
        <v>177</v>
      </c>
      <c r="F910" s="18">
        <f t="shared" si="449"/>
        <v>10</v>
      </c>
      <c r="G910" s="18">
        <f t="shared" si="450"/>
        <v>20</v>
      </c>
      <c r="H910" s="18">
        <f t="shared" si="451"/>
        <v>31</v>
      </c>
      <c r="I910" s="18">
        <f t="shared" si="452"/>
        <v>10</v>
      </c>
      <c r="J910" s="16" t="str">
        <f t="shared" si="453"/>
        <v>Ocean Blue</v>
      </c>
      <c r="K910" s="16" t="str">
        <f t="shared" si="454"/>
        <v>Ocean Blue</v>
      </c>
      <c r="L910" s="25" t="str">
        <f t="shared" si="455"/>
        <v xml:space="preserve"> 1</v>
      </c>
      <c r="M910" s="19">
        <f t="shared" si="456"/>
        <v>1</v>
      </c>
      <c r="N910" s="18" t="e">
        <f t="shared" si="457"/>
        <v>#VALUE!</v>
      </c>
      <c r="O910" s="18" t="e">
        <f t="shared" si="458"/>
        <v>#VALUE!</v>
      </c>
      <c r="P910" s="18" t="e">
        <f t="shared" si="459"/>
        <v>#VALUE!</v>
      </c>
      <c r="Q910" s="18" t="e">
        <f t="shared" si="460"/>
        <v>#VALUE!</v>
      </c>
      <c r="R910" s="27" t="str">
        <f t="shared" si="461"/>
        <v xml:space="preserve"> </v>
      </c>
      <c r="S910" s="19" t="str">
        <f t="shared" si="462"/>
        <v xml:space="preserve"> </v>
      </c>
      <c r="T910" s="19" t="str">
        <f t="shared" si="463"/>
        <v>0</v>
      </c>
      <c r="U910" s="19">
        <f t="shared" si="464"/>
        <v>0</v>
      </c>
      <c r="V910" s="20" t="e">
        <f t="shared" si="465"/>
        <v>#VALUE!</v>
      </c>
      <c r="W910" s="18" t="e">
        <f t="shared" si="466"/>
        <v>#VALUE!</v>
      </c>
      <c r="X910" s="18" t="e">
        <f t="shared" si="467"/>
        <v>#VALUE!</v>
      </c>
      <c r="Y910" s="18" t="e">
        <f t="shared" si="468"/>
        <v>#VALUE!</v>
      </c>
      <c r="Z910" s="16" t="str">
        <f t="shared" si="469"/>
        <v xml:space="preserve"> </v>
      </c>
      <c r="AA910" s="16" t="str">
        <f t="shared" si="470"/>
        <v xml:space="preserve"> </v>
      </c>
      <c r="AB910" s="19" t="str">
        <f t="shared" si="471"/>
        <v>0</v>
      </c>
      <c r="AC910" s="19">
        <f t="shared" si="472"/>
        <v>0</v>
      </c>
      <c r="AD910" s="19">
        <f t="shared" si="473"/>
        <v>1</v>
      </c>
      <c r="AE910" s="31">
        <f>_xlfn.XLOOKUP(C910,Product!$E$3:$E$29,Product!$F$3:$F$29)</f>
        <v>278000</v>
      </c>
      <c r="AF910" s="31">
        <f>_xlfn.XLOOKUP(C910,Product!$E$3:$E$29,Product!$G$3:$G$29)</f>
        <v>122000</v>
      </c>
      <c r="AG910" s="21" t="s">
        <v>92</v>
      </c>
      <c r="AH910" s="22">
        <f>_xlfn.XLOOKUP(AG910,Diskon!$C$3:$C$9,Diskon!$D$3:$D$9)</f>
        <v>0.1</v>
      </c>
      <c r="AI910" s="17" t="s">
        <v>90</v>
      </c>
      <c r="AJ910" s="16" t="s">
        <v>14</v>
      </c>
      <c r="AK910" s="16" t="s">
        <v>51</v>
      </c>
      <c r="AL910" s="23">
        <f t="shared" si="474"/>
        <v>278000</v>
      </c>
      <c r="AM910" s="23">
        <f t="shared" si="475"/>
        <v>27800</v>
      </c>
      <c r="AN910" s="23">
        <f t="shared" si="476"/>
        <v>250200</v>
      </c>
      <c r="AO910" s="23">
        <f t="shared" si="477"/>
        <v>122000</v>
      </c>
      <c r="AP910" s="23">
        <f t="shared" si="478"/>
        <v>128200</v>
      </c>
      <c r="AQ910" s="24">
        <v>45017</v>
      </c>
      <c r="AR910" s="27" t="str">
        <f t="shared" si="479"/>
        <v>01/04/23</v>
      </c>
      <c r="AS910" s="16">
        <v>1</v>
      </c>
      <c r="AT910" s="66">
        <f>AP910/'pivot general'!$A$8</f>
        <v>1.923130724811019E-4</v>
      </c>
    </row>
    <row r="911" spans="1:46" ht="14.4" x14ac:dyDescent="0.3">
      <c r="A911" s="16">
        <v>910</v>
      </c>
      <c r="B911" s="16" t="str">
        <f t="shared" si="448"/>
        <v>ORD-PP-910-27/04/23</v>
      </c>
      <c r="C911" s="17" t="s">
        <v>54</v>
      </c>
      <c r="D911" s="16" t="str">
        <f>_xlfn.XLOOKUP($C911,Product!$E$3:$E$29,Product!$D$3:$D$29)</f>
        <v>PP</v>
      </c>
      <c r="E911" s="18" t="s">
        <v>699</v>
      </c>
      <c r="F911" s="18">
        <f t="shared" si="449"/>
        <v>10</v>
      </c>
      <c r="G911" s="18">
        <f t="shared" si="450"/>
        <v>14</v>
      </c>
      <c r="H911" s="18">
        <f t="shared" si="451"/>
        <v>25</v>
      </c>
      <c r="I911" s="18">
        <f t="shared" si="452"/>
        <v>4</v>
      </c>
      <c r="J911" s="16" t="str">
        <f t="shared" si="453"/>
        <v>Gold</v>
      </c>
      <c r="K911" s="16" t="str">
        <f t="shared" si="454"/>
        <v>Gold</v>
      </c>
      <c r="L911" s="25" t="str">
        <f t="shared" si="455"/>
        <v xml:space="preserve"> 6</v>
      </c>
      <c r="M911" s="19">
        <f t="shared" si="456"/>
        <v>6</v>
      </c>
      <c r="N911" s="18">
        <f t="shared" si="457"/>
        <v>38</v>
      </c>
      <c r="O911" s="18">
        <f t="shared" si="458"/>
        <v>49</v>
      </c>
      <c r="P911" s="18">
        <f t="shared" si="459"/>
        <v>60</v>
      </c>
      <c r="Q911" s="18">
        <f t="shared" si="460"/>
        <v>11</v>
      </c>
      <c r="R911" s="27" t="str">
        <f t="shared" si="461"/>
        <v xml:space="preserve">Ocean Blue </v>
      </c>
      <c r="S911" s="19" t="str">
        <f t="shared" si="462"/>
        <v xml:space="preserve">Ocean Blue </v>
      </c>
      <c r="T911" s="19" t="str">
        <f t="shared" si="463"/>
        <v xml:space="preserve"> 1</v>
      </c>
      <c r="U911" s="19">
        <f t="shared" si="464"/>
        <v>1</v>
      </c>
      <c r="V911" s="20" t="e">
        <f t="shared" si="465"/>
        <v>#VALUE!</v>
      </c>
      <c r="W911" s="18" t="e">
        <f t="shared" si="466"/>
        <v>#VALUE!</v>
      </c>
      <c r="X911" s="18" t="e">
        <f t="shared" si="467"/>
        <v>#VALUE!</v>
      </c>
      <c r="Y911" s="18" t="e">
        <f t="shared" si="468"/>
        <v>#VALUE!</v>
      </c>
      <c r="Z911" s="16" t="str">
        <f t="shared" si="469"/>
        <v xml:space="preserve"> </v>
      </c>
      <c r="AA911" s="16" t="str">
        <f t="shared" si="470"/>
        <v xml:space="preserve"> </v>
      </c>
      <c r="AB911" s="19" t="str">
        <f t="shared" si="471"/>
        <v>0</v>
      </c>
      <c r="AC911" s="19">
        <f t="shared" si="472"/>
        <v>0</v>
      </c>
      <c r="AD911" s="19">
        <f t="shared" si="473"/>
        <v>7</v>
      </c>
      <c r="AE911" s="31">
        <f>_xlfn.XLOOKUP(C911,Product!$E$3:$E$29,Product!$F$3:$F$29)</f>
        <v>85000</v>
      </c>
      <c r="AF911" s="31">
        <f>_xlfn.XLOOKUP(C911,Product!$E$3:$E$29,Product!$G$3:$G$29)</f>
        <v>28000</v>
      </c>
      <c r="AG911" s="21" t="s">
        <v>12</v>
      </c>
      <c r="AH911" s="22">
        <f>_xlfn.XLOOKUP(AG911,Diskon!$C$3:$C$9,Diskon!$D$3:$D$9)</f>
        <v>0.2</v>
      </c>
      <c r="AI911" s="17" t="s">
        <v>13</v>
      </c>
      <c r="AJ911" s="16" t="s">
        <v>11</v>
      </c>
      <c r="AK911" s="16" t="s">
        <v>40</v>
      </c>
      <c r="AL911" s="23">
        <f t="shared" si="474"/>
        <v>595000</v>
      </c>
      <c r="AM911" s="23">
        <f t="shared" si="475"/>
        <v>119000</v>
      </c>
      <c r="AN911" s="23">
        <f t="shared" si="476"/>
        <v>476000</v>
      </c>
      <c r="AO911" s="23">
        <f t="shared" si="477"/>
        <v>196000</v>
      </c>
      <c r="AP911" s="23">
        <f t="shared" si="478"/>
        <v>280000</v>
      </c>
      <c r="AQ911" s="24">
        <v>45043</v>
      </c>
      <c r="AR911" s="27" t="str">
        <f t="shared" si="479"/>
        <v>27/04/23</v>
      </c>
      <c r="AS911" s="16">
        <v>5</v>
      </c>
      <c r="AT911" s="66">
        <f>AP911/'pivot general'!$A$8</f>
        <v>4.2002855144078417E-4</v>
      </c>
    </row>
    <row r="912" spans="1:46" ht="14.4" x14ac:dyDescent="0.3">
      <c r="A912" s="16">
        <v>911</v>
      </c>
      <c r="B912" s="16" t="str">
        <f t="shared" si="448"/>
        <v>ORD-PW-911-03/04/23</v>
      </c>
      <c r="C912" s="17" t="s">
        <v>59</v>
      </c>
      <c r="D912" s="16" t="str">
        <f>_xlfn.XLOOKUP($C912,Product!$E$3:$E$29,Product!$D$3:$D$29)</f>
        <v>PW</v>
      </c>
      <c r="E912" s="18" t="s">
        <v>700</v>
      </c>
      <c r="F912" s="18">
        <f t="shared" si="449"/>
        <v>10</v>
      </c>
      <c r="G912" s="18">
        <f t="shared" si="450"/>
        <v>23</v>
      </c>
      <c r="H912" s="18">
        <f t="shared" si="451"/>
        <v>34</v>
      </c>
      <c r="I912" s="18">
        <f t="shared" si="452"/>
        <v>13</v>
      </c>
      <c r="J912" s="16" t="str">
        <f t="shared" si="453"/>
        <v>Summer Orange</v>
      </c>
      <c r="K912" s="16" t="str">
        <f t="shared" si="454"/>
        <v>Summer Orange</v>
      </c>
      <c r="L912" s="25" t="str">
        <f t="shared" si="455"/>
        <v xml:space="preserve"> 6</v>
      </c>
      <c r="M912" s="19">
        <f t="shared" si="456"/>
        <v>6</v>
      </c>
      <c r="N912" s="18" t="e">
        <f t="shared" si="457"/>
        <v>#VALUE!</v>
      </c>
      <c r="O912" s="18" t="e">
        <f t="shared" si="458"/>
        <v>#VALUE!</v>
      </c>
      <c r="P912" s="18" t="e">
        <f t="shared" si="459"/>
        <v>#VALUE!</v>
      </c>
      <c r="Q912" s="18" t="e">
        <f t="shared" si="460"/>
        <v>#VALUE!</v>
      </c>
      <c r="R912" s="27" t="str">
        <f t="shared" si="461"/>
        <v xml:space="preserve"> </v>
      </c>
      <c r="S912" s="19" t="str">
        <f t="shared" si="462"/>
        <v xml:space="preserve"> </v>
      </c>
      <c r="T912" s="19" t="str">
        <f t="shared" si="463"/>
        <v>0</v>
      </c>
      <c r="U912" s="19">
        <f t="shared" si="464"/>
        <v>0</v>
      </c>
      <c r="V912" s="20" t="e">
        <f t="shared" si="465"/>
        <v>#VALUE!</v>
      </c>
      <c r="W912" s="18" t="e">
        <f t="shared" si="466"/>
        <v>#VALUE!</v>
      </c>
      <c r="X912" s="18" t="e">
        <f t="shared" si="467"/>
        <v>#VALUE!</v>
      </c>
      <c r="Y912" s="18" t="e">
        <f t="shared" si="468"/>
        <v>#VALUE!</v>
      </c>
      <c r="Z912" s="16" t="str">
        <f t="shared" si="469"/>
        <v xml:space="preserve"> </v>
      </c>
      <c r="AA912" s="16" t="str">
        <f t="shared" si="470"/>
        <v xml:space="preserve"> </v>
      </c>
      <c r="AB912" s="19" t="str">
        <f t="shared" si="471"/>
        <v>0</v>
      </c>
      <c r="AC912" s="19">
        <f t="shared" si="472"/>
        <v>0</v>
      </c>
      <c r="AD912" s="19">
        <f t="shared" si="473"/>
        <v>6</v>
      </c>
      <c r="AE912" s="31">
        <f>_xlfn.XLOOKUP(C912,Product!$E$3:$E$29,Product!$F$3:$F$29)</f>
        <v>110000</v>
      </c>
      <c r="AF912" s="31">
        <f>_xlfn.XLOOKUP(C912,Product!$E$3:$E$29,Product!$G$3:$G$29)</f>
        <v>40000</v>
      </c>
      <c r="AG912" s="21" t="s">
        <v>89</v>
      </c>
      <c r="AH912" s="22">
        <f>_xlfn.XLOOKUP(AG912,Diskon!$C$3:$C$9,Diskon!$D$3:$D$9)</f>
        <v>0.15</v>
      </c>
      <c r="AI912" s="17" t="s">
        <v>90</v>
      </c>
      <c r="AJ912" s="16" t="s">
        <v>23</v>
      </c>
      <c r="AK912" s="16" t="s">
        <v>55</v>
      </c>
      <c r="AL912" s="23">
        <f t="shared" si="474"/>
        <v>660000</v>
      </c>
      <c r="AM912" s="23">
        <f t="shared" si="475"/>
        <v>99000</v>
      </c>
      <c r="AN912" s="23">
        <f t="shared" si="476"/>
        <v>561000</v>
      </c>
      <c r="AO912" s="23">
        <f t="shared" si="477"/>
        <v>240000</v>
      </c>
      <c r="AP912" s="23">
        <f t="shared" si="478"/>
        <v>321000</v>
      </c>
      <c r="AQ912" s="24">
        <v>45019</v>
      </c>
      <c r="AR912" s="27" t="str">
        <f t="shared" si="479"/>
        <v>03/04/23</v>
      </c>
      <c r="AS912" s="16">
        <v>3</v>
      </c>
      <c r="AT912" s="66">
        <f>AP912/'pivot general'!$A$8</f>
        <v>4.8153273218747044E-4</v>
      </c>
    </row>
    <row r="913" spans="1:46" ht="14.4" x14ac:dyDescent="0.3">
      <c r="A913" s="16">
        <v>912</v>
      </c>
      <c r="B913" s="16" t="str">
        <f t="shared" si="448"/>
        <v>ORD-PW-912-28/04/23</v>
      </c>
      <c r="C913" s="17" t="s">
        <v>21</v>
      </c>
      <c r="D913" s="16" t="str">
        <f>_xlfn.XLOOKUP($C913,Product!$E$3:$E$29,Product!$D$3:$D$29)</f>
        <v>PW</v>
      </c>
      <c r="E913" s="18" t="s">
        <v>243</v>
      </c>
      <c r="F913" s="18">
        <f t="shared" si="449"/>
        <v>10</v>
      </c>
      <c r="G913" s="18">
        <f t="shared" si="450"/>
        <v>24</v>
      </c>
      <c r="H913" s="18">
        <f t="shared" si="451"/>
        <v>35</v>
      </c>
      <c r="I913" s="18">
        <f t="shared" si="452"/>
        <v>14</v>
      </c>
      <c r="J913" s="16" t="str">
        <f t="shared" si="453"/>
        <v>Midnight Black</v>
      </c>
      <c r="K913" s="16" t="str">
        <f t="shared" si="454"/>
        <v>Midnight Black</v>
      </c>
      <c r="L913" s="25" t="str">
        <f t="shared" si="455"/>
        <v xml:space="preserve"> 6</v>
      </c>
      <c r="M913" s="19">
        <f t="shared" si="456"/>
        <v>6</v>
      </c>
      <c r="N913" s="18">
        <f t="shared" si="457"/>
        <v>48</v>
      </c>
      <c r="O913" s="18">
        <f t="shared" si="458"/>
        <v>56</v>
      </c>
      <c r="P913" s="18">
        <f t="shared" si="459"/>
        <v>67</v>
      </c>
      <c r="Q913" s="18">
        <f t="shared" si="460"/>
        <v>8</v>
      </c>
      <c r="R913" s="27" t="str">
        <f t="shared" si="461"/>
        <v xml:space="preserve">Magenta </v>
      </c>
      <c r="S913" s="19" t="str">
        <f t="shared" si="462"/>
        <v xml:space="preserve">Magenta </v>
      </c>
      <c r="T913" s="19" t="str">
        <f t="shared" si="463"/>
        <v xml:space="preserve"> 1</v>
      </c>
      <c r="U913" s="19">
        <f t="shared" si="464"/>
        <v>1</v>
      </c>
      <c r="V913" s="20" t="e">
        <f t="shared" si="465"/>
        <v>#VALUE!</v>
      </c>
      <c r="W913" s="18" t="e">
        <f t="shared" si="466"/>
        <v>#VALUE!</v>
      </c>
      <c r="X913" s="18" t="e">
        <f t="shared" si="467"/>
        <v>#VALUE!</v>
      </c>
      <c r="Y913" s="18" t="e">
        <f t="shared" si="468"/>
        <v>#VALUE!</v>
      </c>
      <c r="Z913" s="16" t="str">
        <f t="shared" si="469"/>
        <v xml:space="preserve"> </v>
      </c>
      <c r="AA913" s="16" t="str">
        <f t="shared" si="470"/>
        <v xml:space="preserve"> </v>
      </c>
      <c r="AB913" s="19" t="str">
        <f t="shared" si="471"/>
        <v>0</v>
      </c>
      <c r="AC913" s="19">
        <f t="shared" si="472"/>
        <v>0</v>
      </c>
      <c r="AD913" s="19">
        <f t="shared" si="473"/>
        <v>7</v>
      </c>
      <c r="AE913" s="31">
        <f>_xlfn.XLOOKUP(C913,Product!$E$3:$E$29,Product!$F$3:$F$29)</f>
        <v>90000</v>
      </c>
      <c r="AF913" s="31">
        <f>_xlfn.XLOOKUP(C913,Product!$E$3:$E$29,Product!$G$3:$G$29)</f>
        <v>36000</v>
      </c>
      <c r="AG913" s="21" t="s">
        <v>96</v>
      </c>
      <c r="AH913" s="22">
        <f>_xlfn.XLOOKUP(AG913,Diskon!$C$3:$C$9,Diskon!$D$3:$D$9)</f>
        <v>0.1</v>
      </c>
      <c r="AI913" s="17" t="s">
        <v>13</v>
      </c>
      <c r="AJ913" s="16" t="s">
        <v>14</v>
      </c>
      <c r="AK913" s="16" t="s">
        <v>26</v>
      </c>
      <c r="AL913" s="23">
        <f t="shared" si="474"/>
        <v>630000</v>
      </c>
      <c r="AM913" s="23">
        <f t="shared" si="475"/>
        <v>63000</v>
      </c>
      <c r="AN913" s="23">
        <f t="shared" si="476"/>
        <v>567000</v>
      </c>
      <c r="AO913" s="23">
        <f t="shared" si="477"/>
        <v>252000</v>
      </c>
      <c r="AP913" s="23">
        <f t="shared" si="478"/>
        <v>315000</v>
      </c>
      <c r="AQ913" s="24">
        <v>45044</v>
      </c>
      <c r="AR913" s="27" t="str">
        <f t="shared" si="479"/>
        <v>28/04/23</v>
      </c>
      <c r="AS913" s="16">
        <v>4</v>
      </c>
      <c r="AT913" s="66">
        <f>AP913/'pivot general'!$A$8</f>
        <v>4.7253212037088222E-4</v>
      </c>
    </row>
    <row r="914" spans="1:46" ht="14.4" x14ac:dyDescent="0.3">
      <c r="A914" s="16">
        <v>913</v>
      </c>
      <c r="B914" s="16" t="str">
        <f t="shared" si="448"/>
        <v>ORD-AK-913-19/04/23</v>
      </c>
      <c r="C914" s="17" t="s">
        <v>50</v>
      </c>
      <c r="D914" s="16" t="str">
        <f>_xlfn.XLOOKUP($C914,Product!$E$3:$E$29,Product!$D$3:$D$29)</f>
        <v>AK</v>
      </c>
      <c r="E914" s="18" t="s">
        <v>367</v>
      </c>
      <c r="F914" s="18">
        <f t="shared" si="449"/>
        <v>10</v>
      </c>
      <c r="G914" s="18">
        <f t="shared" si="450"/>
        <v>24</v>
      </c>
      <c r="H914" s="18">
        <f t="shared" si="451"/>
        <v>35</v>
      </c>
      <c r="I914" s="18">
        <f t="shared" si="452"/>
        <v>14</v>
      </c>
      <c r="J914" s="16" t="str">
        <f t="shared" si="453"/>
        <v>Midnight Black</v>
      </c>
      <c r="K914" s="16" t="str">
        <f t="shared" si="454"/>
        <v>Midnight Black</v>
      </c>
      <c r="L914" s="25" t="str">
        <f t="shared" si="455"/>
        <v xml:space="preserve"> 2</v>
      </c>
      <c r="M914" s="19">
        <f t="shared" si="456"/>
        <v>2</v>
      </c>
      <c r="N914" s="18">
        <f t="shared" si="457"/>
        <v>48</v>
      </c>
      <c r="O914" s="18">
        <f t="shared" si="458"/>
        <v>62</v>
      </c>
      <c r="P914" s="18">
        <f t="shared" si="459"/>
        <v>73</v>
      </c>
      <c r="Q914" s="18">
        <f t="shared" si="460"/>
        <v>14</v>
      </c>
      <c r="R914" s="27" t="str">
        <f t="shared" si="461"/>
        <v xml:space="preserve">Summer Orange </v>
      </c>
      <c r="S914" s="19" t="str">
        <f t="shared" si="462"/>
        <v xml:space="preserve">Summer Orange </v>
      </c>
      <c r="T914" s="19" t="str">
        <f t="shared" si="463"/>
        <v xml:space="preserve"> 1</v>
      </c>
      <c r="U914" s="19">
        <f t="shared" si="464"/>
        <v>1</v>
      </c>
      <c r="V914" s="20" t="e">
        <f t="shared" si="465"/>
        <v>#VALUE!</v>
      </c>
      <c r="W914" s="18" t="e">
        <f t="shared" si="466"/>
        <v>#VALUE!</v>
      </c>
      <c r="X914" s="18" t="e">
        <f t="shared" si="467"/>
        <v>#VALUE!</v>
      </c>
      <c r="Y914" s="18" t="e">
        <f t="shared" si="468"/>
        <v>#VALUE!</v>
      </c>
      <c r="Z914" s="16" t="str">
        <f t="shared" si="469"/>
        <v xml:space="preserve"> </v>
      </c>
      <c r="AA914" s="16" t="str">
        <f t="shared" si="470"/>
        <v xml:space="preserve"> </v>
      </c>
      <c r="AB914" s="19" t="str">
        <f t="shared" si="471"/>
        <v>0</v>
      </c>
      <c r="AC914" s="19">
        <f t="shared" si="472"/>
        <v>0</v>
      </c>
      <c r="AD914" s="19">
        <f t="shared" si="473"/>
        <v>3</v>
      </c>
      <c r="AE914" s="31">
        <f>_xlfn.XLOOKUP(C914,Product!$E$3:$E$29,Product!$F$3:$F$29)</f>
        <v>290000</v>
      </c>
      <c r="AF914" s="31">
        <f>_xlfn.XLOOKUP(C914,Product!$E$3:$E$29,Product!$G$3:$G$29)</f>
        <v>115000</v>
      </c>
      <c r="AG914" s="21" t="s">
        <v>100</v>
      </c>
      <c r="AH914" s="22">
        <f>_xlfn.XLOOKUP(AG914,Diskon!$C$3:$C$9,Diskon!$D$3:$D$9)</f>
        <v>0.15</v>
      </c>
      <c r="AI914" s="17" t="s">
        <v>13</v>
      </c>
      <c r="AJ914" s="16" t="s">
        <v>17</v>
      </c>
      <c r="AK914" s="16" t="s">
        <v>15</v>
      </c>
      <c r="AL914" s="23">
        <f t="shared" si="474"/>
        <v>870000</v>
      </c>
      <c r="AM914" s="23">
        <f t="shared" si="475"/>
        <v>130500</v>
      </c>
      <c r="AN914" s="23">
        <f t="shared" si="476"/>
        <v>739500</v>
      </c>
      <c r="AO914" s="23">
        <f t="shared" si="477"/>
        <v>345000</v>
      </c>
      <c r="AP914" s="23">
        <f t="shared" si="478"/>
        <v>394500</v>
      </c>
      <c r="AQ914" s="24">
        <v>45035</v>
      </c>
      <c r="AR914" s="27" t="str">
        <f t="shared" si="479"/>
        <v>19/04/23</v>
      </c>
      <c r="AS914" s="16">
        <v>2</v>
      </c>
      <c r="AT914" s="66">
        <f>AP914/'pivot general'!$A$8</f>
        <v>5.9179022694067634E-4</v>
      </c>
    </row>
    <row r="915" spans="1:46" ht="14.4" x14ac:dyDescent="0.3">
      <c r="A915" s="16">
        <v>914</v>
      </c>
      <c r="B915" s="16" t="str">
        <f t="shared" si="448"/>
        <v>ORD-PU-914-03/04/23</v>
      </c>
      <c r="C915" s="17" t="s">
        <v>71</v>
      </c>
      <c r="D915" s="16" t="str">
        <f>_xlfn.XLOOKUP($C915,Product!$E$3:$E$29,Product!$D$3:$D$29)</f>
        <v>PU</v>
      </c>
      <c r="E915" s="18" t="s">
        <v>124</v>
      </c>
      <c r="F915" s="18">
        <f t="shared" si="449"/>
        <v>10</v>
      </c>
      <c r="G915" s="18">
        <f t="shared" si="450"/>
        <v>23</v>
      </c>
      <c r="H915" s="18">
        <f t="shared" si="451"/>
        <v>34</v>
      </c>
      <c r="I915" s="18">
        <f t="shared" si="452"/>
        <v>13</v>
      </c>
      <c r="J915" s="16" t="str">
        <f t="shared" si="453"/>
        <v>Summer Orange</v>
      </c>
      <c r="K915" s="16" t="str">
        <f t="shared" si="454"/>
        <v>Summer Orange</v>
      </c>
      <c r="L915" s="25" t="str">
        <f t="shared" si="455"/>
        <v xml:space="preserve"> 4</v>
      </c>
      <c r="M915" s="19">
        <f t="shared" si="456"/>
        <v>4</v>
      </c>
      <c r="N915" s="18" t="e">
        <f t="shared" si="457"/>
        <v>#VALUE!</v>
      </c>
      <c r="O915" s="18" t="e">
        <f t="shared" si="458"/>
        <v>#VALUE!</v>
      </c>
      <c r="P915" s="18" t="e">
        <f t="shared" si="459"/>
        <v>#VALUE!</v>
      </c>
      <c r="Q915" s="18" t="e">
        <f t="shared" si="460"/>
        <v>#VALUE!</v>
      </c>
      <c r="R915" s="27" t="str">
        <f t="shared" si="461"/>
        <v xml:space="preserve"> </v>
      </c>
      <c r="S915" s="19" t="str">
        <f t="shared" si="462"/>
        <v xml:space="preserve"> </v>
      </c>
      <c r="T915" s="19" t="str">
        <f t="shared" si="463"/>
        <v>0</v>
      </c>
      <c r="U915" s="19">
        <f t="shared" si="464"/>
        <v>0</v>
      </c>
      <c r="V915" s="20" t="e">
        <f t="shared" si="465"/>
        <v>#VALUE!</v>
      </c>
      <c r="W915" s="18" t="e">
        <f t="shared" si="466"/>
        <v>#VALUE!</v>
      </c>
      <c r="X915" s="18" t="e">
        <f t="shared" si="467"/>
        <v>#VALUE!</v>
      </c>
      <c r="Y915" s="18" t="e">
        <f t="shared" si="468"/>
        <v>#VALUE!</v>
      </c>
      <c r="Z915" s="16" t="str">
        <f t="shared" si="469"/>
        <v xml:space="preserve"> </v>
      </c>
      <c r="AA915" s="16" t="str">
        <f t="shared" si="470"/>
        <v xml:space="preserve"> </v>
      </c>
      <c r="AB915" s="19" t="str">
        <f t="shared" si="471"/>
        <v>0</v>
      </c>
      <c r="AC915" s="19">
        <f t="shared" si="472"/>
        <v>0</v>
      </c>
      <c r="AD915" s="19">
        <f t="shared" si="473"/>
        <v>4</v>
      </c>
      <c r="AE915" s="31">
        <f>_xlfn.XLOOKUP(C915,Product!$E$3:$E$29,Product!$F$3:$F$29)</f>
        <v>200000</v>
      </c>
      <c r="AF915" s="31">
        <f>_xlfn.XLOOKUP(C915,Product!$E$3:$E$29,Product!$G$3:$G$29)</f>
        <v>64000</v>
      </c>
      <c r="AG915" s="21" t="s">
        <v>89</v>
      </c>
      <c r="AH915" s="22">
        <f>_xlfn.XLOOKUP(AG915,Diskon!$C$3:$C$9,Diskon!$D$3:$D$9)</f>
        <v>0.15</v>
      </c>
      <c r="AI915" s="17" t="s">
        <v>90</v>
      </c>
      <c r="AJ915" s="16" t="s">
        <v>23</v>
      </c>
      <c r="AK915" s="16" t="s">
        <v>74</v>
      </c>
      <c r="AL915" s="23">
        <f t="shared" si="474"/>
        <v>800000</v>
      </c>
      <c r="AM915" s="23">
        <f t="shared" si="475"/>
        <v>120000</v>
      </c>
      <c r="AN915" s="23">
        <f t="shared" si="476"/>
        <v>680000</v>
      </c>
      <c r="AO915" s="23">
        <f t="shared" si="477"/>
        <v>256000</v>
      </c>
      <c r="AP915" s="23">
        <f t="shared" si="478"/>
        <v>424000</v>
      </c>
      <c r="AQ915" s="24">
        <v>45019</v>
      </c>
      <c r="AR915" s="27" t="str">
        <f t="shared" si="479"/>
        <v>03/04/23</v>
      </c>
      <c r="AS915" s="16">
        <v>5</v>
      </c>
      <c r="AT915" s="66">
        <f>AP915/'pivot general'!$A$8</f>
        <v>6.3604323503890173E-4</v>
      </c>
    </row>
    <row r="916" spans="1:46" ht="14.4" x14ac:dyDescent="0.3">
      <c r="A916" s="16">
        <v>915</v>
      </c>
      <c r="B916" s="16" t="str">
        <f t="shared" si="448"/>
        <v>ORD-PW-915-03/04/23</v>
      </c>
      <c r="C916" s="17" t="s">
        <v>21</v>
      </c>
      <c r="D916" s="16" t="str">
        <f>_xlfn.XLOOKUP($C916,Product!$E$3:$E$29,Product!$D$3:$D$29)</f>
        <v>PW</v>
      </c>
      <c r="E916" s="18" t="s">
        <v>539</v>
      </c>
      <c r="F916" s="18">
        <f t="shared" si="449"/>
        <v>10</v>
      </c>
      <c r="G916" s="18">
        <f t="shared" si="450"/>
        <v>24</v>
      </c>
      <c r="H916" s="18">
        <f t="shared" si="451"/>
        <v>35</v>
      </c>
      <c r="I916" s="18">
        <f t="shared" si="452"/>
        <v>14</v>
      </c>
      <c r="J916" s="16" t="str">
        <f t="shared" si="453"/>
        <v>Midnight Black</v>
      </c>
      <c r="K916" s="16" t="str">
        <f t="shared" si="454"/>
        <v>Midnight Black</v>
      </c>
      <c r="L916" s="25" t="str">
        <f t="shared" si="455"/>
        <v xml:space="preserve"> 1</v>
      </c>
      <c r="M916" s="19">
        <f t="shared" si="456"/>
        <v>1</v>
      </c>
      <c r="N916" s="18">
        <f t="shared" si="457"/>
        <v>48</v>
      </c>
      <c r="O916" s="18">
        <f t="shared" si="458"/>
        <v>59</v>
      </c>
      <c r="P916" s="18">
        <f t="shared" si="459"/>
        <v>70</v>
      </c>
      <c r="Q916" s="18">
        <f t="shared" si="460"/>
        <v>11</v>
      </c>
      <c r="R916" s="27" t="str">
        <f t="shared" si="461"/>
        <v xml:space="preserve">Snow White </v>
      </c>
      <c r="S916" s="19" t="str">
        <f t="shared" si="462"/>
        <v xml:space="preserve">Snow White </v>
      </c>
      <c r="T916" s="19" t="str">
        <f t="shared" si="463"/>
        <v xml:space="preserve"> 1</v>
      </c>
      <c r="U916" s="19">
        <f t="shared" si="464"/>
        <v>1</v>
      </c>
      <c r="V916" s="20" t="e">
        <f t="shared" si="465"/>
        <v>#VALUE!</v>
      </c>
      <c r="W916" s="18" t="e">
        <f t="shared" si="466"/>
        <v>#VALUE!</v>
      </c>
      <c r="X916" s="18" t="e">
        <f t="shared" si="467"/>
        <v>#VALUE!</v>
      </c>
      <c r="Y916" s="18" t="e">
        <f t="shared" si="468"/>
        <v>#VALUE!</v>
      </c>
      <c r="Z916" s="16" t="str">
        <f t="shared" si="469"/>
        <v xml:space="preserve"> </v>
      </c>
      <c r="AA916" s="16" t="str">
        <f t="shared" si="470"/>
        <v xml:space="preserve"> </v>
      </c>
      <c r="AB916" s="19" t="str">
        <f t="shared" si="471"/>
        <v>0</v>
      </c>
      <c r="AC916" s="19">
        <f t="shared" si="472"/>
        <v>0</v>
      </c>
      <c r="AD916" s="19">
        <f t="shared" si="473"/>
        <v>2</v>
      </c>
      <c r="AE916" s="31">
        <f>_xlfn.XLOOKUP(C916,Product!$E$3:$E$29,Product!$F$3:$F$29)</f>
        <v>90000</v>
      </c>
      <c r="AF916" s="31">
        <f>_xlfn.XLOOKUP(C916,Product!$E$3:$E$29,Product!$G$3:$G$29)</f>
        <v>36000</v>
      </c>
      <c r="AG916" s="21" t="s">
        <v>10</v>
      </c>
      <c r="AH916" s="22">
        <f>_xlfn.XLOOKUP(AG916,Diskon!$C$3:$C$9,Diskon!$D$3:$D$9)</f>
        <v>0.1</v>
      </c>
      <c r="AI916" s="17" t="s">
        <v>90</v>
      </c>
      <c r="AJ916" s="16" t="s">
        <v>11</v>
      </c>
      <c r="AK916" s="16" t="s">
        <v>72</v>
      </c>
      <c r="AL916" s="23">
        <f t="shared" si="474"/>
        <v>180000</v>
      </c>
      <c r="AM916" s="23">
        <f t="shared" si="475"/>
        <v>18000</v>
      </c>
      <c r="AN916" s="23">
        <f t="shared" si="476"/>
        <v>162000</v>
      </c>
      <c r="AO916" s="23">
        <f t="shared" si="477"/>
        <v>72000</v>
      </c>
      <c r="AP916" s="23">
        <f t="shared" si="478"/>
        <v>90000</v>
      </c>
      <c r="AQ916" s="24">
        <v>45019</v>
      </c>
      <c r="AR916" s="27" t="str">
        <f t="shared" si="479"/>
        <v>03/04/23</v>
      </c>
      <c r="AS916" s="16">
        <v>3</v>
      </c>
      <c r="AT916" s="66">
        <f>AP916/'pivot general'!$A$8</f>
        <v>1.3500917724882348E-4</v>
      </c>
    </row>
    <row r="917" spans="1:46" ht="14.4" x14ac:dyDescent="0.3">
      <c r="A917" s="16">
        <v>916</v>
      </c>
      <c r="B917" s="16" t="str">
        <f t="shared" si="448"/>
        <v>ORD-AK-916-15/04/23</v>
      </c>
      <c r="C917" s="17" t="s">
        <v>50</v>
      </c>
      <c r="D917" s="16" t="str">
        <f>_xlfn.XLOOKUP($C917,Product!$E$3:$E$29,Product!$D$3:$D$29)</f>
        <v>AK</v>
      </c>
      <c r="E917" s="18" t="s">
        <v>701</v>
      </c>
      <c r="F917" s="18">
        <f t="shared" si="449"/>
        <v>10</v>
      </c>
      <c r="G917" s="18">
        <f t="shared" si="450"/>
        <v>23</v>
      </c>
      <c r="H917" s="18">
        <f t="shared" si="451"/>
        <v>34</v>
      </c>
      <c r="I917" s="18">
        <f t="shared" si="452"/>
        <v>13</v>
      </c>
      <c r="J917" s="16" t="str">
        <f t="shared" si="453"/>
        <v>Summer Orange</v>
      </c>
      <c r="K917" s="16" t="str">
        <f t="shared" si="454"/>
        <v>Summer Orange</v>
      </c>
      <c r="L917" s="25" t="str">
        <f t="shared" si="455"/>
        <v xml:space="preserve"> 5</v>
      </c>
      <c r="M917" s="19">
        <f t="shared" si="456"/>
        <v>5</v>
      </c>
      <c r="N917" s="18">
        <f t="shared" si="457"/>
        <v>47</v>
      </c>
      <c r="O917" s="18">
        <f t="shared" si="458"/>
        <v>59</v>
      </c>
      <c r="P917" s="18">
        <f t="shared" si="459"/>
        <v>70</v>
      </c>
      <c r="Q917" s="18">
        <f t="shared" si="460"/>
        <v>12</v>
      </c>
      <c r="R917" s="27" t="str">
        <f t="shared" si="461"/>
        <v xml:space="preserve">Carmine Red </v>
      </c>
      <c r="S917" s="19" t="str">
        <f t="shared" si="462"/>
        <v xml:space="preserve">Carmine Red </v>
      </c>
      <c r="T917" s="19" t="str">
        <f t="shared" si="463"/>
        <v xml:space="preserve"> 2</v>
      </c>
      <c r="U917" s="19">
        <f t="shared" si="464"/>
        <v>2</v>
      </c>
      <c r="V917" s="20" t="e">
        <f t="shared" si="465"/>
        <v>#VALUE!</v>
      </c>
      <c r="W917" s="18" t="e">
        <f t="shared" si="466"/>
        <v>#VALUE!</v>
      </c>
      <c r="X917" s="18" t="e">
        <f t="shared" si="467"/>
        <v>#VALUE!</v>
      </c>
      <c r="Y917" s="18" t="e">
        <f t="shared" si="468"/>
        <v>#VALUE!</v>
      </c>
      <c r="Z917" s="16" t="str">
        <f t="shared" si="469"/>
        <v xml:space="preserve"> </v>
      </c>
      <c r="AA917" s="16" t="str">
        <f t="shared" si="470"/>
        <v xml:space="preserve"> </v>
      </c>
      <c r="AB917" s="19" t="str">
        <f t="shared" si="471"/>
        <v>0</v>
      </c>
      <c r="AC917" s="19">
        <f t="shared" si="472"/>
        <v>0</v>
      </c>
      <c r="AD917" s="19">
        <f t="shared" si="473"/>
        <v>7</v>
      </c>
      <c r="AE917" s="31">
        <f>_xlfn.XLOOKUP(C917,Product!$E$3:$E$29,Product!$F$3:$F$29)</f>
        <v>290000</v>
      </c>
      <c r="AF917" s="31">
        <f>_xlfn.XLOOKUP(C917,Product!$E$3:$E$29,Product!$G$3:$G$29)</f>
        <v>115000</v>
      </c>
      <c r="AG917" s="21" t="s">
        <v>16</v>
      </c>
      <c r="AH917" s="22" t="e">
        <f>_xlfn.XLOOKUP(AG917,Diskon!$C$3:$C$9,Diskon!$D$3:$D$9)</f>
        <v>#N/A</v>
      </c>
      <c r="AI917" s="17" t="s">
        <v>16</v>
      </c>
      <c r="AJ917" s="16" t="s">
        <v>14</v>
      </c>
      <c r="AK917" s="16" t="s">
        <v>42</v>
      </c>
      <c r="AL917" s="23">
        <f t="shared" si="474"/>
        <v>2030000</v>
      </c>
      <c r="AM917" s="23" t="str">
        <f t="shared" si="475"/>
        <v>0</v>
      </c>
      <c r="AN917" s="23">
        <f t="shared" si="476"/>
        <v>2030000</v>
      </c>
      <c r="AO917" s="23">
        <f t="shared" si="477"/>
        <v>805000</v>
      </c>
      <c r="AP917" s="23">
        <f t="shared" si="478"/>
        <v>1225000</v>
      </c>
      <c r="AQ917" s="24">
        <v>45031</v>
      </c>
      <c r="AR917" s="27" t="str">
        <f t="shared" si="479"/>
        <v>15/04/23</v>
      </c>
      <c r="AS917" s="16">
        <v>3</v>
      </c>
      <c r="AT917" s="66">
        <f>AP917/'pivot general'!$A$8</f>
        <v>1.8376249125534308E-3</v>
      </c>
    </row>
    <row r="918" spans="1:46" ht="14.4" x14ac:dyDescent="0.3">
      <c r="A918" s="16">
        <v>917</v>
      </c>
      <c r="B918" s="16" t="str">
        <f t="shared" si="448"/>
        <v>ORD-PW-917-03/04/23</v>
      </c>
      <c r="C918" s="17" t="s">
        <v>27</v>
      </c>
      <c r="D918" s="16" t="str">
        <f>_xlfn.XLOOKUP($C918,Product!$E$3:$E$29,Product!$D$3:$D$29)</f>
        <v>PW</v>
      </c>
      <c r="E918" s="18" t="s">
        <v>702</v>
      </c>
      <c r="F918" s="18">
        <f t="shared" si="449"/>
        <v>10</v>
      </c>
      <c r="G918" s="18">
        <f t="shared" si="450"/>
        <v>14</v>
      </c>
      <c r="H918" s="18">
        <f t="shared" si="451"/>
        <v>25</v>
      </c>
      <c r="I918" s="18">
        <f t="shared" si="452"/>
        <v>4</v>
      </c>
      <c r="J918" s="16" t="str">
        <f t="shared" si="453"/>
        <v>Gold</v>
      </c>
      <c r="K918" s="16" t="str">
        <f t="shared" si="454"/>
        <v>Gold</v>
      </c>
      <c r="L918" s="25" t="str">
        <f t="shared" si="455"/>
        <v xml:space="preserve"> 5</v>
      </c>
      <c r="M918" s="19">
        <f t="shared" si="456"/>
        <v>5</v>
      </c>
      <c r="N918" s="18">
        <f t="shared" si="457"/>
        <v>38</v>
      </c>
      <c r="O918" s="18">
        <f t="shared" si="458"/>
        <v>49</v>
      </c>
      <c r="P918" s="18">
        <f t="shared" si="459"/>
        <v>60</v>
      </c>
      <c r="Q918" s="18">
        <f t="shared" si="460"/>
        <v>11</v>
      </c>
      <c r="R918" s="27" t="str">
        <f t="shared" si="461"/>
        <v xml:space="preserve">Snow White </v>
      </c>
      <c r="S918" s="19" t="str">
        <f t="shared" si="462"/>
        <v xml:space="preserve">Snow White </v>
      </c>
      <c r="T918" s="19" t="str">
        <f t="shared" si="463"/>
        <v xml:space="preserve"> 1</v>
      </c>
      <c r="U918" s="19">
        <f t="shared" si="464"/>
        <v>1</v>
      </c>
      <c r="V918" s="20">
        <f t="shared" si="465"/>
        <v>73</v>
      </c>
      <c r="W918" s="18">
        <f t="shared" si="466"/>
        <v>81</v>
      </c>
      <c r="X918" s="18">
        <f t="shared" si="467"/>
        <v>92</v>
      </c>
      <c r="Y918" s="18">
        <f t="shared" si="468"/>
        <v>8</v>
      </c>
      <c r="Z918" s="16" t="str">
        <f t="shared" si="469"/>
        <v xml:space="preserve">Magenta </v>
      </c>
      <c r="AA918" s="16" t="str">
        <f t="shared" si="470"/>
        <v xml:space="preserve">Magenta </v>
      </c>
      <c r="AB918" s="19" t="str">
        <f t="shared" si="471"/>
        <v xml:space="preserve"> 1</v>
      </c>
      <c r="AC918" s="19">
        <f t="shared" si="472"/>
        <v>1</v>
      </c>
      <c r="AD918" s="19">
        <f t="shared" si="473"/>
        <v>7</v>
      </c>
      <c r="AE918" s="31">
        <f>_xlfn.XLOOKUP(C918,Product!$E$3:$E$29,Product!$F$3:$F$29)</f>
        <v>155000</v>
      </c>
      <c r="AF918" s="31">
        <f>_xlfn.XLOOKUP(C918,Product!$E$3:$E$29,Product!$G$3:$G$29)</f>
        <v>46000</v>
      </c>
      <c r="AG918" s="21" t="s">
        <v>89</v>
      </c>
      <c r="AH918" s="22">
        <f>_xlfn.XLOOKUP(AG918,Diskon!$C$3:$C$9,Diskon!$D$3:$D$9)</f>
        <v>0.15</v>
      </c>
      <c r="AI918" s="17" t="s">
        <v>90</v>
      </c>
      <c r="AJ918" s="16" t="s">
        <v>23</v>
      </c>
      <c r="AK918" s="16" t="s">
        <v>44</v>
      </c>
      <c r="AL918" s="23">
        <f t="shared" si="474"/>
        <v>1085000</v>
      </c>
      <c r="AM918" s="23">
        <f t="shared" si="475"/>
        <v>162750</v>
      </c>
      <c r="AN918" s="23">
        <f t="shared" si="476"/>
        <v>922250</v>
      </c>
      <c r="AO918" s="23">
        <f t="shared" si="477"/>
        <v>322000</v>
      </c>
      <c r="AP918" s="23">
        <f t="shared" si="478"/>
        <v>600250</v>
      </c>
      <c r="AQ918" s="24">
        <v>45019</v>
      </c>
      <c r="AR918" s="27" t="str">
        <f t="shared" si="479"/>
        <v>03/04/23</v>
      </c>
      <c r="AS918" s="16">
        <v>4</v>
      </c>
      <c r="AT918" s="66">
        <f>AP918/'pivot general'!$A$8</f>
        <v>9.0043620715118109E-4</v>
      </c>
    </row>
    <row r="919" spans="1:46" ht="14.4" x14ac:dyDescent="0.3">
      <c r="A919" s="16">
        <v>918</v>
      </c>
      <c r="B919" s="16" t="str">
        <f t="shared" si="448"/>
        <v>ORD-SP-918-02/04/23</v>
      </c>
      <c r="C919" s="17" t="s">
        <v>67</v>
      </c>
      <c r="D919" s="16" t="str">
        <f>_xlfn.XLOOKUP($C919,Product!$E$3:$E$29,Product!$D$3:$D$29)</f>
        <v>SP</v>
      </c>
      <c r="E919" s="18" t="s">
        <v>703</v>
      </c>
      <c r="F919" s="18">
        <f t="shared" si="449"/>
        <v>10</v>
      </c>
      <c r="G919" s="18">
        <f t="shared" si="450"/>
        <v>18</v>
      </c>
      <c r="H919" s="18">
        <f t="shared" si="451"/>
        <v>29</v>
      </c>
      <c r="I919" s="18">
        <f t="shared" si="452"/>
        <v>8</v>
      </c>
      <c r="J919" s="16" t="str">
        <f t="shared" si="453"/>
        <v>Ash Grey</v>
      </c>
      <c r="K919" s="16" t="str">
        <f t="shared" si="454"/>
        <v>Ash Grey</v>
      </c>
      <c r="L919" s="25" t="str">
        <f t="shared" si="455"/>
        <v xml:space="preserve"> 1</v>
      </c>
      <c r="M919" s="19">
        <f t="shared" si="456"/>
        <v>1</v>
      </c>
      <c r="N919" s="18">
        <f t="shared" si="457"/>
        <v>42</v>
      </c>
      <c r="O919" s="18">
        <f t="shared" si="458"/>
        <v>57</v>
      </c>
      <c r="P919" s="18">
        <f t="shared" si="459"/>
        <v>68</v>
      </c>
      <c r="Q919" s="18">
        <f t="shared" si="460"/>
        <v>15</v>
      </c>
      <c r="R919" s="27" t="str">
        <f t="shared" si="461"/>
        <v xml:space="preserve">Midnight Black </v>
      </c>
      <c r="S919" s="19" t="str">
        <f t="shared" si="462"/>
        <v xml:space="preserve">Midnight Black </v>
      </c>
      <c r="T919" s="19" t="str">
        <f t="shared" si="463"/>
        <v xml:space="preserve"> 3</v>
      </c>
      <c r="U919" s="19">
        <f t="shared" si="464"/>
        <v>3</v>
      </c>
      <c r="V919" s="20">
        <f t="shared" si="465"/>
        <v>81</v>
      </c>
      <c r="W919" s="18">
        <f t="shared" si="466"/>
        <v>89</v>
      </c>
      <c r="X919" s="18">
        <f t="shared" si="467"/>
        <v>100</v>
      </c>
      <c r="Y919" s="18">
        <f t="shared" si="468"/>
        <v>8</v>
      </c>
      <c r="Z919" s="16" t="str">
        <f t="shared" si="469"/>
        <v xml:space="preserve">Magenta </v>
      </c>
      <c r="AA919" s="16" t="str">
        <f t="shared" si="470"/>
        <v xml:space="preserve">Magenta </v>
      </c>
      <c r="AB919" s="19" t="str">
        <f t="shared" si="471"/>
        <v xml:space="preserve"> 2</v>
      </c>
      <c r="AC919" s="19">
        <f t="shared" si="472"/>
        <v>2</v>
      </c>
      <c r="AD919" s="19">
        <f t="shared" si="473"/>
        <v>6</v>
      </c>
      <c r="AE919" s="31">
        <f>_xlfn.XLOOKUP(C919,Product!$E$3:$E$29,Product!$F$3:$F$29)</f>
        <v>370000</v>
      </c>
      <c r="AF919" s="31">
        <f>_xlfn.XLOOKUP(C919,Product!$E$3:$E$29,Product!$G$3:$G$29)</f>
        <v>108000</v>
      </c>
      <c r="AG919" s="21" t="s">
        <v>19</v>
      </c>
      <c r="AH919" s="22">
        <f>_xlfn.XLOOKUP(AG919,Diskon!$C$3:$C$9,Diskon!$D$3:$D$9)</f>
        <v>0.15</v>
      </c>
      <c r="AI919" s="17" t="s">
        <v>90</v>
      </c>
      <c r="AJ919" s="16" t="s">
        <v>11</v>
      </c>
      <c r="AK919" s="16" t="s">
        <v>32</v>
      </c>
      <c r="AL919" s="23">
        <f t="shared" si="474"/>
        <v>2220000</v>
      </c>
      <c r="AM919" s="23">
        <f t="shared" si="475"/>
        <v>333000</v>
      </c>
      <c r="AN919" s="23">
        <f t="shared" si="476"/>
        <v>1887000</v>
      </c>
      <c r="AO919" s="23">
        <f t="shared" si="477"/>
        <v>648000</v>
      </c>
      <c r="AP919" s="23">
        <f t="shared" si="478"/>
        <v>1239000</v>
      </c>
      <c r="AQ919" s="24">
        <v>45018</v>
      </c>
      <c r="AR919" s="27" t="str">
        <f t="shared" si="479"/>
        <v>02/04/23</v>
      </c>
      <c r="AS919" s="16">
        <v>1</v>
      </c>
      <c r="AT919" s="66">
        <f>AP919/'pivot general'!$A$8</f>
        <v>1.85862634012547E-3</v>
      </c>
    </row>
    <row r="920" spans="1:46" ht="14.4" x14ac:dyDescent="0.3">
      <c r="A920" s="16">
        <v>919</v>
      </c>
      <c r="B920" s="16" t="str">
        <f t="shared" si="448"/>
        <v>ORD-PU-919-13/04/23</v>
      </c>
      <c r="C920" s="17" t="s">
        <v>71</v>
      </c>
      <c r="D920" s="16" t="str">
        <f>_xlfn.XLOOKUP($C920,Product!$E$3:$E$29,Product!$D$3:$D$29)</f>
        <v>PU</v>
      </c>
      <c r="E920" s="18" t="s">
        <v>123</v>
      </c>
      <c r="F920" s="18">
        <f t="shared" si="449"/>
        <v>10</v>
      </c>
      <c r="G920" s="18">
        <f t="shared" si="450"/>
        <v>20</v>
      </c>
      <c r="H920" s="18">
        <f t="shared" si="451"/>
        <v>31</v>
      </c>
      <c r="I920" s="18">
        <f t="shared" si="452"/>
        <v>10</v>
      </c>
      <c r="J920" s="16" t="str">
        <f t="shared" si="453"/>
        <v>Snow White</v>
      </c>
      <c r="K920" s="16" t="str">
        <f t="shared" si="454"/>
        <v>Snow White</v>
      </c>
      <c r="L920" s="25" t="str">
        <f t="shared" si="455"/>
        <v xml:space="preserve"> 5</v>
      </c>
      <c r="M920" s="19">
        <f t="shared" si="456"/>
        <v>5</v>
      </c>
      <c r="N920" s="18" t="e">
        <f t="shared" si="457"/>
        <v>#VALUE!</v>
      </c>
      <c r="O920" s="18" t="e">
        <f t="shared" si="458"/>
        <v>#VALUE!</v>
      </c>
      <c r="P920" s="18" t="e">
        <f t="shared" si="459"/>
        <v>#VALUE!</v>
      </c>
      <c r="Q920" s="18" t="e">
        <f t="shared" si="460"/>
        <v>#VALUE!</v>
      </c>
      <c r="R920" s="27" t="str">
        <f t="shared" si="461"/>
        <v xml:space="preserve"> </v>
      </c>
      <c r="S920" s="19" t="str">
        <f t="shared" si="462"/>
        <v xml:space="preserve"> </v>
      </c>
      <c r="T920" s="19" t="str">
        <f t="shared" si="463"/>
        <v>0</v>
      </c>
      <c r="U920" s="19">
        <f t="shared" si="464"/>
        <v>0</v>
      </c>
      <c r="V920" s="20" t="e">
        <f t="shared" si="465"/>
        <v>#VALUE!</v>
      </c>
      <c r="W920" s="18" t="e">
        <f t="shared" si="466"/>
        <v>#VALUE!</v>
      </c>
      <c r="X920" s="18" t="e">
        <f t="shared" si="467"/>
        <v>#VALUE!</v>
      </c>
      <c r="Y920" s="18" t="e">
        <f t="shared" si="468"/>
        <v>#VALUE!</v>
      </c>
      <c r="Z920" s="16" t="str">
        <f t="shared" si="469"/>
        <v xml:space="preserve"> </v>
      </c>
      <c r="AA920" s="16" t="str">
        <f t="shared" si="470"/>
        <v xml:space="preserve"> </v>
      </c>
      <c r="AB920" s="19" t="str">
        <f t="shared" si="471"/>
        <v>0</v>
      </c>
      <c r="AC920" s="19">
        <f t="shared" si="472"/>
        <v>0</v>
      </c>
      <c r="AD920" s="19">
        <f t="shared" si="473"/>
        <v>5</v>
      </c>
      <c r="AE920" s="31">
        <f>_xlfn.XLOOKUP(C920,Product!$E$3:$E$29,Product!$F$3:$F$29)</f>
        <v>200000</v>
      </c>
      <c r="AF920" s="31">
        <f>_xlfn.XLOOKUP(C920,Product!$E$3:$E$29,Product!$G$3:$G$29)</f>
        <v>64000</v>
      </c>
      <c r="AG920" s="21" t="s">
        <v>16</v>
      </c>
      <c r="AH920" s="22" t="e">
        <f>_xlfn.XLOOKUP(AG920,Diskon!$C$3:$C$9,Diskon!$D$3:$D$9)</f>
        <v>#N/A</v>
      </c>
      <c r="AI920" s="17" t="s">
        <v>16</v>
      </c>
      <c r="AJ920" s="16" t="s">
        <v>11</v>
      </c>
      <c r="AK920" s="16" t="s">
        <v>40</v>
      </c>
      <c r="AL920" s="23">
        <f t="shared" si="474"/>
        <v>1000000</v>
      </c>
      <c r="AM920" s="23" t="str">
        <f t="shared" si="475"/>
        <v>0</v>
      </c>
      <c r="AN920" s="23">
        <f t="shared" si="476"/>
        <v>1000000</v>
      </c>
      <c r="AO920" s="23">
        <f t="shared" si="477"/>
        <v>320000</v>
      </c>
      <c r="AP920" s="23">
        <f t="shared" si="478"/>
        <v>680000</v>
      </c>
      <c r="AQ920" s="24">
        <v>45029</v>
      </c>
      <c r="AR920" s="27" t="str">
        <f t="shared" si="479"/>
        <v>13/04/23</v>
      </c>
      <c r="AS920" s="16">
        <v>1</v>
      </c>
      <c r="AT920" s="66">
        <f>AP920/'pivot general'!$A$8</f>
        <v>1.020069339213333E-3</v>
      </c>
    </row>
    <row r="921" spans="1:46" ht="14.4" x14ac:dyDescent="0.3">
      <c r="A921" s="16">
        <v>920</v>
      </c>
      <c r="B921" s="16" t="str">
        <f t="shared" si="448"/>
        <v>ORD-PW-920-01/04/23</v>
      </c>
      <c r="C921" s="17" t="s">
        <v>47</v>
      </c>
      <c r="D921" s="16" t="str">
        <f>_xlfn.XLOOKUP($C921,Product!$E$3:$E$29,Product!$D$3:$D$29)</f>
        <v>PW</v>
      </c>
      <c r="E921" s="18" t="s">
        <v>108</v>
      </c>
      <c r="F921" s="18">
        <f t="shared" si="449"/>
        <v>10</v>
      </c>
      <c r="G921" s="18">
        <f t="shared" si="450"/>
        <v>14</v>
      </c>
      <c r="H921" s="18">
        <f t="shared" si="451"/>
        <v>25</v>
      </c>
      <c r="I921" s="18">
        <f t="shared" si="452"/>
        <v>4</v>
      </c>
      <c r="J921" s="16" t="str">
        <f t="shared" si="453"/>
        <v>Dusk</v>
      </c>
      <c r="K921" s="16" t="str">
        <f t="shared" si="454"/>
        <v>Dusk</v>
      </c>
      <c r="L921" s="25" t="str">
        <f t="shared" si="455"/>
        <v xml:space="preserve"> 1</v>
      </c>
      <c r="M921" s="19">
        <f t="shared" si="456"/>
        <v>1</v>
      </c>
      <c r="N921" s="18" t="e">
        <f t="shared" si="457"/>
        <v>#VALUE!</v>
      </c>
      <c r="O921" s="18" t="e">
        <f t="shared" si="458"/>
        <v>#VALUE!</v>
      </c>
      <c r="P921" s="18" t="e">
        <f t="shared" si="459"/>
        <v>#VALUE!</v>
      </c>
      <c r="Q921" s="18" t="e">
        <f t="shared" si="460"/>
        <v>#VALUE!</v>
      </c>
      <c r="R921" s="27" t="str">
        <f t="shared" si="461"/>
        <v xml:space="preserve"> </v>
      </c>
      <c r="S921" s="19" t="str">
        <f t="shared" si="462"/>
        <v xml:space="preserve"> </v>
      </c>
      <c r="T921" s="19" t="str">
        <f t="shared" si="463"/>
        <v>0</v>
      </c>
      <c r="U921" s="19">
        <f t="shared" si="464"/>
        <v>0</v>
      </c>
      <c r="V921" s="20" t="e">
        <f t="shared" si="465"/>
        <v>#VALUE!</v>
      </c>
      <c r="W921" s="18" t="e">
        <f t="shared" si="466"/>
        <v>#VALUE!</v>
      </c>
      <c r="X921" s="18" t="e">
        <f t="shared" si="467"/>
        <v>#VALUE!</v>
      </c>
      <c r="Y921" s="18" t="e">
        <f t="shared" si="468"/>
        <v>#VALUE!</v>
      </c>
      <c r="Z921" s="16" t="str">
        <f t="shared" si="469"/>
        <v xml:space="preserve"> </v>
      </c>
      <c r="AA921" s="16" t="str">
        <f t="shared" si="470"/>
        <v xml:space="preserve"> </v>
      </c>
      <c r="AB921" s="19" t="str">
        <f t="shared" si="471"/>
        <v>0</v>
      </c>
      <c r="AC921" s="19">
        <f t="shared" si="472"/>
        <v>0</v>
      </c>
      <c r="AD921" s="19">
        <f t="shared" si="473"/>
        <v>1</v>
      </c>
      <c r="AE921" s="31">
        <f>_xlfn.XLOOKUP(C921,Product!$E$3:$E$29,Product!$F$3:$F$29)</f>
        <v>200000</v>
      </c>
      <c r="AF921" s="31">
        <f>_xlfn.XLOOKUP(C921,Product!$E$3:$E$29,Product!$G$3:$G$29)</f>
        <v>55000</v>
      </c>
      <c r="AG921" s="21" t="s">
        <v>19</v>
      </c>
      <c r="AH921" s="22">
        <f>_xlfn.XLOOKUP(AG921,Diskon!$C$3:$C$9,Diskon!$D$3:$D$9)</f>
        <v>0.15</v>
      </c>
      <c r="AI921" s="17" t="s">
        <v>90</v>
      </c>
      <c r="AJ921" s="16" t="s">
        <v>11</v>
      </c>
      <c r="AK921" s="16" t="s">
        <v>15</v>
      </c>
      <c r="AL921" s="23">
        <f t="shared" si="474"/>
        <v>200000</v>
      </c>
      <c r="AM921" s="23">
        <f t="shared" si="475"/>
        <v>30000</v>
      </c>
      <c r="AN921" s="23">
        <f t="shared" si="476"/>
        <v>170000</v>
      </c>
      <c r="AO921" s="23">
        <f t="shared" si="477"/>
        <v>55000</v>
      </c>
      <c r="AP921" s="23">
        <f t="shared" si="478"/>
        <v>115000</v>
      </c>
      <c r="AQ921" s="24">
        <v>45017</v>
      </c>
      <c r="AR921" s="27" t="str">
        <f t="shared" si="479"/>
        <v>01/04/23</v>
      </c>
      <c r="AS921" s="16">
        <v>3</v>
      </c>
      <c r="AT921" s="66">
        <f>AP921/'pivot general'!$A$8</f>
        <v>1.725117264846078E-4</v>
      </c>
    </row>
    <row r="922" spans="1:46" ht="14.4" x14ac:dyDescent="0.3">
      <c r="A922" s="16">
        <v>921</v>
      </c>
      <c r="B922" s="16" t="str">
        <f t="shared" si="448"/>
        <v>ORD-PP-921-05/04/23</v>
      </c>
      <c r="C922" s="17" t="s">
        <v>54</v>
      </c>
      <c r="D922" s="16" t="str">
        <f>_xlfn.XLOOKUP($C922,Product!$E$3:$E$29,Product!$D$3:$D$29)</f>
        <v>PP</v>
      </c>
      <c r="E922" s="18" t="s">
        <v>523</v>
      </c>
      <c r="F922" s="18">
        <f t="shared" si="449"/>
        <v>10</v>
      </c>
      <c r="G922" s="18">
        <f t="shared" si="450"/>
        <v>18</v>
      </c>
      <c r="H922" s="18">
        <f t="shared" si="451"/>
        <v>29</v>
      </c>
      <c r="I922" s="18">
        <f t="shared" si="452"/>
        <v>8</v>
      </c>
      <c r="J922" s="16" t="str">
        <f t="shared" si="453"/>
        <v>Ash Grey</v>
      </c>
      <c r="K922" s="16" t="str">
        <f t="shared" si="454"/>
        <v>Ash Grey</v>
      </c>
      <c r="L922" s="25" t="str">
        <f t="shared" si="455"/>
        <v xml:space="preserve"> 1</v>
      </c>
      <c r="M922" s="19">
        <f t="shared" si="456"/>
        <v>1</v>
      </c>
      <c r="N922" s="18">
        <f t="shared" si="457"/>
        <v>42</v>
      </c>
      <c r="O922" s="18">
        <f t="shared" si="458"/>
        <v>53</v>
      </c>
      <c r="P922" s="18">
        <f t="shared" si="459"/>
        <v>64</v>
      </c>
      <c r="Q922" s="18">
        <f t="shared" si="460"/>
        <v>11</v>
      </c>
      <c r="R922" s="27" t="str">
        <f t="shared" si="461"/>
        <v xml:space="preserve">Ocean Blue </v>
      </c>
      <c r="S922" s="19" t="str">
        <f t="shared" si="462"/>
        <v xml:space="preserve">Ocean Blue </v>
      </c>
      <c r="T922" s="19" t="str">
        <f t="shared" si="463"/>
        <v xml:space="preserve"> 1</v>
      </c>
      <c r="U922" s="19">
        <f t="shared" si="464"/>
        <v>1</v>
      </c>
      <c r="V922" s="20" t="e">
        <f t="shared" si="465"/>
        <v>#VALUE!</v>
      </c>
      <c r="W922" s="18" t="e">
        <f t="shared" si="466"/>
        <v>#VALUE!</v>
      </c>
      <c r="X922" s="18" t="e">
        <f t="shared" si="467"/>
        <v>#VALUE!</v>
      </c>
      <c r="Y922" s="18" t="e">
        <f t="shared" si="468"/>
        <v>#VALUE!</v>
      </c>
      <c r="Z922" s="16" t="str">
        <f t="shared" si="469"/>
        <v xml:space="preserve"> </v>
      </c>
      <c r="AA922" s="16" t="str">
        <f t="shared" si="470"/>
        <v xml:space="preserve"> </v>
      </c>
      <c r="AB922" s="19" t="str">
        <f t="shared" si="471"/>
        <v>0</v>
      </c>
      <c r="AC922" s="19">
        <f t="shared" si="472"/>
        <v>0</v>
      </c>
      <c r="AD922" s="19">
        <f t="shared" si="473"/>
        <v>2</v>
      </c>
      <c r="AE922" s="31">
        <f>_xlfn.XLOOKUP(C922,Product!$E$3:$E$29,Product!$F$3:$F$29)</f>
        <v>85000</v>
      </c>
      <c r="AF922" s="31">
        <f>_xlfn.XLOOKUP(C922,Product!$E$3:$E$29,Product!$G$3:$G$29)</f>
        <v>28000</v>
      </c>
      <c r="AG922" s="21" t="s">
        <v>10</v>
      </c>
      <c r="AH922" s="22">
        <f>_xlfn.XLOOKUP(AG922,Diskon!$C$3:$C$9,Diskon!$D$3:$D$9)</f>
        <v>0.1</v>
      </c>
      <c r="AI922" s="17" t="s">
        <v>90</v>
      </c>
      <c r="AJ922" s="16" t="s">
        <v>11</v>
      </c>
      <c r="AK922" s="16" t="s">
        <v>40</v>
      </c>
      <c r="AL922" s="23">
        <f t="shared" si="474"/>
        <v>170000</v>
      </c>
      <c r="AM922" s="23">
        <f t="shared" si="475"/>
        <v>17000</v>
      </c>
      <c r="AN922" s="23">
        <f t="shared" si="476"/>
        <v>153000</v>
      </c>
      <c r="AO922" s="23">
        <f t="shared" si="477"/>
        <v>56000</v>
      </c>
      <c r="AP922" s="23">
        <f t="shared" si="478"/>
        <v>97000</v>
      </c>
      <c r="AQ922" s="24">
        <v>45021</v>
      </c>
      <c r="AR922" s="27" t="str">
        <f t="shared" si="479"/>
        <v>05/04/23</v>
      </c>
      <c r="AS922" s="16">
        <v>5</v>
      </c>
      <c r="AT922" s="66">
        <f>AP922/'pivot general'!$A$8</f>
        <v>1.455098910348431E-4</v>
      </c>
    </row>
    <row r="923" spans="1:46" ht="14.4" x14ac:dyDescent="0.3">
      <c r="A923" s="16">
        <v>922</v>
      </c>
      <c r="B923" s="16" t="str">
        <f t="shared" si="448"/>
        <v>ORD-PW-922-02/04/23</v>
      </c>
      <c r="C923" s="17" t="s">
        <v>73</v>
      </c>
      <c r="D923" s="16" t="str">
        <f>_xlfn.XLOOKUP($C923,Product!$E$3:$E$29,Product!$D$3:$D$29)</f>
        <v>PW</v>
      </c>
      <c r="E923" s="18" t="s">
        <v>704</v>
      </c>
      <c r="F923" s="18">
        <f t="shared" si="449"/>
        <v>10</v>
      </c>
      <c r="G923" s="18">
        <f t="shared" si="450"/>
        <v>19</v>
      </c>
      <c r="H923" s="18">
        <f t="shared" si="451"/>
        <v>30</v>
      </c>
      <c r="I923" s="18">
        <f t="shared" si="452"/>
        <v>9</v>
      </c>
      <c r="J923" s="16" t="str">
        <f t="shared" si="453"/>
        <v>Rose Gold</v>
      </c>
      <c r="K923" s="16" t="str">
        <f t="shared" si="454"/>
        <v>Rose Gold</v>
      </c>
      <c r="L923" s="25" t="str">
        <f t="shared" si="455"/>
        <v xml:space="preserve"> 1</v>
      </c>
      <c r="M923" s="19">
        <f t="shared" si="456"/>
        <v>1</v>
      </c>
      <c r="N923" s="18">
        <f t="shared" si="457"/>
        <v>43</v>
      </c>
      <c r="O923" s="18">
        <f t="shared" si="458"/>
        <v>54</v>
      </c>
      <c r="P923" s="18">
        <f t="shared" si="459"/>
        <v>65</v>
      </c>
      <c r="Q923" s="18">
        <f t="shared" si="460"/>
        <v>11</v>
      </c>
      <c r="R923" s="27" t="str">
        <f t="shared" si="461"/>
        <v xml:space="preserve">Snow White </v>
      </c>
      <c r="S923" s="19" t="str">
        <f t="shared" si="462"/>
        <v xml:space="preserve">Snow White </v>
      </c>
      <c r="T923" s="19" t="str">
        <f t="shared" si="463"/>
        <v xml:space="preserve"> 4</v>
      </c>
      <c r="U923" s="19">
        <f t="shared" si="464"/>
        <v>4</v>
      </c>
      <c r="V923" s="20">
        <f t="shared" si="465"/>
        <v>78</v>
      </c>
      <c r="W923" s="18">
        <f t="shared" si="466"/>
        <v>90</v>
      </c>
      <c r="X923" s="18">
        <f t="shared" si="467"/>
        <v>101</v>
      </c>
      <c r="Y923" s="18">
        <f t="shared" si="468"/>
        <v>12</v>
      </c>
      <c r="Z923" s="16" t="str">
        <f t="shared" si="469"/>
        <v xml:space="preserve">Carmine Red </v>
      </c>
      <c r="AA923" s="16" t="str">
        <f t="shared" si="470"/>
        <v xml:space="preserve">Carmine Red </v>
      </c>
      <c r="AB923" s="19" t="str">
        <f t="shared" si="471"/>
        <v xml:space="preserve"> 1</v>
      </c>
      <c r="AC923" s="19">
        <f t="shared" si="472"/>
        <v>1</v>
      </c>
      <c r="AD923" s="19">
        <f t="shared" si="473"/>
        <v>6</v>
      </c>
      <c r="AE923" s="31">
        <f>_xlfn.XLOOKUP(C923,Product!$E$3:$E$29,Product!$F$3:$F$29)</f>
        <v>185000</v>
      </c>
      <c r="AF923" s="31">
        <f>_xlfn.XLOOKUP(C923,Product!$E$3:$E$29,Product!$G$3:$G$29)</f>
        <v>60000</v>
      </c>
      <c r="AG923" s="21" t="s">
        <v>10</v>
      </c>
      <c r="AH923" s="22">
        <f>_xlfn.XLOOKUP(AG923,Diskon!$C$3:$C$9,Diskon!$D$3:$D$9)</f>
        <v>0.1</v>
      </c>
      <c r="AI923" s="17" t="s">
        <v>90</v>
      </c>
      <c r="AJ923" s="16" t="s">
        <v>11</v>
      </c>
      <c r="AK923" s="16" t="s">
        <v>55</v>
      </c>
      <c r="AL923" s="23">
        <f t="shared" si="474"/>
        <v>1110000</v>
      </c>
      <c r="AM923" s="23">
        <f t="shared" si="475"/>
        <v>111000</v>
      </c>
      <c r="AN923" s="23">
        <f t="shared" si="476"/>
        <v>999000</v>
      </c>
      <c r="AO923" s="23">
        <f t="shared" si="477"/>
        <v>360000</v>
      </c>
      <c r="AP923" s="23">
        <f t="shared" si="478"/>
        <v>639000</v>
      </c>
      <c r="AQ923" s="24">
        <v>45018</v>
      </c>
      <c r="AR923" s="27" t="str">
        <f t="shared" si="479"/>
        <v>02/04/23</v>
      </c>
      <c r="AS923" s="16">
        <v>3</v>
      </c>
      <c r="AT923" s="66">
        <f>AP923/'pivot general'!$A$8</f>
        <v>9.585651584666468E-4</v>
      </c>
    </row>
    <row r="924" spans="1:46" ht="14.4" x14ac:dyDescent="0.3">
      <c r="A924" s="16">
        <v>923</v>
      </c>
      <c r="B924" s="16" t="str">
        <f t="shared" si="448"/>
        <v>ORD-SW-923-02/04/23</v>
      </c>
      <c r="C924" s="17" t="s">
        <v>33</v>
      </c>
      <c r="D924" s="16" t="str">
        <f>_xlfn.XLOOKUP($C924,Product!$E$3:$E$29,Product!$D$3:$D$29)</f>
        <v>SW</v>
      </c>
      <c r="E924" s="18" t="s">
        <v>705</v>
      </c>
      <c r="F924" s="18">
        <f t="shared" si="449"/>
        <v>10</v>
      </c>
      <c r="G924" s="18">
        <f t="shared" si="450"/>
        <v>24</v>
      </c>
      <c r="H924" s="18">
        <f t="shared" si="451"/>
        <v>35</v>
      </c>
      <c r="I924" s="18">
        <f t="shared" si="452"/>
        <v>14</v>
      </c>
      <c r="J924" s="16" t="str">
        <f t="shared" si="453"/>
        <v>Midnight Black</v>
      </c>
      <c r="K924" s="16" t="str">
        <f t="shared" si="454"/>
        <v>Midnight Black</v>
      </c>
      <c r="L924" s="25" t="str">
        <f t="shared" si="455"/>
        <v xml:space="preserve"> 2</v>
      </c>
      <c r="M924" s="19">
        <f t="shared" si="456"/>
        <v>2</v>
      </c>
      <c r="N924" s="18">
        <f t="shared" si="457"/>
        <v>48</v>
      </c>
      <c r="O924" s="18">
        <f t="shared" si="458"/>
        <v>59</v>
      </c>
      <c r="P924" s="18">
        <f t="shared" si="459"/>
        <v>70</v>
      </c>
      <c r="Q924" s="18">
        <f t="shared" si="460"/>
        <v>11</v>
      </c>
      <c r="R924" s="27" t="str">
        <f t="shared" si="461"/>
        <v xml:space="preserve">Ocean Blue </v>
      </c>
      <c r="S924" s="19" t="str">
        <f t="shared" si="462"/>
        <v xml:space="preserve">Ocean Blue </v>
      </c>
      <c r="T924" s="19" t="str">
        <f t="shared" si="463"/>
        <v xml:space="preserve"> 2</v>
      </c>
      <c r="U924" s="19">
        <f t="shared" si="464"/>
        <v>2</v>
      </c>
      <c r="V924" s="20">
        <f t="shared" si="465"/>
        <v>83</v>
      </c>
      <c r="W924" s="18">
        <f t="shared" si="466"/>
        <v>88</v>
      </c>
      <c r="X924" s="18">
        <f t="shared" si="467"/>
        <v>99</v>
      </c>
      <c r="Y924" s="18">
        <f t="shared" si="468"/>
        <v>5</v>
      </c>
      <c r="Z924" s="16" t="str">
        <f t="shared" si="469"/>
        <v xml:space="preserve">Dusk </v>
      </c>
      <c r="AA924" s="16" t="str">
        <f t="shared" si="470"/>
        <v xml:space="preserve">Dusk </v>
      </c>
      <c r="AB924" s="19" t="str">
        <f t="shared" si="471"/>
        <v xml:space="preserve"> 1</v>
      </c>
      <c r="AC924" s="19">
        <f t="shared" si="472"/>
        <v>1</v>
      </c>
      <c r="AD924" s="19">
        <f t="shared" si="473"/>
        <v>5</v>
      </c>
      <c r="AE924" s="31">
        <f>_xlfn.XLOOKUP(C924,Product!$E$3:$E$29,Product!$F$3:$F$29)</f>
        <v>189000</v>
      </c>
      <c r="AF924" s="31">
        <f>_xlfn.XLOOKUP(C924,Product!$E$3:$E$29,Product!$G$3:$G$29)</f>
        <v>93000</v>
      </c>
      <c r="AG924" s="21" t="s">
        <v>92</v>
      </c>
      <c r="AH924" s="22">
        <f>_xlfn.XLOOKUP(AG924,Diskon!$C$3:$C$9,Diskon!$D$3:$D$9)</f>
        <v>0.1</v>
      </c>
      <c r="AI924" s="17" t="s">
        <v>90</v>
      </c>
      <c r="AJ924" s="16" t="s">
        <v>14</v>
      </c>
      <c r="AK924" s="16" t="s">
        <v>18</v>
      </c>
      <c r="AL924" s="23">
        <f t="shared" si="474"/>
        <v>945000</v>
      </c>
      <c r="AM924" s="23">
        <f t="shared" si="475"/>
        <v>94500</v>
      </c>
      <c r="AN924" s="23">
        <f t="shared" si="476"/>
        <v>850500</v>
      </c>
      <c r="AO924" s="23">
        <f t="shared" si="477"/>
        <v>465000</v>
      </c>
      <c r="AP924" s="23">
        <f t="shared" si="478"/>
        <v>385500</v>
      </c>
      <c r="AQ924" s="24">
        <v>45018</v>
      </c>
      <c r="AR924" s="27" t="str">
        <f t="shared" si="479"/>
        <v>02/04/23</v>
      </c>
      <c r="AS924" s="16">
        <v>2</v>
      </c>
      <c r="AT924" s="66">
        <f>AP924/'pivot general'!$A$8</f>
        <v>5.7828930921579398E-4</v>
      </c>
    </row>
    <row r="925" spans="1:46" ht="14.4" x14ac:dyDescent="0.3">
      <c r="A925" s="16">
        <v>924</v>
      </c>
      <c r="B925" s="16" t="str">
        <f t="shared" si="448"/>
        <v>ORD-SP-924-02/04/23</v>
      </c>
      <c r="C925" s="17" t="s">
        <v>67</v>
      </c>
      <c r="D925" s="16" t="str">
        <f>_xlfn.XLOOKUP($C925,Product!$E$3:$E$29,Product!$D$3:$D$29)</f>
        <v>SP</v>
      </c>
      <c r="E925" s="18" t="s">
        <v>706</v>
      </c>
      <c r="F925" s="18">
        <f t="shared" si="449"/>
        <v>10</v>
      </c>
      <c r="G925" s="18">
        <f t="shared" si="450"/>
        <v>21</v>
      </c>
      <c r="H925" s="18">
        <f t="shared" si="451"/>
        <v>32</v>
      </c>
      <c r="I925" s="18">
        <f t="shared" si="452"/>
        <v>11</v>
      </c>
      <c r="J925" s="16" t="str">
        <f t="shared" si="453"/>
        <v>Carmine Red</v>
      </c>
      <c r="K925" s="16" t="str">
        <f t="shared" si="454"/>
        <v>Carmine Red</v>
      </c>
      <c r="L925" s="25" t="str">
        <f t="shared" si="455"/>
        <v xml:space="preserve"> 1</v>
      </c>
      <c r="M925" s="19">
        <f t="shared" si="456"/>
        <v>1</v>
      </c>
      <c r="N925" s="18">
        <f t="shared" si="457"/>
        <v>45</v>
      </c>
      <c r="O925" s="18">
        <f t="shared" si="458"/>
        <v>50</v>
      </c>
      <c r="P925" s="18">
        <f t="shared" si="459"/>
        <v>61</v>
      </c>
      <c r="Q925" s="18">
        <f t="shared" si="460"/>
        <v>5</v>
      </c>
      <c r="R925" s="27" t="str">
        <f t="shared" si="461"/>
        <v xml:space="preserve">Gold </v>
      </c>
      <c r="S925" s="19" t="str">
        <f t="shared" si="462"/>
        <v xml:space="preserve">Gold </v>
      </c>
      <c r="T925" s="19" t="str">
        <f t="shared" si="463"/>
        <v xml:space="preserve"> 2</v>
      </c>
      <c r="U925" s="19">
        <f t="shared" si="464"/>
        <v>2</v>
      </c>
      <c r="V925" s="20" t="e">
        <f t="shared" si="465"/>
        <v>#VALUE!</v>
      </c>
      <c r="W925" s="18" t="e">
        <f t="shared" si="466"/>
        <v>#VALUE!</v>
      </c>
      <c r="X925" s="18" t="e">
        <f t="shared" si="467"/>
        <v>#VALUE!</v>
      </c>
      <c r="Y925" s="18" t="e">
        <f t="shared" si="468"/>
        <v>#VALUE!</v>
      </c>
      <c r="Z925" s="16" t="str">
        <f t="shared" si="469"/>
        <v xml:space="preserve"> </v>
      </c>
      <c r="AA925" s="16" t="str">
        <f t="shared" si="470"/>
        <v xml:space="preserve"> </v>
      </c>
      <c r="AB925" s="19" t="str">
        <f t="shared" si="471"/>
        <v>0</v>
      </c>
      <c r="AC925" s="19">
        <f t="shared" si="472"/>
        <v>0</v>
      </c>
      <c r="AD925" s="19">
        <f t="shared" si="473"/>
        <v>3</v>
      </c>
      <c r="AE925" s="31">
        <f>_xlfn.XLOOKUP(C925,Product!$E$3:$E$29,Product!$F$3:$F$29)</f>
        <v>370000</v>
      </c>
      <c r="AF925" s="31">
        <f>_xlfn.XLOOKUP(C925,Product!$E$3:$E$29,Product!$G$3:$G$29)</f>
        <v>108000</v>
      </c>
      <c r="AG925" s="21" t="s">
        <v>19</v>
      </c>
      <c r="AH925" s="22">
        <f>_xlfn.XLOOKUP(AG925,Diskon!$C$3:$C$9,Diskon!$D$3:$D$9)</f>
        <v>0.15</v>
      </c>
      <c r="AI925" s="17" t="s">
        <v>90</v>
      </c>
      <c r="AJ925" s="16" t="s">
        <v>11</v>
      </c>
      <c r="AK925" s="16" t="s">
        <v>64</v>
      </c>
      <c r="AL925" s="23">
        <f t="shared" si="474"/>
        <v>1110000</v>
      </c>
      <c r="AM925" s="23">
        <f t="shared" si="475"/>
        <v>166500</v>
      </c>
      <c r="AN925" s="23">
        <f t="shared" si="476"/>
        <v>943500</v>
      </c>
      <c r="AO925" s="23">
        <f t="shared" si="477"/>
        <v>324000</v>
      </c>
      <c r="AP925" s="23">
        <f t="shared" si="478"/>
        <v>619500</v>
      </c>
      <c r="AQ925" s="24">
        <v>45018</v>
      </c>
      <c r="AR925" s="27" t="str">
        <f t="shared" si="479"/>
        <v>02/04/23</v>
      </c>
      <c r="AS925" s="16">
        <v>3</v>
      </c>
      <c r="AT925" s="66">
        <f>AP925/'pivot general'!$A$8</f>
        <v>9.2931317006273502E-4</v>
      </c>
    </row>
    <row r="926" spans="1:46" ht="14.4" x14ac:dyDescent="0.3">
      <c r="A926" s="16">
        <v>925</v>
      </c>
      <c r="B926" s="16" t="str">
        <f t="shared" si="448"/>
        <v>ORD-PW-925-02/04/23</v>
      </c>
      <c r="C926" s="17" t="s">
        <v>73</v>
      </c>
      <c r="D926" s="16" t="str">
        <f>_xlfn.XLOOKUP($C926,Product!$E$3:$E$29,Product!$D$3:$D$29)</f>
        <v>PW</v>
      </c>
      <c r="E926" s="18" t="s">
        <v>707</v>
      </c>
      <c r="F926" s="18">
        <f t="shared" si="449"/>
        <v>10</v>
      </c>
      <c r="G926" s="18">
        <f t="shared" si="450"/>
        <v>23</v>
      </c>
      <c r="H926" s="18">
        <f t="shared" si="451"/>
        <v>34</v>
      </c>
      <c r="I926" s="18">
        <f t="shared" si="452"/>
        <v>13</v>
      </c>
      <c r="J926" s="16" t="str">
        <f t="shared" si="453"/>
        <v>Summer Orange</v>
      </c>
      <c r="K926" s="16" t="str">
        <f t="shared" si="454"/>
        <v>Summer Orange</v>
      </c>
      <c r="L926" s="25" t="str">
        <f t="shared" si="455"/>
        <v xml:space="preserve"> 4</v>
      </c>
      <c r="M926" s="19">
        <f t="shared" si="456"/>
        <v>4</v>
      </c>
      <c r="N926" s="18">
        <f t="shared" si="457"/>
        <v>47</v>
      </c>
      <c r="O926" s="18">
        <f t="shared" si="458"/>
        <v>62</v>
      </c>
      <c r="P926" s="18">
        <f t="shared" si="459"/>
        <v>73</v>
      </c>
      <c r="Q926" s="18">
        <f t="shared" si="460"/>
        <v>15</v>
      </c>
      <c r="R926" s="27" t="str">
        <f t="shared" si="461"/>
        <v xml:space="preserve">Midnight Black </v>
      </c>
      <c r="S926" s="19" t="str">
        <f t="shared" si="462"/>
        <v xml:space="preserve">Midnight Black </v>
      </c>
      <c r="T926" s="19" t="str">
        <f t="shared" si="463"/>
        <v xml:space="preserve"> 3</v>
      </c>
      <c r="U926" s="19">
        <f t="shared" si="464"/>
        <v>3</v>
      </c>
      <c r="V926" s="20" t="e">
        <f t="shared" si="465"/>
        <v>#VALUE!</v>
      </c>
      <c r="W926" s="18" t="e">
        <f t="shared" si="466"/>
        <v>#VALUE!</v>
      </c>
      <c r="X926" s="18" t="e">
        <f t="shared" si="467"/>
        <v>#VALUE!</v>
      </c>
      <c r="Y926" s="18" t="e">
        <f t="shared" si="468"/>
        <v>#VALUE!</v>
      </c>
      <c r="Z926" s="16" t="str">
        <f t="shared" si="469"/>
        <v xml:space="preserve"> </v>
      </c>
      <c r="AA926" s="16" t="str">
        <f t="shared" si="470"/>
        <v xml:space="preserve"> </v>
      </c>
      <c r="AB926" s="19" t="str">
        <f t="shared" si="471"/>
        <v>0</v>
      </c>
      <c r="AC926" s="19">
        <f t="shared" si="472"/>
        <v>0</v>
      </c>
      <c r="AD926" s="19">
        <f t="shared" si="473"/>
        <v>7</v>
      </c>
      <c r="AE926" s="31">
        <f>_xlfn.XLOOKUP(C926,Product!$E$3:$E$29,Product!$F$3:$F$29)</f>
        <v>185000</v>
      </c>
      <c r="AF926" s="31">
        <f>_xlfn.XLOOKUP(C926,Product!$E$3:$E$29,Product!$G$3:$G$29)</f>
        <v>60000</v>
      </c>
      <c r="AG926" s="21" t="s">
        <v>10</v>
      </c>
      <c r="AH926" s="22">
        <f>_xlfn.XLOOKUP(AG926,Diskon!$C$3:$C$9,Diskon!$D$3:$D$9)</f>
        <v>0.1</v>
      </c>
      <c r="AI926" s="17" t="s">
        <v>90</v>
      </c>
      <c r="AJ926" s="16" t="s">
        <v>11</v>
      </c>
      <c r="AK926" s="16" t="s">
        <v>60</v>
      </c>
      <c r="AL926" s="23">
        <f t="shared" si="474"/>
        <v>1295000</v>
      </c>
      <c r="AM926" s="23">
        <f t="shared" si="475"/>
        <v>129500</v>
      </c>
      <c r="AN926" s="23">
        <f t="shared" si="476"/>
        <v>1165500</v>
      </c>
      <c r="AO926" s="23">
        <f t="shared" si="477"/>
        <v>420000</v>
      </c>
      <c r="AP926" s="23">
        <f t="shared" si="478"/>
        <v>745500</v>
      </c>
      <c r="AQ926" s="24">
        <v>45018</v>
      </c>
      <c r="AR926" s="27" t="str">
        <f t="shared" si="479"/>
        <v>02/04/23</v>
      </c>
      <c r="AS926" s="16">
        <v>4</v>
      </c>
      <c r="AT926" s="66">
        <f>AP926/'pivot general'!$A$8</f>
        <v>1.1183260182110878E-3</v>
      </c>
    </row>
    <row r="927" spans="1:46" ht="14.4" x14ac:dyDescent="0.3">
      <c r="A927" s="16">
        <v>926</v>
      </c>
      <c r="B927" s="16" t="str">
        <f t="shared" si="448"/>
        <v>ORD-SP-926-03/04/23</v>
      </c>
      <c r="C927" s="17" t="s">
        <v>61</v>
      </c>
      <c r="D927" s="16" t="str">
        <f>_xlfn.XLOOKUP($C927,Product!$E$3:$E$29,Product!$D$3:$D$29)</f>
        <v>SP</v>
      </c>
      <c r="E927" s="18" t="s">
        <v>708</v>
      </c>
      <c r="F927" s="18">
        <f t="shared" si="449"/>
        <v>10</v>
      </c>
      <c r="G927" s="18">
        <f t="shared" si="450"/>
        <v>20</v>
      </c>
      <c r="H927" s="18">
        <f t="shared" si="451"/>
        <v>31</v>
      </c>
      <c r="I927" s="18">
        <f t="shared" si="452"/>
        <v>10</v>
      </c>
      <c r="J927" s="16" t="str">
        <f t="shared" si="453"/>
        <v>Snow White</v>
      </c>
      <c r="K927" s="16" t="str">
        <f t="shared" si="454"/>
        <v>Snow White</v>
      </c>
      <c r="L927" s="25" t="str">
        <f t="shared" si="455"/>
        <v xml:space="preserve"> 2</v>
      </c>
      <c r="M927" s="19">
        <f t="shared" si="456"/>
        <v>2</v>
      </c>
      <c r="N927" s="18">
        <f t="shared" si="457"/>
        <v>44</v>
      </c>
      <c r="O927" s="18">
        <f t="shared" si="458"/>
        <v>52</v>
      </c>
      <c r="P927" s="18">
        <f t="shared" si="459"/>
        <v>63</v>
      </c>
      <c r="Q927" s="18">
        <f t="shared" si="460"/>
        <v>8</v>
      </c>
      <c r="R927" s="27" t="str">
        <f t="shared" si="461"/>
        <v xml:space="preserve">Magenta </v>
      </c>
      <c r="S927" s="19" t="str">
        <f t="shared" si="462"/>
        <v xml:space="preserve">Magenta </v>
      </c>
      <c r="T927" s="19" t="str">
        <f t="shared" si="463"/>
        <v xml:space="preserve"> 3</v>
      </c>
      <c r="U927" s="19">
        <f t="shared" si="464"/>
        <v>3</v>
      </c>
      <c r="V927" s="20">
        <f t="shared" si="465"/>
        <v>76</v>
      </c>
      <c r="W927" s="18">
        <f t="shared" si="466"/>
        <v>88</v>
      </c>
      <c r="X927" s="18">
        <f t="shared" si="467"/>
        <v>99</v>
      </c>
      <c r="Y927" s="18">
        <f t="shared" si="468"/>
        <v>12</v>
      </c>
      <c r="Z927" s="16" t="str">
        <f t="shared" si="469"/>
        <v xml:space="preserve">Carmine Red </v>
      </c>
      <c r="AA927" s="16" t="str">
        <f t="shared" si="470"/>
        <v xml:space="preserve">Carmine Red </v>
      </c>
      <c r="AB927" s="19" t="str">
        <f t="shared" si="471"/>
        <v xml:space="preserve"> 2</v>
      </c>
      <c r="AC927" s="19">
        <f t="shared" si="472"/>
        <v>2</v>
      </c>
      <c r="AD927" s="19">
        <f t="shared" si="473"/>
        <v>7</v>
      </c>
      <c r="AE927" s="31">
        <f>_xlfn.XLOOKUP(C927,Product!$E$3:$E$29,Product!$F$3:$F$29)</f>
        <v>278000</v>
      </c>
      <c r="AF927" s="31">
        <f>_xlfn.XLOOKUP(C927,Product!$E$3:$E$29,Product!$G$3:$G$29)</f>
        <v>122000</v>
      </c>
      <c r="AG927" s="21" t="s">
        <v>92</v>
      </c>
      <c r="AH927" s="22">
        <f>_xlfn.XLOOKUP(AG927,Diskon!$C$3:$C$9,Diskon!$D$3:$D$9)</f>
        <v>0.1</v>
      </c>
      <c r="AI927" s="17" t="s">
        <v>90</v>
      </c>
      <c r="AJ927" s="16" t="s">
        <v>14</v>
      </c>
      <c r="AK927" s="16" t="s">
        <v>38</v>
      </c>
      <c r="AL927" s="23">
        <f t="shared" si="474"/>
        <v>1946000</v>
      </c>
      <c r="AM927" s="23">
        <f t="shared" si="475"/>
        <v>194600</v>
      </c>
      <c r="AN927" s="23">
        <f t="shared" si="476"/>
        <v>1751400</v>
      </c>
      <c r="AO927" s="23">
        <f t="shared" si="477"/>
        <v>854000</v>
      </c>
      <c r="AP927" s="23">
        <f t="shared" si="478"/>
        <v>897400</v>
      </c>
      <c r="AQ927" s="24">
        <v>45019</v>
      </c>
      <c r="AR927" s="27" t="str">
        <f t="shared" si="479"/>
        <v>03/04/23</v>
      </c>
      <c r="AS927" s="16">
        <v>2</v>
      </c>
      <c r="AT927" s="66">
        <f>AP927/'pivot general'!$A$8</f>
        <v>1.3461915073677132E-3</v>
      </c>
    </row>
    <row r="928" spans="1:46" ht="14.4" x14ac:dyDescent="0.3">
      <c r="A928" s="16">
        <v>927</v>
      </c>
      <c r="B928" s="16" t="str">
        <f t="shared" si="448"/>
        <v>ORD-PP-927-06/04/23</v>
      </c>
      <c r="C928" s="17" t="s">
        <v>43</v>
      </c>
      <c r="D928" s="16" t="str">
        <f>_xlfn.XLOOKUP($C928,Product!$E$3:$E$29,Product!$D$3:$D$29)</f>
        <v>PP</v>
      </c>
      <c r="E928" s="18" t="s">
        <v>709</v>
      </c>
      <c r="F928" s="18">
        <f t="shared" si="449"/>
        <v>10</v>
      </c>
      <c r="G928" s="18">
        <f t="shared" si="450"/>
        <v>17</v>
      </c>
      <c r="H928" s="18">
        <f t="shared" si="451"/>
        <v>28</v>
      </c>
      <c r="I928" s="18">
        <f t="shared" si="452"/>
        <v>7</v>
      </c>
      <c r="J928" s="16" t="str">
        <f t="shared" si="453"/>
        <v>Magenta</v>
      </c>
      <c r="K928" s="16" t="str">
        <f t="shared" si="454"/>
        <v>Magenta</v>
      </c>
      <c r="L928" s="25" t="str">
        <f t="shared" si="455"/>
        <v xml:space="preserve"> 6</v>
      </c>
      <c r="M928" s="19">
        <f t="shared" si="456"/>
        <v>6</v>
      </c>
      <c r="N928" s="18">
        <f t="shared" si="457"/>
        <v>41</v>
      </c>
      <c r="O928" s="18">
        <f t="shared" si="458"/>
        <v>56</v>
      </c>
      <c r="P928" s="18">
        <f t="shared" si="459"/>
        <v>67</v>
      </c>
      <c r="Q928" s="18">
        <f t="shared" si="460"/>
        <v>15</v>
      </c>
      <c r="R928" s="27" t="str">
        <f t="shared" si="461"/>
        <v xml:space="preserve">Midnight Black </v>
      </c>
      <c r="S928" s="19" t="str">
        <f t="shared" si="462"/>
        <v xml:space="preserve">Midnight Black </v>
      </c>
      <c r="T928" s="19" t="str">
        <f t="shared" si="463"/>
        <v xml:space="preserve"> 1</v>
      </c>
      <c r="U928" s="19">
        <f t="shared" si="464"/>
        <v>1</v>
      </c>
      <c r="V928" s="20" t="e">
        <f t="shared" si="465"/>
        <v>#VALUE!</v>
      </c>
      <c r="W928" s="18" t="e">
        <f t="shared" si="466"/>
        <v>#VALUE!</v>
      </c>
      <c r="X928" s="18" t="e">
        <f t="shared" si="467"/>
        <v>#VALUE!</v>
      </c>
      <c r="Y928" s="18" t="e">
        <f t="shared" si="468"/>
        <v>#VALUE!</v>
      </c>
      <c r="Z928" s="16" t="str">
        <f t="shared" si="469"/>
        <v xml:space="preserve"> </v>
      </c>
      <c r="AA928" s="16" t="str">
        <f t="shared" si="470"/>
        <v xml:space="preserve"> </v>
      </c>
      <c r="AB928" s="19" t="str">
        <f t="shared" si="471"/>
        <v>0</v>
      </c>
      <c r="AC928" s="19">
        <f t="shared" si="472"/>
        <v>0</v>
      </c>
      <c r="AD928" s="19">
        <f t="shared" si="473"/>
        <v>7</v>
      </c>
      <c r="AE928" s="31">
        <f>_xlfn.XLOOKUP(C928,Product!$E$3:$E$29,Product!$F$3:$F$29)</f>
        <v>395000</v>
      </c>
      <c r="AF928" s="31">
        <f>_xlfn.XLOOKUP(C928,Product!$E$3:$E$29,Product!$G$3:$G$29)</f>
        <v>172000</v>
      </c>
      <c r="AG928" s="21" t="s">
        <v>89</v>
      </c>
      <c r="AH928" s="22">
        <f>_xlfn.XLOOKUP(AG928,Diskon!$C$3:$C$9,Diskon!$D$3:$D$9)</f>
        <v>0.15</v>
      </c>
      <c r="AI928" s="17" t="s">
        <v>90</v>
      </c>
      <c r="AJ928" s="16" t="s">
        <v>23</v>
      </c>
      <c r="AK928" s="16" t="s">
        <v>32</v>
      </c>
      <c r="AL928" s="23">
        <f t="shared" si="474"/>
        <v>2765000</v>
      </c>
      <c r="AM928" s="23">
        <f t="shared" si="475"/>
        <v>414750</v>
      </c>
      <c r="AN928" s="23">
        <f t="shared" si="476"/>
        <v>2350250</v>
      </c>
      <c r="AO928" s="23">
        <f t="shared" si="477"/>
        <v>1204000</v>
      </c>
      <c r="AP928" s="23">
        <f t="shared" si="478"/>
        <v>1146250</v>
      </c>
      <c r="AQ928" s="24">
        <v>45022</v>
      </c>
      <c r="AR928" s="27" t="str">
        <f t="shared" si="479"/>
        <v>06/04/23</v>
      </c>
      <c r="AS928" s="16">
        <v>3</v>
      </c>
      <c r="AT928" s="66">
        <f>AP928/'pivot general'!$A$8</f>
        <v>1.7194918824607103E-3</v>
      </c>
    </row>
    <row r="929" spans="1:46" ht="14.4" x14ac:dyDescent="0.3">
      <c r="A929" s="16">
        <v>928</v>
      </c>
      <c r="B929" s="16" t="str">
        <f t="shared" si="448"/>
        <v>ORD-AK-928-26/04/23</v>
      </c>
      <c r="C929" s="17" t="s">
        <v>31</v>
      </c>
      <c r="D929" s="16" t="str">
        <f>_xlfn.XLOOKUP($C929,Product!$E$3:$E$29,Product!$D$3:$D$29)</f>
        <v>AK</v>
      </c>
      <c r="E929" s="18" t="s">
        <v>132</v>
      </c>
      <c r="F929" s="18">
        <f t="shared" si="449"/>
        <v>10</v>
      </c>
      <c r="G929" s="18">
        <f t="shared" si="450"/>
        <v>20</v>
      </c>
      <c r="H929" s="18">
        <f t="shared" si="451"/>
        <v>31</v>
      </c>
      <c r="I929" s="18">
        <f t="shared" si="452"/>
        <v>10</v>
      </c>
      <c r="J929" s="16" t="str">
        <f t="shared" si="453"/>
        <v>Ocean Blue</v>
      </c>
      <c r="K929" s="16" t="str">
        <f t="shared" si="454"/>
        <v>Ocean Blue</v>
      </c>
      <c r="L929" s="25" t="str">
        <f t="shared" si="455"/>
        <v xml:space="preserve"> 2</v>
      </c>
      <c r="M929" s="19">
        <f t="shared" si="456"/>
        <v>2</v>
      </c>
      <c r="N929" s="18" t="e">
        <f t="shared" si="457"/>
        <v>#VALUE!</v>
      </c>
      <c r="O929" s="18" t="e">
        <f t="shared" si="458"/>
        <v>#VALUE!</v>
      </c>
      <c r="P929" s="18" t="e">
        <f t="shared" si="459"/>
        <v>#VALUE!</v>
      </c>
      <c r="Q929" s="18" t="e">
        <f t="shared" si="460"/>
        <v>#VALUE!</v>
      </c>
      <c r="R929" s="27" t="str">
        <f t="shared" si="461"/>
        <v xml:space="preserve"> </v>
      </c>
      <c r="S929" s="19" t="str">
        <f t="shared" si="462"/>
        <v xml:space="preserve"> </v>
      </c>
      <c r="T929" s="19" t="str">
        <f t="shared" si="463"/>
        <v>0</v>
      </c>
      <c r="U929" s="19">
        <f t="shared" si="464"/>
        <v>0</v>
      </c>
      <c r="V929" s="20" t="e">
        <f t="shared" si="465"/>
        <v>#VALUE!</v>
      </c>
      <c r="W929" s="18" t="e">
        <f t="shared" si="466"/>
        <v>#VALUE!</v>
      </c>
      <c r="X929" s="18" t="e">
        <f t="shared" si="467"/>
        <v>#VALUE!</v>
      </c>
      <c r="Y929" s="18" t="e">
        <f t="shared" si="468"/>
        <v>#VALUE!</v>
      </c>
      <c r="Z929" s="16" t="str">
        <f t="shared" si="469"/>
        <v xml:space="preserve"> </v>
      </c>
      <c r="AA929" s="16" t="str">
        <f t="shared" si="470"/>
        <v xml:space="preserve"> </v>
      </c>
      <c r="AB929" s="19" t="str">
        <f t="shared" si="471"/>
        <v>0</v>
      </c>
      <c r="AC929" s="19">
        <f t="shared" si="472"/>
        <v>0</v>
      </c>
      <c r="AD929" s="19">
        <f t="shared" si="473"/>
        <v>2</v>
      </c>
      <c r="AE929" s="31">
        <f>_xlfn.XLOOKUP(C929,Product!$E$3:$E$29,Product!$F$3:$F$29)</f>
        <v>65000</v>
      </c>
      <c r="AF929" s="31">
        <f>_xlfn.XLOOKUP(C929,Product!$E$3:$E$29,Product!$G$3:$G$29)</f>
        <v>11000</v>
      </c>
      <c r="AG929" s="21" t="s">
        <v>96</v>
      </c>
      <c r="AH929" s="22">
        <f>_xlfn.XLOOKUP(AG929,Diskon!$C$3:$C$9,Diskon!$D$3:$D$9)</f>
        <v>0.1</v>
      </c>
      <c r="AI929" s="17" t="s">
        <v>13</v>
      </c>
      <c r="AJ929" s="16" t="s">
        <v>14</v>
      </c>
      <c r="AK929" s="16" t="s">
        <v>76</v>
      </c>
      <c r="AL929" s="23">
        <f t="shared" si="474"/>
        <v>130000</v>
      </c>
      <c r="AM929" s="23">
        <f t="shared" si="475"/>
        <v>13000</v>
      </c>
      <c r="AN929" s="23">
        <f t="shared" si="476"/>
        <v>117000</v>
      </c>
      <c r="AO929" s="23">
        <f t="shared" si="477"/>
        <v>22000</v>
      </c>
      <c r="AP929" s="23">
        <f t="shared" si="478"/>
        <v>95000</v>
      </c>
      <c r="AQ929" s="24">
        <v>45042</v>
      </c>
      <c r="AR929" s="27" t="str">
        <f t="shared" si="479"/>
        <v>26/04/23</v>
      </c>
      <c r="AS929" s="16">
        <v>4</v>
      </c>
      <c r="AT929" s="66">
        <f>AP929/'pivot general'!$A$8</f>
        <v>1.4250968709598035E-4</v>
      </c>
    </row>
    <row r="930" spans="1:46" ht="14.4" x14ac:dyDescent="0.3">
      <c r="A930" s="16">
        <v>929</v>
      </c>
      <c r="B930" s="16" t="str">
        <f t="shared" si="448"/>
        <v>ORD-SP-929-03/04/23</v>
      </c>
      <c r="C930" s="17" t="s">
        <v>63</v>
      </c>
      <c r="D930" s="16" t="str">
        <f>_xlfn.XLOOKUP($C930,Product!$E$3:$E$29,Product!$D$3:$D$29)</f>
        <v>SP</v>
      </c>
      <c r="E930" s="18" t="s">
        <v>710</v>
      </c>
      <c r="F930" s="18">
        <f t="shared" si="449"/>
        <v>10</v>
      </c>
      <c r="G930" s="18">
        <f t="shared" si="450"/>
        <v>20</v>
      </c>
      <c r="H930" s="18">
        <f t="shared" si="451"/>
        <v>31</v>
      </c>
      <c r="I930" s="18">
        <f t="shared" si="452"/>
        <v>10</v>
      </c>
      <c r="J930" s="16" t="str">
        <f t="shared" si="453"/>
        <v>Snow White</v>
      </c>
      <c r="K930" s="16" t="str">
        <f t="shared" si="454"/>
        <v>Snow White</v>
      </c>
      <c r="L930" s="25" t="str">
        <f t="shared" si="455"/>
        <v xml:space="preserve"> 1</v>
      </c>
      <c r="M930" s="19">
        <f t="shared" si="456"/>
        <v>1</v>
      </c>
      <c r="N930" s="18">
        <f t="shared" si="457"/>
        <v>44</v>
      </c>
      <c r="O930" s="18">
        <f t="shared" si="458"/>
        <v>58</v>
      </c>
      <c r="P930" s="18">
        <f t="shared" si="459"/>
        <v>69</v>
      </c>
      <c r="Q930" s="18">
        <f t="shared" si="460"/>
        <v>14</v>
      </c>
      <c r="R930" s="27" t="str">
        <f t="shared" si="461"/>
        <v xml:space="preserve">Summer Orange </v>
      </c>
      <c r="S930" s="19" t="str">
        <f t="shared" si="462"/>
        <v xml:space="preserve">Summer Orange </v>
      </c>
      <c r="T930" s="19" t="str">
        <f t="shared" si="463"/>
        <v xml:space="preserve"> 1</v>
      </c>
      <c r="U930" s="19">
        <f t="shared" si="464"/>
        <v>1</v>
      </c>
      <c r="V930" s="20" t="e">
        <f t="shared" si="465"/>
        <v>#VALUE!</v>
      </c>
      <c r="W930" s="18" t="e">
        <f t="shared" si="466"/>
        <v>#VALUE!</v>
      </c>
      <c r="X930" s="18" t="e">
        <f t="shared" si="467"/>
        <v>#VALUE!</v>
      </c>
      <c r="Y930" s="18" t="e">
        <f t="shared" si="468"/>
        <v>#VALUE!</v>
      </c>
      <c r="Z930" s="16" t="str">
        <f t="shared" si="469"/>
        <v xml:space="preserve"> </v>
      </c>
      <c r="AA930" s="16" t="str">
        <f t="shared" si="470"/>
        <v xml:space="preserve"> </v>
      </c>
      <c r="AB930" s="19" t="str">
        <f t="shared" si="471"/>
        <v>0</v>
      </c>
      <c r="AC930" s="19">
        <f t="shared" si="472"/>
        <v>0</v>
      </c>
      <c r="AD930" s="19">
        <f t="shared" si="473"/>
        <v>2</v>
      </c>
      <c r="AE930" s="31">
        <f>_xlfn.XLOOKUP(C930,Product!$E$3:$E$29,Product!$F$3:$F$29)</f>
        <v>125000</v>
      </c>
      <c r="AF930" s="31">
        <f>_xlfn.XLOOKUP(C930,Product!$E$3:$E$29,Product!$G$3:$G$29)</f>
        <v>23000</v>
      </c>
      <c r="AG930" s="21" t="s">
        <v>92</v>
      </c>
      <c r="AH930" s="22">
        <f>_xlfn.XLOOKUP(AG930,Diskon!$C$3:$C$9,Diskon!$D$3:$D$9)</f>
        <v>0.1</v>
      </c>
      <c r="AI930" s="17" t="s">
        <v>90</v>
      </c>
      <c r="AJ930" s="16" t="s">
        <v>14</v>
      </c>
      <c r="AK930" s="16" t="s">
        <v>36</v>
      </c>
      <c r="AL930" s="23">
        <f t="shared" si="474"/>
        <v>250000</v>
      </c>
      <c r="AM930" s="23">
        <f t="shared" si="475"/>
        <v>25000</v>
      </c>
      <c r="AN930" s="23">
        <f t="shared" si="476"/>
        <v>225000</v>
      </c>
      <c r="AO930" s="23">
        <f t="shared" si="477"/>
        <v>46000</v>
      </c>
      <c r="AP930" s="23">
        <f t="shared" si="478"/>
        <v>179000</v>
      </c>
      <c r="AQ930" s="24">
        <v>45019</v>
      </c>
      <c r="AR930" s="27" t="str">
        <f t="shared" si="479"/>
        <v>03/04/23</v>
      </c>
      <c r="AS930" s="16">
        <v>4</v>
      </c>
      <c r="AT930" s="66">
        <f>AP930/'pivot general'!$A$8</f>
        <v>2.685182525282156E-4</v>
      </c>
    </row>
    <row r="931" spans="1:46" ht="14.4" x14ac:dyDescent="0.3">
      <c r="A931" s="16">
        <v>930</v>
      </c>
      <c r="B931" s="16" t="str">
        <f t="shared" si="448"/>
        <v>ORD-AK-930-03/04/23</v>
      </c>
      <c r="C931" s="17" t="s">
        <v>69</v>
      </c>
      <c r="D931" s="16" t="str">
        <f>_xlfn.XLOOKUP($C931,Product!$E$3:$E$29,Product!$D$3:$D$29)</f>
        <v>AK</v>
      </c>
      <c r="E931" s="18" t="s">
        <v>151</v>
      </c>
      <c r="F931" s="18">
        <f t="shared" si="449"/>
        <v>10</v>
      </c>
      <c r="G931" s="18">
        <f t="shared" si="450"/>
        <v>17</v>
      </c>
      <c r="H931" s="18">
        <f t="shared" si="451"/>
        <v>28</v>
      </c>
      <c r="I931" s="18">
        <f t="shared" si="452"/>
        <v>7</v>
      </c>
      <c r="J931" s="16" t="str">
        <f t="shared" si="453"/>
        <v>Magenta</v>
      </c>
      <c r="K931" s="16" t="str">
        <f t="shared" si="454"/>
        <v>Magenta</v>
      </c>
      <c r="L931" s="25" t="str">
        <f t="shared" si="455"/>
        <v xml:space="preserve"> 5</v>
      </c>
      <c r="M931" s="19">
        <f t="shared" si="456"/>
        <v>5</v>
      </c>
      <c r="N931" s="18" t="e">
        <f t="shared" si="457"/>
        <v>#VALUE!</v>
      </c>
      <c r="O931" s="18" t="e">
        <f t="shared" si="458"/>
        <v>#VALUE!</v>
      </c>
      <c r="P931" s="18" t="e">
        <f t="shared" si="459"/>
        <v>#VALUE!</v>
      </c>
      <c r="Q931" s="18" t="e">
        <f t="shared" si="460"/>
        <v>#VALUE!</v>
      </c>
      <c r="R931" s="27" t="str">
        <f t="shared" si="461"/>
        <v xml:space="preserve"> </v>
      </c>
      <c r="S931" s="19" t="str">
        <f t="shared" si="462"/>
        <v xml:space="preserve"> </v>
      </c>
      <c r="T931" s="19" t="str">
        <f t="shared" si="463"/>
        <v>0</v>
      </c>
      <c r="U931" s="19">
        <f t="shared" si="464"/>
        <v>0</v>
      </c>
      <c r="V931" s="20" t="e">
        <f t="shared" si="465"/>
        <v>#VALUE!</v>
      </c>
      <c r="W931" s="18" t="e">
        <f t="shared" si="466"/>
        <v>#VALUE!</v>
      </c>
      <c r="X931" s="18" t="e">
        <f t="shared" si="467"/>
        <v>#VALUE!</v>
      </c>
      <c r="Y931" s="18" t="e">
        <f t="shared" si="468"/>
        <v>#VALUE!</v>
      </c>
      <c r="Z931" s="16" t="str">
        <f t="shared" si="469"/>
        <v xml:space="preserve"> </v>
      </c>
      <c r="AA931" s="16" t="str">
        <f t="shared" si="470"/>
        <v xml:space="preserve"> </v>
      </c>
      <c r="AB931" s="19" t="str">
        <f t="shared" si="471"/>
        <v>0</v>
      </c>
      <c r="AC931" s="19">
        <f t="shared" si="472"/>
        <v>0</v>
      </c>
      <c r="AD931" s="19">
        <f t="shared" si="473"/>
        <v>5</v>
      </c>
      <c r="AE931" s="31">
        <f>_xlfn.XLOOKUP(C931,Product!$E$3:$E$29,Product!$F$3:$F$29)</f>
        <v>9000</v>
      </c>
      <c r="AF931" s="31">
        <f>_xlfn.XLOOKUP(C931,Product!$E$3:$E$29,Product!$G$3:$G$29)</f>
        <v>2000</v>
      </c>
      <c r="AG931" s="21" t="s">
        <v>92</v>
      </c>
      <c r="AH931" s="22">
        <f>_xlfn.XLOOKUP(AG931,Diskon!$C$3:$C$9,Diskon!$D$3:$D$9)</f>
        <v>0.1</v>
      </c>
      <c r="AI931" s="17" t="s">
        <v>90</v>
      </c>
      <c r="AJ931" s="16" t="s">
        <v>14</v>
      </c>
      <c r="AK931" s="16" t="s">
        <v>76</v>
      </c>
      <c r="AL931" s="23">
        <f t="shared" si="474"/>
        <v>45000</v>
      </c>
      <c r="AM931" s="23">
        <f t="shared" si="475"/>
        <v>4500</v>
      </c>
      <c r="AN931" s="23">
        <f t="shared" si="476"/>
        <v>40500</v>
      </c>
      <c r="AO931" s="23">
        <f t="shared" si="477"/>
        <v>10000</v>
      </c>
      <c r="AP931" s="23">
        <f t="shared" si="478"/>
        <v>30500</v>
      </c>
      <c r="AQ931" s="24">
        <v>45019</v>
      </c>
      <c r="AR931" s="27" t="str">
        <f t="shared" si="479"/>
        <v>03/04/23</v>
      </c>
      <c r="AS931" s="16">
        <v>5</v>
      </c>
      <c r="AT931" s="66">
        <f>AP931/'pivot general'!$A$8</f>
        <v>4.5753110067656846E-5</v>
      </c>
    </row>
    <row r="932" spans="1:46" ht="14.4" x14ac:dyDescent="0.3">
      <c r="A932" s="16">
        <v>931</v>
      </c>
      <c r="B932" s="16" t="str">
        <f t="shared" si="448"/>
        <v>ORD-AK-931-06/04/23</v>
      </c>
      <c r="C932" s="17" t="s">
        <v>50</v>
      </c>
      <c r="D932" s="16" t="str">
        <f>_xlfn.XLOOKUP($C932,Product!$E$3:$E$29,Product!$D$3:$D$29)</f>
        <v>AK</v>
      </c>
      <c r="E932" s="18" t="s">
        <v>711</v>
      </c>
      <c r="F932" s="18">
        <f t="shared" si="449"/>
        <v>10</v>
      </c>
      <c r="G932" s="18">
        <f t="shared" si="450"/>
        <v>20</v>
      </c>
      <c r="H932" s="18">
        <f t="shared" si="451"/>
        <v>31</v>
      </c>
      <c r="I932" s="18">
        <f t="shared" si="452"/>
        <v>10</v>
      </c>
      <c r="J932" s="16" t="str">
        <f t="shared" si="453"/>
        <v>Ocean Blue</v>
      </c>
      <c r="K932" s="16" t="str">
        <f t="shared" si="454"/>
        <v>Ocean Blue</v>
      </c>
      <c r="L932" s="25" t="str">
        <f t="shared" si="455"/>
        <v xml:space="preserve"> 2</v>
      </c>
      <c r="M932" s="19">
        <f t="shared" si="456"/>
        <v>2</v>
      </c>
      <c r="N932" s="18">
        <f t="shared" si="457"/>
        <v>44</v>
      </c>
      <c r="O932" s="18">
        <f t="shared" si="458"/>
        <v>49</v>
      </c>
      <c r="P932" s="18">
        <f t="shared" si="459"/>
        <v>60</v>
      </c>
      <c r="Q932" s="18">
        <f t="shared" si="460"/>
        <v>5</v>
      </c>
      <c r="R932" s="27" t="str">
        <f t="shared" si="461"/>
        <v xml:space="preserve">Gold </v>
      </c>
      <c r="S932" s="19" t="str">
        <f t="shared" si="462"/>
        <v xml:space="preserve">Gold </v>
      </c>
      <c r="T932" s="19" t="str">
        <f t="shared" si="463"/>
        <v xml:space="preserve"> 1</v>
      </c>
      <c r="U932" s="19">
        <f t="shared" si="464"/>
        <v>1</v>
      </c>
      <c r="V932" s="20">
        <f t="shared" si="465"/>
        <v>73</v>
      </c>
      <c r="W932" s="18">
        <f t="shared" si="466"/>
        <v>81</v>
      </c>
      <c r="X932" s="18">
        <f t="shared" si="467"/>
        <v>92</v>
      </c>
      <c r="Y932" s="18">
        <f t="shared" si="468"/>
        <v>8</v>
      </c>
      <c r="Z932" s="16" t="str">
        <f t="shared" si="469"/>
        <v xml:space="preserve">Magenta </v>
      </c>
      <c r="AA932" s="16" t="str">
        <f t="shared" si="470"/>
        <v xml:space="preserve">Magenta </v>
      </c>
      <c r="AB932" s="19" t="str">
        <f t="shared" si="471"/>
        <v xml:space="preserve"> 2</v>
      </c>
      <c r="AC932" s="19">
        <f t="shared" si="472"/>
        <v>2</v>
      </c>
      <c r="AD932" s="19">
        <f t="shared" si="473"/>
        <v>5</v>
      </c>
      <c r="AE932" s="31">
        <f>_xlfn.XLOOKUP(C932,Product!$E$3:$E$29,Product!$F$3:$F$29)</f>
        <v>290000</v>
      </c>
      <c r="AF932" s="31">
        <f>_xlfn.XLOOKUP(C932,Product!$E$3:$E$29,Product!$G$3:$G$29)</f>
        <v>115000</v>
      </c>
      <c r="AG932" s="21" t="s">
        <v>89</v>
      </c>
      <c r="AH932" s="22">
        <f>_xlfn.XLOOKUP(AG932,Diskon!$C$3:$C$9,Diskon!$D$3:$D$9)</f>
        <v>0.15</v>
      </c>
      <c r="AI932" s="17" t="s">
        <v>90</v>
      </c>
      <c r="AJ932" s="16" t="s">
        <v>23</v>
      </c>
      <c r="AK932" s="16" t="s">
        <v>18</v>
      </c>
      <c r="AL932" s="23">
        <f t="shared" si="474"/>
        <v>1450000</v>
      </c>
      <c r="AM932" s="23">
        <f t="shared" si="475"/>
        <v>217500</v>
      </c>
      <c r="AN932" s="23">
        <f t="shared" si="476"/>
        <v>1232500</v>
      </c>
      <c r="AO932" s="23">
        <f t="shared" si="477"/>
        <v>575000</v>
      </c>
      <c r="AP932" s="23">
        <f t="shared" si="478"/>
        <v>657500</v>
      </c>
      <c r="AQ932" s="24">
        <v>45022</v>
      </c>
      <c r="AR932" s="27" t="str">
        <f t="shared" si="479"/>
        <v>06/04/23</v>
      </c>
      <c r="AS932" s="16">
        <v>2</v>
      </c>
      <c r="AT932" s="66">
        <f>AP932/'pivot general'!$A$8</f>
        <v>9.863170449011271E-4</v>
      </c>
    </row>
    <row r="933" spans="1:46" ht="14.4" x14ac:dyDescent="0.3">
      <c r="A933" s="16">
        <v>932</v>
      </c>
      <c r="B933" s="16" t="str">
        <f t="shared" si="448"/>
        <v>ORD-AK-932-16/04/23</v>
      </c>
      <c r="C933" s="17" t="s">
        <v>50</v>
      </c>
      <c r="D933" s="16" t="str">
        <f>_xlfn.XLOOKUP($C933,Product!$E$3:$E$29,Product!$D$3:$D$29)</f>
        <v>AK</v>
      </c>
      <c r="E933" s="18" t="s">
        <v>712</v>
      </c>
      <c r="F933" s="18">
        <f t="shared" si="449"/>
        <v>10</v>
      </c>
      <c r="G933" s="18">
        <f t="shared" si="450"/>
        <v>18</v>
      </c>
      <c r="H933" s="18">
        <f t="shared" si="451"/>
        <v>29</v>
      </c>
      <c r="I933" s="18">
        <f t="shared" si="452"/>
        <v>8</v>
      </c>
      <c r="J933" s="16" t="str">
        <f t="shared" si="453"/>
        <v>Ash Grey</v>
      </c>
      <c r="K933" s="16" t="str">
        <f t="shared" si="454"/>
        <v>Ash Grey</v>
      </c>
      <c r="L933" s="25" t="str">
        <f t="shared" si="455"/>
        <v xml:space="preserve"> 3</v>
      </c>
      <c r="M933" s="19">
        <f t="shared" si="456"/>
        <v>3</v>
      </c>
      <c r="N933" s="18" t="e">
        <f t="shared" si="457"/>
        <v>#VALUE!</v>
      </c>
      <c r="O933" s="18" t="e">
        <f t="shared" si="458"/>
        <v>#VALUE!</v>
      </c>
      <c r="P933" s="18" t="e">
        <f t="shared" si="459"/>
        <v>#VALUE!</v>
      </c>
      <c r="Q933" s="18" t="e">
        <f t="shared" si="460"/>
        <v>#VALUE!</v>
      </c>
      <c r="R933" s="27" t="str">
        <f t="shared" si="461"/>
        <v xml:space="preserve"> </v>
      </c>
      <c r="S933" s="19" t="str">
        <f t="shared" si="462"/>
        <v xml:space="preserve"> </v>
      </c>
      <c r="T933" s="19" t="str">
        <f t="shared" si="463"/>
        <v>0</v>
      </c>
      <c r="U933" s="19">
        <f t="shared" si="464"/>
        <v>0</v>
      </c>
      <c r="V933" s="20" t="e">
        <f t="shared" si="465"/>
        <v>#VALUE!</v>
      </c>
      <c r="W933" s="18" t="e">
        <f t="shared" si="466"/>
        <v>#VALUE!</v>
      </c>
      <c r="X933" s="18" t="e">
        <f t="shared" si="467"/>
        <v>#VALUE!</v>
      </c>
      <c r="Y933" s="18" t="e">
        <f t="shared" si="468"/>
        <v>#VALUE!</v>
      </c>
      <c r="Z933" s="16" t="str">
        <f t="shared" si="469"/>
        <v xml:space="preserve"> </v>
      </c>
      <c r="AA933" s="16" t="str">
        <f t="shared" si="470"/>
        <v xml:space="preserve"> </v>
      </c>
      <c r="AB933" s="19" t="str">
        <f t="shared" si="471"/>
        <v>0</v>
      </c>
      <c r="AC933" s="19">
        <f t="shared" si="472"/>
        <v>0</v>
      </c>
      <c r="AD933" s="19">
        <f t="shared" si="473"/>
        <v>3</v>
      </c>
      <c r="AE933" s="31">
        <f>_xlfn.XLOOKUP(C933,Product!$E$3:$E$29,Product!$F$3:$F$29)</f>
        <v>290000</v>
      </c>
      <c r="AF933" s="31">
        <f>_xlfn.XLOOKUP(C933,Product!$E$3:$E$29,Product!$G$3:$G$29)</f>
        <v>115000</v>
      </c>
      <c r="AG933" s="21" t="s">
        <v>12</v>
      </c>
      <c r="AH933" s="22">
        <f>_xlfn.XLOOKUP(AG933,Diskon!$C$3:$C$9,Diskon!$D$3:$D$9)</f>
        <v>0.2</v>
      </c>
      <c r="AI933" s="17" t="s">
        <v>13</v>
      </c>
      <c r="AJ933" s="16" t="s">
        <v>11</v>
      </c>
      <c r="AK933" s="16" t="s">
        <v>42</v>
      </c>
      <c r="AL933" s="23">
        <f t="shared" si="474"/>
        <v>870000</v>
      </c>
      <c r="AM933" s="23">
        <f t="shared" si="475"/>
        <v>174000</v>
      </c>
      <c r="AN933" s="23">
        <f t="shared" si="476"/>
        <v>696000</v>
      </c>
      <c r="AO933" s="23">
        <f t="shared" si="477"/>
        <v>345000</v>
      </c>
      <c r="AP933" s="23">
        <f t="shared" si="478"/>
        <v>351000</v>
      </c>
      <c r="AQ933" s="24">
        <v>45032</v>
      </c>
      <c r="AR933" s="27" t="str">
        <f t="shared" si="479"/>
        <v>16/04/23</v>
      </c>
      <c r="AS933" s="16">
        <v>3</v>
      </c>
      <c r="AT933" s="66">
        <f>AP933/'pivot general'!$A$8</f>
        <v>5.2653579127041157E-4</v>
      </c>
    </row>
    <row r="934" spans="1:46" ht="14.4" x14ac:dyDescent="0.3">
      <c r="A934" s="16">
        <v>933</v>
      </c>
      <c r="B934" s="16" t="str">
        <f t="shared" si="448"/>
        <v>ORD-AK-933-26/04/23</v>
      </c>
      <c r="C934" s="17" t="s">
        <v>37</v>
      </c>
      <c r="D934" s="16" t="str">
        <f>_xlfn.XLOOKUP($C934,Product!$E$3:$E$29,Product!$D$3:$D$29)</f>
        <v>AK</v>
      </c>
      <c r="E934" s="18" t="s">
        <v>713</v>
      </c>
      <c r="F934" s="18">
        <f t="shared" si="449"/>
        <v>10</v>
      </c>
      <c r="G934" s="18">
        <f t="shared" si="450"/>
        <v>24</v>
      </c>
      <c r="H934" s="18">
        <f t="shared" si="451"/>
        <v>35</v>
      </c>
      <c r="I934" s="18">
        <f t="shared" si="452"/>
        <v>14</v>
      </c>
      <c r="J934" s="16" t="str">
        <f t="shared" si="453"/>
        <v>Midnight Black</v>
      </c>
      <c r="K934" s="16" t="str">
        <f t="shared" si="454"/>
        <v>Midnight Black</v>
      </c>
      <c r="L934" s="25" t="str">
        <f t="shared" si="455"/>
        <v xml:space="preserve"> 5</v>
      </c>
      <c r="M934" s="19">
        <f t="shared" si="456"/>
        <v>5</v>
      </c>
      <c r="N934" s="18">
        <f t="shared" si="457"/>
        <v>48</v>
      </c>
      <c r="O934" s="18">
        <f t="shared" si="458"/>
        <v>53</v>
      </c>
      <c r="P934" s="18">
        <f t="shared" si="459"/>
        <v>64</v>
      </c>
      <c r="Q934" s="18">
        <f t="shared" si="460"/>
        <v>5</v>
      </c>
      <c r="R934" s="27" t="str">
        <f t="shared" si="461"/>
        <v xml:space="preserve">Dusk </v>
      </c>
      <c r="S934" s="19" t="str">
        <f t="shared" si="462"/>
        <v xml:space="preserve">Dusk </v>
      </c>
      <c r="T934" s="19" t="str">
        <f t="shared" si="463"/>
        <v xml:space="preserve"> 1</v>
      </c>
      <c r="U934" s="19">
        <f t="shared" si="464"/>
        <v>1</v>
      </c>
      <c r="V934" s="20" t="e">
        <f t="shared" si="465"/>
        <v>#VALUE!</v>
      </c>
      <c r="W934" s="18" t="e">
        <f t="shared" si="466"/>
        <v>#VALUE!</v>
      </c>
      <c r="X934" s="18" t="e">
        <f t="shared" si="467"/>
        <v>#VALUE!</v>
      </c>
      <c r="Y934" s="18" t="e">
        <f t="shared" si="468"/>
        <v>#VALUE!</v>
      </c>
      <c r="Z934" s="16" t="str">
        <f t="shared" si="469"/>
        <v xml:space="preserve"> </v>
      </c>
      <c r="AA934" s="16" t="str">
        <f t="shared" si="470"/>
        <v xml:space="preserve"> </v>
      </c>
      <c r="AB934" s="19" t="str">
        <f t="shared" si="471"/>
        <v>0</v>
      </c>
      <c r="AC934" s="19">
        <f t="shared" si="472"/>
        <v>0</v>
      </c>
      <c r="AD934" s="19">
        <f t="shared" si="473"/>
        <v>6</v>
      </c>
      <c r="AE934" s="31">
        <f>_xlfn.XLOOKUP(C934,Product!$E$3:$E$29,Product!$F$3:$F$29)</f>
        <v>48000</v>
      </c>
      <c r="AF934" s="31">
        <f>_xlfn.XLOOKUP(C934,Product!$E$3:$E$29,Product!$G$3:$G$29)</f>
        <v>20000</v>
      </c>
      <c r="AG934" s="21" t="s">
        <v>12</v>
      </c>
      <c r="AH934" s="22">
        <f>_xlfn.XLOOKUP(AG934,Diskon!$C$3:$C$9,Diskon!$D$3:$D$9)</f>
        <v>0.2</v>
      </c>
      <c r="AI934" s="17" t="s">
        <v>13</v>
      </c>
      <c r="AJ934" s="16" t="s">
        <v>11</v>
      </c>
      <c r="AK934" s="16" t="s">
        <v>34</v>
      </c>
      <c r="AL934" s="23">
        <f t="shared" si="474"/>
        <v>288000</v>
      </c>
      <c r="AM934" s="23">
        <f t="shared" si="475"/>
        <v>57600</v>
      </c>
      <c r="AN934" s="23">
        <f t="shared" si="476"/>
        <v>230400</v>
      </c>
      <c r="AO934" s="23">
        <f t="shared" si="477"/>
        <v>120000</v>
      </c>
      <c r="AP934" s="23">
        <f t="shared" si="478"/>
        <v>110400</v>
      </c>
      <c r="AQ934" s="24">
        <v>45042</v>
      </c>
      <c r="AR934" s="27" t="str">
        <f t="shared" si="479"/>
        <v>26/04/23</v>
      </c>
      <c r="AS934" s="16">
        <v>5</v>
      </c>
      <c r="AT934" s="66">
        <f>AP934/'pivot general'!$A$8</f>
        <v>1.6561125742522347E-4</v>
      </c>
    </row>
    <row r="935" spans="1:46" ht="14.4" x14ac:dyDescent="0.3">
      <c r="A935" s="16">
        <v>934</v>
      </c>
      <c r="B935" s="16" t="str">
        <f t="shared" si="448"/>
        <v>ORD-AK-934-02/04/23</v>
      </c>
      <c r="C935" s="17" t="s">
        <v>35</v>
      </c>
      <c r="D935" s="16" t="str">
        <f>_xlfn.XLOOKUP($C935,Product!$E$3:$E$29,Product!$D$3:$D$29)</f>
        <v>AK</v>
      </c>
      <c r="E935" s="18" t="s">
        <v>714</v>
      </c>
      <c r="F935" s="18">
        <f t="shared" si="449"/>
        <v>10</v>
      </c>
      <c r="G935" s="18">
        <f t="shared" si="450"/>
        <v>17</v>
      </c>
      <c r="H935" s="18">
        <f t="shared" si="451"/>
        <v>28</v>
      </c>
      <c r="I935" s="18">
        <f t="shared" si="452"/>
        <v>7</v>
      </c>
      <c r="J935" s="16" t="str">
        <f t="shared" si="453"/>
        <v>Magenta</v>
      </c>
      <c r="K935" s="16" t="str">
        <f t="shared" si="454"/>
        <v>Magenta</v>
      </c>
      <c r="L935" s="25" t="str">
        <f t="shared" si="455"/>
        <v xml:space="preserve"> 4</v>
      </c>
      <c r="M935" s="19">
        <f t="shared" si="456"/>
        <v>4</v>
      </c>
      <c r="N935" s="18">
        <f t="shared" si="457"/>
        <v>41</v>
      </c>
      <c r="O935" s="18">
        <f t="shared" si="458"/>
        <v>52</v>
      </c>
      <c r="P935" s="18">
        <f t="shared" si="459"/>
        <v>63</v>
      </c>
      <c r="Q935" s="18">
        <f t="shared" si="460"/>
        <v>11</v>
      </c>
      <c r="R935" s="27" t="str">
        <f t="shared" si="461"/>
        <v xml:space="preserve">Snow White </v>
      </c>
      <c r="S935" s="19" t="str">
        <f t="shared" si="462"/>
        <v xml:space="preserve">Snow White </v>
      </c>
      <c r="T935" s="19" t="str">
        <f t="shared" si="463"/>
        <v xml:space="preserve"> 2</v>
      </c>
      <c r="U935" s="19">
        <f t="shared" si="464"/>
        <v>2</v>
      </c>
      <c r="V935" s="20" t="e">
        <f t="shared" si="465"/>
        <v>#VALUE!</v>
      </c>
      <c r="W935" s="18" t="e">
        <f t="shared" si="466"/>
        <v>#VALUE!</v>
      </c>
      <c r="X935" s="18" t="e">
        <f t="shared" si="467"/>
        <v>#VALUE!</v>
      </c>
      <c r="Y935" s="18" t="e">
        <f t="shared" si="468"/>
        <v>#VALUE!</v>
      </c>
      <c r="Z935" s="16" t="str">
        <f t="shared" si="469"/>
        <v xml:space="preserve"> </v>
      </c>
      <c r="AA935" s="16" t="str">
        <f t="shared" si="470"/>
        <v xml:space="preserve"> </v>
      </c>
      <c r="AB935" s="19" t="str">
        <f t="shared" si="471"/>
        <v>0</v>
      </c>
      <c r="AC935" s="19">
        <f t="shared" si="472"/>
        <v>0</v>
      </c>
      <c r="AD935" s="19">
        <f t="shared" si="473"/>
        <v>6</v>
      </c>
      <c r="AE935" s="31">
        <f>_xlfn.XLOOKUP(C935,Product!$E$3:$E$29,Product!$F$3:$F$29)</f>
        <v>90000</v>
      </c>
      <c r="AF935" s="31">
        <f>_xlfn.XLOOKUP(C935,Product!$E$3:$E$29,Product!$G$3:$G$29)</f>
        <v>47000</v>
      </c>
      <c r="AG935" s="21" t="s">
        <v>19</v>
      </c>
      <c r="AH935" s="22">
        <f>_xlfn.XLOOKUP(AG935,Diskon!$C$3:$C$9,Diskon!$D$3:$D$9)</f>
        <v>0.15</v>
      </c>
      <c r="AI935" s="17" t="s">
        <v>90</v>
      </c>
      <c r="AJ935" s="16" t="s">
        <v>11</v>
      </c>
      <c r="AK935" s="16" t="s">
        <v>60</v>
      </c>
      <c r="AL935" s="23">
        <f t="shared" si="474"/>
        <v>540000</v>
      </c>
      <c r="AM935" s="23">
        <f t="shared" si="475"/>
        <v>81000</v>
      </c>
      <c r="AN935" s="23">
        <f t="shared" si="476"/>
        <v>459000</v>
      </c>
      <c r="AO935" s="23">
        <f t="shared" si="477"/>
        <v>282000</v>
      </c>
      <c r="AP935" s="23">
        <f t="shared" si="478"/>
        <v>177000</v>
      </c>
      <c r="AQ935" s="24">
        <v>45018</v>
      </c>
      <c r="AR935" s="27" t="str">
        <f t="shared" si="479"/>
        <v>02/04/23</v>
      </c>
      <c r="AS935" s="16">
        <v>3</v>
      </c>
      <c r="AT935" s="66">
        <f>AP935/'pivot general'!$A$8</f>
        <v>2.6551804858935288E-4</v>
      </c>
    </row>
    <row r="936" spans="1:46" ht="14.4" x14ac:dyDescent="0.3">
      <c r="A936" s="16">
        <v>935</v>
      </c>
      <c r="B936" s="16" t="str">
        <f t="shared" si="448"/>
        <v>ORD-AK-935-24/04/23</v>
      </c>
      <c r="C936" s="17" t="s">
        <v>50</v>
      </c>
      <c r="D936" s="16" t="str">
        <f>_xlfn.XLOOKUP($C936,Product!$E$3:$E$29,Product!$D$3:$D$29)</f>
        <v>AK</v>
      </c>
      <c r="E936" s="18" t="s">
        <v>715</v>
      </c>
      <c r="F936" s="18">
        <f t="shared" si="449"/>
        <v>10</v>
      </c>
      <c r="G936" s="18">
        <f t="shared" si="450"/>
        <v>21</v>
      </c>
      <c r="H936" s="18">
        <f t="shared" si="451"/>
        <v>32</v>
      </c>
      <c r="I936" s="18">
        <f t="shared" si="452"/>
        <v>11</v>
      </c>
      <c r="J936" s="16" t="str">
        <f t="shared" si="453"/>
        <v>Carmine Red</v>
      </c>
      <c r="K936" s="16" t="str">
        <f t="shared" si="454"/>
        <v>Carmine Red</v>
      </c>
      <c r="L936" s="25" t="str">
        <f t="shared" si="455"/>
        <v xml:space="preserve"> 5</v>
      </c>
      <c r="M936" s="19">
        <f t="shared" si="456"/>
        <v>5</v>
      </c>
      <c r="N936" s="18">
        <f t="shared" si="457"/>
        <v>45</v>
      </c>
      <c r="O936" s="18">
        <f t="shared" si="458"/>
        <v>55</v>
      </c>
      <c r="P936" s="18">
        <f t="shared" si="459"/>
        <v>66</v>
      </c>
      <c r="Q936" s="18">
        <f t="shared" si="460"/>
        <v>10</v>
      </c>
      <c r="R936" s="27" t="str">
        <f t="shared" si="461"/>
        <v xml:space="preserve">Rose Gold </v>
      </c>
      <c r="S936" s="19" t="str">
        <f t="shared" si="462"/>
        <v xml:space="preserve">Rose Gold </v>
      </c>
      <c r="T936" s="19" t="str">
        <f t="shared" si="463"/>
        <v xml:space="preserve"> 2</v>
      </c>
      <c r="U936" s="19">
        <f t="shared" si="464"/>
        <v>2</v>
      </c>
      <c r="V936" s="20" t="e">
        <f t="shared" si="465"/>
        <v>#VALUE!</v>
      </c>
      <c r="W936" s="18" t="e">
        <f t="shared" si="466"/>
        <v>#VALUE!</v>
      </c>
      <c r="X936" s="18" t="e">
        <f t="shared" si="467"/>
        <v>#VALUE!</v>
      </c>
      <c r="Y936" s="18" t="e">
        <f t="shared" si="468"/>
        <v>#VALUE!</v>
      </c>
      <c r="Z936" s="16" t="str">
        <f t="shared" si="469"/>
        <v xml:space="preserve"> </v>
      </c>
      <c r="AA936" s="16" t="str">
        <f t="shared" si="470"/>
        <v xml:space="preserve"> </v>
      </c>
      <c r="AB936" s="19" t="str">
        <f t="shared" si="471"/>
        <v>0</v>
      </c>
      <c r="AC936" s="19">
        <f t="shared" si="472"/>
        <v>0</v>
      </c>
      <c r="AD936" s="19">
        <f t="shared" si="473"/>
        <v>7</v>
      </c>
      <c r="AE936" s="31">
        <f>_xlfn.XLOOKUP(C936,Product!$E$3:$E$29,Product!$F$3:$F$29)</f>
        <v>290000</v>
      </c>
      <c r="AF936" s="31">
        <f>_xlfn.XLOOKUP(C936,Product!$E$3:$E$29,Product!$G$3:$G$29)</f>
        <v>115000</v>
      </c>
      <c r="AG936" s="21" t="s">
        <v>100</v>
      </c>
      <c r="AH936" s="22">
        <f>_xlfn.XLOOKUP(AG936,Diskon!$C$3:$C$9,Diskon!$D$3:$D$9)</f>
        <v>0.15</v>
      </c>
      <c r="AI936" s="17" t="s">
        <v>13</v>
      </c>
      <c r="AJ936" s="16" t="s">
        <v>17</v>
      </c>
      <c r="AK936" s="16" t="s">
        <v>40</v>
      </c>
      <c r="AL936" s="23">
        <f t="shared" si="474"/>
        <v>2030000</v>
      </c>
      <c r="AM936" s="23">
        <f t="shared" si="475"/>
        <v>304500</v>
      </c>
      <c r="AN936" s="23">
        <f t="shared" si="476"/>
        <v>1725500</v>
      </c>
      <c r="AO936" s="23">
        <f t="shared" si="477"/>
        <v>805000</v>
      </c>
      <c r="AP936" s="23">
        <f t="shared" si="478"/>
        <v>920500</v>
      </c>
      <c r="AQ936" s="24">
        <v>45040</v>
      </c>
      <c r="AR936" s="27" t="str">
        <f t="shared" si="479"/>
        <v>24/04/23</v>
      </c>
      <c r="AS936" s="16">
        <v>2</v>
      </c>
      <c r="AT936" s="66">
        <f>AP936/'pivot general'!$A$8</f>
        <v>1.3808438628615781E-3</v>
      </c>
    </row>
    <row r="937" spans="1:46" ht="14.4" x14ac:dyDescent="0.3">
      <c r="A937" s="16">
        <v>936</v>
      </c>
      <c r="B937" s="16" t="str">
        <f t="shared" si="448"/>
        <v>ORD-SP-936-18/04/23</v>
      </c>
      <c r="C937" s="17" t="s">
        <v>65</v>
      </c>
      <c r="D937" s="16" t="str">
        <f>_xlfn.XLOOKUP($C937,Product!$E$3:$E$29,Product!$D$3:$D$29)</f>
        <v>SP</v>
      </c>
      <c r="E937" s="18" t="s">
        <v>716</v>
      </c>
      <c r="F937" s="18">
        <f t="shared" si="449"/>
        <v>10</v>
      </c>
      <c r="G937" s="18">
        <f t="shared" si="450"/>
        <v>17</v>
      </c>
      <c r="H937" s="18">
        <f t="shared" si="451"/>
        <v>28</v>
      </c>
      <c r="I937" s="18">
        <f t="shared" si="452"/>
        <v>7</v>
      </c>
      <c r="J937" s="16" t="str">
        <f t="shared" si="453"/>
        <v>Magenta</v>
      </c>
      <c r="K937" s="16" t="str">
        <f t="shared" si="454"/>
        <v>Magenta</v>
      </c>
      <c r="L937" s="25" t="str">
        <f t="shared" si="455"/>
        <v xml:space="preserve"> 4</v>
      </c>
      <c r="M937" s="19">
        <f t="shared" si="456"/>
        <v>4</v>
      </c>
      <c r="N937" s="18">
        <f t="shared" si="457"/>
        <v>41</v>
      </c>
      <c r="O937" s="18">
        <f t="shared" si="458"/>
        <v>52</v>
      </c>
      <c r="P937" s="18">
        <f t="shared" si="459"/>
        <v>63</v>
      </c>
      <c r="Q937" s="18">
        <f t="shared" si="460"/>
        <v>11</v>
      </c>
      <c r="R937" s="27" t="str">
        <f t="shared" si="461"/>
        <v xml:space="preserve">Snow White </v>
      </c>
      <c r="S937" s="19" t="str">
        <f t="shared" si="462"/>
        <v xml:space="preserve">Snow White </v>
      </c>
      <c r="T937" s="19" t="str">
        <f t="shared" si="463"/>
        <v xml:space="preserve"> 1</v>
      </c>
      <c r="U937" s="19">
        <f t="shared" si="464"/>
        <v>1</v>
      </c>
      <c r="V937" s="20" t="e">
        <f t="shared" si="465"/>
        <v>#VALUE!</v>
      </c>
      <c r="W937" s="18" t="e">
        <f t="shared" si="466"/>
        <v>#VALUE!</v>
      </c>
      <c r="X937" s="18" t="e">
        <f t="shared" si="467"/>
        <v>#VALUE!</v>
      </c>
      <c r="Y937" s="18" t="e">
        <f t="shared" si="468"/>
        <v>#VALUE!</v>
      </c>
      <c r="Z937" s="16" t="str">
        <f t="shared" si="469"/>
        <v xml:space="preserve"> </v>
      </c>
      <c r="AA937" s="16" t="str">
        <f t="shared" si="470"/>
        <v xml:space="preserve"> </v>
      </c>
      <c r="AB937" s="19" t="str">
        <f t="shared" si="471"/>
        <v>0</v>
      </c>
      <c r="AC937" s="19">
        <f t="shared" si="472"/>
        <v>0</v>
      </c>
      <c r="AD937" s="19">
        <f t="shared" si="473"/>
        <v>5</v>
      </c>
      <c r="AE937" s="31">
        <f>_xlfn.XLOOKUP(C937,Product!$E$3:$E$29,Product!$F$3:$F$29)</f>
        <v>360000</v>
      </c>
      <c r="AF937" s="31">
        <f>_xlfn.XLOOKUP(C937,Product!$E$3:$E$29,Product!$G$3:$G$29)</f>
        <v>108000</v>
      </c>
      <c r="AG937" s="21" t="s">
        <v>100</v>
      </c>
      <c r="AH937" s="22">
        <f>_xlfn.XLOOKUP(AG937,Diskon!$C$3:$C$9,Diskon!$D$3:$D$9)</f>
        <v>0.15</v>
      </c>
      <c r="AI937" s="17" t="s">
        <v>13</v>
      </c>
      <c r="AJ937" s="16" t="s">
        <v>17</v>
      </c>
      <c r="AK937" s="16" t="s">
        <v>25</v>
      </c>
      <c r="AL937" s="23">
        <f t="shared" si="474"/>
        <v>1800000</v>
      </c>
      <c r="AM937" s="23">
        <f t="shared" si="475"/>
        <v>270000</v>
      </c>
      <c r="AN937" s="23">
        <f t="shared" si="476"/>
        <v>1530000</v>
      </c>
      <c r="AO937" s="23">
        <f t="shared" si="477"/>
        <v>540000</v>
      </c>
      <c r="AP937" s="23">
        <f t="shared" si="478"/>
        <v>990000</v>
      </c>
      <c r="AQ937" s="24">
        <v>45034</v>
      </c>
      <c r="AR937" s="27" t="str">
        <f t="shared" si="479"/>
        <v>18/04/23</v>
      </c>
      <c r="AS937" s="16">
        <v>1</v>
      </c>
      <c r="AT937" s="66">
        <f>AP937/'pivot general'!$A$8</f>
        <v>1.4851009497370584E-3</v>
      </c>
    </row>
    <row r="938" spans="1:46" ht="14.4" x14ac:dyDescent="0.3">
      <c r="A938" s="16">
        <v>937</v>
      </c>
      <c r="B938" s="16" t="str">
        <f t="shared" si="448"/>
        <v>ORD-AK-937-02/04/23</v>
      </c>
      <c r="C938" s="17" t="s">
        <v>45</v>
      </c>
      <c r="D938" s="16" t="str">
        <f>_xlfn.XLOOKUP($C938,Product!$E$3:$E$29,Product!$D$3:$D$29)</f>
        <v>AK</v>
      </c>
      <c r="E938" s="18" t="s">
        <v>717</v>
      </c>
      <c r="F938" s="18">
        <f t="shared" si="449"/>
        <v>10</v>
      </c>
      <c r="G938" s="18">
        <f t="shared" si="450"/>
        <v>18</v>
      </c>
      <c r="H938" s="18">
        <f t="shared" si="451"/>
        <v>29</v>
      </c>
      <c r="I938" s="18">
        <f t="shared" si="452"/>
        <v>8</v>
      </c>
      <c r="J938" s="16" t="str">
        <f t="shared" si="453"/>
        <v>Ash Grey</v>
      </c>
      <c r="K938" s="16" t="str">
        <f t="shared" si="454"/>
        <v>Ash Grey</v>
      </c>
      <c r="L938" s="25" t="str">
        <f t="shared" si="455"/>
        <v xml:space="preserve"> 2</v>
      </c>
      <c r="M938" s="19">
        <f t="shared" si="456"/>
        <v>2</v>
      </c>
      <c r="N938" s="18">
        <f t="shared" si="457"/>
        <v>42</v>
      </c>
      <c r="O938" s="18">
        <f t="shared" si="458"/>
        <v>53</v>
      </c>
      <c r="P938" s="18">
        <f t="shared" si="459"/>
        <v>64</v>
      </c>
      <c r="Q938" s="18">
        <f t="shared" si="460"/>
        <v>11</v>
      </c>
      <c r="R938" s="27" t="str">
        <f t="shared" si="461"/>
        <v xml:space="preserve">Ocean Blue </v>
      </c>
      <c r="S938" s="19" t="str">
        <f t="shared" si="462"/>
        <v xml:space="preserve">Ocean Blue </v>
      </c>
      <c r="T938" s="19" t="str">
        <f t="shared" si="463"/>
        <v xml:space="preserve"> 2</v>
      </c>
      <c r="U938" s="19">
        <f t="shared" si="464"/>
        <v>2</v>
      </c>
      <c r="V938" s="20">
        <f t="shared" si="465"/>
        <v>77</v>
      </c>
      <c r="W938" s="18">
        <f t="shared" si="466"/>
        <v>82</v>
      </c>
      <c r="X938" s="18">
        <f t="shared" si="467"/>
        <v>93</v>
      </c>
      <c r="Y938" s="18">
        <f t="shared" si="468"/>
        <v>5</v>
      </c>
      <c r="Z938" s="16" t="str">
        <f t="shared" si="469"/>
        <v xml:space="preserve">Gold </v>
      </c>
      <c r="AA938" s="16" t="str">
        <f t="shared" si="470"/>
        <v xml:space="preserve">Gold </v>
      </c>
      <c r="AB938" s="19" t="str">
        <f t="shared" si="471"/>
        <v xml:space="preserve"> 1</v>
      </c>
      <c r="AC938" s="19">
        <f t="shared" si="472"/>
        <v>1</v>
      </c>
      <c r="AD938" s="19">
        <f t="shared" si="473"/>
        <v>5</v>
      </c>
      <c r="AE938" s="31">
        <f>_xlfn.XLOOKUP(C938,Product!$E$3:$E$29,Product!$F$3:$F$29)</f>
        <v>400000</v>
      </c>
      <c r="AF938" s="31">
        <f>_xlfn.XLOOKUP(C938,Product!$E$3:$E$29,Product!$G$3:$G$29)</f>
        <v>250000</v>
      </c>
      <c r="AG938" s="21" t="s">
        <v>10</v>
      </c>
      <c r="AH938" s="22">
        <f>_xlfn.XLOOKUP(AG938,Diskon!$C$3:$C$9,Diskon!$D$3:$D$9)</f>
        <v>0.1</v>
      </c>
      <c r="AI938" s="17" t="s">
        <v>90</v>
      </c>
      <c r="AJ938" s="16" t="s">
        <v>11</v>
      </c>
      <c r="AK938" s="16" t="s">
        <v>38</v>
      </c>
      <c r="AL938" s="23">
        <f t="shared" si="474"/>
        <v>2000000</v>
      </c>
      <c r="AM938" s="23">
        <f t="shared" si="475"/>
        <v>200000</v>
      </c>
      <c r="AN938" s="23">
        <f t="shared" si="476"/>
        <v>1800000</v>
      </c>
      <c r="AO938" s="23">
        <f t="shared" si="477"/>
        <v>1250000</v>
      </c>
      <c r="AP938" s="23">
        <f t="shared" si="478"/>
        <v>550000</v>
      </c>
      <c r="AQ938" s="24">
        <v>45018</v>
      </c>
      <c r="AR938" s="27" t="str">
        <f t="shared" si="479"/>
        <v>02/04/23</v>
      </c>
      <c r="AS938" s="16">
        <v>2</v>
      </c>
      <c r="AT938" s="66">
        <f>AP938/'pivot general'!$A$8</f>
        <v>8.2505608318725462E-4</v>
      </c>
    </row>
    <row r="939" spans="1:46" ht="14.4" x14ac:dyDescent="0.3">
      <c r="A939" s="16">
        <v>938</v>
      </c>
      <c r="B939" s="16" t="str">
        <f t="shared" si="448"/>
        <v>ORD-SP-938-02/04/23</v>
      </c>
      <c r="C939" s="17" t="s">
        <v>65</v>
      </c>
      <c r="D939" s="16" t="str">
        <f>_xlfn.XLOOKUP($C939,Product!$E$3:$E$29,Product!$D$3:$D$29)</f>
        <v>SP</v>
      </c>
      <c r="E939" s="18" t="s">
        <v>718</v>
      </c>
      <c r="F939" s="18">
        <f t="shared" si="449"/>
        <v>10</v>
      </c>
      <c r="G939" s="18">
        <f t="shared" si="450"/>
        <v>14</v>
      </c>
      <c r="H939" s="18">
        <f t="shared" si="451"/>
        <v>25</v>
      </c>
      <c r="I939" s="18">
        <f t="shared" si="452"/>
        <v>4</v>
      </c>
      <c r="J939" s="16" t="str">
        <f t="shared" si="453"/>
        <v>Gold</v>
      </c>
      <c r="K939" s="16" t="str">
        <f t="shared" si="454"/>
        <v>Gold</v>
      </c>
      <c r="L939" s="25" t="str">
        <f t="shared" si="455"/>
        <v xml:space="preserve"> 1</v>
      </c>
      <c r="M939" s="19">
        <f t="shared" si="456"/>
        <v>1</v>
      </c>
      <c r="N939" s="18">
        <f t="shared" si="457"/>
        <v>38</v>
      </c>
      <c r="O939" s="18">
        <f t="shared" si="458"/>
        <v>53</v>
      </c>
      <c r="P939" s="18">
        <f t="shared" si="459"/>
        <v>64</v>
      </c>
      <c r="Q939" s="18">
        <f t="shared" si="460"/>
        <v>15</v>
      </c>
      <c r="R939" s="27" t="str">
        <f t="shared" si="461"/>
        <v xml:space="preserve">Midnight Black </v>
      </c>
      <c r="S939" s="19" t="str">
        <f t="shared" si="462"/>
        <v xml:space="preserve">Midnight Black </v>
      </c>
      <c r="T939" s="19" t="str">
        <f t="shared" si="463"/>
        <v xml:space="preserve"> 1</v>
      </c>
      <c r="U939" s="19">
        <f t="shared" si="464"/>
        <v>1</v>
      </c>
      <c r="V939" s="20">
        <f t="shared" si="465"/>
        <v>77</v>
      </c>
      <c r="W939" s="18">
        <f t="shared" si="466"/>
        <v>85</v>
      </c>
      <c r="X939" s="18">
        <f t="shared" si="467"/>
        <v>96</v>
      </c>
      <c r="Y939" s="18">
        <f t="shared" si="468"/>
        <v>8</v>
      </c>
      <c r="Z939" s="16" t="str">
        <f t="shared" si="469"/>
        <v xml:space="preserve">Magenta </v>
      </c>
      <c r="AA939" s="16" t="str">
        <f t="shared" si="470"/>
        <v xml:space="preserve">Magenta </v>
      </c>
      <c r="AB939" s="19" t="str">
        <f t="shared" si="471"/>
        <v xml:space="preserve"> 1</v>
      </c>
      <c r="AC939" s="19">
        <f t="shared" si="472"/>
        <v>1</v>
      </c>
      <c r="AD939" s="19">
        <f t="shared" si="473"/>
        <v>3</v>
      </c>
      <c r="AE939" s="31">
        <f>_xlfn.XLOOKUP(C939,Product!$E$3:$E$29,Product!$F$3:$F$29)</f>
        <v>360000</v>
      </c>
      <c r="AF939" s="31">
        <f>_xlfn.XLOOKUP(C939,Product!$E$3:$E$29,Product!$G$3:$G$29)</f>
        <v>108000</v>
      </c>
      <c r="AG939" s="21" t="s">
        <v>92</v>
      </c>
      <c r="AH939" s="22">
        <f>_xlfn.XLOOKUP(AG939,Diskon!$C$3:$C$9,Diskon!$D$3:$D$9)</f>
        <v>0.1</v>
      </c>
      <c r="AI939" s="17" t="s">
        <v>90</v>
      </c>
      <c r="AJ939" s="16" t="s">
        <v>14</v>
      </c>
      <c r="AK939" s="16" t="s">
        <v>26</v>
      </c>
      <c r="AL939" s="23">
        <f t="shared" si="474"/>
        <v>1080000</v>
      </c>
      <c r="AM939" s="23">
        <f t="shared" si="475"/>
        <v>108000</v>
      </c>
      <c r="AN939" s="23">
        <f t="shared" si="476"/>
        <v>972000</v>
      </c>
      <c r="AO939" s="23">
        <f t="shared" si="477"/>
        <v>324000</v>
      </c>
      <c r="AP939" s="23">
        <f t="shared" si="478"/>
        <v>648000</v>
      </c>
      <c r="AQ939" s="24">
        <v>45018</v>
      </c>
      <c r="AR939" s="27" t="str">
        <f t="shared" si="479"/>
        <v>02/04/23</v>
      </c>
      <c r="AS939" s="16">
        <v>4</v>
      </c>
      <c r="AT939" s="66">
        <f>AP939/'pivot general'!$A$8</f>
        <v>9.7206607619152916E-4</v>
      </c>
    </row>
    <row r="940" spans="1:46" ht="14.4" x14ac:dyDescent="0.3">
      <c r="A940" s="16">
        <v>939</v>
      </c>
      <c r="B940" s="16" t="str">
        <f t="shared" si="448"/>
        <v>ORD-PW-939-08/04/23</v>
      </c>
      <c r="C940" s="17" t="s">
        <v>59</v>
      </c>
      <c r="D940" s="16" t="str">
        <f>_xlfn.XLOOKUP($C940,Product!$E$3:$E$29,Product!$D$3:$D$29)</f>
        <v>PW</v>
      </c>
      <c r="E940" s="18" t="s">
        <v>651</v>
      </c>
      <c r="F940" s="18">
        <f t="shared" si="449"/>
        <v>10</v>
      </c>
      <c r="G940" s="18">
        <f t="shared" si="450"/>
        <v>14</v>
      </c>
      <c r="H940" s="18">
        <f t="shared" si="451"/>
        <v>25</v>
      </c>
      <c r="I940" s="18">
        <f t="shared" si="452"/>
        <v>4</v>
      </c>
      <c r="J940" s="16" t="str">
        <f t="shared" si="453"/>
        <v>Dusk</v>
      </c>
      <c r="K940" s="16" t="str">
        <f t="shared" si="454"/>
        <v>Dusk</v>
      </c>
      <c r="L940" s="25" t="str">
        <f t="shared" si="455"/>
        <v xml:space="preserve"> 2</v>
      </c>
      <c r="M940" s="19">
        <f t="shared" si="456"/>
        <v>2</v>
      </c>
      <c r="N940" s="18">
        <f t="shared" si="457"/>
        <v>38</v>
      </c>
      <c r="O940" s="18">
        <f t="shared" si="458"/>
        <v>43</v>
      </c>
      <c r="P940" s="18">
        <f t="shared" si="459"/>
        <v>54</v>
      </c>
      <c r="Q940" s="18">
        <f t="shared" si="460"/>
        <v>5</v>
      </c>
      <c r="R940" s="27" t="str">
        <f t="shared" si="461"/>
        <v xml:space="preserve">Gold </v>
      </c>
      <c r="S940" s="19" t="str">
        <f t="shared" si="462"/>
        <v xml:space="preserve">Gold </v>
      </c>
      <c r="T940" s="19" t="str">
        <f t="shared" si="463"/>
        <v xml:space="preserve"> 1</v>
      </c>
      <c r="U940" s="19">
        <f t="shared" si="464"/>
        <v>1</v>
      </c>
      <c r="V940" s="20" t="e">
        <f t="shared" si="465"/>
        <v>#VALUE!</v>
      </c>
      <c r="W940" s="18" t="e">
        <f t="shared" si="466"/>
        <v>#VALUE!</v>
      </c>
      <c r="X940" s="18" t="e">
        <f t="shared" si="467"/>
        <v>#VALUE!</v>
      </c>
      <c r="Y940" s="18" t="e">
        <f t="shared" si="468"/>
        <v>#VALUE!</v>
      </c>
      <c r="Z940" s="16" t="str">
        <f t="shared" si="469"/>
        <v xml:space="preserve"> </v>
      </c>
      <c r="AA940" s="16" t="str">
        <f t="shared" si="470"/>
        <v xml:space="preserve"> </v>
      </c>
      <c r="AB940" s="19" t="str">
        <f t="shared" si="471"/>
        <v>0</v>
      </c>
      <c r="AC940" s="19">
        <f t="shared" si="472"/>
        <v>0</v>
      </c>
      <c r="AD940" s="19">
        <f t="shared" si="473"/>
        <v>3</v>
      </c>
      <c r="AE940" s="31">
        <f>_xlfn.XLOOKUP(C940,Product!$E$3:$E$29,Product!$F$3:$F$29)</f>
        <v>110000</v>
      </c>
      <c r="AF940" s="31">
        <f>_xlfn.XLOOKUP(C940,Product!$E$3:$E$29,Product!$G$3:$G$29)</f>
        <v>40000</v>
      </c>
      <c r="AG940" s="21" t="s">
        <v>16</v>
      </c>
      <c r="AH940" s="22" t="e">
        <f>_xlfn.XLOOKUP(AG940,Diskon!$C$3:$C$9,Diskon!$D$3:$D$9)</f>
        <v>#N/A</v>
      </c>
      <c r="AI940" s="17" t="s">
        <v>16</v>
      </c>
      <c r="AJ940" s="16" t="s">
        <v>17</v>
      </c>
      <c r="AK940" s="16" t="s">
        <v>53</v>
      </c>
      <c r="AL940" s="23">
        <f t="shared" si="474"/>
        <v>330000</v>
      </c>
      <c r="AM940" s="23" t="str">
        <f t="shared" si="475"/>
        <v>0</v>
      </c>
      <c r="AN940" s="23">
        <f t="shared" si="476"/>
        <v>330000</v>
      </c>
      <c r="AO940" s="23">
        <f t="shared" si="477"/>
        <v>120000</v>
      </c>
      <c r="AP940" s="23">
        <f t="shared" si="478"/>
        <v>210000</v>
      </c>
      <c r="AQ940" s="24">
        <v>45024</v>
      </c>
      <c r="AR940" s="27" t="str">
        <f t="shared" si="479"/>
        <v>08/04/23</v>
      </c>
      <c r="AS940" s="16">
        <v>5</v>
      </c>
      <c r="AT940" s="66">
        <f>AP940/'pivot general'!$A$8</f>
        <v>3.1502141358058814E-4</v>
      </c>
    </row>
    <row r="941" spans="1:46" ht="14.4" x14ac:dyDescent="0.3">
      <c r="A941" s="16">
        <v>940</v>
      </c>
      <c r="B941" s="16" t="str">
        <f t="shared" si="448"/>
        <v>ORD-PW-940-06/04/23</v>
      </c>
      <c r="C941" s="17" t="s">
        <v>59</v>
      </c>
      <c r="D941" s="16" t="str">
        <f>_xlfn.XLOOKUP($C941,Product!$E$3:$E$29,Product!$D$3:$D$29)</f>
        <v>PW</v>
      </c>
      <c r="E941" s="18" t="s">
        <v>146</v>
      </c>
      <c r="F941" s="18">
        <f t="shared" si="449"/>
        <v>10</v>
      </c>
      <c r="G941" s="18">
        <f t="shared" si="450"/>
        <v>14</v>
      </c>
      <c r="H941" s="18">
        <f t="shared" si="451"/>
        <v>25</v>
      </c>
      <c r="I941" s="18">
        <f t="shared" si="452"/>
        <v>4</v>
      </c>
      <c r="J941" s="16" t="str">
        <f t="shared" si="453"/>
        <v>Gold</v>
      </c>
      <c r="K941" s="16" t="str">
        <f t="shared" si="454"/>
        <v>Gold</v>
      </c>
      <c r="L941" s="25" t="str">
        <f t="shared" si="455"/>
        <v xml:space="preserve"> 2</v>
      </c>
      <c r="M941" s="19">
        <f t="shared" si="456"/>
        <v>2</v>
      </c>
      <c r="N941" s="18" t="e">
        <f t="shared" si="457"/>
        <v>#VALUE!</v>
      </c>
      <c r="O941" s="18" t="e">
        <f t="shared" si="458"/>
        <v>#VALUE!</v>
      </c>
      <c r="P941" s="18" t="e">
        <f t="shared" si="459"/>
        <v>#VALUE!</v>
      </c>
      <c r="Q941" s="18" t="e">
        <f t="shared" si="460"/>
        <v>#VALUE!</v>
      </c>
      <c r="R941" s="27" t="str">
        <f t="shared" si="461"/>
        <v xml:space="preserve"> </v>
      </c>
      <c r="S941" s="19" t="str">
        <f t="shared" si="462"/>
        <v xml:space="preserve"> </v>
      </c>
      <c r="T941" s="19" t="str">
        <f t="shared" si="463"/>
        <v>0</v>
      </c>
      <c r="U941" s="19">
        <f t="shared" si="464"/>
        <v>0</v>
      </c>
      <c r="V941" s="20" t="e">
        <f t="shared" si="465"/>
        <v>#VALUE!</v>
      </c>
      <c r="W941" s="18" t="e">
        <f t="shared" si="466"/>
        <v>#VALUE!</v>
      </c>
      <c r="X941" s="18" t="e">
        <f t="shared" si="467"/>
        <v>#VALUE!</v>
      </c>
      <c r="Y941" s="18" t="e">
        <f t="shared" si="468"/>
        <v>#VALUE!</v>
      </c>
      <c r="Z941" s="16" t="str">
        <f t="shared" si="469"/>
        <v xml:space="preserve"> </v>
      </c>
      <c r="AA941" s="16" t="str">
        <f t="shared" si="470"/>
        <v xml:space="preserve"> </v>
      </c>
      <c r="AB941" s="19" t="str">
        <f t="shared" si="471"/>
        <v>0</v>
      </c>
      <c r="AC941" s="19">
        <f t="shared" si="472"/>
        <v>0</v>
      </c>
      <c r="AD941" s="19">
        <f t="shared" si="473"/>
        <v>2</v>
      </c>
      <c r="AE941" s="31">
        <f>_xlfn.XLOOKUP(C941,Product!$E$3:$E$29,Product!$F$3:$F$29)</f>
        <v>110000</v>
      </c>
      <c r="AF941" s="31">
        <f>_xlfn.XLOOKUP(C941,Product!$E$3:$E$29,Product!$G$3:$G$29)</f>
        <v>40000</v>
      </c>
      <c r="AG941" s="21" t="s">
        <v>92</v>
      </c>
      <c r="AH941" s="22">
        <f>_xlfn.XLOOKUP(AG941,Diskon!$C$3:$C$9,Diskon!$D$3:$D$9)</f>
        <v>0.1</v>
      </c>
      <c r="AI941" s="17" t="s">
        <v>90</v>
      </c>
      <c r="AJ941" s="16" t="s">
        <v>14</v>
      </c>
      <c r="AK941" s="16" t="s">
        <v>15</v>
      </c>
      <c r="AL941" s="23">
        <f t="shared" si="474"/>
        <v>220000</v>
      </c>
      <c r="AM941" s="23">
        <f t="shared" si="475"/>
        <v>22000</v>
      </c>
      <c r="AN941" s="23">
        <f t="shared" si="476"/>
        <v>198000</v>
      </c>
      <c r="AO941" s="23">
        <f t="shared" si="477"/>
        <v>80000</v>
      </c>
      <c r="AP941" s="23">
        <f t="shared" si="478"/>
        <v>118000</v>
      </c>
      <c r="AQ941" s="24">
        <v>45022</v>
      </c>
      <c r="AR941" s="27" t="str">
        <f t="shared" si="479"/>
        <v>06/04/23</v>
      </c>
      <c r="AS941" s="16">
        <v>3</v>
      </c>
      <c r="AT941" s="66">
        <f>AP941/'pivot general'!$A$8</f>
        <v>1.7701203239290191E-4</v>
      </c>
    </row>
    <row r="942" spans="1:46" ht="14.4" x14ac:dyDescent="0.3">
      <c r="A942" s="16">
        <v>941</v>
      </c>
      <c r="B942" s="16" t="str">
        <f t="shared" si="448"/>
        <v>ORD-PP-941-15/04/23</v>
      </c>
      <c r="C942" s="17" t="s">
        <v>43</v>
      </c>
      <c r="D942" s="16" t="str">
        <f>_xlfn.XLOOKUP($C942,Product!$E$3:$E$29,Product!$D$3:$D$29)</f>
        <v>PP</v>
      </c>
      <c r="E942" s="18" t="s">
        <v>719</v>
      </c>
      <c r="F942" s="18">
        <f t="shared" si="449"/>
        <v>10</v>
      </c>
      <c r="G942" s="18">
        <f t="shared" si="450"/>
        <v>18</v>
      </c>
      <c r="H942" s="18">
        <f t="shared" si="451"/>
        <v>29</v>
      </c>
      <c r="I942" s="18">
        <f t="shared" si="452"/>
        <v>8</v>
      </c>
      <c r="J942" s="16" t="str">
        <f t="shared" si="453"/>
        <v>Ash Grey</v>
      </c>
      <c r="K942" s="16" t="str">
        <f t="shared" si="454"/>
        <v>Ash Grey</v>
      </c>
      <c r="L942" s="25" t="str">
        <f t="shared" si="455"/>
        <v xml:space="preserve"> 6</v>
      </c>
      <c r="M942" s="19">
        <f t="shared" si="456"/>
        <v>6</v>
      </c>
      <c r="N942" s="18">
        <f t="shared" si="457"/>
        <v>42</v>
      </c>
      <c r="O942" s="18">
        <f t="shared" si="458"/>
        <v>52</v>
      </c>
      <c r="P942" s="18">
        <f t="shared" si="459"/>
        <v>63</v>
      </c>
      <c r="Q942" s="18">
        <f t="shared" si="460"/>
        <v>10</v>
      </c>
      <c r="R942" s="27" t="str">
        <f t="shared" si="461"/>
        <v xml:space="preserve">Rose Gold </v>
      </c>
      <c r="S942" s="19" t="str">
        <f t="shared" si="462"/>
        <v xml:space="preserve">Rose Gold </v>
      </c>
      <c r="T942" s="19" t="str">
        <f t="shared" si="463"/>
        <v xml:space="preserve"> 1</v>
      </c>
      <c r="U942" s="19">
        <f t="shared" si="464"/>
        <v>1</v>
      </c>
      <c r="V942" s="20" t="e">
        <f t="shared" si="465"/>
        <v>#VALUE!</v>
      </c>
      <c r="W942" s="18" t="e">
        <f t="shared" si="466"/>
        <v>#VALUE!</v>
      </c>
      <c r="X942" s="18" t="e">
        <f t="shared" si="467"/>
        <v>#VALUE!</v>
      </c>
      <c r="Y942" s="18" t="e">
        <f t="shared" si="468"/>
        <v>#VALUE!</v>
      </c>
      <c r="Z942" s="16" t="str">
        <f t="shared" si="469"/>
        <v xml:space="preserve"> </v>
      </c>
      <c r="AA942" s="16" t="str">
        <f t="shared" si="470"/>
        <v xml:space="preserve"> </v>
      </c>
      <c r="AB942" s="19" t="str">
        <f t="shared" si="471"/>
        <v>0</v>
      </c>
      <c r="AC942" s="19">
        <f t="shared" si="472"/>
        <v>0</v>
      </c>
      <c r="AD942" s="19">
        <f t="shared" si="473"/>
        <v>7</v>
      </c>
      <c r="AE942" s="31">
        <f>_xlfn.XLOOKUP(C942,Product!$E$3:$E$29,Product!$F$3:$F$29)</f>
        <v>395000</v>
      </c>
      <c r="AF942" s="31">
        <f>_xlfn.XLOOKUP(C942,Product!$E$3:$E$29,Product!$G$3:$G$29)</f>
        <v>172000</v>
      </c>
      <c r="AG942" s="21" t="s">
        <v>16</v>
      </c>
      <c r="AH942" s="22" t="e">
        <f>_xlfn.XLOOKUP(AG942,Diskon!$C$3:$C$9,Diskon!$D$3:$D$9)</f>
        <v>#N/A</v>
      </c>
      <c r="AI942" s="17" t="s">
        <v>16</v>
      </c>
      <c r="AJ942" s="16" t="s">
        <v>14</v>
      </c>
      <c r="AK942" s="16" t="s">
        <v>72</v>
      </c>
      <c r="AL942" s="23">
        <f t="shared" si="474"/>
        <v>2765000</v>
      </c>
      <c r="AM942" s="23" t="str">
        <f t="shared" si="475"/>
        <v>0</v>
      </c>
      <c r="AN942" s="23">
        <f t="shared" si="476"/>
        <v>2765000</v>
      </c>
      <c r="AO942" s="23">
        <f t="shared" si="477"/>
        <v>1204000</v>
      </c>
      <c r="AP942" s="23">
        <f t="shared" si="478"/>
        <v>1561000</v>
      </c>
      <c r="AQ942" s="24">
        <v>45031</v>
      </c>
      <c r="AR942" s="27" t="str">
        <f t="shared" si="479"/>
        <v>15/04/23</v>
      </c>
      <c r="AS942" s="16">
        <v>3</v>
      </c>
      <c r="AT942" s="66">
        <f>AP942/'pivot general'!$A$8</f>
        <v>2.3416591742823718E-3</v>
      </c>
    </row>
    <row r="943" spans="1:46" ht="14.4" x14ac:dyDescent="0.3">
      <c r="A943" s="16">
        <v>942</v>
      </c>
      <c r="B943" s="16" t="str">
        <f t="shared" si="448"/>
        <v>ORD-SP-942-04/04/23</v>
      </c>
      <c r="C943" s="17" t="s">
        <v>65</v>
      </c>
      <c r="D943" s="16" t="str">
        <f>_xlfn.XLOOKUP($C943,Product!$E$3:$E$29,Product!$D$3:$D$29)</f>
        <v>SP</v>
      </c>
      <c r="E943" s="18" t="s">
        <v>720</v>
      </c>
      <c r="F943" s="18">
        <f t="shared" si="449"/>
        <v>10</v>
      </c>
      <c r="G943" s="18">
        <f t="shared" si="450"/>
        <v>14</v>
      </c>
      <c r="H943" s="18">
        <f t="shared" si="451"/>
        <v>25</v>
      </c>
      <c r="I943" s="18">
        <f t="shared" si="452"/>
        <v>4</v>
      </c>
      <c r="J943" s="16" t="str">
        <f t="shared" si="453"/>
        <v>Dusk</v>
      </c>
      <c r="K943" s="16" t="str">
        <f t="shared" si="454"/>
        <v>Dusk</v>
      </c>
      <c r="L943" s="25" t="str">
        <f t="shared" si="455"/>
        <v xml:space="preserve"> 5</v>
      </c>
      <c r="M943" s="19">
        <f t="shared" si="456"/>
        <v>5</v>
      </c>
      <c r="N943" s="18">
        <f t="shared" si="457"/>
        <v>38</v>
      </c>
      <c r="O943" s="18">
        <f t="shared" si="458"/>
        <v>48</v>
      </c>
      <c r="P943" s="18">
        <f t="shared" si="459"/>
        <v>59</v>
      </c>
      <c r="Q943" s="18">
        <f t="shared" si="460"/>
        <v>10</v>
      </c>
      <c r="R943" s="27" t="str">
        <f t="shared" si="461"/>
        <v xml:space="preserve">Rose Gold </v>
      </c>
      <c r="S943" s="19" t="str">
        <f t="shared" si="462"/>
        <v xml:space="preserve">Rose Gold </v>
      </c>
      <c r="T943" s="19" t="str">
        <f t="shared" si="463"/>
        <v xml:space="preserve"> 1</v>
      </c>
      <c r="U943" s="19">
        <f t="shared" si="464"/>
        <v>1</v>
      </c>
      <c r="V943" s="20" t="e">
        <f t="shared" si="465"/>
        <v>#VALUE!</v>
      </c>
      <c r="W943" s="18" t="e">
        <f t="shared" si="466"/>
        <v>#VALUE!</v>
      </c>
      <c r="X943" s="18" t="e">
        <f t="shared" si="467"/>
        <v>#VALUE!</v>
      </c>
      <c r="Y943" s="18" t="e">
        <f t="shared" si="468"/>
        <v>#VALUE!</v>
      </c>
      <c r="Z943" s="16" t="str">
        <f t="shared" si="469"/>
        <v xml:space="preserve"> </v>
      </c>
      <c r="AA943" s="16" t="str">
        <f t="shared" si="470"/>
        <v xml:space="preserve"> </v>
      </c>
      <c r="AB943" s="19" t="str">
        <f t="shared" si="471"/>
        <v>0</v>
      </c>
      <c r="AC943" s="19">
        <f t="shared" si="472"/>
        <v>0</v>
      </c>
      <c r="AD943" s="19">
        <f t="shared" si="473"/>
        <v>6</v>
      </c>
      <c r="AE943" s="31">
        <f>_xlfn.XLOOKUP(C943,Product!$E$3:$E$29,Product!$F$3:$F$29)</f>
        <v>360000</v>
      </c>
      <c r="AF943" s="31">
        <f>_xlfn.XLOOKUP(C943,Product!$E$3:$E$29,Product!$G$3:$G$29)</f>
        <v>108000</v>
      </c>
      <c r="AG943" s="21" t="s">
        <v>89</v>
      </c>
      <c r="AH943" s="22">
        <f>_xlfn.XLOOKUP(AG943,Diskon!$C$3:$C$9,Diskon!$D$3:$D$9)</f>
        <v>0.15</v>
      </c>
      <c r="AI943" s="17" t="s">
        <v>90</v>
      </c>
      <c r="AJ943" s="16" t="s">
        <v>23</v>
      </c>
      <c r="AK943" s="16" t="s">
        <v>30</v>
      </c>
      <c r="AL943" s="23">
        <f t="shared" si="474"/>
        <v>2160000</v>
      </c>
      <c r="AM943" s="23">
        <f t="shared" si="475"/>
        <v>324000</v>
      </c>
      <c r="AN943" s="23">
        <f t="shared" si="476"/>
        <v>1836000</v>
      </c>
      <c r="AO943" s="23">
        <f t="shared" si="477"/>
        <v>648000</v>
      </c>
      <c r="AP943" s="23">
        <f t="shared" si="478"/>
        <v>1188000</v>
      </c>
      <c r="AQ943" s="24">
        <v>45020</v>
      </c>
      <c r="AR943" s="27" t="str">
        <f t="shared" si="479"/>
        <v>04/04/23</v>
      </c>
      <c r="AS943" s="16">
        <v>5</v>
      </c>
      <c r="AT943" s="66">
        <f>AP943/'pivot general'!$A$8</f>
        <v>1.7821211396844699E-3</v>
      </c>
    </row>
    <row r="944" spans="1:46" ht="14.4" x14ac:dyDescent="0.3">
      <c r="A944" s="16">
        <v>943</v>
      </c>
      <c r="B944" s="16" t="str">
        <f t="shared" si="448"/>
        <v>ORD-SW-943-03/04/23</v>
      </c>
      <c r="C944" s="17" t="s">
        <v>29</v>
      </c>
      <c r="D944" s="16" t="str">
        <f>_xlfn.XLOOKUP($C944,Product!$E$3:$E$29,Product!$D$3:$D$29)</f>
        <v>SW</v>
      </c>
      <c r="E944" s="18" t="s">
        <v>721</v>
      </c>
      <c r="F944" s="18">
        <f t="shared" si="449"/>
        <v>10</v>
      </c>
      <c r="G944" s="18">
        <f t="shared" si="450"/>
        <v>24</v>
      </c>
      <c r="H944" s="18">
        <f t="shared" si="451"/>
        <v>35</v>
      </c>
      <c r="I944" s="18">
        <f t="shared" si="452"/>
        <v>14</v>
      </c>
      <c r="J944" s="16" t="str">
        <f t="shared" si="453"/>
        <v>Midnight Black</v>
      </c>
      <c r="K944" s="16" t="str">
        <f t="shared" si="454"/>
        <v>Midnight Black</v>
      </c>
      <c r="L944" s="25" t="str">
        <f t="shared" si="455"/>
        <v xml:space="preserve"> 1</v>
      </c>
      <c r="M944" s="19">
        <f t="shared" si="456"/>
        <v>1</v>
      </c>
      <c r="N944" s="18">
        <f t="shared" si="457"/>
        <v>48</v>
      </c>
      <c r="O944" s="18">
        <f t="shared" si="458"/>
        <v>56</v>
      </c>
      <c r="P944" s="18">
        <f t="shared" si="459"/>
        <v>67</v>
      </c>
      <c r="Q944" s="18">
        <f t="shared" si="460"/>
        <v>8</v>
      </c>
      <c r="R944" s="27" t="str">
        <f t="shared" si="461"/>
        <v xml:space="preserve">Magenta </v>
      </c>
      <c r="S944" s="19" t="str">
        <f t="shared" si="462"/>
        <v xml:space="preserve">Magenta </v>
      </c>
      <c r="T944" s="19" t="str">
        <f t="shared" si="463"/>
        <v xml:space="preserve"> 1</v>
      </c>
      <c r="U944" s="19">
        <f t="shared" si="464"/>
        <v>1</v>
      </c>
      <c r="V944" s="20">
        <f t="shared" si="465"/>
        <v>80</v>
      </c>
      <c r="W944" s="18">
        <f t="shared" si="466"/>
        <v>89</v>
      </c>
      <c r="X944" s="18">
        <f t="shared" si="467"/>
        <v>100</v>
      </c>
      <c r="Y944" s="18">
        <f t="shared" si="468"/>
        <v>9</v>
      </c>
      <c r="Z944" s="16" t="str">
        <f t="shared" si="469"/>
        <v xml:space="preserve">Ash Grey </v>
      </c>
      <c r="AA944" s="16" t="str">
        <f t="shared" si="470"/>
        <v xml:space="preserve">Ash Grey </v>
      </c>
      <c r="AB944" s="19" t="str">
        <f t="shared" si="471"/>
        <v xml:space="preserve"> 1</v>
      </c>
      <c r="AC944" s="19">
        <f t="shared" si="472"/>
        <v>1</v>
      </c>
      <c r="AD944" s="19">
        <f t="shared" si="473"/>
        <v>3</v>
      </c>
      <c r="AE944" s="31">
        <f>_xlfn.XLOOKUP(C944,Product!$E$3:$E$29,Product!$F$3:$F$29)</f>
        <v>165000</v>
      </c>
      <c r="AF944" s="31">
        <f>_xlfn.XLOOKUP(C944,Product!$E$3:$E$29,Product!$G$3:$G$29)</f>
        <v>69000</v>
      </c>
      <c r="AG944" s="21" t="s">
        <v>92</v>
      </c>
      <c r="AH944" s="22">
        <f>_xlfn.XLOOKUP(AG944,Diskon!$C$3:$C$9,Diskon!$D$3:$D$9)</f>
        <v>0.1</v>
      </c>
      <c r="AI944" s="17" t="s">
        <v>90</v>
      </c>
      <c r="AJ944" s="16" t="s">
        <v>14</v>
      </c>
      <c r="AK944" s="16" t="s">
        <v>49</v>
      </c>
      <c r="AL944" s="23">
        <f t="shared" si="474"/>
        <v>495000</v>
      </c>
      <c r="AM944" s="23">
        <f t="shared" si="475"/>
        <v>49500</v>
      </c>
      <c r="AN944" s="23">
        <f t="shared" si="476"/>
        <v>445500</v>
      </c>
      <c r="AO944" s="23">
        <f t="shared" si="477"/>
        <v>207000</v>
      </c>
      <c r="AP944" s="23">
        <f t="shared" si="478"/>
        <v>238500</v>
      </c>
      <c r="AQ944" s="24">
        <v>45019</v>
      </c>
      <c r="AR944" s="27" t="str">
        <f t="shared" si="479"/>
        <v>03/04/23</v>
      </c>
      <c r="AS944" s="16">
        <v>1</v>
      </c>
      <c r="AT944" s="66">
        <f>AP944/'pivot general'!$A$8</f>
        <v>3.5777431970938223E-4</v>
      </c>
    </row>
    <row r="945" spans="1:46" ht="14.4" x14ac:dyDescent="0.3">
      <c r="A945" s="16">
        <v>944</v>
      </c>
      <c r="B945" s="16" t="str">
        <f t="shared" si="448"/>
        <v>ORD-PW-944-05/04/23</v>
      </c>
      <c r="C945" s="17" t="s">
        <v>22</v>
      </c>
      <c r="D945" s="16" t="str">
        <f>_xlfn.XLOOKUP($C945,Product!$E$3:$E$29,Product!$D$3:$D$29)</f>
        <v>PW</v>
      </c>
      <c r="E945" s="18" t="s">
        <v>305</v>
      </c>
      <c r="F945" s="18">
        <f t="shared" si="449"/>
        <v>10</v>
      </c>
      <c r="G945" s="18">
        <f t="shared" si="450"/>
        <v>20</v>
      </c>
      <c r="H945" s="18">
        <f t="shared" si="451"/>
        <v>31</v>
      </c>
      <c r="I945" s="18">
        <f t="shared" si="452"/>
        <v>10</v>
      </c>
      <c r="J945" s="16" t="str">
        <f t="shared" si="453"/>
        <v>Ocean Blue</v>
      </c>
      <c r="K945" s="16" t="str">
        <f t="shared" si="454"/>
        <v>Ocean Blue</v>
      </c>
      <c r="L945" s="25" t="str">
        <f t="shared" si="455"/>
        <v xml:space="preserve"> 5</v>
      </c>
      <c r="M945" s="19">
        <f t="shared" si="456"/>
        <v>5</v>
      </c>
      <c r="N945" s="18" t="e">
        <f t="shared" si="457"/>
        <v>#VALUE!</v>
      </c>
      <c r="O945" s="18" t="e">
        <f t="shared" si="458"/>
        <v>#VALUE!</v>
      </c>
      <c r="P945" s="18" t="e">
        <f t="shared" si="459"/>
        <v>#VALUE!</v>
      </c>
      <c r="Q945" s="18" t="e">
        <f t="shared" si="460"/>
        <v>#VALUE!</v>
      </c>
      <c r="R945" s="27" t="str">
        <f t="shared" si="461"/>
        <v xml:space="preserve"> </v>
      </c>
      <c r="S945" s="19" t="str">
        <f t="shared" si="462"/>
        <v xml:space="preserve"> </v>
      </c>
      <c r="T945" s="19" t="str">
        <f t="shared" si="463"/>
        <v>0</v>
      </c>
      <c r="U945" s="19">
        <f t="shared" si="464"/>
        <v>0</v>
      </c>
      <c r="V945" s="20" t="e">
        <f t="shared" si="465"/>
        <v>#VALUE!</v>
      </c>
      <c r="W945" s="18" t="e">
        <f t="shared" si="466"/>
        <v>#VALUE!</v>
      </c>
      <c r="X945" s="18" t="e">
        <f t="shared" si="467"/>
        <v>#VALUE!</v>
      </c>
      <c r="Y945" s="18" t="e">
        <f t="shared" si="468"/>
        <v>#VALUE!</v>
      </c>
      <c r="Z945" s="16" t="str">
        <f t="shared" si="469"/>
        <v xml:space="preserve"> </v>
      </c>
      <c r="AA945" s="16" t="str">
        <f t="shared" si="470"/>
        <v xml:space="preserve"> </v>
      </c>
      <c r="AB945" s="19" t="str">
        <f t="shared" si="471"/>
        <v>0</v>
      </c>
      <c r="AC945" s="19">
        <f t="shared" si="472"/>
        <v>0</v>
      </c>
      <c r="AD945" s="19">
        <f t="shared" si="473"/>
        <v>5</v>
      </c>
      <c r="AE945" s="31">
        <f>_xlfn.XLOOKUP(C945,Product!$E$3:$E$29,Product!$F$3:$F$29)</f>
        <v>90000</v>
      </c>
      <c r="AF945" s="31">
        <f>_xlfn.XLOOKUP(C945,Product!$E$3:$E$29,Product!$G$3:$G$29)</f>
        <v>37000</v>
      </c>
      <c r="AG945" s="21" t="s">
        <v>19</v>
      </c>
      <c r="AH945" s="22">
        <f>_xlfn.XLOOKUP(AG945,Diskon!$C$3:$C$9,Diskon!$D$3:$D$9)</f>
        <v>0.15</v>
      </c>
      <c r="AI945" s="17" t="s">
        <v>90</v>
      </c>
      <c r="AJ945" s="16" t="s">
        <v>11</v>
      </c>
      <c r="AK945" s="16" t="s">
        <v>51</v>
      </c>
      <c r="AL945" s="23">
        <f t="shared" si="474"/>
        <v>450000</v>
      </c>
      <c r="AM945" s="23">
        <f t="shared" si="475"/>
        <v>67500</v>
      </c>
      <c r="AN945" s="23">
        <f t="shared" si="476"/>
        <v>382500</v>
      </c>
      <c r="AO945" s="23">
        <f t="shared" si="477"/>
        <v>185000</v>
      </c>
      <c r="AP945" s="23">
        <f t="shared" si="478"/>
        <v>197500</v>
      </c>
      <c r="AQ945" s="24">
        <v>45021</v>
      </c>
      <c r="AR945" s="27" t="str">
        <f t="shared" si="479"/>
        <v>05/04/23</v>
      </c>
      <c r="AS945" s="16">
        <v>1</v>
      </c>
      <c r="AT945" s="66">
        <f>AP945/'pivot general'!$A$8</f>
        <v>2.9627013896269601E-4</v>
      </c>
    </row>
    <row r="946" spans="1:46" ht="14.4" x14ac:dyDescent="0.3">
      <c r="A946" s="16">
        <v>945</v>
      </c>
      <c r="B946" s="16" t="str">
        <f t="shared" si="448"/>
        <v>ORD-SP-945-05/04/23</v>
      </c>
      <c r="C946" s="17" t="s">
        <v>65</v>
      </c>
      <c r="D946" s="16" t="str">
        <f>_xlfn.XLOOKUP($C946,Product!$E$3:$E$29,Product!$D$3:$D$29)</f>
        <v>SP</v>
      </c>
      <c r="E946" s="18" t="s">
        <v>722</v>
      </c>
      <c r="F946" s="18">
        <f t="shared" si="449"/>
        <v>10</v>
      </c>
      <c r="G946" s="18">
        <f t="shared" si="450"/>
        <v>23</v>
      </c>
      <c r="H946" s="18">
        <f t="shared" si="451"/>
        <v>34</v>
      </c>
      <c r="I946" s="18">
        <f t="shared" si="452"/>
        <v>13</v>
      </c>
      <c r="J946" s="16" t="str">
        <f t="shared" si="453"/>
        <v>Summer Orange</v>
      </c>
      <c r="K946" s="16" t="str">
        <f t="shared" si="454"/>
        <v>Summer Orange</v>
      </c>
      <c r="L946" s="25" t="str">
        <f t="shared" si="455"/>
        <v xml:space="preserve"> 6</v>
      </c>
      <c r="M946" s="19">
        <f t="shared" si="456"/>
        <v>6</v>
      </c>
      <c r="N946" s="18">
        <f t="shared" si="457"/>
        <v>47</v>
      </c>
      <c r="O946" s="18">
        <f t="shared" si="458"/>
        <v>56</v>
      </c>
      <c r="P946" s="18">
        <f t="shared" si="459"/>
        <v>67</v>
      </c>
      <c r="Q946" s="18">
        <f t="shared" si="460"/>
        <v>9</v>
      </c>
      <c r="R946" s="27" t="str">
        <f t="shared" si="461"/>
        <v xml:space="preserve">Ash Grey </v>
      </c>
      <c r="S946" s="19" t="str">
        <f t="shared" si="462"/>
        <v xml:space="preserve">Ash Grey </v>
      </c>
      <c r="T946" s="19" t="str">
        <f t="shared" si="463"/>
        <v xml:space="preserve"> 1</v>
      </c>
      <c r="U946" s="19">
        <f t="shared" si="464"/>
        <v>1</v>
      </c>
      <c r="V946" s="20" t="e">
        <f t="shared" si="465"/>
        <v>#VALUE!</v>
      </c>
      <c r="W946" s="18" t="e">
        <f t="shared" si="466"/>
        <v>#VALUE!</v>
      </c>
      <c r="X946" s="18" t="e">
        <f t="shared" si="467"/>
        <v>#VALUE!</v>
      </c>
      <c r="Y946" s="18" t="e">
        <f t="shared" si="468"/>
        <v>#VALUE!</v>
      </c>
      <c r="Z946" s="16" t="str">
        <f t="shared" si="469"/>
        <v xml:space="preserve"> </v>
      </c>
      <c r="AA946" s="16" t="str">
        <f t="shared" si="470"/>
        <v xml:space="preserve"> </v>
      </c>
      <c r="AB946" s="19" t="str">
        <f t="shared" si="471"/>
        <v>0</v>
      </c>
      <c r="AC946" s="19">
        <f t="shared" si="472"/>
        <v>0</v>
      </c>
      <c r="AD946" s="19">
        <f t="shared" si="473"/>
        <v>7</v>
      </c>
      <c r="AE946" s="31">
        <f>_xlfn.XLOOKUP(C946,Product!$E$3:$E$29,Product!$F$3:$F$29)</f>
        <v>360000</v>
      </c>
      <c r="AF946" s="31">
        <f>_xlfn.XLOOKUP(C946,Product!$E$3:$E$29,Product!$G$3:$G$29)</f>
        <v>108000</v>
      </c>
      <c r="AG946" s="21" t="s">
        <v>92</v>
      </c>
      <c r="AH946" s="22">
        <f>_xlfn.XLOOKUP(AG946,Diskon!$C$3:$C$9,Diskon!$D$3:$D$9)</f>
        <v>0.1</v>
      </c>
      <c r="AI946" s="17" t="s">
        <v>90</v>
      </c>
      <c r="AJ946" s="16" t="s">
        <v>14</v>
      </c>
      <c r="AK946" s="16" t="s">
        <v>58</v>
      </c>
      <c r="AL946" s="23">
        <f t="shared" si="474"/>
        <v>2520000</v>
      </c>
      <c r="AM946" s="23">
        <f t="shared" si="475"/>
        <v>252000</v>
      </c>
      <c r="AN946" s="23">
        <f t="shared" si="476"/>
        <v>2268000</v>
      </c>
      <c r="AO946" s="23">
        <f t="shared" si="477"/>
        <v>756000</v>
      </c>
      <c r="AP946" s="23">
        <f t="shared" si="478"/>
        <v>1512000</v>
      </c>
      <c r="AQ946" s="24">
        <v>45021</v>
      </c>
      <c r="AR946" s="27" t="str">
        <f t="shared" si="479"/>
        <v>05/04/23</v>
      </c>
      <c r="AS946" s="16">
        <v>1</v>
      </c>
      <c r="AT946" s="66">
        <f>AP946/'pivot general'!$A$8</f>
        <v>2.2681541777802346E-3</v>
      </c>
    </row>
    <row r="947" spans="1:46" ht="14.4" x14ac:dyDescent="0.3">
      <c r="A947" s="16">
        <v>946</v>
      </c>
      <c r="B947" s="16" t="str">
        <f t="shared" si="448"/>
        <v>ORD-SP-946-13/04/23</v>
      </c>
      <c r="C947" s="17" t="s">
        <v>61</v>
      </c>
      <c r="D947" s="16" t="str">
        <f>_xlfn.XLOOKUP($C947,Product!$E$3:$E$29,Product!$D$3:$D$29)</f>
        <v>SP</v>
      </c>
      <c r="E947" s="18" t="s">
        <v>224</v>
      </c>
      <c r="F947" s="18">
        <f t="shared" si="449"/>
        <v>10</v>
      </c>
      <c r="G947" s="18">
        <f t="shared" si="450"/>
        <v>19</v>
      </c>
      <c r="H947" s="18">
        <f t="shared" si="451"/>
        <v>30</v>
      </c>
      <c r="I947" s="18">
        <f t="shared" si="452"/>
        <v>9</v>
      </c>
      <c r="J947" s="16" t="str">
        <f t="shared" si="453"/>
        <v>Rose Gold</v>
      </c>
      <c r="K947" s="16" t="str">
        <f t="shared" si="454"/>
        <v>Rose Gold</v>
      </c>
      <c r="L947" s="25" t="str">
        <f t="shared" si="455"/>
        <v xml:space="preserve"> 2</v>
      </c>
      <c r="M947" s="19">
        <f t="shared" si="456"/>
        <v>2</v>
      </c>
      <c r="N947" s="18" t="e">
        <f t="shared" si="457"/>
        <v>#VALUE!</v>
      </c>
      <c r="O947" s="18" t="e">
        <f t="shared" si="458"/>
        <v>#VALUE!</v>
      </c>
      <c r="P947" s="18" t="e">
        <f t="shared" si="459"/>
        <v>#VALUE!</v>
      </c>
      <c r="Q947" s="18" t="e">
        <f t="shared" si="460"/>
        <v>#VALUE!</v>
      </c>
      <c r="R947" s="27" t="str">
        <f t="shared" si="461"/>
        <v xml:space="preserve"> </v>
      </c>
      <c r="S947" s="19" t="str">
        <f t="shared" si="462"/>
        <v xml:space="preserve"> </v>
      </c>
      <c r="T947" s="19" t="str">
        <f t="shared" si="463"/>
        <v>0</v>
      </c>
      <c r="U947" s="19">
        <f t="shared" si="464"/>
        <v>0</v>
      </c>
      <c r="V947" s="20" t="e">
        <f t="shared" si="465"/>
        <v>#VALUE!</v>
      </c>
      <c r="W947" s="18" t="e">
        <f t="shared" si="466"/>
        <v>#VALUE!</v>
      </c>
      <c r="X947" s="18" t="e">
        <f t="shared" si="467"/>
        <v>#VALUE!</v>
      </c>
      <c r="Y947" s="18" t="e">
        <f t="shared" si="468"/>
        <v>#VALUE!</v>
      </c>
      <c r="Z947" s="16" t="str">
        <f t="shared" si="469"/>
        <v xml:space="preserve"> </v>
      </c>
      <c r="AA947" s="16" t="str">
        <f t="shared" si="470"/>
        <v xml:space="preserve"> </v>
      </c>
      <c r="AB947" s="19" t="str">
        <f t="shared" si="471"/>
        <v>0</v>
      </c>
      <c r="AC947" s="19">
        <f t="shared" si="472"/>
        <v>0</v>
      </c>
      <c r="AD947" s="19">
        <f t="shared" si="473"/>
        <v>2</v>
      </c>
      <c r="AE947" s="31">
        <f>_xlfn.XLOOKUP(C947,Product!$E$3:$E$29,Product!$F$3:$F$29)</f>
        <v>278000</v>
      </c>
      <c r="AF947" s="31">
        <f>_xlfn.XLOOKUP(C947,Product!$E$3:$E$29,Product!$G$3:$G$29)</f>
        <v>122000</v>
      </c>
      <c r="AG947" s="21" t="s">
        <v>16</v>
      </c>
      <c r="AH947" s="22" t="e">
        <f>_xlfn.XLOOKUP(AG947,Diskon!$C$3:$C$9,Diskon!$D$3:$D$9)</f>
        <v>#N/A</v>
      </c>
      <c r="AI947" s="17" t="s">
        <v>16</v>
      </c>
      <c r="AJ947" s="16" t="s">
        <v>11</v>
      </c>
      <c r="AK947" s="16" t="s">
        <v>75</v>
      </c>
      <c r="AL947" s="23">
        <f t="shared" si="474"/>
        <v>556000</v>
      </c>
      <c r="AM947" s="23" t="str">
        <f t="shared" si="475"/>
        <v>0</v>
      </c>
      <c r="AN947" s="23">
        <f t="shared" si="476"/>
        <v>556000</v>
      </c>
      <c r="AO947" s="23">
        <f t="shared" si="477"/>
        <v>244000</v>
      </c>
      <c r="AP947" s="23">
        <f t="shared" si="478"/>
        <v>312000</v>
      </c>
      <c r="AQ947" s="24">
        <v>45029</v>
      </c>
      <c r="AR947" s="27" t="str">
        <f t="shared" si="479"/>
        <v>13/04/23</v>
      </c>
      <c r="AS947" s="16">
        <v>4</v>
      </c>
      <c r="AT947" s="66">
        <f>AP947/'pivot general'!$A$8</f>
        <v>4.6803181446258808E-4</v>
      </c>
    </row>
    <row r="948" spans="1:46" ht="14.4" x14ac:dyDescent="0.3">
      <c r="A948" s="16">
        <v>947</v>
      </c>
      <c r="B948" s="16" t="str">
        <f t="shared" si="448"/>
        <v>ORD-PU-947-18/04/23</v>
      </c>
      <c r="C948" s="17" t="s">
        <v>71</v>
      </c>
      <c r="D948" s="16" t="str">
        <f>_xlfn.XLOOKUP($C948,Product!$E$3:$E$29,Product!$D$3:$D$29)</f>
        <v>PU</v>
      </c>
      <c r="E948" s="18" t="s">
        <v>723</v>
      </c>
      <c r="F948" s="18">
        <f t="shared" si="449"/>
        <v>10</v>
      </c>
      <c r="G948" s="18">
        <f t="shared" si="450"/>
        <v>20</v>
      </c>
      <c r="H948" s="18">
        <f t="shared" si="451"/>
        <v>31</v>
      </c>
      <c r="I948" s="18">
        <f t="shared" si="452"/>
        <v>10</v>
      </c>
      <c r="J948" s="16" t="str">
        <f t="shared" si="453"/>
        <v>Snow White</v>
      </c>
      <c r="K948" s="16" t="str">
        <f t="shared" si="454"/>
        <v>Snow White</v>
      </c>
      <c r="L948" s="25" t="str">
        <f t="shared" si="455"/>
        <v xml:space="preserve"> 3</v>
      </c>
      <c r="M948" s="19">
        <f t="shared" si="456"/>
        <v>3</v>
      </c>
      <c r="N948" s="18">
        <f t="shared" si="457"/>
        <v>44</v>
      </c>
      <c r="O948" s="18">
        <f t="shared" si="458"/>
        <v>53</v>
      </c>
      <c r="P948" s="18">
        <f t="shared" si="459"/>
        <v>64</v>
      </c>
      <c r="Q948" s="18">
        <f t="shared" si="460"/>
        <v>9</v>
      </c>
      <c r="R948" s="27" t="str">
        <f t="shared" si="461"/>
        <v xml:space="preserve">Ash Grey </v>
      </c>
      <c r="S948" s="19" t="str">
        <f t="shared" si="462"/>
        <v xml:space="preserve">Ash Grey </v>
      </c>
      <c r="T948" s="19" t="str">
        <f t="shared" si="463"/>
        <v xml:space="preserve"> 3</v>
      </c>
      <c r="U948" s="19">
        <f t="shared" si="464"/>
        <v>3</v>
      </c>
      <c r="V948" s="20" t="e">
        <f t="shared" si="465"/>
        <v>#VALUE!</v>
      </c>
      <c r="W948" s="18" t="e">
        <f t="shared" si="466"/>
        <v>#VALUE!</v>
      </c>
      <c r="X948" s="18" t="e">
        <f t="shared" si="467"/>
        <v>#VALUE!</v>
      </c>
      <c r="Y948" s="18" t="e">
        <f t="shared" si="468"/>
        <v>#VALUE!</v>
      </c>
      <c r="Z948" s="16" t="str">
        <f t="shared" si="469"/>
        <v xml:space="preserve"> </v>
      </c>
      <c r="AA948" s="16" t="str">
        <f t="shared" si="470"/>
        <v xml:space="preserve"> </v>
      </c>
      <c r="AB948" s="19" t="str">
        <f t="shared" si="471"/>
        <v>0</v>
      </c>
      <c r="AC948" s="19">
        <f t="shared" si="472"/>
        <v>0</v>
      </c>
      <c r="AD948" s="19">
        <f t="shared" si="473"/>
        <v>6</v>
      </c>
      <c r="AE948" s="31">
        <f>_xlfn.XLOOKUP(C948,Product!$E$3:$E$29,Product!$F$3:$F$29)</f>
        <v>200000</v>
      </c>
      <c r="AF948" s="31">
        <f>_xlfn.XLOOKUP(C948,Product!$E$3:$E$29,Product!$G$3:$G$29)</f>
        <v>64000</v>
      </c>
      <c r="AG948" s="21" t="s">
        <v>96</v>
      </c>
      <c r="AH948" s="22">
        <f>_xlfn.XLOOKUP(AG948,Diskon!$C$3:$C$9,Diskon!$D$3:$D$9)</f>
        <v>0.1</v>
      </c>
      <c r="AI948" s="17" t="s">
        <v>13</v>
      </c>
      <c r="AJ948" s="16" t="s">
        <v>14</v>
      </c>
      <c r="AK948" s="16" t="s">
        <v>25</v>
      </c>
      <c r="AL948" s="23">
        <f t="shared" si="474"/>
        <v>1200000</v>
      </c>
      <c r="AM948" s="23">
        <f t="shared" si="475"/>
        <v>120000</v>
      </c>
      <c r="AN948" s="23">
        <f t="shared" si="476"/>
        <v>1080000</v>
      </c>
      <c r="AO948" s="23">
        <f t="shared" si="477"/>
        <v>384000</v>
      </c>
      <c r="AP948" s="23">
        <f t="shared" si="478"/>
        <v>696000</v>
      </c>
      <c r="AQ948" s="24">
        <v>45034</v>
      </c>
      <c r="AR948" s="27" t="str">
        <f t="shared" si="479"/>
        <v>18/04/23</v>
      </c>
      <c r="AS948" s="16">
        <v>4</v>
      </c>
      <c r="AT948" s="66">
        <f>AP948/'pivot general'!$A$8</f>
        <v>1.044070970724235E-3</v>
      </c>
    </row>
    <row r="949" spans="1:46" ht="14.4" x14ac:dyDescent="0.3">
      <c r="A949" s="16">
        <v>948</v>
      </c>
      <c r="B949" s="16" t="str">
        <f t="shared" si="448"/>
        <v>ORD-PW-948-10/04/23</v>
      </c>
      <c r="C949" s="17" t="s">
        <v>22</v>
      </c>
      <c r="D949" s="16" t="str">
        <f>_xlfn.XLOOKUP($C949,Product!$E$3:$E$29,Product!$D$3:$D$29)</f>
        <v>PW</v>
      </c>
      <c r="E949" s="18" t="s">
        <v>724</v>
      </c>
      <c r="F949" s="18">
        <f t="shared" si="449"/>
        <v>10</v>
      </c>
      <c r="G949" s="18">
        <f t="shared" si="450"/>
        <v>21</v>
      </c>
      <c r="H949" s="18">
        <f t="shared" si="451"/>
        <v>32</v>
      </c>
      <c r="I949" s="18">
        <f t="shared" si="452"/>
        <v>11</v>
      </c>
      <c r="J949" s="16" t="str">
        <f t="shared" si="453"/>
        <v>Carmine Red</v>
      </c>
      <c r="K949" s="16" t="str">
        <f t="shared" si="454"/>
        <v>Carmine Red</v>
      </c>
      <c r="L949" s="25" t="str">
        <f t="shared" si="455"/>
        <v xml:space="preserve"> 2</v>
      </c>
      <c r="M949" s="19">
        <f t="shared" si="456"/>
        <v>2</v>
      </c>
      <c r="N949" s="18">
        <f t="shared" si="457"/>
        <v>45</v>
      </c>
      <c r="O949" s="18">
        <f t="shared" si="458"/>
        <v>53</v>
      </c>
      <c r="P949" s="18">
        <f t="shared" si="459"/>
        <v>64</v>
      </c>
      <c r="Q949" s="18">
        <f t="shared" si="460"/>
        <v>8</v>
      </c>
      <c r="R949" s="27" t="str">
        <f t="shared" si="461"/>
        <v xml:space="preserve">Magenta </v>
      </c>
      <c r="S949" s="19" t="str">
        <f t="shared" si="462"/>
        <v xml:space="preserve">Magenta </v>
      </c>
      <c r="T949" s="19" t="str">
        <f t="shared" si="463"/>
        <v xml:space="preserve"> 1</v>
      </c>
      <c r="U949" s="19">
        <f t="shared" si="464"/>
        <v>1</v>
      </c>
      <c r="V949" s="20">
        <f t="shared" si="465"/>
        <v>77</v>
      </c>
      <c r="W949" s="18">
        <f t="shared" si="466"/>
        <v>88</v>
      </c>
      <c r="X949" s="18">
        <f t="shared" si="467"/>
        <v>99</v>
      </c>
      <c r="Y949" s="18">
        <f t="shared" si="468"/>
        <v>11</v>
      </c>
      <c r="Z949" s="16" t="str">
        <f t="shared" si="469"/>
        <v xml:space="preserve">Snow White </v>
      </c>
      <c r="AA949" s="16" t="str">
        <f t="shared" si="470"/>
        <v xml:space="preserve">Snow White </v>
      </c>
      <c r="AB949" s="19" t="str">
        <f t="shared" si="471"/>
        <v xml:space="preserve"> 3</v>
      </c>
      <c r="AC949" s="19">
        <f t="shared" si="472"/>
        <v>3</v>
      </c>
      <c r="AD949" s="19">
        <f t="shared" si="473"/>
        <v>6</v>
      </c>
      <c r="AE949" s="31">
        <f>_xlfn.XLOOKUP(C949,Product!$E$3:$E$29,Product!$F$3:$F$29)</f>
        <v>90000</v>
      </c>
      <c r="AF949" s="31">
        <f>_xlfn.XLOOKUP(C949,Product!$E$3:$E$29,Product!$G$3:$G$29)</f>
        <v>37000</v>
      </c>
      <c r="AG949" s="21" t="s">
        <v>16</v>
      </c>
      <c r="AH949" s="22" t="e">
        <f>_xlfn.XLOOKUP(AG949,Diskon!$C$3:$C$9,Diskon!$D$3:$D$9)</f>
        <v>#N/A</v>
      </c>
      <c r="AI949" s="17" t="s">
        <v>16</v>
      </c>
      <c r="AJ949" s="16" t="s">
        <v>14</v>
      </c>
      <c r="AK949" s="16" t="s">
        <v>40</v>
      </c>
      <c r="AL949" s="23">
        <f t="shared" si="474"/>
        <v>540000</v>
      </c>
      <c r="AM949" s="23" t="str">
        <f t="shared" si="475"/>
        <v>0</v>
      </c>
      <c r="AN949" s="23">
        <f t="shared" si="476"/>
        <v>540000</v>
      </c>
      <c r="AO949" s="23">
        <f t="shared" si="477"/>
        <v>222000</v>
      </c>
      <c r="AP949" s="23">
        <f t="shared" si="478"/>
        <v>318000</v>
      </c>
      <c r="AQ949" s="24">
        <v>45026</v>
      </c>
      <c r="AR949" s="27" t="str">
        <f t="shared" si="479"/>
        <v>10/04/23</v>
      </c>
      <c r="AS949" s="16">
        <v>2</v>
      </c>
      <c r="AT949" s="66">
        <f>AP949/'pivot general'!$A$8</f>
        <v>4.770324262791763E-4</v>
      </c>
    </row>
    <row r="950" spans="1:46" ht="14.4" x14ac:dyDescent="0.3">
      <c r="A950" s="16">
        <v>949</v>
      </c>
      <c r="B950" s="16" t="str">
        <f t="shared" si="448"/>
        <v>ORD-PW-949-19/04/23</v>
      </c>
      <c r="C950" s="17" t="s">
        <v>27</v>
      </c>
      <c r="D950" s="16" t="str">
        <f>_xlfn.XLOOKUP($C950,Product!$E$3:$E$29,Product!$D$3:$D$29)</f>
        <v>PW</v>
      </c>
      <c r="E950" s="18" t="s">
        <v>725</v>
      </c>
      <c r="F950" s="18">
        <f t="shared" si="449"/>
        <v>10</v>
      </c>
      <c r="G950" s="18">
        <f t="shared" si="450"/>
        <v>24</v>
      </c>
      <c r="H950" s="18">
        <f t="shared" si="451"/>
        <v>35</v>
      </c>
      <c r="I950" s="18">
        <f t="shared" si="452"/>
        <v>14</v>
      </c>
      <c r="J950" s="16" t="str">
        <f t="shared" si="453"/>
        <v>Midnight Black</v>
      </c>
      <c r="K950" s="16" t="str">
        <f t="shared" si="454"/>
        <v>Midnight Black</v>
      </c>
      <c r="L950" s="25" t="str">
        <f t="shared" si="455"/>
        <v xml:space="preserve"> 3</v>
      </c>
      <c r="M950" s="19">
        <f t="shared" si="456"/>
        <v>3</v>
      </c>
      <c r="N950" s="18">
        <f t="shared" si="457"/>
        <v>48</v>
      </c>
      <c r="O950" s="18">
        <f t="shared" si="458"/>
        <v>62</v>
      </c>
      <c r="P950" s="18">
        <f t="shared" si="459"/>
        <v>73</v>
      </c>
      <c r="Q950" s="18">
        <f t="shared" si="460"/>
        <v>14</v>
      </c>
      <c r="R950" s="27" t="str">
        <f t="shared" si="461"/>
        <v xml:space="preserve">Summer Orange </v>
      </c>
      <c r="S950" s="19" t="str">
        <f t="shared" si="462"/>
        <v xml:space="preserve">Summer Orange </v>
      </c>
      <c r="T950" s="19" t="str">
        <f t="shared" si="463"/>
        <v xml:space="preserve"> 2</v>
      </c>
      <c r="U950" s="19">
        <f t="shared" si="464"/>
        <v>2</v>
      </c>
      <c r="V950" s="20">
        <f t="shared" si="465"/>
        <v>86</v>
      </c>
      <c r="W950" s="18">
        <f t="shared" si="466"/>
        <v>91</v>
      </c>
      <c r="X950" s="18">
        <f t="shared" si="467"/>
        <v>102</v>
      </c>
      <c r="Y950" s="18">
        <f t="shared" si="468"/>
        <v>5</v>
      </c>
      <c r="Z950" s="16" t="str">
        <f t="shared" si="469"/>
        <v xml:space="preserve">Dusk </v>
      </c>
      <c r="AA950" s="16" t="str">
        <f t="shared" si="470"/>
        <v xml:space="preserve">Dusk </v>
      </c>
      <c r="AB950" s="19" t="str">
        <f t="shared" si="471"/>
        <v xml:space="preserve"> 1</v>
      </c>
      <c r="AC950" s="19">
        <f t="shared" si="472"/>
        <v>1</v>
      </c>
      <c r="AD950" s="19">
        <f t="shared" si="473"/>
        <v>6</v>
      </c>
      <c r="AE950" s="31">
        <f>_xlfn.XLOOKUP(C950,Product!$E$3:$E$29,Product!$F$3:$F$29)</f>
        <v>155000</v>
      </c>
      <c r="AF950" s="31">
        <f>_xlfn.XLOOKUP(C950,Product!$E$3:$E$29,Product!$G$3:$G$29)</f>
        <v>46000</v>
      </c>
      <c r="AG950" s="21" t="s">
        <v>100</v>
      </c>
      <c r="AH950" s="22">
        <f>_xlfn.XLOOKUP(AG950,Diskon!$C$3:$C$9,Diskon!$D$3:$D$9)</f>
        <v>0.15</v>
      </c>
      <c r="AI950" s="17" t="s">
        <v>13</v>
      </c>
      <c r="AJ950" s="16" t="s">
        <v>17</v>
      </c>
      <c r="AK950" s="16" t="s">
        <v>36</v>
      </c>
      <c r="AL950" s="23">
        <f t="shared" si="474"/>
        <v>930000</v>
      </c>
      <c r="AM950" s="23">
        <f t="shared" si="475"/>
        <v>139500</v>
      </c>
      <c r="AN950" s="23">
        <f t="shared" si="476"/>
        <v>790500</v>
      </c>
      <c r="AO950" s="23">
        <f t="shared" si="477"/>
        <v>276000</v>
      </c>
      <c r="AP950" s="23">
        <f t="shared" si="478"/>
        <v>514500</v>
      </c>
      <c r="AQ950" s="24">
        <v>45035</v>
      </c>
      <c r="AR950" s="27" t="str">
        <f t="shared" si="479"/>
        <v>19/04/23</v>
      </c>
      <c r="AS950" s="16">
        <v>2</v>
      </c>
      <c r="AT950" s="66">
        <f>AP950/'pivot general'!$A$8</f>
        <v>7.7180246327244095E-4</v>
      </c>
    </row>
    <row r="951" spans="1:46" ht="14.4" x14ac:dyDescent="0.3">
      <c r="A951" s="16">
        <v>950</v>
      </c>
      <c r="B951" s="16" t="str">
        <f t="shared" si="448"/>
        <v>ORD-SW-950-21/04/23</v>
      </c>
      <c r="C951" s="17" t="s">
        <v>33</v>
      </c>
      <c r="D951" s="16" t="str">
        <f>_xlfn.XLOOKUP($C951,Product!$E$3:$E$29,Product!$D$3:$D$29)</f>
        <v>SW</v>
      </c>
      <c r="E951" s="18" t="s">
        <v>149</v>
      </c>
      <c r="F951" s="18">
        <f t="shared" si="449"/>
        <v>10</v>
      </c>
      <c r="G951" s="18">
        <f t="shared" si="450"/>
        <v>23</v>
      </c>
      <c r="H951" s="18">
        <f t="shared" si="451"/>
        <v>34</v>
      </c>
      <c r="I951" s="18">
        <f t="shared" si="452"/>
        <v>13</v>
      </c>
      <c r="J951" s="16" t="str">
        <f t="shared" si="453"/>
        <v>Summer Orange</v>
      </c>
      <c r="K951" s="16" t="str">
        <f t="shared" si="454"/>
        <v>Summer Orange</v>
      </c>
      <c r="L951" s="25" t="str">
        <f t="shared" si="455"/>
        <v xml:space="preserve"> 2</v>
      </c>
      <c r="M951" s="19">
        <f t="shared" si="456"/>
        <v>2</v>
      </c>
      <c r="N951" s="18" t="e">
        <f t="shared" si="457"/>
        <v>#VALUE!</v>
      </c>
      <c r="O951" s="18" t="e">
        <f t="shared" si="458"/>
        <v>#VALUE!</v>
      </c>
      <c r="P951" s="18" t="e">
        <f t="shared" si="459"/>
        <v>#VALUE!</v>
      </c>
      <c r="Q951" s="18" t="e">
        <f t="shared" si="460"/>
        <v>#VALUE!</v>
      </c>
      <c r="R951" s="27" t="str">
        <f t="shared" si="461"/>
        <v xml:space="preserve"> </v>
      </c>
      <c r="S951" s="19" t="str">
        <f t="shared" si="462"/>
        <v xml:space="preserve"> </v>
      </c>
      <c r="T951" s="19" t="str">
        <f t="shared" si="463"/>
        <v>0</v>
      </c>
      <c r="U951" s="19">
        <f t="shared" si="464"/>
        <v>0</v>
      </c>
      <c r="V951" s="20" t="e">
        <f t="shared" si="465"/>
        <v>#VALUE!</v>
      </c>
      <c r="W951" s="18" t="e">
        <f t="shared" si="466"/>
        <v>#VALUE!</v>
      </c>
      <c r="X951" s="18" t="e">
        <f t="shared" si="467"/>
        <v>#VALUE!</v>
      </c>
      <c r="Y951" s="18" t="e">
        <f t="shared" si="468"/>
        <v>#VALUE!</v>
      </c>
      <c r="Z951" s="16" t="str">
        <f t="shared" si="469"/>
        <v xml:space="preserve"> </v>
      </c>
      <c r="AA951" s="16" t="str">
        <f t="shared" si="470"/>
        <v xml:space="preserve"> </v>
      </c>
      <c r="AB951" s="19" t="str">
        <f t="shared" si="471"/>
        <v>0</v>
      </c>
      <c r="AC951" s="19">
        <f t="shared" si="472"/>
        <v>0</v>
      </c>
      <c r="AD951" s="19">
        <f t="shared" si="473"/>
        <v>2</v>
      </c>
      <c r="AE951" s="31">
        <f>_xlfn.XLOOKUP(C951,Product!$E$3:$E$29,Product!$F$3:$F$29)</f>
        <v>189000</v>
      </c>
      <c r="AF951" s="31">
        <f>_xlfn.XLOOKUP(C951,Product!$E$3:$E$29,Product!$G$3:$G$29)</f>
        <v>93000</v>
      </c>
      <c r="AG951" s="21" t="s">
        <v>96</v>
      </c>
      <c r="AH951" s="22">
        <f>_xlfn.XLOOKUP(AG951,Diskon!$C$3:$C$9,Diskon!$D$3:$D$9)</f>
        <v>0.1</v>
      </c>
      <c r="AI951" s="17" t="s">
        <v>13</v>
      </c>
      <c r="AJ951" s="16" t="s">
        <v>14</v>
      </c>
      <c r="AK951" s="16" t="s">
        <v>62</v>
      </c>
      <c r="AL951" s="23">
        <f t="shared" si="474"/>
        <v>378000</v>
      </c>
      <c r="AM951" s="23">
        <f t="shared" si="475"/>
        <v>37800</v>
      </c>
      <c r="AN951" s="23">
        <f t="shared" si="476"/>
        <v>340200</v>
      </c>
      <c r="AO951" s="23">
        <f t="shared" si="477"/>
        <v>186000</v>
      </c>
      <c r="AP951" s="23">
        <f t="shared" si="478"/>
        <v>154200</v>
      </c>
      <c r="AQ951" s="24">
        <v>45037</v>
      </c>
      <c r="AR951" s="27" t="str">
        <f t="shared" si="479"/>
        <v>21/04/23</v>
      </c>
      <c r="AS951" s="16">
        <v>2</v>
      </c>
      <c r="AT951" s="66">
        <f>AP951/'pivot general'!$A$8</f>
        <v>2.3131572368631758E-4</v>
      </c>
    </row>
    <row r="952" spans="1:46" ht="14.4" x14ac:dyDescent="0.3">
      <c r="A952" s="16">
        <v>951</v>
      </c>
      <c r="B952" s="16" t="str">
        <f t="shared" si="448"/>
        <v>ORD-PP-951-28/04/23</v>
      </c>
      <c r="C952" s="17" t="s">
        <v>56</v>
      </c>
      <c r="D952" s="16" t="str">
        <f>_xlfn.XLOOKUP($C952,Product!$E$3:$E$29,Product!$D$3:$D$29)</f>
        <v>PP</v>
      </c>
      <c r="E952" s="18" t="s">
        <v>726</v>
      </c>
      <c r="F952" s="18">
        <f t="shared" si="449"/>
        <v>10</v>
      </c>
      <c r="G952" s="18">
        <f t="shared" si="450"/>
        <v>20</v>
      </c>
      <c r="H952" s="18">
        <f t="shared" si="451"/>
        <v>31</v>
      </c>
      <c r="I952" s="18">
        <f t="shared" si="452"/>
        <v>10</v>
      </c>
      <c r="J952" s="16" t="str">
        <f t="shared" si="453"/>
        <v>Snow White</v>
      </c>
      <c r="K952" s="16" t="str">
        <f t="shared" si="454"/>
        <v>Snow White</v>
      </c>
      <c r="L952" s="25" t="str">
        <f t="shared" si="455"/>
        <v xml:space="preserve"> 2</v>
      </c>
      <c r="M952" s="19">
        <f t="shared" si="456"/>
        <v>2</v>
      </c>
      <c r="N952" s="18">
        <f t="shared" si="457"/>
        <v>44</v>
      </c>
      <c r="O952" s="18">
        <f t="shared" si="458"/>
        <v>54</v>
      </c>
      <c r="P952" s="18">
        <f t="shared" si="459"/>
        <v>65</v>
      </c>
      <c r="Q952" s="18">
        <f t="shared" si="460"/>
        <v>10</v>
      </c>
      <c r="R952" s="27" t="str">
        <f t="shared" si="461"/>
        <v xml:space="preserve">Rose Gold </v>
      </c>
      <c r="S952" s="19" t="str">
        <f t="shared" si="462"/>
        <v xml:space="preserve">Rose Gold </v>
      </c>
      <c r="T952" s="19" t="str">
        <f t="shared" si="463"/>
        <v xml:space="preserve"> 1</v>
      </c>
      <c r="U952" s="19">
        <f t="shared" si="464"/>
        <v>1</v>
      </c>
      <c r="V952" s="20">
        <f t="shared" si="465"/>
        <v>78</v>
      </c>
      <c r="W952" s="18">
        <f t="shared" si="466"/>
        <v>86</v>
      </c>
      <c r="X952" s="18">
        <f t="shared" si="467"/>
        <v>97</v>
      </c>
      <c r="Y952" s="18">
        <f t="shared" si="468"/>
        <v>8</v>
      </c>
      <c r="Z952" s="16" t="str">
        <f t="shared" si="469"/>
        <v xml:space="preserve">Magenta </v>
      </c>
      <c r="AA952" s="16" t="str">
        <f t="shared" si="470"/>
        <v xml:space="preserve">Magenta </v>
      </c>
      <c r="AB952" s="19" t="str">
        <f t="shared" si="471"/>
        <v xml:space="preserve"> 3</v>
      </c>
      <c r="AC952" s="19">
        <f t="shared" si="472"/>
        <v>3</v>
      </c>
      <c r="AD952" s="19">
        <f t="shared" si="473"/>
        <v>6</v>
      </c>
      <c r="AE952" s="31">
        <f>_xlfn.XLOOKUP(C952,Product!$E$3:$E$29,Product!$F$3:$F$29)</f>
        <v>175000</v>
      </c>
      <c r="AF952" s="31">
        <f>_xlfn.XLOOKUP(C952,Product!$E$3:$E$29,Product!$G$3:$G$29)</f>
        <v>63000</v>
      </c>
      <c r="AG952" s="21" t="s">
        <v>96</v>
      </c>
      <c r="AH952" s="22">
        <f>_xlfn.XLOOKUP(AG952,Diskon!$C$3:$C$9,Diskon!$D$3:$D$9)</f>
        <v>0.1</v>
      </c>
      <c r="AI952" s="17" t="s">
        <v>13</v>
      </c>
      <c r="AJ952" s="16" t="s">
        <v>14</v>
      </c>
      <c r="AK952" s="16" t="s">
        <v>55</v>
      </c>
      <c r="AL952" s="23">
        <f t="shared" si="474"/>
        <v>1050000</v>
      </c>
      <c r="AM952" s="23">
        <f t="shared" si="475"/>
        <v>105000</v>
      </c>
      <c r="AN952" s="23">
        <f t="shared" si="476"/>
        <v>945000</v>
      </c>
      <c r="AO952" s="23">
        <f t="shared" si="477"/>
        <v>378000</v>
      </c>
      <c r="AP952" s="23">
        <f t="shared" si="478"/>
        <v>567000</v>
      </c>
      <c r="AQ952" s="24">
        <v>45044</v>
      </c>
      <c r="AR952" s="27" t="str">
        <f t="shared" si="479"/>
        <v>28/04/23</v>
      </c>
      <c r="AS952" s="16">
        <v>4</v>
      </c>
      <c r="AT952" s="66">
        <f>AP952/'pivot general'!$A$8</f>
        <v>8.5055781666758799E-4</v>
      </c>
    </row>
    <row r="953" spans="1:46" ht="14.4" x14ac:dyDescent="0.3">
      <c r="A953" s="16">
        <v>952</v>
      </c>
      <c r="B953" s="16" t="str">
        <f t="shared" si="448"/>
        <v>ORD-PW-952-01/04/23</v>
      </c>
      <c r="C953" s="17" t="s">
        <v>22</v>
      </c>
      <c r="D953" s="16" t="str">
        <f>_xlfn.XLOOKUP($C953,Product!$E$3:$E$29,Product!$D$3:$D$29)</f>
        <v>PW</v>
      </c>
      <c r="E953" s="18" t="s">
        <v>727</v>
      </c>
      <c r="F953" s="18">
        <f t="shared" si="449"/>
        <v>10</v>
      </c>
      <c r="G953" s="18">
        <f t="shared" si="450"/>
        <v>17</v>
      </c>
      <c r="H953" s="18">
        <f t="shared" si="451"/>
        <v>28</v>
      </c>
      <c r="I953" s="18">
        <f t="shared" si="452"/>
        <v>7</v>
      </c>
      <c r="J953" s="16" t="str">
        <f t="shared" si="453"/>
        <v>Magenta</v>
      </c>
      <c r="K953" s="16" t="str">
        <f t="shared" si="454"/>
        <v>Magenta</v>
      </c>
      <c r="L953" s="25" t="str">
        <f t="shared" si="455"/>
        <v xml:space="preserve"> 6</v>
      </c>
      <c r="M953" s="19">
        <f t="shared" si="456"/>
        <v>6</v>
      </c>
      <c r="N953" s="18" t="e">
        <f t="shared" si="457"/>
        <v>#VALUE!</v>
      </c>
      <c r="O953" s="18" t="e">
        <f t="shared" si="458"/>
        <v>#VALUE!</v>
      </c>
      <c r="P953" s="18" t="e">
        <f t="shared" si="459"/>
        <v>#VALUE!</v>
      </c>
      <c r="Q953" s="18" t="e">
        <f t="shared" si="460"/>
        <v>#VALUE!</v>
      </c>
      <c r="R953" s="27" t="str">
        <f t="shared" si="461"/>
        <v xml:space="preserve"> </v>
      </c>
      <c r="S953" s="19" t="str">
        <f t="shared" si="462"/>
        <v xml:space="preserve"> </v>
      </c>
      <c r="T953" s="19" t="str">
        <f t="shared" si="463"/>
        <v>0</v>
      </c>
      <c r="U953" s="19">
        <f t="shared" si="464"/>
        <v>0</v>
      </c>
      <c r="V953" s="20" t="e">
        <f t="shared" si="465"/>
        <v>#VALUE!</v>
      </c>
      <c r="W953" s="18" t="e">
        <f t="shared" si="466"/>
        <v>#VALUE!</v>
      </c>
      <c r="X953" s="18" t="e">
        <f t="shared" si="467"/>
        <v>#VALUE!</v>
      </c>
      <c r="Y953" s="18" t="e">
        <f t="shared" si="468"/>
        <v>#VALUE!</v>
      </c>
      <c r="Z953" s="16" t="str">
        <f t="shared" si="469"/>
        <v xml:space="preserve"> </v>
      </c>
      <c r="AA953" s="16" t="str">
        <f t="shared" si="470"/>
        <v xml:space="preserve"> </v>
      </c>
      <c r="AB953" s="19" t="str">
        <f t="shared" si="471"/>
        <v>0</v>
      </c>
      <c r="AC953" s="19">
        <f t="shared" si="472"/>
        <v>0</v>
      </c>
      <c r="AD953" s="19">
        <f t="shared" si="473"/>
        <v>6</v>
      </c>
      <c r="AE953" s="31">
        <f>_xlfn.XLOOKUP(C953,Product!$E$3:$E$29,Product!$F$3:$F$29)</f>
        <v>90000</v>
      </c>
      <c r="AF953" s="31">
        <f>_xlfn.XLOOKUP(C953,Product!$E$3:$E$29,Product!$G$3:$G$29)</f>
        <v>37000</v>
      </c>
      <c r="AG953" s="21" t="s">
        <v>10</v>
      </c>
      <c r="AH953" s="22">
        <f>_xlfn.XLOOKUP(AG953,Diskon!$C$3:$C$9,Diskon!$D$3:$D$9)</f>
        <v>0.1</v>
      </c>
      <c r="AI953" s="17" t="s">
        <v>90</v>
      </c>
      <c r="AJ953" s="16" t="s">
        <v>11</v>
      </c>
      <c r="AK953" s="16" t="s">
        <v>68</v>
      </c>
      <c r="AL953" s="23">
        <f t="shared" si="474"/>
        <v>540000</v>
      </c>
      <c r="AM953" s="23">
        <f t="shared" si="475"/>
        <v>54000</v>
      </c>
      <c r="AN953" s="23">
        <f t="shared" si="476"/>
        <v>486000</v>
      </c>
      <c r="AO953" s="23">
        <f t="shared" si="477"/>
        <v>222000</v>
      </c>
      <c r="AP953" s="23">
        <f t="shared" si="478"/>
        <v>264000</v>
      </c>
      <c r="AQ953" s="24">
        <v>45017</v>
      </c>
      <c r="AR953" s="27" t="str">
        <f t="shared" si="479"/>
        <v>01/04/23</v>
      </c>
      <c r="AS953" s="16">
        <v>4</v>
      </c>
      <c r="AT953" s="66">
        <f>AP953/'pivot general'!$A$8</f>
        <v>3.9602691992988222E-4</v>
      </c>
    </row>
    <row r="954" spans="1:46" ht="14.4" x14ac:dyDescent="0.3">
      <c r="A954" s="16">
        <v>953</v>
      </c>
      <c r="B954" s="16" t="str">
        <f t="shared" si="448"/>
        <v>ORD-PW-953-03/04/23</v>
      </c>
      <c r="C954" s="17" t="s">
        <v>9</v>
      </c>
      <c r="D954" s="16" t="str">
        <f>_xlfn.XLOOKUP($C954,Product!$E$3:$E$29,Product!$D$3:$D$29)</f>
        <v>PW</v>
      </c>
      <c r="E954" s="18" t="s">
        <v>728</v>
      </c>
      <c r="F954" s="18">
        <f t="shared" si="449"/>
        <v>10</v>
      </c>
      <c r="G954" s="18">
        <f t="shared" si="450"/>
        <v>14</v>
      </c>
      <c r="H954" s="18">
        <f t="shared" si="451"/>
        <v>25</v>
      </c>
      <c r="I954" s="18">
        <f t="shared" si="452"/>
        <v>4</v>
      </c>
      <c r="J954" s="16" t="str">
        <f t="shared" si="453"/>
        <v>Gold</v>
      </c>
      <c r="K954" s="16" t="str">
        <f t="shared" si="454"/>
        <v>Gold</v>
      </c>
      <c r="L954" s="25" t="str">
        <f t="shared" si="455"/>
        <v xml:space="preserve"> 5</v>
      </c>
      <c r="M954" s="19">
        <f t="shared" si="456"/>
        <v>5</v>
      </c>
      <c r="N954" s="18">
        <f t="shared" si="457"/>
        <v>38</v>
      </c>
      <c r="O954" s="18">
        <f t="shared" si="458"/>
        <v>49</v>
      </c>
      <c r="P954" s="18">
        <f t="shared" si="459"/>
        <v>60</v>
      </c>
      <c r="Q954" s="18">
        <f t="shared" si="460"/>
        <v>11</v>
      </c>
      <c r="R954" s="27" t="str">
        <f t="shared" si="461"/>
        <v xml:space="preserve">Snow White </v>
      </c>
      <c r="S954" s="19" t="str">
        <f t="shared" si="462"/>
        <v xml:space="preserve">Snow White </v>
      </c>
      <c r="T954" s="19" t="str">
        <f t="shared" si="463"/>
        <v xml:space="preserve"> 1</v>
      </c>
      <c r="U954" s="19">
        <f t="shared" si="464"/>
        <v>1</v>
      </c>
      <c r="V954" s="20" t="e">
        <f t="shared" si="465"/>
        <v>#VALUE!</v>
      </c>
      <c r="W954" s="18" t="e">
        <f t="shared" si="466"/>
        <v>#VALUE!</v>
      </c>
      <c r="X954" s="18" t="e">
        <f t="shared" si="467"/>
        <v>#VALUE!</v>
      </c>
      <c r="Y954" s="18" t="e">
        <f t="shared" si="468"/>
        <v>#VALUE!</v>
      </c>
      <c r="Z954" s="16" t="str">
        <f t="shared" si="469"/>
        <v xml:space="preserve"> </v>
      </c>
      <c r="AA954" s="16" t="str">
        <f t="shared" si="470"/>
        <v xml:space="preserve"> </v>
      </c>
      <c r="AB954" s="19" t="str">
        <f t="shared" si="471"/>
        <v>0</v>
      </c>
      <c r="AC954" s="19">
        <f t="shared" si="472"/>
        <v>0</v>
      </c>
      <c r="AD954" s="19">
        <f t="shared" si="473"/>
        <v>6</v>
      </c>
      <c r="AE954" s="31">
        <f>_xlfn.XLOOKUP(C954,Product!$E$3:$E$29,Product!$F$3:$F$29)</f>
        <v>120000</v>
      </c>
      <c r="AF954" s="31">
        <f>_xlfn.XLOOKUP(C954,Product!$E$3:$E$29,Product!$G$3:$G$29)</f>
        <v>39000</v>
      </c>
      <c r="AG954" s="21" t="s">
        <v>19</v>
      </c>
      <c r="AH954" s="22">
        <f>_xlfn.XLOOKUP(AG954,Diskon!$C$3:$C$9,Diskon!$D$3:$D$9)</f>
        <v>0.15</v>
      </c>
      <c r="AI954" s="17" t="s">
        <v>90</v>
      </c>
      <c r="AJ954" s="16" t="s">
        <v>11</v>
      </c>
      <c r="AK954" s="16" t="s">
        <v>49</v>
      </c>
      <c r="AL954" s="23">
        <f t="shared" si="474"/>
        <v>720000</v>
      </c>
      <c r="AM954" s="23">
        <f t="shared" si="475"/>
        <v>108000</v>
      </c>
      <c r="AN954" s="23">
        <f t="shared" si="476"/>
        <v>612000</v>
      </c>
      <c r="AO954" s="23">
        <f t="shared" si="477"/>
        <v>234000</v>
      </c>
      <c r="AP954" s="23">
        <f t="shared" si="478"/>
        <v>378000</v>
      </c>
      <c r="AQ954" s="24">
        <v>45019</v>
      </c>
      <c r="AR954" s="27" t="str">
        <f t="shared" si="479"/>
        <v>03/04/23</v>
      </c>
      <c r="AS954" s="16">
        <v>1</v>
      </c>
      <c r="AT954" s="66">
        <f>AP954/'pivot general'!$A$8</f>
        <v>5.6703854444505866E-4</v>
      </c>
    </row>
    <row r="955" spans="1:46" ht="14.4" x14ac:dyDescent="0.3">
      <c r="A955" s="16">
        <v>954</v>
      </c>
      <c r="B955" s="16" t="str">
        <f t="shared" si="448"/>
        <v>ORD-PP-954-20/04/23</v>
      </c>
      <c r="C955" s="17" t="s">
        <v>43</v>
      </c>
      <c r="D955" s="16" t="str">
        <f>_xlfn.XLOOKUP($C955,Product!$E$3:$E$29,Product!$D$3:$D$29)</f>
        <v>PP</v>
      </c>
      <c r="E955" s="18" t="s">
        <v>669</v>
      </c>
      <c r="F955" s="18">
        <f t="shared" si="449"/>
        <v>10</v>
      </c>
      <c r="G955" s="18">
        <f t="shared" si="450"/>
        <v>20</v>
      </c>
      <c r="H955" s="18">
        <f t="shared" si="451"/>
        <v>31</v>
      </c>
      <c r="I955" s="18">
        <f t="shared" si="452"/>
        <v>10</v>
      </c>
      <c r="J955" s="16" t="str">
        <f t="shared" si="453"/>
        <v>Snow White</v>
      </c>
      <c r="K955" s="16" t="str">
        <f t="shared" si="454"/>
        <v>Snow White</v>
      </c>
      <c r="L955" s="25" t="str">
        <f t="shared" si="455"/>
        <v xml:space="preserve"> 2</v>
      </c>
      <c r="M955" s="19">
        <f t="shared" si="456"/>
        <v>2</v>
      </c>
      <c r="N955" s="18">
        <f t="shared" si="457"/>
        <v>44</v>
      </c>
      <c r="O955" s="18">
        <f t="shared" si="458"/>
        <v>56</v>
      </c>
      <c r="P955" s="18">
        <f t="shared" si="459"/>
        <v>67</v>
      </c>
      <c r="Q955" s="18">
        <f t="shared" si="460"/>
        <v>12</v>
      </c>
      <c r="R955" s="27" t="str">
        <f t="shared" si="461"/>
        <v xml:space="preserve">Carmine Red </v>
      </c>
      <c r="S955" s="19" t="str">
        <f t="shared" si="462"/>
        <v xml:space="preserve">Carmine Red </v>
      </c>
      <c r="T955" s="19" t="str">
        <f t="shared" si="463"/>
        <v xml:space="preserve"> 1</v>
      </c>
      <c r="U955" s="19">
        <f t="shared" si="464"/>
        <v>1</v>
      </c>
      <c r="V955" s="20" t="e">
        <f t="shared" si="465"/>
        <v>#VALUE!</v>
      </c>
      <c r="W955" s="18" t="e">
        <f t="shared" si="466"/>
        <v>#VALUE!</v>
      </c>
      <c r="X955" s="18" t="e">
        <f t="shared" si="467"/>
        <v>#VALUE!</v>
      </c>
      <c r="Y955" s="18" t="e">
        <f t="shared" si="468"/>
        <v>#VALUE!</v>
      </c>
      <c r="Z955" s="16" t="str">
        <f t="shared" si="469"/>
        <v xml:space="preserve"> </v>
      </c>
      <c r="AA955" s="16" t="str">
        <f t="shared" si="470"/>
        <v xml:space="preserve"> </v>
      </c>
      <c r="AB955" s="19" t="str">
        <f t="shared" si="471"/>
        <v>0</v>
      </c>
      <c r="AC955" s="19">
        <f t="shared" si="472"/>
        <v>0</v>
      </c>
      <c r="AD955" s="19">
        <f t="shared" si="473"/>
        <v>3</v>
      </c>
      <c r="AE955" s="31">
        <f>_xlfn.XLOOKUP(C955,Product!$E$3:$E$29,Product!$F$3:$F$29)</f>
        <v>395000</v>
      </c>
      <c r="AF955" s="31">
        <f>_xlfn.XLOOKUP(C955,Product!$E$3:$E$29,Product!$G$3:$G$29)</f>
        <v>172000</v>
      </c>
      <c r="AG955" s="21" t="s">
        <v>96</v>
      </c>
      <c r="AH955" s="22">
        <f>_xlfn.XLOOKUP(AG955,Diskon!$C$3:$C$9,Diskon!$D$3:$D$9)</f>
        <v>0.1</v>
      </c>
      <c r="AI955" s="17" t="s">
        <v>13</v>
      </c>
      <c r="AJ955" s="16" t="s">
        <v>14</v>
      </c>
      <c r="AK955" s="16" t="s">
        <v>70</v>
      </c>
      <c r="AL955" s="23">
        <f t="shared" si="474"/>
        <v>1185000</v>
      </c>
      <c r="AM955" s="23">
        <f t="shared" si="475"/>
        <v>118500</v>
      </c>
      <c r="AN955" s="23">
        <f t="shared" si="476"/>
        <v>1066500</v>
      </c>
      <c r="AO955" s="23">
        <f t="shared" si="477"/>
        <v>516000</v>
      </c>
      <c r="AP955" s="23">
        <f t="shared" si="478"/>
        <v>550500</v>
      </c>
      <c r="AQ955" s="24">
        <v>45036</v>
      </c>
      <c r="AR955" s="27" t="str">
        <f t="shared" si="479"/>
        <v>20/04/23</v>
      </c>
      <c r="AS955" s="16">
        <v>5</v>
      </c>
      <c r="AT955" s="66">
        <f>AP955/'pivot general'!$A$8</f>
        <v>8.258061341719703E-4</v>
      </c>
    </row>
    <row r="956" spans="1:46" ht="14.4" x14ac:dyDescent="0.3">
      <c r="A956" s="16">
        <v>955</v>
      </c>
      <c r="B956" s="16" t="str">
        <f t="shared" si="448"/>
        <v>ORD-PU-955-04/04/23</v>
      </c>
      <c r="C956" s="17" t="s">
        <v>71</v>
      </c>
      <c r="D956" s="16" t="str">
        <f>_xlfn.XLOOKUP($C956,Product!$E$3:$E$29,Product!$D$3:$D$29)</f>
        <v>PU</v>
      </c>
      <c r="E956" s="18" t="s">
        <v>729</v>
      </c>
      <c r="F956" s="18">
        <f t="shared" si="449"/>
        <v>10</v>
      </c>
      <c r="G956" s="18">
        <f t="shared" si="450"/>
        <v>20</v>
      </c>
      <c r="H956" s="18">
        <f t="shared" si="451"/>
        <v>31</v>
      </c>
      <c r="I956" s="18">
        <f t="shared" si="452"/>
        <v>10</v>
      </c>
      <c r="J956" s="16" t="str">
        <f t="shared" si="453"/>
        <v>Ocean Blue</v>
      </c>
      <c r="K956" s="16" t="str">
        <f t="shared" si="454"/>
        <v>Ocean Blue</v>
      </c>
      <c r="L956" s="25" t="str">
        <f t="shared" si="455"/>
        <v xml:space="preserve"> 1</v>
      </c>
      <c r="M956" s="19">
        <f t="shared" si="456"/>
        <v>1</v>
      </c>
      <c r="N956" s="18">
        <f t="shared" si="457"/>
        <v>44</v>
      </c>
      <c r="O956" s="18">
        <f t="shared" si="458"/>
        <v>53</v>
      </c>
      <c r="P956" s="18">
        <f t="shared" si="459"/>
        <v>64</v>
      </c>
      <c r="Q956" s="18">
        <f t="shared" si="460"/>
        <v>9</v>
      </c>
      <c r="R956" s="27" t="str">
        <f t="shared" si="461"/>
        <v xml:space="preserve">Ash Grey </v>
      </c>
      <c r="S956" s="19" t="str">
        <f t="shared" si="462"/>
        <v xml:space="preserve">Ash Grey </v>
      </c>
      <c r="T956" s="19" t="str">
        <f t="shared" si="463"/>
        <v xml:space="preserve"> 3</v>
      </c>
      <c r="U956" s="19">
        <f t="shared" si="464"/>
        <v>3</v>
      </c>
      <c r="V956" s="20">
        <f t="shared" si="465"/>
        <v>77</v>
      </c>
      <c r="W956" s="18">
        <f t="shared" si="466"/>
        <v>85</v>
      </c>
      <c r="X956" s="18">
        <f t="shared" si="467"/>
        <v>96</v>
      </c>
      <c r="Y956" s="18">
        <f t="shared" si="468"/>
        <v>8</v>
      </c>
      <c r="Z956" s="16" t="str">
        <f t="shared" si="469"/>
        <v xml:space="preserve">Magenta </v>
      </c>
      <c r="AA956" s="16" t="str">
        <f t="shared" si="470"/>
        <v xml:space="preserve">Magenta </v>
      </c>
      <c r="AB956" s="19" t="str">
        <f t="shared" si="471"/>
        <v xml:space="preserve"> 1</v>
      </c>
      <c r="AC956" s="19">
        <f t="shared" si="472"/>
        <v>1</v>
      </c>
      <c r="AD956" s="19">
        <f t="shared" si="473"/>
        <v>5</v>
      </c>
      <c r="AE956" s="31">
        <f>_xlfn.XLOOKUP(C956,Product!$E$3:$E$29,Product!$F$3:$F$29)</f>
        <v>200000</v>
      </c>
      <c r="AF956" s="31">
        <f>_xlfn.XLOOKUP(C956,Product!$E$3:$E$29,Product!$G$3:$G$29)</f>
        <v>64000</v>
      </c>
      <c r="AG956" s="21" t="s">
        <v>92</v>
      </c>
      <c r="AH956" s="22">
        <f>_xlfn.XLOOKUP(AG956,Diskon!$C$3:$C$9,Diskon!$D$3:$D$9)</f>
        <v>0.1</v>
      </c>
      <c r="AI956" s="17" t="s">
        <v>90</v>
      </c>
      <c r="AJ956" s="16" t="s">
        <v>14</v>
      </c>
      <c r="AK956" s="16" t="s">
        <v>64</v>
      </c>
      <c r="AL956" s="23">
        <f t="shared" si="474"/>
        <v>1000000</v>
      </c>
      <c r="AM956" s="23">
        <f t="shared" si="475"/>
        <v>100000</v>
      </c>
      <c r="AN956" s="23">
        <f t="shared" si="476"/>
        <v>900000</v>
      </c>
      <c r="AO956" s="23">
        <f t="shared" si="477"/>
        <v>320000</v>
      </c>
      <c r="AP956" s="23">
        <f t="shared" si="478"/>
        <v>580000</v>
      </c>
      <c r="AQ956" s="24">
        <v>45020</v>
      </c>
      <c r="AR956" s="27" t="str">
        <f t="shared" si="479"/>
        <v>04/04/23</v>
      </c>
      <c r="AS956" s="16">
        <v>2</v>
      </c>
      <c r="AT956" s="66">
        <f>AP956/'pivot general'!$A$8</f>
        <v>8.700591422701958E-4</v>
      </c>
    </row>
    <row r="957" spans="1:46" ht="14.4" x14ac:dyDescent="0.3">
      <c r="A957" s="16">
        <v>956</v>
      </c>
      <c r="B957" s="16" t="str">
        <f t="shared" si="448"/>
        <v>ORD-SP-956-19/04/23</v>
      </c>
      <c r="C957" s="17" t="s">
        <v>65</v>
      </c>
      <c r="D957" s="16" t="str">
        <f>_xlfn.XLOOKUP($C957,Product!$E$3:$E$29,Product!$D$3:$D$29)</f>
        <v>SP</v>
      </c>
      <c r="E957" s="18" t="s">
        <v>730</v>
      </c>
      <c r="F957" s="18">
        <f t="shared" si="449"/>
        <v>10</v>
      </c>
      <c r="G957" s="18">
        <f t="shared" si="450"/>
        <v>20</v>
      </c>
      <c r="H957" s="18">
        <f t="shared" si="451"/>
        <v>31</v>
      </c>
      <c r="I957" s="18">
        <f t="shared" si="452"/>
        <v>10</v>
      </c>
      <c r="J957" s="16" t="str">
        <f t="shared" si="453"/>
        <v>Ocean Blue</v>
      </c>
      <c r="K957" s="16" t="str">
        <f t="shared" si="454"/>
        <v>Ocean Blue</v>
      </c>
      <c r="L957" s="25" t="str">
        <f t="shared" si="455"/>
        <v xml:space="preserve"> 2</v>
      </c>
      <c r="M957" s="19">
        <f t="shared" si="456"/>
        <v>2</v>
      </c>
      <c r="N957" s="18">
        <f t="shared" si="457"/>
        <v>44</v>
      </c>
      <c r="O957" s="18">
        <f t="shared" si="458"/>
        <v>53</v>
      </c>
      <c r="P957" s="18">
        <f t="shared" si="459"/>
        <v>64</v>
      </c>
      <c r="Q957" s="18">
        <f t="shared" si="460"/>
        <v>9</v>
      </c>
      <c r="R957" s="27" t="str">
        <f t="shared" si="461"/>
        <v xml:space="preserve">Ash Grey </v>
      </c>
      <c r="S957" s="19" t="str">
        <f t="shared" si="462"/>
        <v xml:space="preserve">Ash Grey </v>
      </c>
      <c r="T957" s="19" t="str">
        <f t="shared" si="463"/>
        <v xml:space="preserve"> 1</v>
      </c>
      <c r="U957" s="19">
        <f t="shared" si="464"/>
        <v>1</v>
      </c>
      <c r="V957" s="20">
        <f t="shared" si="465"/>
        <v>77</v>
      </c>
      <c r="W957" s="18">
        <f t="shared" si="466"/>
        <v>88</v>
      </c>
      <c r="X957" s="18">
        <f t="shared" si="467"/>
        <v>99</v>
      </c>
      <c r="Y957" s="18">
        <f t="shared" si="468"/>
        <v>11</v>
      </c>
      <c r="Z957" s="16" t="str">
        <f t="shared" si="469"/>
        <v xml:space="preserve">Snow White </v>
      </c>
      <c r="AA957" s="16" t="str">
        <f t="shared" si="470"/>
        <v xml:space="preserve">Snow White </v>
      </c>
      <c r="AB957" s="19" t="str">
        <f t="shared" si="471"/>
        <v xml:space="preserve"> 2</v>
      </c>
      <c r="AC957" s="19">
        <f t="shared" si="472"/>
        <v>2</v>
      </c>
      <c r="AD957" s="19">
        <f t="shared" si="473"/>
        <v>5</v>
      </c>
      <c r="AE957" s="31">
        <f>_xlfn.XLOOKUP(C957,Product!$E$3:$E$29,Product!$F$3:$F$29)</f>
        <v>360000</v>
      </c>
      <c r="AF957" s="31">
        <f>_xlfn.XLOOKUP(C957,Product!$E$3:$E$29,Product!$G$3:$G$29)</f>
        <v>108000</v>
      </c>
      <c r="AG957" s="21" t="s">
        <v>96</v>
      </c>
      <c r="AH957" s="22">
        <f>_xlfn.XLOOKUP(AG957,Diskon!$C$3:$C$9,Diskon!$D$3:$D$9)</f>
        <v>0.1</v>
      </c>
      <c r="AI957" s="17" t="s">
        <v>13</v>
      </c>
      <c r="AJ957" s="16" t="s">
        <v>14</v>
      </c>
      <c r="AK957" s="16" t="s">
        <v>68</v>
      </c>
      <c r="AL957" s="23">
        <f t="shared" si="474"/>
        <v>1800000</v>
      </c>
      <c r="AM957" s="23">
        <f t="shared" si="475"/>
        <v>180000</v>
      </c>
      <c r="AN957" s="23">
        <f t="shared" si="476"/>
        <v>1620000</v>
      </c>
      <c r="AO957" s="23">
        <f t="shared" si="477"/>
        <v>540000</v>
      </c>
      <c r="AP957" s="23">
        <f t="shared" si="478"/>
        <v>1080000</v>
      </c>
      <c r="AQ957" s="24">
        <v>45035</v>
      </c>
      <c r="AR957" s="27" t="str">
        <f t="shared" si="479"/>
        <v>19/04/23</v>
      </c>
      <c r="AS957" s="16">
        <v>3</v>
      </c>
      <c r="AT957" s="66">
        <f>AP957/'pivot general'!$A$8</f>
        <v>1.6201101269858818E-3</v>
      </c>
    </row>
    <row r="958" spans="1:46" ht="14.4" x14ac:dyDescent="0.3">
      <c r="A958" s="16">
        <v>957</v>
      </c>
      <c r="B958" s="16" t="str">
        <f t="shared" si="448"/>
        <v>ORD-PW-957-16/04/23</v>
      </c>
      <c r="C958" s="17" t="s">
        <v>73</v>
      </c>
      <c r="D958" s="16" t="str">
        <f>_xlfn.XLOOKUP($C958,Product!$E$3:$E$29,Product!$D$3:$D$29)</f>
        <v>PW</v>
      </c>
      <c r="E958" s="18" t="s">
        <v>731</v>
      </c>
      <c r="F958" s="18">
        <f t="shared" si="449"/>
        <v>10</v>
      </c>
      <c r="G958" s="18">
        <f t="shared" si="450"/>
        <v>17</v>
      </c>
      <c r="H958" s="18">
        <f t="shared" si="451"/>
        <v>28</v>
      </c>
      <c r="I958" s="18">
        <f t="shared" si="452"/>
        <v>7</v>
      </c>
      <c r="J958" s="16" t="str">
        <f t="shared" si="453"/>
        <v>Magenta</v>
      </c>
      <c r="K958" s="16" t="str">
        <f t="shared" si="454"/>
        <v>Magenta</v>
      </c>
      <c r="L958" s="25" t="str">
        <f t="shared" si="455"/>
        <v xml:space="preserve"> 5</v>
      </c>
      <c r="M958" s="19">
        <f t="shared" si="456"/>
        <v>5</v>
      </c>
      <c r="N958" s="18">
        <f t="shared" si="457"/>
        <v>41</v>
      </c>
      <c r="O958" s="18">
        <f t="shared" si="458"/>
        <v>49</v>
      </c>
      <c r="P958" s="18">
        <f t="shared" si="459"/>
        <v>60</v>
      </c>
      <c r="Q958" s="18">
        <f t="shared" si="460"/>
        <v>8</v>
      </c>
      <c r="R958" s="27" t="str">
        <f t="shared" si="461"/>
        <v xml:space="preserve">Magenta </v>
      </c>
      <c r="S958" s="19" t="str">
        <f t="shared" si="462"/>
        <v xml:space="preserve">Magenta </v>
      </c>
      <c r="T958" s="19" t="str">
        <f t="shared" si="463"/>
        <v xml:space="preserve"> 1</v>
      </c>
      <c r="U958" s="19">
        <f t="shared" si="464"/>
        <v>1</v>
      </c>
      <c r="V958" s="20" t="e">
        <f t="shared" si="465"/>
        <v>#VALUE!</v>
      </c>
      <c r="W958" s="18" t="e">
        <f t="shared" si="466"/>
        <v>#VALUE!</v>
      </c>
      <c r="X958" s="18" t="e">
        <f t="shared" si="467"/>
        <v>#VALUE!</v>
      </c>
      <c r="Y958" s="18" t="e">
        <f t="shared" si="468"/>
        <v>#VALUE!</v>
      </c>
      <c r="Z958" s="16" t="str">
        <f t="shared" si="469"/>
        <v xml:space="preserve"> </v>
      </c>
      <c r="AA958" s="16" t="str">
        <f t="shared" si="470"/>
        <v xml:space="preserve"> </v>
      </c>
      <c r="AB958" s="19" t="str">
        <f t="shared" si="471"/>
        <v>0</v>
      </c>
      <c r="AC958" s="19">
        <f t="shared" si="472"/>
        <v>0</v>
      </c>
      <c r="AD958" s="19">
        <f t="shared" si="473"/>
        <v>6</v>
      </c>
      <c r="AE958" s="31">
        <f>_xlfn.XLOOKUP(C958,Product!$E$3:$E$29,Product!$F$3:$F$29)</f>
        <v>185000</v>
      </c>
      <c r="AF958" s="31">
        <f>_xlfn.XLOOKUP(C958,Product!$E$3:$E$29,Product!$G$3:$G$29)</f>
        <v>60000</v>
      </c>
      <c r="AG958" s="21" t="s">
        <v>100</v>
      </c>
      <c r="AH958" s="22">
        <f>_xlfn.XLOOKUP(AG958,Diskon!$C$3:$C$9,Diskon!$D$3:$D$9)</f>
        <v>0.15</v>
      </c>
      <c r="AI958" s="17" t="s">
        <v>13</v>
      </c>
      <c r="AJ958" s="16" t="s">
        <v>17</v>
      </c>
      <c r="AK958" s="16" t="s">
        <v>44</v>
      </c>
      <c r="AL958" s="23">
        <f t="shared" si="474"/>
        <v>1110000</v>
      </c>
      <c r="AM958" s="23">
        <f t="shared" si="475"/>
        <v>166500</v>
      </c>
      <c r="AN958" s="23">
        <f t="shared" si="476"/>
        <v>943500</v>
      </c>
      <c r="AO958" s="23">
        <f t="shared" si="477"/>
        <v>360000</v>
      </c>
      <c r="AP958" s="23">
        <f t="shared" si="478"/>
        <v>583500</v>
      </c>
      <c r="AQ958" s="24">
        <v>45032</v>
      </c>
      <c r="AR958" s="27" t="str">
        <f t="shared" si="479"/>
        <v>16/04/23</v>
      </c>
      <c r="AS958" s="16">
        <v>3</v>
      </c>
      <c r="AT958" s="66">
        <f>AP958/'pivot general'!$A$8</f>
        <v>8.7530949916320557E-4</v>
      </c>
    </row>
    <row r="959" spans="1:46" ht="14.4" x14ac:dyDescent="0.3">
      <c r="A959" s="16">
        <v>958</v>
      </c>
      <c r="B959" s="16" t="str">
        <f t="shared" si="448"/>
        <v>ORD-AK-958-26/04/23</v>
      </c>
      <c r="C959" s="17" t="s">
        <v>69</v>
      </c>
      <c r="D959" s="16" t="str">
        <f>_xlfn.XLOOKUP($C959,Product!$E$3:$E$29,Product!$D$3:$D$29)</f>
        <v>AK</v>
      </c>
      <c r="E959" s="18" t="s">
        <v>732</v>
      </c>
      <c r="F959" s="18">
        <f t="shared" si="449"/>
        <v>10</v>
      </c>
      <c r="G959" s="18">
        <f t="shared" si="450"/>
        <v>14</v>
      </c>
      <c r="H959" s="18">
        <f t="shared" si="451"/>
        <v>25</v>
      </c>
      <c r="I959" s="18">
        <f t="shared" si="452"/>
        <v>4</v>
      </c>
      <c r="J959" s="16" t="str">
        <f t="shared" si="453"/>
        <v>Gold</v>
      </c>
      <c r="K959" s="16" t="str">
        <f t="shared" si="454"/>
        <v>Gold</v>
      </c>
      <c r="L959" s="25" t="str">
        <f t="shared" si="455"/>
        <v xml:space="preserve"> 6</v>
      </c>
      <c r="M959" s="19">
        <f t="shared" si="456"/>
        <v>6</v>
      </c>
      <c r="N959" s="18">
        <f t="shared" si="457"/>
        <v>38</v>
      </c>
      <c r="O959" s="18">
        <f t="shared" si="458"/>
        <v>49</v>
      </c>
      <c r="P959" s="18">
        <f t="shared" si="459"/>
        <v>60</v>
      </c>
      <c r="Q959" s="18">
        <f t="shared" si="460"/>
        <v>11</v>
      </c>
      <c r="R959" s="27" t="str">
        <f t="shared" si="461"/>
        <v xml:space="preserve">Snow White </v>
      </c>
      <c r="S959" s="19" t="str">
        <f t="shared" si="462"/>
        <v xml:space="preserve">Snow White </v>
      </c>
      <c r="T959" s="19" t="str">
        <f t="shared" si="463"/>
        <v xml:space="preserve"> 1</v>
      </c>
      <c r="U959" s="19">
        <f t="shared" si="464"/>
        <v>1</v>
      </c>
      <c r="V959" s="20" t="e">
        <f t="shared" si="465"/>
        <v>#VALUE!</v>
      </c>
      <c r="W959" s="18" t="e">
        <f t="shared" si="466"/>
        <v>#VALUE!</v>
      </c>
      <c r="X959" s="18" t="e">
        <f t="shared" si="467"/>
        <v>#VALUE!</v>
      </c>
      <c r="Y959" s="18" t="e">
        <f t="shared" si="468"/>
        <v>#VALUE!</v>
      </c>
      <c r="Z959" s="16" t="str">
        <f t="shared" si="469"/>
        <v xml:space="preserve"> </v>
      </c>
      <c r="AA959" s="16" t="str">
        <f t="shared" si="470"/>
        <v xml:space="preserve"> </v>
      </c>
      <c r="AB959" s="19" t="str">
        <f t="shared" si="471"/>
        <v>0</v>
      </c>
      <c r="AC959" s="19">
        <f t="shared" si="472"/>
        <v>0</v>
      </c>
      <c r="AD959" s="19">
        <f t="shared" si="473"/>
        <v>7</v>
      </c>
      <c r="AE959" s="31">
        <f>_xlfn.XLOOKUP(C959,Product!$E$3:$E$29,Product!$F$3:$F$29)</f>
        <v>9000</v>
      </c>
      <c r="AF959" s="31">
        <f>_xlfn.XLOOKUP(C959,Product!$E$3:$E$29,Product!$G$3:$G$29)</f>
        <v>2000</v>
      </c>
      <c r="AG959" s="21" t="s">
        <v>96</v>
      </c>
      <c r="AH959" s="22">
        <f>_xlfn.XLOOKUP(AG959,Diskon!$C$3:$C$9,Diskon!$D$3:$D$9)</f>
        <v>0.1</v>
      </c>
      <c r="AI959" s="17" t="s">
        <v>13</v>
      </c>
      <c r="AJ959" s="16" t="s">
        <v>14</v>
      </c>
      <c r="AK959" s="16" t="s">
        <v>70</v>
      </c>
      <c r="AL959" s="23">
        <f t="shared" si="474"/>
        <v>63000</v>
      </c>
      <c r="AM959" s="23">
        <f t="shared" si="475"/>
        <v>6300</v>
      </c>
      <c r="AN959" s="23">
        <f t="shared" si="476"/>
        <v>56700</v>
      </c>
      <c r="AO959" s="23">
        <f t="shared" si="477"/>
        <v>14000</v>
      </c>
      <c r="AP959" s="23">
        <f t="shared" si="478"/>
        <v>42700</v>
      </c>
      <c r="AQ959" s="24">
        <v>45042</v>
      </c>
      <c r="AR959" s="27" t="str">
        <f t="shared" si="479"/>
        <v>26/04/23</v>
      </c>
      <c r="AS959" s="16">
        <v>3</v>
      </c>
      <c r="AT959" s="66">
        <f>AP959/'pivot general'!$A$8</f>
        <v>6.405435409471959E-5</v>
      </c>
    </row>
    <row r="960" spans="1:46" ht="14.4" x14ac:dyDescent="0.3">
      <c r="A960" s="16">
        <v>959</v>
      </c>
      <c r="B960" s="16" t="str">
        <f t="shared" si="448"/>
        <v>ORD-PU-959-27/04/23</v>
      </c>
      <c r="C960" s="17" t="s">
        <v>39</v>
      </c>
      <c r="D960" s="16" t="str">
        <f>_xlfn.XLOOKUP($C960,Product!$E$3:$E$29,Product!$D$3:$D$29)</f>
        <v>PU</v>
      </c>
      <c r="E960" s="18" t="s">
        <v>733</v>
      </c>
      <c r="F960" s="18">
        <f t="shared" si="449"/>
        <v>10</v>
      </c>
      <c r="G960" s="18">
        <f t="shared" si="450"/>
        <v>21</v>
      </c>
      <c r="H960" s="18">
        <f t="shared" si="451"/>
        <v>32</v>
      </c>
      <c r="I960" s="18">
        <f t="shared" si="452"/>
        <v>11</v>
      </c>
      <c r="J960" s="16" t="str">
        <f t="shared" si="453"/>
        <v>Carmine Red</v>
      </c>
      <c r="K960" s="16" t="str">
        <f t="shared" si="454"/>
        <v>Carmine Red</v>
      </c>
      <c r="L960" s="25" t="str">
        <f t="shared" si="455"/>
        <v xml:space="preserve"> 4</v>
      </c>
      <c r="M960" s="19">
        <f t="shared" si="456"/>
        <v>4</v>
      </c>
      <c r="N960" s="18">
        <f t="shared" si="457"/>
        <v>45</v>
      </c>
      <c r="O960" s="18">
        <f t="shared" si="458"/>
        <v>50</v>
      </c>
      <c r="P960" s="18">
        <f t="shared" si="459"/>
        <v>61</v>
      </c>
      <c r="Q960" s="18">
        <f t="shared" si="460"/>
        <v>5</v>
      </c>
      <c r="R960" s="27" t="str">
        <f t="shared" si="461"/>
        <v xml:space="preserve">Dusk </v>
      </c>
      <c r="S960" s="19" t="str">
        <f t="shared" si="462"/>
        <v xml:space="preserve">Dusk </v>
      </c>
      <c r="T960" s="19" t="str">
        <f t="shared" si="463"/>
        <v xml:space="preserve"> 2</v>
      </c>
      <c r="U960" s="19">
        <f t="shared" si="464"/>
        <v>2</v>
      </c>
      <c r="V960" s="20">
        <f t="shared" si="465"/>
        <v>74</v>
      </c>
      <c r="W960" s="18">
        <f t="shared" si="466"/>
        <v>89</v>
      </c>
      <c r="X960" s="18">
        <f t="shared" si="467"/>
        <v>100</v>
      </c>
      <c r="Y960" s="18">
        <f t="shared" si="468"/>
        <v>15</v>
      </c>
      <c r="Z960" s="16" t="str">
        <f t="shared" si="469"/>
        <v xml:space="preserve">Midnight Black </v>
      </c>
      <c r="AA960" s="16" t="str">
        <f t="shared" si="470"/>
        <v xml:space="preserve">Midnight Black </v>
      </c>
      <c r="AB960" s="19" t="str">
        <f t="shared" si="471"/>
        <v xml:space="preserve"> 1</v>
      </c>
      <c r="AC960" s="19">
        <f t="shared" si="472"/>
        <v>1</v>
      </c>
      <c r="AD960" s="19">
        <f t="shared" si="473"/>
        <v>7</v>
      </c>
      <c r="AE960" s="31">
        <f>_xlfn.XLOOKUP(C960,Product!$E$3:$E$29,Product!$F$3:$F$29)</f>
        <v>235000</v>
      </c>
      <c r="AF960" s="31">
        <f>_xlfn.XLOOKUP(C960,Product!$E$3:$E$29,Product!$G$3:$G$29)</f>
        <v>89000</v>
      </c>
      <c r="AG960" s="21" t="s">
        <v>96</v>
      </c>
      <c r="AH960" s="22">
        <f>_xlfn.XLOOKUP(AG960,Diskon!$C$3:$C$9,Diskon!$D$3:$D$9)</f>
        <v>0.1</v>
      </c>
      <c r="AI960" s="17" t="s">
        <v>13</v>
      </c>
      <c r="AJ960" s="16" t="s">
        <v>14</v>
      </c>
      <c r="AK960" s="16" t="s">
        <v>15</v>
      </c>
      <c r="AL960" s="23">
        <f t="shared" si="474"/>
        <v>1645000</v>
      </c>
      <c r="AM960" s="23">
        <f t="shared" si="475"/>
        <v>164500</v>
      </c>
      <c r="AN960" s="23">
        <f t="shared" si="476"/>
        <v>1480500</v>
      </c>
      <c r="AO960" s="23">
        <f t="shared" si="477"/>
        <v>623000</v>
      </c>
      <c r="AP960" s="23">
        <f t="shared" si="478"/>
        <v>857500</v>
      </c>
      <c r="AQ960" s="24">
        <v>45043</v>
      </c>
      <c r="AR960" s="27" t="str">
        <f t="shared" si="479"/>
        <v>27/04/23</v>
      </c>
      <c r="AS960" s="16">
        <v>4</v>
      </c>
      <c r="AT960" s="66">
        <f>AP960/'pivot general'!$A$8</f>
        <v>1.2863374387874016E-3</v>
      </c>
    </row>
    <row r="961" spans="1:46" ht="14.4" x14ac:dyDescent="0.3">
      <c r="A961" s="16">
        <v>960</v>
      </c>
      <c r="B961" s="16" t="str">
        <f t="shared" si="448"/>
        <v>ORD-AK-960-08/04/23</v>
      </c>
      <c r="C961" s="17" t="s">
        <v>50</v>
      </c>
      <c r="D961" s="16" t="str">
        <f>_xlfn.XLOOKUP($C961,Product!$E$3:$E$29,Product!$D$3:$D$29)</f>
        <v>AK</v>
      </c>
      <c r="E961" s="18" t="s">
        <v>734</v>
      </c>
      <c r="F961" s="18">
        <f t="shared" si="449"/>
        <v>10</v>
      </c>
      <c r="G961" s="18">
        <f t="shared" si="450"/>
        <v>18</v>
      </c>
      <c r="H961" s="18">
        <f t="shared" si="451"/>
        <v>29</v>
      </c>
      <c r="I961" s="18">
        <f t="shared" si="452"/>
        <v>8</v>
      </c>
      <c r="J961" s="16" t="str">
        <f t="shared" si="453"/>
        <v>Ash Grey</v>
      </c>
      <c r="K961" s="16" t="str">
        <f t="shared" si="454"/>
        <v>Ash Grey</v>
      </c>
      <c r="L961" s="25" t="str">
        <f t="shared" si="455"/>
        <v xml:space="preserve"> 4</v>
      </c>
      <c r="M961" s="19">
        <f t="shared" si="456"/>
        <v>4</v>
      </c>
      <c r="N961" s="18">
        <f t="shared" si="457"/>
        <v>42</v>
      </c>
      <c r="O961" s="18">
        <f t="shared" si="458"/>
        <v>56</v>
      </c>
      <c r="P961" s="18">
        <f t="shared" si="459"/>
        <v>67</v>
      </c>
      <c r="Q961" s="18">
        <f t="shared" si="460"/>
        <v>14</v>
      </c>
      <c r="R961" s="27" t="str">
        <f t="shared" si="461"/>
        <v xml:space="preserve">Summer Orange </v>
      </c>
      <c r="S961" s="19" t="str">
        <f t="shared" si="462"/>
        <v xml:space="preserve">Summer Orange </v>
      </c>
      <c r="T961" s="19" t="str">
        <f t="shared" si="463"/>
        <v xml:space="preserve"> 1</v>
      </c>
      <c r="U961" s="19">
        <f t="shared" si="464"/>
        <v>1</v>
      </c>
      <c r="V961" s="20">
        <f t="shared" si="465"/>
        <v>80</v>
      </c>
      <c r="W961" s="18">
        <f t="shared" si="466"/>
        <v>89</v>
      </c>
      <c r="X961" s="18">
        <f t="shared" si="467"/>
        <v>100</v>
      </c>
      <c r="Y961" s="18">
        <f t="shared" si="468"/>
        <v>9</v>
      </c>
      <c r="Z961" s="16" t="str">
        <f t="shared" si="469"/>
        <v xml:space="preserve">Ash Grey </v>
      </c>
      <c r="AA961" s="16" t="str">
        <f t="shared" si="470"/>
        <v xml:space="preserve">Ash Grey </v>
      </c>
      <c r="AB961" s="19" t="str">
        <f t="shared" si="471"/>
        <v xml:space="preserve"> 1</v>
      </c>
      <c r="AC961" s="19">
        <f t="shared" si="472"/>
        <v>1</v>
      </c>
      <c r="AD961" s="19">
        <f t="shared" si="473"/>
        <v>6</v>
      </c>
      <c r="AE961" s="31">
        <f>_xlfn.XLOOKUP(C961,Product!$E$3:$E$29,Product!$F$3:$F$29)</f>
        <v>290000</v>
      </c>
      <c r="AF961" s="31">
        <f>_xlfn.XLOOKUP(C961,Product!$E$3:$E$29,Product!$G$3:$G$29)</f>
        <v>115000</v>
      </c>
      <c r="AG961" s="21" t="s">
        <v>16</v>
      </c>
      <c r="AH961" s="22" t="e">
        <f>_xlfn.XLOOKUP(AG961,Diskon!$C$3:$C$9,Diskon!$D$3:$D$9)</f>
        <v>#N/A</v>
      </c>
      <c r="AI961" s="17" t="s">
        <v>16</v>
      </c>
      <c r="AJ961" s="16" t="s">
        <v>11</v>
      </c>
      <c r="AK961" s="16" t="s">
        <v>18</v>
      </c>
      <c r="AL961" s="23">
        <f t="shared" si="474"/>
        <v>1740000</v>
      </c>
      <c r="AM961" s="23" t="str">
        <f t="shared" si="475"/>
        <v>0</v>
      </c>
      <c r="AN961" s="23">
        <f t="shared" si="476"/>
        <v>1740000</v>
      </c>
      <c r="AO961" s="23">
        <f t="shared" si="477"/>
        <v>690000</v>
      </c>
      <c r="AP961" s="23">
        <f t="shared" si="478"/>
        <v>1050000</v>
      </c>
      <c r="AQ961" s="24">
        <v>45024</v>
      </c>
      <c r="AR961" s="27" t="str">
        <f t="shared" si="479"/>
        <v>08/04/23</v>
      </c>
      <c r="AS961" s="16">
        <v>3</v>
      </c>
      <c r="AT961" s="66">
        <f>AP961/'pivot general'!$A$8</f>
        <v>1.5751070679029407E-3</v>
      </c>
    </row>
    <row r="962" spans="1:46" ht="14.4" x14ac:dyDescent="0.3">
      <c r="A962" s="16">
        <v>961</v>
      </c>
      <c r="B962" s="16" t="str">
        <f t="shared" si="448"/>
        <v>ORD-PW-961-29/04/23</v>
      </c>
      <c r="C962" s="17" t="s">
        <v>27</v>
      </c>
      <c r="D962" s="16" t="str">
        <f>_xlfn.XLOOKUP($C962,Product!$E$3:$E$29,Product!$D$3:$D$29)</f>
        <v>PW</v>
      </c>
      <c r="E962" s="18" t="s">
        <v>132</v>
      </c>
      <c r="F962" s="18">
        <f t="shared" si="449"/>
        <v>10</v>
      </c>
      <c r="G962" s="18">
        <f t="shared" si="450"/>
        <v>20</v>
      </c>
      <c r="H962" s="18">
        <f t="shared" si="451"/>
        <v>31</v>
      </c>
      <c r="I962" s="18">
        <f t="shared" si="452"/>
        <v>10</v>
      </c>
      <c r="J962" s="16" t="str">
        <f t="shared" si="453"/>
        <v>Ocean Blue</v>
      </c>
      <c r="K962" s="16" t="str">
        <f t="shared" si="454"/>
        <v>Ocean Blue</v>
      </c>
      <c r="L962" s="25" t="str">
        <f t="shared" si="455"/>
        <v xml:space="preserve"> 2</v>
      </c>
      <c r="M962" s="19">
        <f t="shared" si="456"/>
        <v>2</v>
      </c>
      <c r="N962" s="18" t="e">
        <f t="shared" si="457"/>
        <v>#VALUE!</v>
      </c>
      <c r="O962" s="18" t="e">
        <f t="shared" si="458"/>
        <v>#VALUE!</v>
      </c>
      <c r="P962" s="18" t="e">
        <f t="shared" si="459"/>
        <v>#VALUE!</v>
      </c>
      <c r="Q962" s="18" t="e">
        <f t="shared" si="460"/>
        <v>#VALUE!</v>
      </c>
      <c r="R962" s="27" t="str">
        <f t="shared" si="461"/>
        <v xml:space="preserve"> </v>
      </c>
      <c r="S962" s="19" t="str">
        <f t="shared" si="462"/>
        <v xml:space="preserve"> </v>
      </c>
      <c r="T962" s="19" t="str">
        <f t="shared" si="463"/>
        <v>0</v>
      </c>
      <c r="U962" s="19">
        <f t="shared" si="464"/>
        <v>0</v>
      </c>
      <c r="V962" s="20" t="e">
        <f t="shared" si="465"/>
        <v>#VALUE!</v>
      </c>
      <c r="W962" s="18" t="e">
        <f t="shared" si="466"/>
        <v>#VALUE!</v>
      </c>
      <c r="X962" s="18" t="e">
        <f t="shared" si="467"/>
        <v>#VALUE!</v>
      </c>
      <c r="Y962" s="18" t="e">
        <f t="shared" si="468"/>
        <v>#VALUE!</v>
      </c>
      <c r="Z962" s="16" t="str">
        <f t="shared" si="469"/>
        <v xml:space="preserve"> </v>
      </c>
      <c r="AA962" s="16" t="str">
        <f t="shared" si="470"/>
        <v xml:space="preserve"> </v>
      </c>
      <c r="AB962" s="19" t="str">
        <f t="shared" si="471"/>
        <v>0</v>
      </c>
      <c r="AC962" s="19">
        <f t="shared" si="472"/>
        <v>0</v>
      </c>
      <c r="AD962" s="19">
        <f t="shared" si="473"/>
        <v>2</v>
      </c>
      <c r="AE962" s="31">
        <f>_xlfn.XLOOKUP(C962,Product!$E$3:$E$29,Product!$F$3:$F$29)</f>
        <v>155000</v>
      </c>
      <c r="AF962" s="31">
        <f>_xlfn.XLOOKUP(C962,Product!$E$3:$E$29,Product!$G$3:$G$29)</f>
        <v>46000</v>
      </c>
      <c r="AG962" s="21" t="s">
        <v>96</v>
      </c>
      <c r="AH962" s="22">
        <f>_xlfn.XLOOKUP(AG962,Diskon!$C$3:$C$9,Diskon!$D$3:$D$9)</f>
        <v>0.1</v>
      </c>
      <c r="AI962" s="17" t="s">
        <v>13</v>
      </c>
      <c r="AJ962" s="16" t="s">
        <v>14</v>
      </c>
      <c r="AK962" s="16" t="s">
        <v>62</v>
      </c>
      <c r="AL962" s="23">
        <f t="shared" si="474"/>
        <v>310000</v>
      </c>
      <c r="AM962" s="23">
        <f t="shared" si="475"/>
        <v>31000</v>
      </c>
      <c r="AN962" s="23">
        <f t="shared" si="476"/>
        <v>279000</v>
      </c>
      <c r="AO962" s="23">
        <f t="shared" si="477"/>
        <v>92000</v>
      </c>
      <c r="AP962" s="23">
        <f t="shared" si="478"/>
        <v>187000</v>
      </c>
      <c r="AQ962" s="24">
        <v>45045</v>
      </c>
      <c r="AR962" s="27" t="str">
        <f t="shared" si="479"/>
        <v>29/04/23</v>
      </c>
      <c r="AS962" s="16">
        <v>3</v>
      </c>
      <c r="AT962" s="66">
        <f>AP962/'pivot general'!$A$8</f>
        <v>2.8051906828366661E-4</v>
      </c>
    </row>
    <row r="963" spans="1:46" ht="14.4" x14ac:dyDescent="0.3">
      <c r="A963" s="16">
        <v>962</v>
      </c>
      <c r="B963" s="16" t="str">
        <f t="shared" ref="B963:B1001" si="480">_xlfn.CONCAT("ORD","-",D963,"-",A963,"-",AR963)</f>
        <v>ORD-PW-962-06/04/23</v>
      </c>
      <c r="C963" s="17" t="s">
        <v>9</v>
      </c>
      <c r="D963" s="16" t="str">
        <f>_xlfn.XLOOKUP($C963,Product!$E$3:$E$29,Product!$D$3:$D$29)</f>
        <v>PW</v>
      </c>
      <c r="E963" s="18" t="s">
        <v>735</v>
      </c>
      <c r="F963" s="18">
        <f t="shared" ref="F963:F1001" si="481">FIND(": ",E963,2)+2</f>
        <v>10</v>
      </c>
      <c r="G963" s="18">
        <f t="shared" ref="G963:G1001" si="482">FIND(",",E963)</f>
        <v>18</v>
      </c>
      <c r="H963" s="18">
        <f t="shared" ref="H963:H1001" si="483">FIND("}",E963,1)-2</f>
        <v>29</v>
      </c>
      <c r="I963" s="18">
        <f t="shared" ref="I963:I1001" si="484">(G963-F963)</f>
        <v>8</v>
      </c>
      <c r="J963" s="16" t="str">
        <f t="shared" ref="J963:J1001" si="485">MID(E963,F963,I963)</f>
        <v>Ash Grey</v>
      </c>
      <c r="K963" s="16" t="str">
        <f t="shared" ref="K963:K1001" si="486">TEXT(J963," ")</f>
        <v>Ash Grey</v>
      </c>
      <c r="L963" s="25" t="str">
        <f t="shared" ref="L963:L1001" si="487">MID(E963,H963,2)</f>
        <v xml:space="preserve"> 1</v>
      </c>
      <c r="M963" s="19">
        <f t="shared" ref="M963:M1001" si="488">VALUE(L963)</f>
        <v>1</v>
      </c>
      <c r="N963" s="18">
        <f t="shared" ref="N963:N1001" si="489">FIND(":",E963,H963)+2</f>
        <v>42</v>
      </c>
      <c r="O963" s="18">
        <f t="shared" ref="O963:O1001" si="490">FIND(",",E963,N963)</f>
        <v>47</v>
      </c>
      <c r="P963" s="18">
        <f t="shared" ref="P963:P1001" si="491">FIND("}",E963,N963)-2</f>
        <v>58</v>
      </c>
      <c r="Q963" s="18">
        <f t="shared" ref="Q963:Q1001" si="492">(O963-N963)</f>
        <v>5</v>
      </c>
      <c r="R963" s="27" t="str">
        <f t="shared" ref="R963:R1001" si="493">IFERROR(MID(E963,N963,Q963)," ")</f>
        <v xml:space="preserve">Gold </v>
      </c>
      <c r="S963" s="19" t="str">
        <f t="shared" ref="S963:S1001" si="494">TEXT(R963," ")</f>
        <v xml:space="preserve">Gold </v>
      </c>
      <c r="T963" s="19" t="str">
        <f t="shared" ref="T963:T1001" si="495">IFERROR(MID(E963,P963,2),"0")</f>
        <v xml:space="preserve"> 3</v>
      </c>
      <c r="U963" s="19">
        <f t="shared" ref="U963:U1001" si="496">VALUE(T963)</f>
        <v>3</v>
      </c>
      <c r="V963" s="20">
        <f t="shared" ref="V963:V1001" si="497">FIND(":",E963,P963)+2</f>
        <v>71</v>
      </c>
      <c r="W963" s="18">
        <f t="shared" ref="W963:W1001" si="498">FIND(",",E963,V963)</f>
        <v>82</v>
      </c>
      <c r="X963" s="18">
        <f t="shared" ref="X963:X1001" si="499">FIND("}",E963,V963)-2</f>
        <v>93</v>
      </c>
      <c r="Y963" s="18">
        <f t="shared" ref="Y963:Y1001" si="500">W963-V963</f>
        <v>11</v>
      </c>
      <c r="Z963" s="16" t="str">
        <f t="shared" ref="Z963:Z1001" si="501">IFERROR(MID(E963,V963,Y963)," ")</f>
        <v xml:space="preserve">Ocean Blue </v>
      </c>
      <c r="AA963" s="16" t="str">
        <f t="shared" ref="AA963:AA1001" si="502">TEXT(Z963," ")</f>
        <v xml:space="preserve">Ocean Blue </v>
      </c>
      <c r="AB963" s="19" t="str">
        <f t="shared" ref="AB963:AB1001" si="503">IFERROR(MID(E963,X963,2),"0")</f>
        <v xml:space="preserve"> 2</v>
      </c>
      <c r="AC963" s="19">
        <f t="shared" ref="AC963:AC1001" si="504">VALUE(AB963)</f>
        <v>2</v>
      </c>
      <c r="AD963" s="19">
        <f t="shared" ref="AD963:AD1001" si="505">AC963+U963+M963</f>
        <v>6</v>
      </c>
      <c r="AE963" s="31">
        <f>_xlfn.XLOOKUP(C963,Product!$E$3:$E$29,Product!$F$3:$F$29)</f>
        <v>120000</v>
      </c>
      <c r="AF963" s="31">
        <f>_xlfn.XLOOKUP(C963,Product!$E$3:$E$29,Product!$G$3:$G$29)</f>
        <v>39000</v>
      </c>
      <c r="AG963" s="21" t="s">
        <v>92</v>
      </c>
      <c r="AH963" s="22">
        <f>_xlfn.XLOOKUP(AG963,Diskon!$C$3:$C$9,Diskon!$D$3:$D$9)</f>
        <v>0.1</v>
      </c>
      <c r="AI963" s="17" t="s">
        <v>90</v>
      </c>
      <c r="AJ963" s="16" t="s">
        <v>14</v>
      </c>
      <c r="AK963" s="16" t="s">
        <v>51</v>
      </c>
      <c r="AL963" s="23">
        <f t="shared" ref="AL963:AL1001" si="506">IFERROR(AE963*AD963,"0")</f>
        <v>720000</v>
      </c>
      <c r="AM963" s="23">
        <f t="shared" ref="AM963:AM1001" si="507">IFERROR(AL963*AH963,"0")</f>
        <v>72000</v>
      </c>
      <c r="AN963" s="23">
        <f t="shared" ref="AN963:AN1001" si="508">IFERROR(AL963-AM963,"0")</f>
        <v>648000</v>
      </c>
      <c r="AO963" s="23">
        <f t="shared" ref="AO963:AO1001" si="509">IFERROR(AF963*AD963,"0")</f>
        <v>234000</v>
      </c>
      <c r="AP963" s="23">
        <f t="shared" ref="AP963:AP1001" si="510">IFERROR(AN963-AO963,"0")</f>
        <v>414000</v>
      </c>
      <c r="AQ963" s="24">
        <v>45022</v>
      </c>
      <c r="AR963" s="27" t="str">
        <f t="shared" ref="AR963:AR1001" si="511">TEXT(AQ963,"DD/MM/YY")</f>
        <v>06/04/23</v>
      </c>
      <c r="AS963" s="16">
        <v>1</v>
      </c>
      <c r="AT963" s="66">
        <f>AP963/'pivot general'!$A$8</f>
        <v>6.2104221534458801E-4</v>
      </c>
    </row>
    <row r="964" spans="1:46" ht="14.4" x14ac:dyDescent="0.3">
      <c r="A964" s="16">
        <v>963</v>
      </c>
      <c r="B964" s="16" t="str">
        <f t="shared" si="480"/>
        <v>ORD-PP-963-05/04/23</v>
      </c>
      <c r="C964" s="17" t="s">
        <v>52</v>
      </c>
      <c r="D964" s="16" t="str">
        <f>_xlfn.XLOOKUP($C964,Product!$E$3:$E$29,Product!$D$3:$D$29)</f>
        <v>PP</v>
      </c>
      <c r="E964" s="18" t="s">
        <v>382</v>
      </c>
      <c r="F964" s="18">
        <f t="shared" si="481"/>
        <v>10</v>
      </c>
      <c r="G964" s="18">
        <f t="shared" si="482"/>
        <v>20</v>
      </c>
      <c r="H964" s="18">
        <f t="shared" si="483"/>
        <v>31</v>
      </c>
      <c r="I964" s="18">
        <f t="shared" si="484"/>
        <v>10</v>
      </c>
      <c r="J964" s="16" t="str">
        <f t="shared" si="485"/>
        <v>Snow White</v>
      </c>
      <c r="K964" s="16" t="str">
        <f t="shared" si="486"/>
        <v>Snow White</v>
      </c>
      <c r="L964" s="25" t="str">
        <f t="shared" si="487"/>
        <v xml:space="preserve"> 4</v>
      </c>
      <c r="M964" s="19">
        <f t="shared" si="488"/>
        <v>4</v>
      </c>
      <c r="N964" s="18" t="e">
        <f t="shared" si="489"/>
        <v>#VALUE!</v>
      </c>
      <c r="O964" s="18" t="e">
        <f t="shared" si="490"/>
        <v>#VALUE!</v>
      </c>
      <c r="P964" s="18" t="e">
        <f t="shared" si="491"/>
        <v>#VALUE!</v>
      </c>
      <c r="Q964" s="18" t="e">
        <f t="shared" si="492"/>
        <v>#VALUE!</v>
      </c>
      <c r="R964" s="27" t="str">
        <f t="shared" si="493"/>
        <v xml:space="preserve"> </v>
      </c>
      <c r="S964" s="19" t="str">
        <f t="shared" si="494"/>
        <v xml:space="preserve"> </v>
      </c>
      <c r="T964" s="19" t="str">
        <f t="shared" si="495"/>
        <v>0</v>
      </c>
      <c r="U964" s="19">
        <f t="shared" si="496"/>
        <v>0</v>
      </c>
      <c r="V964" s="20" t="e">
        <f t="shared" si="497"/>
        <v>#VALUE!</v>
      </c>
      <c r="W964" s="18" t="e">
        <f t="shared" si="498"/>
        <v>#VALUE!</v>
      </c>
      <c r="X964" s="18" t="e">
        <f t="shared" si="499"/>
        <v>#VALUE!</v>
      </c>
      <c r="Y964" s="18" t="e">
        <f t="shared" si="500"/>
        <v>#VALUE!</v>
      </c>
      <c r="Z964" s="16" t="str">
        <f t="shared" si="501"/>
        <v xml:space="preserve"> </v>
      </c>
      <c r="AA964" s="16" t="str">
        <f t="shared" si="502"/>
        <v xml:space="preserve"> </v>
      </c>
      <c r="AB964" s="19" t="str">
        <f t="shared" si="503"/>
        <v>0</v>
      </c>
      <c r="AC964" s="19">
        <f t="shared" si="504"/>
        <v>0</v>
      </c>
      <c r="AD964" s="19">
        <f t="shared" si="505"/>
        <v>4</v>
      </c>
      <c r="AE964" s="31">
        <f>_xlfn.XLOOKUP(C964,Product!$E$3:$E$29,Product!$F$3:$F$29)</f>
        <v>100000</v>
      </c>
      <c r="AF964" s="31">
        <f>_xlfn.XLOOKUP(C964,Product!$E$3:$E$29,Product!$G$3:$G$29)</f>
        <v>31000</v>
      </c>
      <c r="AG964" s="21" t="s">
        <v>10</v>
      </c>
      <c r="AH964" s="22">
        <f>_xlfn.XLOOKUP(AG964,Diskon!$C$3:$C$9,Diskon!$D$3:$D$9)</f>
        <v>0.1</v>
      </c>
      <c r="AI964" s="17" t="s">
        <v>90</v>
      </c>
      <c r="AJ964" s="16" t="s">
        <v>11</v>
      </c>
      <c r="AK964" s="16" t="s">
        <v>42</v>
      </c>
      <c r="AL964" s="23">
        <f t="shared" si="506"/>
        <v>400000</v>
      </c>
      <c r="AM964" s="23">
        <f t="shared" si="507"/>
        <v>40000</v>
      </c>
      <c r="AN964" s="23">
        <f t="shared" si="508"/>
        <v>360000</v>
      </c>
      <c r="AO964" s="23">
        <f t="shared" si="509"/>
        <v>124000</v>
      </c>
      <c r="AP964" s="23">
        <f t="shared" si="510"/>
        <v>236000</v>
      </c>
      <c r="AQ964" s="24">
        <v>45021</v>
      </c>
      <c r="AR964" s="27" t="str">
        <f t="shared" si="511"/>
        <v>05/04/23</v>
      </c>
      <c r="AS964" s="16">
        <v>1</v>
      </c>
      <c r="AT964" s="66">
        <f>AP964/'pivot general'!$A$8</f>
        <v>3.5402406478580382E-4</v>
      </c>
    </row>
    <row r="965" spans="1:46" ht="14.4" x14ac:dyDescent="0.3">
      <c r="A965" s="16">
        <v>964</v>
      </c>
      <c r="B965" s="16" t="str">
        <f t="shared" si="480"/>
        <v>ORD-AK-964-06/04/23</v>
      </c>
      <c r="C965" s="17" t="s">
        <v>50</v>
      </c>
      <c r="D965" s="16" t="str">
        <f>_xlfn.XLOOKUP($C965,Product!$E$3:$E$29,Product!$D$3:$D$29)</f>
        <v>AK</v>
      </c>
      <c r="E965" s="18" t="s">
        <v>619</v>
      </c>
      <c r="F965" s="18">
        <f t="shared" si="481"/>
        <v>10</v>
      </c>
      <c r="G965" s="18">
        <f t="shared" si="482"/>
        <v>20</v>
      </c>
      <c r="H965" s="18">
        <f t="shared" si="483"/>
        <v>31</v>
      </c>
      <c r="I965" s="18">
        <f t="shared" si="484"/>
        <v>10</v>
      </c>
      <c r="J965" s="16" t="str">
        <f t="shared" si="485"/>
        <v>Snow White</v>
      </c>
      <c r="K965" s="16" t="str">
        <f t="shared" si="486"/>
        <v>Snow White</v>
      </c>
      <c r="L965" s="25" t="str">
        <f t="shared" si="487"/>
        <v xml:space="preserve"> 3</v>
      </c>
      <c r="M965" s="19">
        <f t="shared" si="488"/>
        <v>3</v>
      </c>
      <c r="N965" s="18">
        <f t="shared" si="489"/>
        <v>44</v>
      </c>
      <c r="O965" s="18">
        <f t="shared" si="490"/>
        <v>59</v>
      </c>
      <c r="P965" s="18">
        <f t="shared" si="491"/>
        <v>70</v>
      </c>
      <c r="Q965" s="18">
        <f t="shared" si="492"/>
        <v>15</v>
      </c>
      <c r="R965" s="27" t="str">
        <f t="shared" si="493"/>
        <v xml:space="preserve">Midnight Black </v>
      </c>
      <c r="S965" s="19" t="str">
        <f t="shared" si="494"/>
        <v xml:space="preserve">Midnight Black </v>
      </c>
      <c r="T965" s="19" t="str">
        <f t="shared" si="495"/>
        <v xml:space="preserve"> 3</v>
      </c>
      <c r="U965" s="19">
        <f t="shared" si="496"/>
        <v>3</v>
      </c>
      <c r="V965" s="20" t="e">
        <f t="shared" si="497"/>
        <v>#VALUE!</v>
      </c>
      <c r="W965" s="18" t="e">
        <f t="shared" si="498"/>
        <v>#VALUE!</v>
      </c>
      <c r="X965" s="18" t="e">
        <f t="shared" si="499"/>
        <v>#VALUE!</v>
      </c>
      <c r="Y965" s="18" t="e">
        <f t="shared" si="500"/>
        <v>#VALUE!</v>
      </c>
      <c r="Z965" s="16" t="str">
        <f t="shared" si="501"/>
        <v xml:space="preserve"> </v>
      </c>
      <c r="AA965" s="16" t="str">
        <f t="shared" si="502"/>
        <v xml:space="preserve"> </v>
      </c>
      <c r="AB965" s="19" t="str">
        <f t="shared" si="503"/>
        <v>0</v>
      </c>
      <c r="AC965" s="19">
        <f t="shared" si="504"/>
        <v>0</v>
      </c>
      <c r="AD965" s="19">
        <f t="shared" si="505"/>
        <v>6</v>
      </c>
      <c r="AE965" s="31">
        <f>_xlfn.XLOOKUP(C965,Product!$E$3:$E$29,Product!$F$3:$F$29)</f>
        <v>290000</v>
      </c>
      <c r="AF965" s="31">
        <f>_xlfn.XLOOKUP(C965,Product!$E$3:$E$29,Product!$G$3:$G$29)</f>
        <v>115000</v>
      </c>
      <c r="AG965" s="21" t="s">
        <v>89</v>
      </c>
      <c r="AH965" s="22">
        <f>_xlfn.XLOOKUP(AG965,Diskon!$C$3:$C$9,Diskon!$D$3:$D$9)</f>
        <v>0.15</v>
      </c>
      <c r="AI965" s="17" t="s">
        <v>90</v>
      </c>
      <c r="AJ965" s="16" t="s">
        <v>23</v>
      </c>
      <c r="AK965" s="16" t="s">
        <v>20</v>
      </c>
      <c r="AL965" s="23">
        <f t="shared" si="506"/>
        <v>1740000</v>
      </c>
      <c r="AM965" s="23">
        <f t="shared" si="507"/>
        <v>261000</v>
      </c>
      <c r="AN965" s="23">
        <f t="shared" si="508"/>
        <v>1479000</v>
      </c>
      <c r="AO965" s="23">
        <f t="shared" si="509"/>
        <v>690000</v>
      </c>
      <c r="AP965" s="23">
        <f t="shared" si="510"/>
        <v>789000</v>
      </c>
      <c r="AQ965" s="24">
        <v>45022</v>
      </c>
      <c r="AR965" s="27" t="str">
        <f t="shared" si="511"/>
        <v>06/04/23</v>
      </c>
      <c r="AS965" s="16">
        <v>2</v>
      </c>
      <c r="AT965" s="66">
        <f>AP965/'pivot general'!$A$8</f>
        <v>1.1835804538813527E-3</v>
      </c>
    </row>
    <row r="966" spans="1:46" ht="14.4" x14ac:dyDescent="0.3">
      <c r="A966" s="16">
        <v>965</v>
      </c>
      <c r="B966" s="16" t="str">
        <f t="shared" si="480"/>
        <v>ORD-PW-965-29/04/23</v>
      </c>
      <c r="C966" s="17" t="s">
        <v>22</v>
      </c>
      <c r="D966" s="16" t="str">
        <f>_xlfn.XLOOKUP($C966,Product!$E$3:$E$29,Product!$D$3:$D$29)</f>
        <v>PW</v>
      </c>
      <c r="E966" s="18" t="s">
        <v>583</v>
      </c>
      <c r="F966" s="18">
        <f t="shared" si="481"/>
        <v>10</v>
      </c>
      <c r="G966" s="18">
        <f t="shared" si="482"/>
        <v>14</v>
      </c>
      <c r="H966" s="18">
        <f t="shared" si="483"/>
        <v>25</v>
      </c>
      <c r="I966" s="18">
        <f t="shared" si="484"/>
        <v>4</v>
      </c>
      <c r="J966" s="16" t="str">
        <f t="shared" si="485"/>
        <v>Gold</v>
      </c>
      <c r="K966" s="16" t="str">
        <f t="shared" si="486"/>
        <v>Gold</v>
      </c>
      <c r="L966" s="25" t="str">
        <f t="shared" si="487"/>
        <v xml:space="preserve"> 4</v>
      </c>
      <c r="M966" s="19">
        <f t="shared" si="488"/>
        <v>4</v>
      </c>
      <c r="N966" s="18" t="e">
        <f t="shared" si="489"/>
        <v>#VALUE!</v>
      </c>
      <c r="O966" s="18" t="e">
        <f t="shared" si="490"/>
        <v>#VALUE!</v>
      </c>
      <c r="P966" s="18" t="e">
        <f t="shared" si="491"/>
        <v>#VALUE!</v>
      </c>
      <c r="Q966" s="18" t="e">
        <f t="shared" si="492"/>
        <v>#VALUE!</v>
      </c>
      <c r="R966" s="27" t="str">
        <f t="shared" si="493"/>
        <v xml:space="preserve"> </v>
      </c>
      <c r="S966" s="19" t="str">
        <f t="shared" si="494"/>
        <v xml:space="preserve"> </v>
      </c>
      <c r="T966" s="19" t="str">
        <f t="shared" si="495"/>
        <v>0</v>
      </c>
      <c r="U966" s="19">
        <f t="shared" si="496"/>
        <v>0</v>
      </c>
      <c r="V966" s="20" t="e">
        <f t="shared" si="497"/>
        <v>#VALUE!</v>
      </c>
      <c r="W966" s="18" t="e">
        <f t="shared" si="498"/>
        <v>#VALUE!</v>
      </c>
      <c r="X966" s="18" t="e">
        <f t="shared" si="499"/>
        <v>#VALUE!</v>
      </c>
      <c r="Y966" s="18" t="e">
        <f t="shared" si="500"/>
        <v>#VALUE!</v>
      </c>
      <c r="Z966" s="16" t="str">
        <f t="shared" si="501"/>
        <v xml:space="preserve"> </v>
      </c>
      <c r="AA966" s="16" t="str">
        <f t="shared" si="502"/>
        <v xml:space="preserve"> </v>
      </c>
      <c r="AB966" s="19" t="str">
        <f t="shared" si="503"/>
        <v>0</v>
      </c>
      <c r="AC966" s="19">
        <f t="shared" si="504"/>
        <v>0</v>
      </c>
      <c r="AD966" s="19">
        <f t="shared" si="505"/>
        <v>4</v>
      </c>
      <c r="AE966" s="31">
        <f>_xlfn.XLOOKUP(C966,Product!$E$3:$E$29,Product!$F$3:$F$29)</f>
        <v>90000</v>
      </c>
      <c r="AF966" s="31">
        <f>_xlfn.XLOOKUP(C966,Product!$E$3:$E$29,Product!$G$3:$G$29)</f>
        <v>37000</v>
      </c>
      <c r="AG966" s="21" t="s">
        <v>100</v>
      </c>
      <c r="AH966" s="22">
        <f>_xlfn.XLOOKUP(AG966,Diskon!$C$3:$C$9,Diskon!$D$3:$D$9)</f>
        <v>0.15</v>
      </c>
      <c r="AI966" s="17" t="s">
        <v>13</v>
      </c>
      <c r="AJ966" s="16" t="s">
        <v>17</v>
      </c>
      <c r="AK966" s="16" t="s">
        <v>20</v>
      </c>
      <c r="AL966" s="23">
        <f t="shared" si="506"/>
        <v>360000</v>
      </c>
      <c r="AM966" s="23">
        <f t="shared" si="507"/>
        <v>54000</v>
      </c>
      <c r="AN966" s="23">
        <f t="shared" si="508"/>
        <v>306000</v>
      </c>
      <c r="AO966" s="23">
        <f t="shared" si="509"/>
        <v>148000</v>
      </c>
      <c r="AP966" s="23">
        <f t="shared" si="510"/>
        <v>158000</v>
      </c>
      <c r="AQ966" s="24">
        <v>45045</v>
      </c>
      <c r="AR966" s="27" t="str">
        <f t="shared" si="511"/>
        <v>29/04/23</v>
      </c>
      <c r="AS966" s="16">
        <v>4</v>
      </c>
      <c r="AT966" s="66">
        <f>AP966/'pivot general'!$A$8</f>
        <v>2.3701611117015679E-4</v>
      </c>
    </row>
    <row r="967" spans="1:46" ht="14.4" x14ac:dyDescent="0.3">
      <c r="A967" s="16">
        <v>966</v>
      </c>
      <c r="B967" s="16" t="str">
        <f t="shared" si="480"/>
        <v>ORD-PU-966-09/04/23</v>
      </c>
      <c r="C967" s="17" t="s">
        <v>39</v>
      </c>
      <c r="D967" s="16" t="str">
        <f>_xlfn.XLOOKUP($C967,Product!$E$3:$E$29,Product!$D$3:$D$29)</f>
        <v>PU</v>
      </c>
      <c r="E967" s="18" t="s">
        <v>736</v>
      </c>
      <c r="F967" s="18">
        <f t="shared" si="481"/>
        <v>10</v>
      </c>
      <c r="G967" s="18">
        <f t="shared" si="482"/>
        <v>14</v>
      </c>
      <c r="H967" s="18">
        <f t="shared" si="483"/>
        <v>25</v>
      </c>
      <c r="I967" s="18">
        <f t="shared" si="484"/>
        <v>4</v>
      </c>
      <c r="J967" s="16" t="str">
        <f t="shared" si="485"/>
        <v>Dusk</v>
      </c>
      <c r="K967" s="16" t="str">
        <f t="shared" si="486"/>
        <v>Dusk</v>
      </c>
      <c r="L967" s="25" t="str">
        <f t="shared" si="487"/>
        <v xml:space="preserve"> 2</v>
      </c>
      <c r="M967" s="19">
        <f t="shared" si="488"/>
        <v>2</v>
      </c>
      <c r="N967" s="18">
        <f t="shared" si="489"/>
        <v>38</v>
      </c>
      <c r="O967" s="18">
        <f t="shared" si="490"/>
        <v>48</v>
      </c>
      <c r="P967" s="18">
        <f t="shared" si="491"/>
        <v>59</v>
      </c>
      <c r="Q967" s="18">
        <f t="shared" si="492"/>
        <v>10</v>
      </c>
      <c r="R967" s="27" t="str">
        <f t="shared" si="493"/>
        <v xml:space="preserve">Rose Gold </v>
      </c>
      <c r="S967" s="19" t="str">
        <f t="shared" si="494"/>
        <v xml:space="preserve">Rose Gold </v>
      </c>
      <c r="T967" s="19" t="str">
        <f t="shared" si="495"/>
        <v xml:space="preserve"> 1</v>
      </c>
      <c r="U967" s="19">
        <f t="shared" si="496"/>
        <v>1</v>
      </c>
      <c r="V967" s="20">
        <f t="shared" si="497"/>
        <v>72</v>
      </c>
      <c r="W967" s="18">
        <f t="shared" si="498"/>
        <v>80</v>
      </c>
      <c r="X967" s="18">
        <f t="shared" si="499"/>
        <v>91</v>
      </c>
      <c r="Y967" s="18">
        <f t="shared" si="500"/>
        <v>8</v>
      </c>
      <c r="Z967" s="16" t="str">
        <f t="shared" si="501"/>
        <v xml:space="preserve">Magenta </v>
      </c>
      <c r="AA967" s="16" t="str">
        <f t="shared" si="502"/>
        <v xml:space="preserve">Magenta </v>
      </c>
      <c r="AB967" s="19" t="str">
        <f t="shared" si="503"/>
        <v xml:space="preserve"> 1</v>
      </c>
      <c r="AC967" s="19">
        <f t="shared" si="504"/>
        <v>1</v>
      </c>
      <c r="AD967" s="19">
        <f t="shared" si="505"/>
        <v>4</v>
      </c>
      <c r="AE967" s="31">
        <f>_xlfn.XLOOKUP(C967,Product!$E$3:$E$29,Product!$F$3:$F$29)</f>
        <v>235000</v>
      </c>
      <c r="AF967" s="31">
        <f>_xlfn.XLOOKUP(C967,Product!$E$3:$E$29,Product!$G$3:$G$29)</f>
        <v>89000</v>
      </c>
      <c r="AG967" s="21" t="s">
        <v>16</v>
      </c>
      <c r="AH967" s="22" t="e">
        <f>_xlfn.XLOOKUP(AG967,Diskon!$C$3:$C$9,Diskon!$D$3:$D$9)</f>
        <v>#N/A</v>
      </c>
      <c r="AI967" s="17" t="s">
        <v>16</v>
      </c>
      <c r="AJ967" s="16" t="s">
        <v>11</v>
      </c>
      <c r="AK967" s="16" t="s">
        <v>60</v>
      </c>
      <c r="AL967" s="23">
        <f t="shared" si="506"/>
        <v>940000</v>
      </c>
      <c r="AM967" s="23" t="str">
        <f t="shared" si="507"/>
        <v>0</v>
      </c>
      <c r="AN967" s="23">
        <f t="shared" si="508"/>
        <v>940000</v>
      </c>
      <c r="AO967" s="23">
        <f t="shared" si="509"/>
        <v>356000</v>
      </c>
      <c r="AP967" s="23">
        <f t="shared" si="510"/>
        <v>584000</v>
      </c>
      <c r="AQ967" s="24">
        <v>45025</v>
      </c>
      <c r="AR967" s="27" t="str">
        <f t="shared" si="511"/>
        <v>09/04/23</v>
      </c>
      <c r="AS967" s="16">
        <v>1</v>
      </c>
      <c r="AT967" s="66">
        <f>AP967/'pivot general'!$A$8</f>
        <v>8.7605955014792136E-4</v>
      </c>
    </row>
    <row r="968" spans="1:46" ht="14.4" x14ac:dyDescent="0.3">
      <c r="A968" s="16">
        <v>967</v>
      </c>
      <c r="B968" s="16" t="str">
        <f t="shared" si="480"/>
        <v>ORD-PU-967-30/04/23</v>
      </c>
      <c r="C968" s="17" t="s">
        <v>41</v>
      </c>
      <c r="D968" s="16" t="str">
        <f>_xlfn.XLOOKUP($C968,Product!$E$3:$E$29,Product!$D$3:$D$29)</f>
        <v>PU</v>
      </c>
      <c r="E968" s="18" t="s">
        <v>737</v>
      </c>
      <c r="F968" s="18">
        <f t="shared" si="481"/>
        <v>10</v>
      </c>
      <c r="G968" s="18">
        <f t="shared" si="482"/>
        <v>21</v>
      </c>
      <c r="H968" s="18">
        <f t="shared" si="483"/>
        <v>32</v>
      </c>
      <c r="I968" s="18">
        <f t="shared" si="484"/>
        <v>11</v>
      </c>
      <c r="J968" s="16" t="str">
        <f t="shared" si="485"/>
        <v>Carmine Red</v>
      </c>
      <c r="K968" s="16" t="str">
        <f t="shared" si="486"/>
        <v>Carmine Red</v>
      </c>
      <c r="L968" s="25" t="str">
        <f t="shared" si="487"/>
        <v xml:space="preserve"> 2</v>
      </c>
      <c r="M968" s="19">
        <f t="shared" si="488"/>
        <v>2</v>
      </c>
      <c r="N968" s="18">
        <f t="shared" si="489"/>
        <v>45</v>
      </c>
      <c r="O968" s="18">
        <f t="shared" si="490"/>
        <v>53</v>
      </c>
      <c r="P968" s="18">
        <f t="shared" si="491"/>
        <v>64</v>
      </c>
      <c r="Q968" s="18">
        <f t="shared" si="492"/>
        <v>8</v>
      </c>
      <c r="R968" s="27" t="str">
        <f t="shared" si="493"/>
        <v xml:space="preserve">Magenta </v>
      </c>
      <c r="S968" s="19" t="str">
        <f t="shared" si="494"/>
        <v xml:space="preserve">Magenta </v>
      </c>
      <c r="T968" s="19" t="str">
        <f t="shared" si="495"/>
        <v xml:space="preserve"> 2</v>
      </c>
      <c r="U968" s="19">
        <f t="shared" si="496"/>
        <v>2</v>
      </c>
      <c r="V968" s="20">
        <f t="shared" si="497"/>
        <v>77</v>
      </c>
      <c r="W968" s="18">
        <f t="shared" si="498"/>
        <v>91</v>
      </c>
      <c r="X968" s="18">
        <f t="shared" si="499"/>
        <v>102</v>
      </c>
      <c r="Y968" s="18">
        <f t="shared" si="500"/>
        <v>14</v>
      </c>
      <c r="Z968" s="16" t="str">
        <f t="shared" si="501"/>
        <v xml:space="preserve">Summer Orange </v>
      </c>
      <c r="AA968" s="16" t="str">
        <f t="shared" si="502"/>
        <v xml:space="preserve">Summer Orange </v>
      </c>
      <c r="AB968" s="19" t="str">
        <f t="shared" si="503"/>
        <v xml:space="preserve"> 1</v>
      </c>
      <c r="AC968" s="19">
        <f t="shared" si="504"/>
        <v>1</v>
      </c>
      <c r="AD968" s="19">
        <f t="shared" si="505"/>
        <v>5</v>
      </c>
      <c r="AE968" s="31">
        <f>_xlfn.XLOOKUP(C968,Product!$E$3:$E$29,Product!$F$3:$F$29)</f>
        <v>220000</v>
      </c>
      <c r="AF968" s="31">
        <f>_xlfn.XLOOKUP(C968,Product!$E$3:$E$29,Product!$G$3:$G$29)</f>
        <v>76000</v>
      </c>
      <c r="AG968" s="21" t="s">
        <v>96</v>
      </c>
      <c r="AH968" s="22">
        <f>_xlfn.XLOOKUP(AG968,Diskon!$C$3:$C$9,Diskon!$D$3:$D$9)</f>
        <v>0.1</v>
      </c>
      <c r="AI968" s="17" t="s">
        <v>13</v>
      </c>
      <c r="AJ968" s="16" t="s">
        <v>14</v>
      </c>
      <c r="AK968" s="16" t="s">
        <v>51</v>
      </c>
      <c r="AL968" s="23">
        <f t="shared" si="506"/>
        <v>1100000</v>
      </c>
      <c r="AM968" s="23">
        <f t="shared" si="507"/>
        <v>110000</v>
      </c>
      <c r="AN968" s="23">
        <f t="shared" si="508"/>
        <v>990000</v>
      </c>
      <c r="AO968" s="23">
        <f t="shared" si="509"/>
        <v>380000</v>
      </c>
      <c r="AP968" s="23">
        <f t="shared" si="510"/>
        <v>610000</v>
      </c>
      <c r="AQ968" s="24">
        <v>45046</v>
      </c>
      <c r="AR968" s="27" t="str">
        <f t="shared" si="511"/>
        <v>30/04/23</v>
      </c>
      <c r="AS968" s="16">
        <v>2</v>
      </c>
      <c r="AT968" s="66">
        <f>AP968/'pivot general'!$A$8</f>
        <v>9.1506220135313698E-4</v>
      </c>
    </row>
    <row r="969" spans="1:46" ht="14.4" x14ac:dyDescent="0.3">
      <c r="A969" s="16">
        <v>968</v>
      </c>
      <c r="B969" s="16" t="str">
        <f t="shared" si="480"/>
        <v>ORD-PP-968-09/04/23</v>
      </c>
      <c r="C969" s="17" t="s">
        <v>43</v>
      </c>
      <c r="D969" s="16" t="str">
        <f>_xlfn.XLOOKUP($C969,Product!$E$3:$E$29,Product!$D$3:$D$29)</f>
        <v>PP</v>
      </c>
      <c r="E969" s="18" t="s">
        <v>738</v>
      </c>
      <c r="F969" s="18">
        <f t="shared" si="481"/>
        <v>10</v>
      </c>
      <c r="G969" s="18">
        <f t="shared" si="482"/>
        <v>17</v>
      </c>
      <c r="H969" s="18">
        <f t="shared" si="483"/>
        <v>28</v>
      </c>
      <c r="I969" s="18">
        <f t="shared" si="484"/>
        <v>7</v>
      </c>
      <c r="J969" s="16" t="str">
        <f t="shared" si="485"/>
        <v>Magenta</v>
      </c>
      <c r="K969" s="16" t="str">
        <f t="shared" si="486"/>
        <v>Magenta</v>
      </c>
      <c r="L969" s="25" t="str">
        <f t="shared" si="487"/>
        <v xml:space="preserve"> 2</v>
      </c>
      <c r="M969" s="19">
        <f t="shared" si="488"/>
        <v>2</v>
      </c>
      <c r="N969" s="18">
        <f t="shared" si="489"/>
        <v>41</v>
      </c>
      <c r="O969" s="18">
        <f t="shared" si="490"/>
        <v>46</v>
      </c>
      <c r="P969" s="18">
        <f t="shared" si="491"/>
        <v>57</v>
      </c>
      <c r="Q969" s="18">
        <f t="shared" si="492"/>
        <v>5</v>
      </c>
      <c r="R969" s="27" t="str">
        <f t="shared" si="493"/>
        <v xml:space="preserve">Gold </v>
      </c>
      <c r="S969" s="19" t="str">
        <f t="shared" si="494"/>
        <v xml:space="preserve">Gold </v>
      </c>
      <c r="T969" s="19" t="str">
        <f t="shared" si="495"/>
        <v xml:space="preserve"> 3</v>
      </c>
      <c r="U969" s="19">
        <f t="shared" si="496"/>
        <v>3</v>
      </c>
      <c r="V969" s="20">
        <f t="shared" si="497"/>
        <v>70</v>
      </c>
      <c r="W969" s="18">
        <f t="shared" si="498"/>
        <v>79</v>
      </c>
      <c r="X969" s="18">
        <f t="shared" si="499"/>
        <v>90</v>
      </c>
      <c r="Y969" s="18">
        <f t="shared" si="500"/>
        <v>9</v>
      </c>
      <c r="Z969" s="16" t="str">
        <f t="shared" si="501"/>
        <v xml:space="preserve">Ash Grey </v>
      </c>
      <c r="AA969" s="16" t="str">
        <f t="shared" si="502"/>
        <v xml:space="preserve">Ash Grey </v>
      </c>
      <c r="AB969" s="19" t="str">
        <f t="shared" si="503"/>
        <v xml:space="preserve"> 1</v>
      </c>
      <c r="AC969" s="19">
        <f t="shared" si="504"/>
        <v>1</v>
      </c>
      <c r="AD969" s="19">
        <f t="shared" si="505"/>
        <v>6</v>
      </c>
      <c r="AE969" s="31">
        <f>_xlfn.XLOOKUP(C969,Product!$E$3:$E$29,Product!$F$3:$F$29)</f>
        <v>395000</v>
      </c>
      <c r="AF969" s="31">
        <f>_xlfn.XLOOKUP(C969,Product!$E$3:$E$29,Product!$G$3:$G$29)</f>
        <v>172000</v>
      </c>
      <c r="AG969" s="21" t="s">
        <v>16</v>
      </c>
      <c r="AH969" s="22" t="e">
        <f>_xlfn.XLOOKUP(AG969,Diskon!$C$3:$C$9,Diskon!$D$3:$D$9)</f>
        <v>#N/A</v>
      </c>
      <c r="AI969" s="17" t="s">
        <v>16</v>
      </c>
      <c r="AJ969" s="16" t="s">
        <v>23</v>
      </c>
      <c r="AK969" s="16" t="s">
        <v>53</v>
      </c>
      <c r="AL969" s="23">
        <f t="shared" si="506"/>
        <v>2370000</v>
      </c>
      <c r="AM969" s="23" t="str">
        <f t="shared" si="507"/>
        <v>0</v>
      </c>
      <c r="AN969" s="23">
        <f t="shared" si="508"/>
        <v>2370000</v>
      </c>
      <c r="AO969" s="23">
        <f t="shared" si="509"/>
        <v>1032000</v>
      </c>
      <c r="AP969" s="23">
        <f t="shared" si="510"/>
        <v>1338000</v>
      </c>
      <c r="AQ969" s="24">
        <v>45025</v>
      </c>
      <c r="AR969" s="27" t="str">
        <f t="shared" si="511"/>
        <v>09/04/23</v>
      </c>
      <c r="AS969" s="16">
        <v>5</v>
      </c>
      <c r="AT969" s="66">
        <f>AP969/'pivot general'!$A$8</f>
        <v>2.0071364350991759E-3</v>
      </c>
    </row>
    <row r="970" spans="1:46" ht="14.4" x14ac:dyDescent="0.3">
      <c r="A970" s="16">
        <v>969</v>
      </c>
      <c r="B970" s="16" t="str">
        <f t="shared" si="480"/>
        <v>ORD-PU-969-28/04/23</v>
      </c>
      <c r="C970" s="17" t="s">
        <v>71</v>
      </c>
      <c r="D970" s="16" t="str">
        <f>_xlfn.XLOOKUP($C970,Product!$E$3:$E$29,Product!$D$3:$D$29)</f>
        <v>PU</v>
      </c>
      <c r="E970" s="18" t="s">
        <v>739</v>
      </c>
      <c r="F970" s="18">
        <f t="shared" si="481"/>
        <v>10</v>
      </c>
      <c r="G970" s="18">
        <f t="shared" si="482"/>
        <v>20</v>
      </c>
      <c r="H970" s="18">
        <f t="shared" si="483"/>
        <v>31</v>
      </c>
      <c r="I970" s="18">
        <f t="shared" si="484"/>
        <v>10</v>
      </c>
      <c r="J970" s="16" t="str">
        <f t="shared" si="485"/>
        <v>Snow White</v>
      </c>
      <c r="K970" s="16" t="str">
        <f t="shared" si="486"/>
        <v>Snow White</v>
      </c>
      <c r="L970" s="25" t="str">
        <f t="shared" si="487"/>
        <v xml:space="preserve"> 3</v>
      </c>
      <c r="M970" s="19">
        <f t="shared" si="488"/>
        <v>3</v>
      </c>
      <c r="N970" s="18">
        <f t="shared" si="489"/>
        <v>44</v>
      </c>
      <c r="O970" s="18">
        <f t="shared" si="490"/>
        <v>58</v>
      </c>
      <c r="P970" s="18">
        <f t="shared" si="491"/>
        <v>69</v>
      </c>
      <c r="Q970" s="18">
        <f t="shared" si="492"/>
        <v>14</v>
      </c>
      <c r="R970" s="27" t="str">
        <f t="shared" si="493"/>
        <v xml:space="preserve">Summer Orange </v>
      </c>
      <c r="S970" s="19" t="str">
        <f t="shared" si="494"/>
        <v xml:space="preserve">Summer Orange </v>
      </c>
      <c r="T970" s="19" t="str">
        <f t="shared" si="495"/>
        <v xml:space="preserve"> 1</v>
      </c>
      <c r="U970" s="19">
        <f t="shared" si="496"/>
        <v>1</v>
      </c>
      <c r="V970" s="20">
        <f t="shared" si="497"/>
        <v>82</v>
      </c>
      <c r="W970" s="18">
        <f t="shared" si="498"/>
        <v>97</v>
      </c>
      <c r="X970" s="18">
        <f t="shared" si="499"/>
        <v>108</v>
      </c>
      <c r="Y970" s="18">
        <f t="shared" si="500"/>
        <v>15</v>
      </c>
      <c r="Z970" s="16" t="str">
        <f t="shared" si="501"/>
        <v xml:space="preserve">Midnight Black </v>
      </c>
      <c r="AA970" s="16" t="str">
        <f t="shared" si="502"/>
        <v xml:space="preserve">Midnight Black </v>
      </c>
      <c r="AB970" s="19" t="str">
        <f t="shared" si="503"/>
        <v xml:space="preserve"> 2</v>
      </c>
      <c r="AC970" s="19">
        <f t="shared" si="504"/>
        <v>2</v>
      </c>
      <c r="AD970" s="19">
        <f t="shared" si="505"/>
        <v>6</v>
      </c>
      <c r="AE970" s="31">
        <f>_xlfn.XLOOKUP(C970,Product!$E$3:$E$29,Product!$F$3:$F$29)</f>
        <v>200000</v>
      </c>
      <c r="AF970" s="31">
        <f>_xlfn.XLOOKUP(C970,Product!$E$3:$E$29,Product!$G$3:$G$29)</f>
        <v>64000</v>
      </c>
      <c r="AG970" s="21" t="s">
        <v>96</v>
      </c>
      <c r="AH970" s="22">
        <f>_xlfn.XLOOKUP(AG970,Diskon!$C$3:$C$9,Diskon!$D$3:$D$9)</f>
        <v>0.1</v>
      </c>
      <c r="AI970" s="17" t="s">
        <v>13</v>
      </c>
      <c r="AJ970" s="16" t="s">
        <v>14</v>
      </c>
      <c r="AK970" s="16" t="s">
        <v>20</v>
      </c>
      <c r="AL970" s="23">
        <f t="shared" si="506"/>
        <v>1200000</v>
      </c>
      <c r="AM970" s="23">
        <f t="shared" si="507"/>
        <v>120000</v>
      </c>
      <c r="AN970" s="23">
        <f t="shared" si="508"/>
        <v>1080000</v>
      </c>
      <c r="AO970" s="23">
        <f t="shared" si="509"/>
        <v>384000</v>
      </c>
      <c r="AP970" s="23">
        <f t="shared" si="510"/>
        <v>696000</v>
      </c>
      <c r="AQ970" s="24">
        <v>45044</v>
      </c>
      <c r="AR970" s="27" t="str">
        <f t="shared" si="511"/>
        <v>28/04/23</v>
      </c>
      <c r="AS970" s="16">
        <v>5</v>
      </c>
      <c r="AT970" s="66">
        <f>AP970/'pivot general'!$A$8</f>
        <v>1.044070970724235E-3</v>
      </c>
    </row>
    <row r="971" spans="1:46" ht="14.4" x14ac:dyDescent="0.3">
      <c r="A971" s="16">
        <v>970</v>
      </c>
      <c r="B971" s="16" t="str">
        <f t="shared" si="480"/>
        <v>ORD-SW-970-04/04/23</v>
      </c>
      <c r="C971" s="17" t="s">
        <v>33</v>
      </c>
      <c r="D971" s="16" t="str">
        <f>_xlfn.XLOOKUP($C971,Product!$E$3:$E$29,Product!$D$3:$D$29)</f>
        <v>SW</v>
      </c>
      <c r="E971" s="18" t="s">
        <v>740</v>
      </c>
      <c r="F971" s="18">
        <f t="shared" si="481"/>
        <v>10</v>
      </c>
      <c r="G971" s="18">
        <f t="shared" si="482"/>
        <v>20</v>
      </c>
      <c r="H971" s="18">
        <f t="shared" si="483"/>
        <v>31</v>
      </c>
      <c r="I971" s="18">
        <f t="shared" si="484"/>
        <v>10</v>
      </c>
      <c r="J971" s="16" t="str">
        <f t="shared" si="485"/>
        <v>Ocean Blue</v>
      </c>
      <c r="K971" s="16" t="str">
        <f t="shared" si="486"/>
        <v>Ocean Blue</v>
      </c>
      <c r="L971" s="25" t="str">
        <f t="shared" si="487"/>
        <v xml:space="preserve"> 1</v>
      </c>
      <c r="M971" s="19">
        <f t="shared" si="488"/>
        <v>1</v>
      </c>
      <c r="N971" s="18">
        <f t="shared" si="489"/>
        <v>44</v>
      </c>
      <c r="O971" s="18">
        <f t="shared" si="490"/>
        <v>54</v>
      </c>
      <c r="P971" s="18">
        <f t="shared" si="491"/>
        <v>65</v>
      </c>
      <c r="Q971" s="18">
        <f t="shared" si="492"/>
        <v>10</v>
      </c>
      <c r="R971" s="27" t="str">
        <f t="shared" si="493"/>
        <v xml:space="preserve">Rose Gold </v>
      </c>
      <c r="S971" s="19" t="str">
        <f t="shared" si="494"/>
        <v xml:space="preserve">Rose Gold </v>
      </c>
      <c r="T971" s="19" t="str">
        <f t="shared" si="495"/>
        <v xml:space="preserve"> 3</v>
      </c>
      <c r="U971" s="19">
        <f t="shared" si="496"/>
        <v>3</v>
      </c>
      <c r="V971" s="20" t="e">
        <f t="shared" si="497"/>
        <v>#VALUE!</v>
      </c>
      <c r="W971" s="18" t="e">
        <f t="shared" si="498"/>
        <v>#VALUE!</v>
      </c>
      <c r="X971" s="18" t="e">
        <f t="shared" si="499"/>
        <v>#VALUE!</v>
      </c>
      <c r="Y971" s="18" t="e">
        <f t="shared" si="500"/>
        <v>#VALUE!</v>
      </c>
      <c r="Z971" s="16" t="str">
        <f t="shared" si="501"/>
        <v xml:space="preserve"> </v>
      </c>
      <c r="AA971" s="16" t="str">
        <f t="shared" si="502"/>
        <v xml:space="preserve"> </v>
      </c>
      <c r="AB971" s="19" t="str">
        <f t="shared" si="503"/>
        <v>0</v>
      </c>
      <c r="AC971" s="19">
        <f t="shared" si="504"/>
        <v>0</v>
      </c>
      <c r="AD971" s="19">
        <f t="shared" si="505"/>
        <v>4</v>
      </c>
      <c r="AE971" s="31">
        <f>_xlfn.XLOOKUP(C971,Product!$E$3:$E$29,Product!$F$3:$F$29)</f>
        <v>189000</v>
      </c>
      <c r="AF971" s="31">
        <f>_xlfn.XLOOKUP(C971,Product!$E$3:$E$29,Product!$G$3:$G$29)</f>
        <v>93000</v>
      </c>
      <c r="AG971" s="21" t="s">
        <v>10</v>
      </c>
      <c r="AH971" s="22">
        <f>_xlfn.XLOOKUP(AG971,Diskon!$C$3:$C$9,Diskon!$D$3:$D$9)</f>
        <v>0.1</v>
      </c>
      <c r="AI971" s="17" t="s">
        <v>90</v>
      </c>
      <c r="AJ971" s="16" t="s">
        <v>11</v>
      </c>
      <c r="AK971" s="16" t="s">
        <v>55</v>
      </c>
      <c r="AL971" s="23">
        <f t="shared" si="506"/>
        <v>756000</v>
      </c>
      <c r="AM971" s="23">
        <f t="shared" si="507"/>
        <v>75600</v>
      </c>
      <c r="AN971" s="23">
        <f t="shared" si="508"/>
        <v>680400</v>
      </c>
      <c r="AO971" s="23">
        <f t="shared" si="509"/>
        <v>372000</v>
      </c>
      <c r="AP971" s="23">
        <f t="shared" si="510"/>
        <v>308400</v>
      </c>
      <c r="AQ971" s="24">
        <v>45020</v>
      </c>
      <c r="AR971" s="27" t="str">
        <f t="shared" si="511"/>
        <v>04/04/23</v>
      </c>
      <c r="AS971" s="16">
        <v>5</v>
      </c>
      <c r="AT971" s="66">
        <f>AP971/'pivot general'!$A$8</f>
        <v>4.6263144737263516E-4</v>
      </c>
    </row>
    <row r="972" spans="1:46" ht="14.4" x14ac:dyDescent="0.3">
      <c r="A972" s="16">
        <v>971</v>
      </c>
      <c r="B972" s="16" t="str">
        <f t="shared" si="480"/>
        <v>ORD-SP-971-01/04/23</v>
      </c>
      <c r="C972" s="17" t="s">
        <v>63</v>
      </c>
      <c r="D972" s="16" t="str">
        <f>_xlfn.XLOOKUP($C972,Product!$E$3:$E$29,Product!$D$3:$D$29)</f>
        <v>SP</v>
      </c>
      <c r="E972" s="18" t="s">
        <v>123</v>
      </c>
      <c r="F972" s="18">
        <f t="shared" si="481"/>
        <v>10</v>
      </c>
      <c r="G972" s="18">
        <f t="shared" si="482"/>
        <v>20</v>
      </c>
      <c r="H972" s="18">
        <f t="shared" si="483"/>
        <v>31</v>
      </c>
      <c r="I972" s="18">
        <f t="shared" si="484"/>
        <v>10</v>
      </c>
      <c r="J972" s="16" t="str">
        <f t="shared" si="485"/>
        <v>Snow White</v>
      </c>
      <c r="K972" s="16" t="str">
        <f t="shared" si="486"/>
        <v>Snow White</v>
      </c>
      <c r="L972" s="25" t="str">
        <f t="shared" si="487"/>
        <v xml:space="preserve"> 5</v>
      </c>
      <c r="M972" s="19">
        <f t="shared" si="488"/>
        <v>5</v>
      </c>
      <c r="N972" s="18" t="e">
        <f t="shared" si="489"/>
        <v>#VALUE!</v>
      </c>
      <c r="O972" s="18" t="e">
        <f t="shared" si="490"/>
        <v>#VALUE!</v>
      </c>
      <c r="P972" s="18" t="e">
        <f t="shared" si="491"/>
        <v>#VALUE!</v>
      </c>
      <c r="Q972" s="18" t="e">
        <f t="shared" si="492"/>
        <v>#VALUE!</v>
      </c>
      <c r="R972" s="27" t="str">
        <f t="shared" si="493"/>
        <v xml:space="preserve"> </v>
      </c>
      <c r="S972" s="19" t="str">
        <f t="shared" si="494"/>
        <v xml:space="preserve"> </v>
      </c>
      <c r="T972" s="19" t="str">
        <f t="shared" si="495"/>
        <v>0</v>
      </c>
      <c r="U972" s="19">
        <f t="shared" si="496"/>
        <v>0</v>
      </c>
      <c r="V972" s="20" t="e">
        <f t="shared" si="497"/>
        <v>#VALUE!</v>
      </c>
      <c r="W972" s="18" t="e">
        <f t="shared" si="498"/>
        <v>#VALUE!</v>
      </c>
      <c r="X972" s="18" t="e">
        <f t="shared" si="499"/>
        <v>#VALUE!</v>
      </c>
      <c r="Y972" s="18" t="e">
        <f t="shared" si="500"/>
        <v>#VALUE!</v>
      </c>
      <c r="Z972" s="16" t="str">
        <f t="shared" si="501"/>
        <v xml:space="preserve"> </v>
      </c>
      <c r="AA972" s="16" t="str">
        <f t="shared" si="502"/>
        <v xml:space="preserve"> </v>
      </c>
      <c r="AB972" s="19" t="str">
        <f t="shared" si="503"/>
        <v>0</v>
      </c>
      <c r="AC972" s="19">
        <f t="shared" si="504"/>
        <v>0</v>
      </c>
      <c r="AD972" s="19">
        <f t="shared" si="505"/>
        <v>5</v>
      </c>
      <c r="AE972" s="31">
        <f>_xlfn.XLOOKUP(C972,Product!$E$3:$E$29,Product!$F$3:$F$29)</f>
        <v>125000</v>
      </c>
      <c r="AF972" s="31">
        <f>_xlfn.XLOOKUP(C972,Product!$E$3:$E$29,Product!$G$3:$G$29)</f>
        <v>23000</v>
      </c>
      <c r="AG972" s="21" t="s">
        <v>89</v>
      </c>
      <c r="AH972" s="22">
        <f>_xlfn.XLOOKUP(AG972,Diskon!$C$3:$C$9,Diskon!$D$3:$D$9)</f>
        <v>0.15</v>
      </c>
      <c r="AI972" s="17" t="s">
        <v>90</v>
      </c>
      <c r="AJ972" s="16" t="s">
        <v>23</v>
      </c>
      <c r="AK972" s="16" t="s">
        <v>25</v>
      </c>
      <c r="AL972" s="23">
        <f t="shared" si="506"/>
        <v>625000</v>
      </c>
      <c r="AM972" s="23">
        <f t="shared" si="507"/>
        <v>93750</v>
      </c>
      <c r="AN972" s="23">
        <f t="shared" si="508"/>
        <v>531250</v>
      </c>
      <c r="AO972" s="23">
        <f t="shared" si="509"/>
        <v>115000</v>
      </c>
      <c r="AP972" s="23">
        <f t="shared" si="510"/>
        <v>416250</v>
      </c>
      <c r="AQ972" s="24">
        <v>45017</v>
      </c>
      <c r="AR972" s="27" t="str">
        <f t="shared" si="511"/>
        <v>01/04/23</v>
      </c>
      <c r="AS972" s="16">
        <v>2</v>
      </c>
      <c r="AT972" s="66">
        <f>AP972/'pivot general'!$A$8</f>
        <v>6.2441744477580868E-4</v>
      </c>
    </row>
    <row r="973" spans="1:46" ht="14.4" x14ac:dyDescent="0.3">
      <c r="A973" s="16">
        <v>972</v>
      </c>
      <c r="B973" s="16" t="str">
        <f t="shared" si="480"/>
        <v>ORD-PP-972-22/04/23</v>
      </c>
      <c r="C973" s="17" t="s">
        <v>52</v>
      </c>
      <c r="D973" s="16" t="str">
        <f>_xlfn.XLOOKUP($C973,Product!$E$3:$E$29,Product!$D$3:$D$29)</f>
        <v>PP</v>
      </c>
      <c r="E973" s="18" t="s">
        <v>741</v>
      </c>
      <c r="F973" s="18">
        <f t="shared" si="481"/>
        <v>10</v>
      </c>
      <c r="G973" s="18">
        <f t="shared" si="482"/>
        <v>21</v>
      </c>
      <c r="H973" s="18">
        <f t="shared" si="483"/>
        <v>32</v>
      </c>
      <c r="I973" s="18">
        <f t="shared" si="484"/>
        <v>11</v>
      </c>
      <c r="J973" s="16" t="str">
        <f t="shared" si="485"/>
        <v>Carmine Red</v>
      </c>
      <c r="K973" s="16" t="str">
        <f t="shared" si="486"/>
        <v>Carmine Red</v>
      </c>
      <c r="L973" s="25" t="str">
        <f t="shared" si="487"/>
        <v xml:space="preserve"> 4</v>
      </c>
      <c r="M973" s="19">
        <f t="shared" si="488"/>
        <v>4</v>
      </c>
      <c r="N973" s="18">
        <f t="shared" si="489"/>
        <v>45</v>
      </c>
      <c r="O973" s="18">
        <f t="shared" si="490"/>
        <v>60</v>
      </c>
      <c r="P973" s="18">
        <f t="shared" si="491"/>
        <v>71</v>
      </c>
      <c r="Q973" s="18">
        <f t="shared" si="492"/>
        <v>15</v>
      </c>
      <c r="R973" s="27" t="str">
        <f t="shared" si="493"/>
        <v xml:space="preserve">Midnight Black </v>
      </c>
      <c r="S973" s="19" t="str">
        <f t="shared" si="494"/>
        <v xml:space="preserve">Midnight Black </v>
      </c>
      <c r="T973" s="19" t="str">
        <f t="shared" si="495"/>
        <v xml:space="preserve"> 1</v>
      </c>
      <c r="U973" s="19">
        <f t="shared" si="496"/>
        <v>1</v>
      </c>
      <c r="V973" s="20">
        <f t="shared" si="497"/>
        <v>84</v>
      </c>
      <c r="W973" s="18">
        <f t="shared" si="498"/>
        <v>92</v>
      </c>
      <c r="X973" s="18">
        <f t="shared" si="499"/>
        <v>103</v>
      </c>
      <c r="Y973" s="18">
        <f t="shared" si="500"/>
        <v>8</v>
      </c>
      <c r="Z973" s="16" t="str">
        <f t="shared" si="501"/>
        <v xml:space="preserve">Magenta </v>
      </c>
      <c r="AA973" s="16" t="str">
        <f t="shared" si="502"/>
        <v xml:space="preserve">Magenta </v>
      </c>
      <c r="AB973" s="19" t="str">
        <f t="shared" si="503"/>
        <v xml:space="preserve"> 1</v>
      </c>
      <c r="AC973" s="19">
        <f t="shared" si="504"/>
        <v>1</v>
      </c>
      <c r="AD973" s="19">
        <f t="shared" si="505"/>
        <v>6</v>
      </c>
      <c r="AE973" s="31">
        <f>_xlfn.XLOOKUP(C973,Product!$E$3:$E$29,Product!$F$3:$F$29)</f>
        <v>100000</v>
      </c>
      <c r="AF973" s="31">
        <f>_xlfn.XLOOKUP(C973,Product!$E$3:$E$29,Product!$G$3:$G$29)</f>
        <v>31000</v>
      </c>
      <c r="AG973" s="21" t="s">
        <v>100</v>
      </c>
      <c r="AH973" s="22">
        <f>_xlfn.XLOOKUP(AG973,Diskon!$C$3:$C$9,Diskon!$D$3:$D$9)</f>
        <v>0.15</v>
      </c>
      <c r="AI973" s="17" t="s">
        <v>13</v>
      </c>
      <c r="AJ973" s="16" t="s">
        <v>17</v>
      </c>
      <c r="AK973" s="16" t="s">
        <v>70</v>
      </c>
      <c r="AL973" s="23">
        <f t="shared" si="506"/>
        <v>600000</v>
      </c>
      <c r="AM973" s="23">
        <f t="shared" si="507"/>
        <v>90000</v>
      </c>
      <c r="AN973" s="23">
        <f t="shared" si="508"/>
        <v>510000</v>
      </c>
      <c r="AO973" s="23">
        <f t="shared" si="509"/>
        <v>186000</v>
      </c>
      <c r="AP973" s="23">
        <f t="shared" si="510"/>
        <v>324000</v>
      </c>
      <c r="AQ973" s="24">
        <v>45038</v>
      </c>
      <c r="AR973" s="27" t="str">
        <f t="shared" si="511"/>
        <v>22/04/23</v>
      </c>
      <c r="AS973" s="16">
        <v>5</v>
      </c>
      <c r="AT973" s="66">
        <f>AP973/'pivot general'!$A$8</f>
        <v>4.8603303809576458E-4</v>
      </c>
    </row>
    <row r="974" spans="1:46" ht="14.4" x14ac:dyDescent="0.3">
      <c r="A974" s="16">
        <v>973</v>
      </c>
      <c r="B974" s="16" t="str">
        <f t="shared" si="480"/>
        <v>ORD-SP-973-20/04/23</v>
      </c>
      <c r="C974" s="17" t="s">
        <v>63</v>
      </c>
      <c r="D974" s="16" t="str">
        <f>_xlfn.XLOOKUP($C974,Product!$E$3:$E$29,Product!$D$3:$D$29)</f>
        <v>SP</v>
      </c>
      <c r="E974" s="18" t="s">
        <v>197</v>
      </c>
      <c r="F974" s="18">
        <f t="shared" si="481"/>
        <v>10</v>
      </c>
      <c r="G974" s="18">
        <f t="shared" si="482"/>
        <v>21</v>
      </c>
      <c r="H974" s="18">
        <f t="shared" si="483"/>
        <v>32</v>
      </c>
      <c r="I974" s="18">
        <f t="shared" si="484"/>
        <v>11</v>
      </c>
      <c r="J974" s="16" t="str">
        <f t="shared" si="485"/>
        <v>Carmine Red</v>
      </c>
      <c r="K974" s="16" t="str">
        <f t="shared" si="486"/>
        <v>Carmine Red</v>
      </c>
      <c r="L974" s="25" t="str">
        <f t="shared" si="487"/>
        <v xml:space="preserve"> 2</v>
      </c>
      <c r="M974" s="19">
        <f t="shared" si="488"/>
        <v>2</v>
      </c>
      <c r="N974" s="18" t="e">
        <f t="shared" si="489"/>
        <v>#VALUE!</v>
      </c>
      <c r="O974" s="18" t="e">
        <f t="shared" si="490"/>
        <v>#VALUE!</v>
      </c>
      <c r="P974" s="18" t="e">
        <f t="shared" si="491"/>
        <v>#VALUE!</v>
      </c>
      <c r="Q974" s="18" t="e">
        <f t="shared" si="492"/>
        <v>#VALUE!</v>
      </c>
      <c r="R974" s="27" t="str">
        <f t="shared" si="493"/>
        <v xml:space="preserve"> </v>
      </c>
      <c r="S974" s="19" t="str">
        <f t="shared" si="494"/>
        <v xml:space="preserve"> </v>
      </c>
      <c r="T974" s="19" t="str">
        <f t="shared" si="495"/>
        <v>0</v>
      </c>
      <c r="U974" s="19">
        <f t="shared" si="496"/>
        <v>0</v>
      </c>
      <c r="V974" s="20" t="e">
        <f t="shared" si="497"/>
        <v>#VALUE!</v>
      </c>
      <c r="W974" s="18" t="e">
        <f t="shared" si="498"/>
        <v>#VALUE!</v>
      </c>
      <c r="X974" s="18" t="e">
        <f t="shared" si="499"/>
        <v>#VALUE!</v>
      </c>
      <c r="Y974" s="18" t="e">
        <f t="shared" si="500"/>
        <v>#VALUE!</v>
      </c>
      <c r="Z974" s="16" t="str">
        <f t="shared" si="501"/>
        <v xml:space="preserve"> </v>
      </c>
      <c r="AA974" s="16" t="str">
        <f t="shared" si="502"/>
        <v xml:space="preserve"> </v>
      </c>
      <c r="AB974" s="19" t="str">
        <f t="shared" si="503"/>
        <v>0</v>
      </c>
      <c r="AC974" s="19">
        <f t="shared" si="504"/>
        <v>0</v>
      </c>
      <c r="AD974" s="19">
        <f t="shared" si="505"/>
        <v>2</v>
      </c>
      <c r="AE974" s="31">
        <f>_xlfn.XLOOKUP(C974,Product!$E$3:$E$29,Product!$F$3:$F$29)</f>
        <v>125000</v>
      </c>
      <c r="AF974" s="31">
        <f>_xlfn.XLOOKUP(C974,Product!$E$3:$E$29,Product!$G$3:$G$29)</f>
        <v>23000</v>
      </c>
      <c r="AG974" s="21" t="s">
        <v>100</v>
      </c>
      <c r="AH974" s="22">
        <f>_xlfn.XLOOKUP(AG974,Diskon!$C$3:$C$9,Diskon!$D$3:$D$9)</f>
        <v>0.15</v>
      </c>
      <c r="AI974" s="17" t="s">
        <v>13</v>
      </c>
      <c r="AJ974" s="16" t="s">
        <v>17</v>
      </c>
      <c r="AK974" s="16" t="s">
        <v>55</v>
      </c>
      <c r="AL974" s="23">
        <f t="shared" si="506"/>
        <v>250000</v>
      </c>
      <c r="AM974" s="23">
        <f t="shared" si="507"/>
        <v>37500</v>
      </c>
      <c r="AN974" s="23">
        <f t="shared" si="508"/>
        <v>212500</v>
      </c>
      <c r="AO974" s="23">
        <f t="shared" si="509"/>
        <v>46000</v>
      </c>
      <c r="AP974" s="23">
        <f t="shared" si="510"/>
        <v>166500</v>
      </c>
      <c r="AQ974" s="24">
        <v>45036</v>
      </c>
      <c r="AR974" s="27" t="str">
        <f t="shared" si="511"/>
        <v>20/04/23</v>
      </c>
      <c r="AS974" s="16">
        <v>5</v>
      </c>
      <c r="AT974" s="66">
        <f>AP974/'pivot general'!$A$8</f>
        <v>2.4976697791032347E-4</v>
      </c>
    </row>
    <row r="975" spans="1:46" ht="14.4" x14ac:dyDescent="0.3">
      <c r="A975" s="16">
        <v>974</v>
      </c>
      <c r="B975" s="16" t="str">
        <f t="shared" si="480"/>
        <v>ORD-AK-974-03/04/23</v>
      </c>
      <c r="C975" s="17" t="s">
        <v>45</v>
      </c>
      <c r="D975" s="16" t="str">
        <f>_xlfn.XLOOKUP($C975,Product!$E$3:$E$29,Product!$D$3:$D$29)</f>
        <v>AK</v>
      </c>
      <c r="E975" s="18" t="s">
        <v>742</v>
      </c>
      <c r="F975" s="18">
        <f t="shared" si="481"/>
        <v>10</v>
      </c>
      <c r="G975" s="18">
        <f t="shared" si="482"/>
        <v>20</v>
      </c>
      <c r="H975" s="18">
        <f t="shared" si="483"/>
        <v>31</v>
      </c>
      <c r="I975" s="18">
        <f t="shared" si="484"/>
        <v>10</v>
      </c>
      <c r="J975" s="16" t="str">
        <f t="shared" si="485"/>
        <v>Ocean Blue</v>
      </c>
      <c r="K975" s="16" t="str">
        <f t="shared" si="486"/>
        <v>Ocean Blue</v>
      </c>
      <c r="L975" s="25" t="str">
        <f t="shared" si="487"/>
        <v xml:space="preserve"> 5</v>
      </c>
      <c r="M975" s="19">
        <f t="shared" si="488"/>
        <v>5</v>
      </c>
      <c r="N975" s="18">
        <f t="shared" si="489"/>
        <v>44</v>
      </c>
      <c r="O975" s="18">
        <f t="shared" si="490"/>
        <v>56</v>
      </c>
      <c r="P975" s="18">
        <f t="shared" si="491"/>
        <v>67</v>
      </c>
      <c r="Q975" s="18">
        <f t="shared" si="492"/>
        <v>12</v>
      </c>
      <c r="R975" s="27" t="str">
        <f t="shared" si="493"/>
        <v xml:space="preserve">Carmine Red </v>
      </c>
      <c r="S975" s="19" t="str">
        <f t="shared" si="494"/>
        <v xml:space="preserve">Carmine Red </v>
      </c>
      <c r="T975" s="19" t="str">
        <f t="shared" si="495"/>
        <v xml:space="preserve"> 1</v>
      </c>
      <c r="U975" s="19">
        <f t="shared" si="496"/>
        <v>1</v>
      </c>
      <c r="V975" s="20">
        <f t="shared" si="497"/>
        <v>80</v>
      </c>
      <c r="W975" s="18">
        <f t="shared" si="498"/>
        <v>88</v>
      </c>
      <c r="X975" s="18">
        <f t="shared" si="499"/>
        <v>99</v>
      </c>
      <c r="Y975" s="18">
        <f t="shared" si="500"/>
        <v>8</v>
      </c>
      <c r="Z975" s="16" t="str">
        <f t="shared" si="501"/>
        <v xml:space="preserve">Magenta </v>
      </c>
      <c r="AA975" s="16" t="str">
        <f t="shared" si="502"/>
        <v xml:space="preserve">Magenta </v>
      </c>
      <c r="AB975" s="19" t="str">
        <f t="shared" si="503"/>
        <v xml:space="preserve"> 1</v>
      </c>
      <c r="AC975" s="19">
        <f t="shared" si="504"/>
        <v>1</v>
      </c>
      <c r="AD975" s="19">
        <f t="shared" si="505"/>
        <v>7</v>
      </c>
      <c r="AE975" s="31">
        <f>_xlfn.XLOOKUP(C975,Product!$E$3:$E$29,Product!$F$3:$F$29)</f>
        <v>400000</v>
      </c>
      <c r="AF975" s="31">
        <f>_xlfn.XLOOKUP(C975,Product!$E$3:$E$29,Product!$G$3:$G$29)</f>
        <v>250000</v>
      </c>
      <c r="AG975" s="21" t="s">
        <v>10</v>
      </c>
      <c r="AH975" s="22">
        <f>_xlfn.XLOOKUP(AG975,Diskon!$C$3:$C$9,Diskon!$D$3:$D$9)</f>
        <v>0.1</v>
      </c>
      <c r="AI975" s="17" t="s">
        <v>90</v>
      </c>
      <c r="AJ975" s="16" t="s">
        <v>11</v>
      </c>
      <c r="AK975" s="16" t="s">
        <v>76</v>
      </c>
      <c r="AL975" s="23">
        <f t="shared" si="506"/>
        <v>2800000</v>
      </c>
      <c r="AM975" s="23">
        <f t="shared" si="507"/>
        <v>280000</v>
      </c>
      <c r="AN975" s="23">
        <f t="shared" si="508"/>
        <v>2520000</v>
      </c>
      <c r="AO975" s="23">
        <f t="shared" si="509"/>
        <v>1750000</v>
      </c>
      <c r="AP975" s="23">
        <f t="shared" si="510"/>
        <v>770000</v>
      </c>
      <c r="AQ975" s="24">
        <v>45019</v>
      </c>
      <c r="AR975" s="27" t="str">
        <f t="shared" si="511"/>
        <v>03/04/23</v>
      </c>
      <c r="AS975" s="16">
        <v>1</v>
      </c>
      <c r="AT975" s="66">
        <f>AP975/'pivot general'!$A$8</f>
        <v>1.1550785164621566E-3</v>
      </c>
    </row>
    <row r="976" spans="1:46" ht="14.4" x14ac:dyDescent="0.3">
      <c r="A976" s="16">
        <v>975</v>
      </c>
      <c r="B976" s="16" t="str">
        <f t="shared" si="480"/>
        <v>ORD-AK-975-28/04/23</v>
      </c>
      <c r="C976" s="17" t="s">
        <v>50</v>
      </c>
      <c r="D976" s="16" t="str">
        <f>_xlfn.XLOOKUP($C976,Product!$E$3:$E$29,Product!$D$3:$D$29)</f>
        <v>AK</v>
      </c>
      <c r="E976" s="18" t="s">
        <v>191</v>
      </c>
      <c r="F976" s="18">
        <f t="shared" si="481"/>
        <v>10</v>
      </c>
      <c r="G976" s="18">
        <f t="shared" si="482"/>
        <v>14</v>
      </c>
      <c r="H976" s="18">
        <f t="shared" si="483"/>
        <v>25</v>
      </c>
      <c r="I976" s="18">
        <f t="shared" si="484"/>
        <v>4</v>
      </c>
      <c r="J976" s="16" t="str">
        <f t="shared" si="485"/>
        <v>Gold</v>
      </c>
      <c r="K976" s="16" t="str">
        <f t="shared" si="486"/>
        <v>Gold</v>
      </c>
      <c r="L976" s="25" t="str">
        <f t="shared" si="487"/>
        <v xml:space="preserve"> 3</v>
      </c>
      <c r="M976" s="19">
        <f t="shared" si="488"/>
        <v>3</v>
      </c>
      <c r="N976" s="18" t="e">
        <f t="shared" si="489"/>
        <v>#VALUE!</v>
      </c>
      <c r="O976" s="18" t="e">
        <f t="shared" si="490"/>
        <v>#VALUE!</v>
      </c>
      <c r="P976" s="18" t="e">
        <f t="shared" si="491"/>
        <v>#VALUE!</v>
      </c>
      <c r="Q976" s="18" t="e">
        <f t="shared" si="492"/>
        <v>#VALUE!</v>
      </c>
      <c r="R976" s="27" t="str">
        <f t="shared" si="493"/>
        <v xml:space="preserve"> </v>
      </c>
      <c r="S976" s="19" t="str">
        <f t="shared" si="494"/>
        <v xml:space="preserve"> </v>
      </c>
      <c r="T976" s="19" t="str">
        <f t="shared" si="495"/>
        <v>0</v>
      </c>
      <c r="U976" s="19">
        <f t="shared" si="496"/>
        <v>0</v>
      </c>
      <c r="V976" s="20" t="e">
        <f t="shared" si="497"/>
        <v>#VALUE!</v>
      </c>
      <c r="W976" s="18" t="e">
        <f t="shared" si="498"/>
        <v>#VALUE!</v>
      </c>
      <c r="X976" s="18" t="e">
        <f t="shared" si="499"/>
        <v>#VALUE!</v>
      </c>
      <c r="Y976" s="18" t="e">
        <f t="shared" si="500"/>
        <v>#VALUE!</v>
      </c>
      <c r="Z976" s="16" t="str">
        <f t="shared" si="501"/>
        <v xml:space="preserve"> </v>
      </c>
      <c r="AA976" s="16" t="str">
        <f t="shared" si="502"/>
        <v xml:space="preserve"> </v>
      </c>
      <c r="AB976" s="19" t="str">
        <f t="shared" si="503"/>
        <v>0</v>
      </c>
      <c r="AC976" s="19">
        <f t="shared" si="504"/>
        <v>0</v>
      </c>
      <c r="AD976" s="19">
        <f t="shared" si="505"/>
        <v>3</v>
      </c>
      <c r="AE976" s="31">
        <f>_xlfn.XLOOKUP(C976,Product!$E$3:$E$29,Product!$F$3:$F$29)</f>
        <v>290000</v>
      </c>
      <c r="AF976" s="31">
        <f>_xlfn.XLOOKUP(C976,Product!$E$3:$E$29,Product!$G$3:$G$29)</f>
        <v>115000</v>
      </c>
      <c r="AG976" s="21" t="s">
        <v>96</v>
      </c>
      <c r="AH976" s="22">
        <f>_xlfn.XLOOKUP(AG976,Diskon!$C$3:$C$9,Diskon!$D$3:$D$9)</f>
        <v>0.1</v>
      </c>
      <c r="AI976" s="17" t="s">
        <v>13</v>
      </c>
      <c r="AJ976" s="16" t="s">
        <v>14</v>
      </c>
      <c r="AK976" s="16" t="s">
        <v>74</v>
      </c>
      <c r="AL976" s="23">
        <f t="shared" si="506"/>
        <v>870000</v>
      </c>
      <c r="AM976" s="23">
        <f t="shared" si="507"/>
        <v>87000</v>
      </c>
      <c r="AN976" s="23">
        <f t="shared" si="508"/>
        <v>783000</v>
      </c>
      <c r="AO976" s="23">
        <f t="shared" si="509"/>
        <v>345000</v>
      </c>
      <c r="AP976" s="23">
        <f t="shared" si="510"/>
        <v>438000</v>
      </c>
      <c r="AQ976" s="24">
        <v>45044</v>
      </c>
      <c r="AR976" s="27" t="str">
        <f t="shared" si="511"/>
        <v>28/04/23</v>
      </c>
      <c r="AS976" s="16">
        <v>3</v>
      </c>
      <c r="AT976" s="66">
        <f>AP976/'pivot general'!$A$8</f>
        <v>6.5704466261094102E-4</v>
      </c>
    </row>
    <row r="977" spans="1:46" ht="14.4" x14ac:dyDescent="0.3">
      <c r="A977" s="16">
        <v>976</v>
      </c>
      <c r="B977" s="16" t="str">
        <f t="shared" si="480"/>
        <v>ORD-PU-976-22/04/23</v>
      </c>
      <c r="C977" s="17" t="s">
        <v>39</v>
      </c>
      <c r="D977" s="16" t="str">
        <f>_xlfn.XLOOKUP($C977,Product!$E$3:$E$29,Product!$D$3:$D$29)</f>
        <v>PU</v>
      </c>
      <c r="E977" s="18" t="s">
        <v>743</v>
      </c>
      <c r="F977" s="18">
        <f t="shared" si="481"/>
        <v>10</v>
      </c>
      <c r="G977" s="18">
        <f t="shared" si="482"/>
        <v>17</v>
      </c>
      <c r="H977" s="18">
        <f t="shared" si="483"/>
        <v>28</v>
      </c>
      <c r="I977" s="18">
        <f t="shared" si="484"/>
        <v>7</v>
      </c>
      <c r="J977" s="16" t="str">
        <f t="shared" si="485"/>
        <v>Magenta</v>
      </c>
      <c r="K977" s="16" t="str">
        <f t="shared" si="486"/>
        <v>Magenta</v>
      </c>
      <c r="L977" s="25" t="str">
        <f t="shared" si="487"/>
        <v xml:space="preserve"> 2</v>
      </c>
      <c r="M977" s="19">
        <f t="shared" si="488"/>
        <v>2</v>
      </c>
      <c r="N977" s="18">
        <f t="shared" si="489"/>
        <v>41</v>
      </c>
      <c r="O977" s="18">
        <f t="shared" si="490"/>
        <v>46</v>
      </c>
      <c r="P977" s="18">
        <f t="shared" si="491"/>
        <v>57</v>
      </c>
      <c r="Q977" s="18">
        <f t="shared" si="492"/>
        <v>5</v>
      </c>
      <c r="R977" s="27" t="str">
        <f t="shared" si="493"/>
        <v xml:space="preserve">Gold </v>
      </c>
      <c r="S977" s="19" t="str">
        <f t="shared" si="494"/>
        <v xml:space="preserve">Gold </v>
      </c>
      <c r="T977" s="19" t="str">
        <f t="shared" si="495"/>
        <v xml:space="preserve"> 1</v>
      </c>
      <c r="U977" s="19">
        <f t="shared" si="496"/>
        <v>1</v>
      </c>
      <c r="V977" s="20">
        <f t="shared" si="497"/>
        <v>70</v>
      </c>
      <c r="W977" s="18">
        <f t="shared" si="498"/>
        <v>82</v>
      </c>
      <c r="X977" s="18">
        <f t="shared" si="499"/>
        <v>93</v>
      </c>
      <c r="Y977" s="18">
        <f t="shared" si="500"/>
        <v>12</v>
      </c>
      <c r="Z977" s="16" t="str">
        <f t="shared" si="501"/>
        <v xml:space="preserve">Carmine Red </v>
      </c>
      <c r="AA977" s="16" t="str">
        <f t="shared" si="502"/>
        <v xml:space="preserve">Carmine Red </v>
      </c>
      <c r="AB977" s="19" t="str">
        <f t="shared" si="503"/>
        <v xml:space="preserve"> 2</v>
      </c>
      <c r="AC977" s="19">
        <f t="shared" si="504"/>
        <v>2</v>
      </c>
      <c r="AD977" s="19">
        <f t="shared" si="505"/>
        <v>5</v>
      </c>
      <c r="AE977" s="31">
        <f>_xlfn.XLOOKUP(C977,Product!$E$3:$E$29,Product!$F$3:$F$29)</f>
        <v>235000</v>
      </c>
      <c r="AF977" s="31">
        <f>_xlfn.XLOOKUP(C977,Product!$E$3:$E$29,Product!$G$3:$G$29)</f>
        <v>89000</v>
      </c>
      <c r="AG977" s="21" t="s">
        <v>12</v>
      </c>
      <c r="AH977" s="22">
        <f>_xlfn.XLOOKUP(AG977,Diskon!$C$3:$C$9,Diskon!$D$3:$D$9)</f>
        <v>0.2</v>
      </c>
      <c r="AI977" s="17" t="s">
        <v>13</v>
      </c>
      <c r="AJ977" s="16" t="s">
        <v>11</v>
      </c>
      <c r="AK977" s="16" t="s">
        <v>74</v>
      </c>
      <c r="AL977" s="23">
        <f t="shared" si="506"/>
        <v>1175000</v>
      </c>
      <c r="AM977" s="23">
        <f t="shared" si="507"/>
        <v>235000</v>
      </c>
      <c r="AN977" s="23">
        <f t="shared" si="508"/>
        <v>940000</v>
      </c>
      <c r="AO977" s="23">
        <f t="shared" si="509"/>
        <v>445000</v>
      </c>
      <c r="AP977" s="23">
        <f t="shared" si="510"/>
        <v>495000</v>
      </c>
      <c r="AQ977" s="24">
        <v>45038</v>
      </c>
      <c r="AR977" s="27" t="str">
        <f t="shared" si="511"/>
        <v>22/04/23</v>
      </c>
      <c r="AS977" s="16">
        <v>1</v>
      </c>
      <c r="AT977" s="66">
        <f>AP977/'pivot general'!$A$8</f>
        <v>7.4255047486852918E-4</v>
      </c>
    </row>
    <row r="978" spans="1:46" ht="14.4" x14ac:dyDescent="0.3">
      <c r="A978" s="16">
        <v>977</v>
      </c>
      <c r="B978" s="16" t="str">
        <f t="shared" si="480"/>
        <v>ORD-SW-977-16/04/23</v>
      </c>
      <c r="C978" s="17" t="s">
        <v>29</v>
      </c>
      <c r="D978" s="16" t="str">
        <f>_xlfn.XLOOKUP($C978,Product!$E$3:$E$29,Product!$D$3:$D$29)</f>
        <v>SW</v>
      </c>
      <c r="E978" s="18" t="s">
        <v>744</v>
      </c>
      <c r="F978" s="18">
        <f t="shared" si="481"/>
        <v>10</v>
      </c>
      <c r="G978" s="18">
        <f t="shared" si="482"/>
        <v>20</v>
      </c>
      <c r="H978" s="18">
        <f t="shared" si="483"/>
        <v>31</v>
      </c>
      <c r="I978" s="18">
        <f t="shared" si="484"/>
        <v>10</v>
      </c>
      <c r="J978" s="16" t="str">
        <f t="shared" si="485"/>
        <v>Snow White</v>
      </c>
      <c r="K978" s="16" t="str">
        <f t="shared" si="486"/>
        <v>Snow White</v>
      </c>
      <c r="L978" s="25" t="str">
        <f t="shared" si="487"/>
        <v xml:space="preserve"> 6</v>
      </c>
      <c r="M978" s="19">
        <f t="shared" si="488"/>
        <v>6</v>
      </c>
      <c r="N978" s="18">
        <f t="shared" si="489"/>
        <v>44</v>
      </c>
      <c r="O978" s="18">
        <f t="shared" si="490"/>
        <v>49</v>
      </c>
      <c r="P978" s="18">
        <f t="shared" si="491"/>
        <v>60</v>
      </c>
      <c r="Q978" s="18">
        <f t="shared" si="492"/>
        <v>5</v>
      </c>
      <c r="R978" s="27" t="str">
        <f t="shared" si="493"/>
        <v xml:space="preserve">Dusk </v>
      </c>
      <c r="S978" s="19" t="str">
        <f t="shared" si="494"/>
        <v xml:space="preserve">Dusk </v>
      </c>
      <c r="T978" s="19" t="str">
        <f t="shared" si="495"/>
        <v xml:space="preserve"> 1</v>
      </c>
      <c r="U978" s="19">
        <f t="shared" si="496"/>
        <v>1</v>
      </c>
      <c r="V978" s="20" t="e">
        <f t="shared" si="497"/>
        <v>#VALUE!</v>
      </c>
      <c r="W978" s="18" t="e">
        <f t="shared" si="498"/>
        <v>#VALUE!</v>
      </c>
      <c r="X978" s="18" t="e">
        <f t="shared" si="499"/>
        <v>#VALUE!</v>
      </c>
      <c r="Y978" s="18" t="e">
        <f t="shared" si="500"/>
        <v>#VALUE!</v>
      </c>
      <c r="Z978" s="16" t="str">
        <f t="shared" si="501"/>
        <v xml:space="preserve"> </v>
      </c>
      <c r="AA978" s="16" t="str">
        <f t="shared" si="502"/>
        <v xml:space="preserve"> </v>
      </c>
      <c r="AB978" s="19" t="str">
        <f t="shared" si="503"/>
        <v>0</v>
      </c>
      <c r="AC978" s="19">
        <f t="shared" si="504"/>
        <v>0</v>
      </c>
      <c r="AD978" s="19">
        <f t="shared" si="505"/>
        <v>7</v>
      </c>
      <c r="AE978" s="31">
        <f>_xlfn.XLOOKUP(C978,Product!$E$3:$E$29,Product!$F$3:$F$29)</f>
        <v>165000</v>
      </c>
      <c r="AF978" s="31">
        <f>_xlfn.XLOOKUP(C978,Product!$E$3:$E$29,Product!$G$3:$G$29)</f>
        <v>69000</v>
      </c>
      <c r="AG978" s="21" t="s">
        <v>96</v>
      </c>
      <c r="AH978" s="22">
        <f>_xlfn.XLOOKUP(AG978,Diskon!$C$3:$C$9,Diskon!$D$3:$D$9)</f>
        <v>0.1</v>
      </c>
      <c r="AI978" s="17" t="s">
        <v>13</v>
      </c>
      <c r="AJ978" s="16" t="s">
        <v>14</v>
      </c>
      <c r="AK978" s="16" t="s">
        <v>62</v>
      </c>
      <c r="AL978" s="23">
        <f t="shared" si="506"/>
        <v>1155000</v>
      </c>
      <c r="AM978" s="23">
        <f t="shared" si="507"/>
        <v>115500</v>
      </c>
      <c r="AN978" s="23">
        <f t="shared" si="508"/>
        <v>1039500</v>
      </c>
      <c r="AO978" s="23">
        <f t="shared" si="509"/>
        <v>483000</v>
      </c>
      <c r="AP978" s="23">
        <f t="shared" si="510"/>
        <v>556500</v>
      </c>
      <c r="AQ978" s="24">
        <v>45032</v>
      </c>
      <c r="AR978" s="27" t="str">
        <f t="shared" si="511"/>
        <v>16/04/23</v>
      </c>
      <c r="AS978" s="16">
        <v>2</v>
      </c>
      <c r="AT978" s="66">
        <f>AP978/'pivot general'!$A$8</f>
        <v>8.3480674598855858E-4</v>
      </c>
    </row>
    <row r="979" spans="1:46" ht="14.4" x14ac:dyDescent="0.3">
      <c r="A979" s="16">
        <v>978</v>
      </c>
      <c r="B979" s="16" t="str">
        <f t="shared" si="480"/>
        <v>ORD-PW-978-20/04/23</v>
      </c>
      <c r="C979" s="17" t="s">
        <v>73</v>
      </c>
      <c r="D979" s="16" t="str">
        <f>_xlfn.XLOOKUP($C979,Product!$E$3:$E$29,Product!$D$3:$D$29)</f>
        <v>PW</v>
      </c>
      <c r="E979" s="18" t="s">
        <v>745</v>
      </c>
      <c r="F979" s="18">
        <f t="shared" si="481"/>
        <v>10</v>
      </c>
      <c r="G979" s="18">
        <f t="shared" si="482"/>
        <v>20</v>
      </c>
      <c r="H979" s="18">
        <f t="shared" si="483"/>
        <v>31</v>
      </c>
      <c r="I979" s="18">
        <f t="shared" si="484"/>
        <v>10</v>
      </c>
      <c r="J979" s="16" t="str">
        <f t="shared" si="485"/>
        <v>Ocean Blue</v>
      </c>
      <c r="K979" s="16" t="str">
        <f t="shared" si="486"/>
        <v>Ocean Blue</v>
      </c>
      <c r="L979" s="25" t="str">
        <f t="shared" si="487"/>
        <v xml:space="preserve"> 4</v>
      </c>
      <c r="M979" s="19">
        <f t="shared" si="488"/>
        <v>4</v>
      </c>
      <c r="N979" s="18">
        <f t="shared" si="489"/>
        <v>44</v>
      </c>
      <c r="O979" s="18">
        <f t="shared" si="490"/>
        <v>58</v>
      </c>
      <c r="P979" s="18">
        <f t="shared" si="491"/>
        <v>69</v>
      </c>
      <c r="Q979" s="18">
        <f t="shared" si="492"/>
        <v>14</v>
      </c>
      <c r="R979" s="27" t="str">
        <f t="shared" si="493"/>
        <v xml:space="preserve">Summer Orange </v>
      </c>
      <c r="S979" s="19" t="str">
        <f t="shared" si="494"/>
        <v xml:space="preserve">Summer Orange </v>
      </c>
      <c r="T979" s="19" t="str">
        <f t="shared" si="495"/>
        <v xml:space="preserve"> 1</v>
      </c>
      <c r="U979" s="19">
        <f t="shared" si="496"/>
        <v>1</v>
      </c>
      <c r="V979" s="20" t="e">
        <f t="shared" si="497"/>
        <v>#VALUE!</v>
      </c>
      <c r="W979" s="18" t="e">
        <f t="shared" si="498"/>
        <v>#VALUE!</v>
      </c>
      <c r="X979" s="18" t="e">
        <f t="shared" si="499"/>
        <v>#VALUE!</v>
      </c>
      <c r="Y979" s="18" t="e">
        <f t="shared" si="500"/>
        <v>#VALUE!</v>
      </c>
      <c r="Z979" s="16" t="str">
        <f t="shared" si="501"/>
        <v xml:space="preserve"> </v>
      </c>
      <c r="AA979" s="16" t="str">
        <f t="shared" si="502"/>
        <v xml:space="preserve"> </v>
      </c>
      <c r="AB979" s="19" t="str">
        <f t="shared" si="503"/>
        <v>0</v>
      </c>
      <c r="AC979" s="19">
        <f t="shared" si="504"/>
        <v>0</v>
      </c>
      <c r="AD979" s="19">
        <f t="shared" si="505"/>
        <v>5</v>
      </c>
      <c r="AE979" s="31">
        <f>_xlfn.XLOOKUP(C979,Product!$E$3:$E$29,Product!$F$3:$F$29)</f>
        <v>185000</v>
      </c>
      <c r="AF979" s="31">
        <f>_xlfn.XLOOKUP(C979,Product!$E$3:$E$29,Product!$G$3:$G$29)</f>
        <v>60000</v>
      </c>
      <c r="AG979" s="21" t="s">
        <v>12</v>
      </c>
      <c r="AH979" s="22">
        <f>_xlfn.XLOOKUP(AG979,Diskon!$C$3:$C$9,Diskon!$D$3:$D$9)</f>
        <v>0.2</v>
      </c>
      <c r="AI979" s="17" t="s">
        <v>13</v>
      </c>
      <c r="AJ979" s="16" t="s">
        <v>11</v>
      </c>
      <c r="AK979" s="16" t="s">
        <v>70</v>
      </c>
      <c r="AL979" s="23">
        <f t="shared" si="506"/>
        <v>925000</v>
      </c>
      <c r="AM979" s="23">
        <f t="shared" si="507"/>
        <v>185000</v>
      </c>
      <c r="AN979" s="23">
        <f t="shared" si="508"/>
        <v>740000</v>
      </c>
      <c r="AO979" s="23">
        <f t="shared" si="509"/>
        <v>300000</v>
      </c>
      <c r="AP979" s="23">
        <f t="shared" si="510"/>
        <v>440000</v>
      </c>
      <c r="AQ979" s="24">
        <v>45036</v>
      </c>
      <c r="AR979" s="27" t="str">
        <f t="shared" si="511"/>
        <v>20/04/23</v>
      </c>
      <c r="AS979" s="16">
        <v>4</v>
      </c>
      <c r="AT979" s="66">
        <f>AP979/'pivot general'!$A$8</f>
        <v>6.6004486654980374E-4</v>
      </c>
    </row>
    <row r="980" spans="1:46" ht="14.4" x14ac:dyDescent="0.3">
      <c r="A980" s="16">
        <v>979</v>
      </c>
      <c r="B980" s="16" t="str">
        <f t="shared" si="480"/>
        <v>ORD-PW-979-01/04/23</v>
      </c>
      <c r="C980" s="17" t="s">
        <v>59</v>
      </c>
      <c r="D980" s="16" t="str">
        <f>_xlfn.XLOOKUP($C980,Product!$E$3:$E$29,Product!$D$3:$D$29)</f>
        <v>PW</v>
      </c>
      <c r="E980" s="18" t="s">
        <v>164</v>
      </c>
      <c r="F980" s="18">
        <f t="shared" si="481"/>
        <v>10</v>
      </c>
      <c r="G980" s="18">
        <f t="shared" si="482"/>
        <v>24</v>
      </c>
      <c r="H980" s="18">
        <f t="shared" si="483"/>
        <v>35</v>
      </c>
      <c r="I980" s="18">
        <f t="shared" si="484"/>
        <v>14</v>
      </c>
      <c r="J980" s="16" t="str">
        <f t="shared" si="485"/>
        <v>Midnight Black</v>
      </c>
      <c r="K980" s="16" t="str">
        <f t="shared" si="486"/>
        <v>Midnight Black</v>
      </c>
      <c r="L980" s="25" t="str">
        <f t="shared" si="487"/>
        <v xml:space="preserve"> 3</v>
      </c>
      <c r="M980" s="19">
        <f t="shared" si="488"/>
        <v>3</v>
      </c>
      <c r="N980" s="18" t="e">
        <f t="shared" si="489"/>
        <v>#VALUE!</v>
      </c>
      <c r="O980" s="18" t="e">
        <f t="shared" si="490"/>
        <v>#VALUE!</v>
      </c>
      <c r="P980" s="18" t="e">
        <f t="shared" si="491"/>
        <v>#VALUE!</v>
      </c>
      <c r="Q980" s="18" t="e">
        <f t="shared" si="492"/>
        <v>#VALUE!</v>
      </c>
      <c r="R980" s="27" t="str">
        <f t="shared" si="493"/>
        <v xml:space="preserve"> </v>
      </c>
      <c r="S980" s="19" t="str">
        <f t="shared" si="494"/>
        <v xml:space="preserve"> </v>
      </c>
      <c r="T980" s="19" t="str">
        <f t="shared" si="495"/>
        <v>0</v>
      </c>
      <c r="U980" s="19">
        <f t="shared" si="496"/>
        <v>0</v>
      </c>
      <c r="V980" s="20" t="e">
        <f t="shared" si="497"/>
        <v>#VALUE!</v>
      </c>
      <c r="W980" s="18" t="e">
        <f t="shared" si="498"/>
        <v>#VALUE!</v>
      </c>
      <c r="X980" s="18" t="e">
        <f t="shared" si="499"/>
        <v>#VALUE!</v>
      </c>
      <c r="Y980" s="18" t="e">
        <f t="shared" si="500"/>
        <v>#VALUE!</v>
      </c>
      <c r="Z980" s="16" t="str">
        <f t="shared" si="501"/>
        <v xml:space="preserve"> </v>
      </c>
      <c r="AA980" s="16" t="str">
        <f t="shared" si="502"/>
        <v xml:space="preserve"> </v>
      </c>
      <c r="AB980" s="19" t="str">
        <f t="shared" si="503"/>
        <v>0</v>
      </c>
      <c r="AC980" s="19">
        <f t="shared" si="504"/>
        <v>0</v>
      </c>
      <c r="AD980" s="19">
        <f t="shared" si="505"/>
        <v>3</v>
      </c>
      <c r="AE980" s="31">
        <f>_xlfn.XLOOKUP(C980,Product!$E$3:$E$29,Product!$F$3:$F$29)</f>
        <v>110000</v>
      </c>
      <c r="AF980" s="31">
        <f>_xlfn.XLOOKUP(C980,Product!$E$3:$E$29,Product!$G$3:$G$29)</f>
        <v>40000</v>
      </c>
      <c r="AG980" s="21" t="s">
        <v>10</v>
      </c>
      <c r="AH980" s="22">
        <f>_xlfn.XLOOKUP(AG980,Diskon!$C$3:$C$9,Diskon!$D$3:$D$9)</f>
        <v>0.1</v>
      </c>
      <c r="AI980" s="17" t="s">
        <v>90</v>
      </c>
      <c r="AJ980" s="16" t="s">
        <v>11</v>
      </c>
      <c r="AK980" s="16" t="s">
        <v>55</v>
      </c>
      <c r="AL980" s="23">
        <f t="shared" si="506"/>
        <v>330000</v>
      </c>
      <c r="AM980" s="23">
        <f t="shared" si="507"/>
        <v>33000</v>
      </c>
      <c r="AN980" s="23">
        <f t="shared" si="508"/>
        <v>297000</v>
      </c>
      <c r="AO980" s="23">
        <f t="shared" si="509"/>
        <v>120000</v>
      </c>
      <c r="AP980" s="23">
        <f t="shared" si="510"/>
        <v>177000</v>
      </c>
      <c r="AQ980" s="24">
        <v>45017</v>
      </c>
      <c r="AR980" s="27" t="str">
        <f t="shared" si="511"/>
        <v>01/04/23</v>
      </c>
      <c r="AS980" s="16">
        <v>2</v>
      </c>
      <c r="AT980" s="66">
        <f>AP980/'pivot general'!$A$8</f>
        <v>2.6551804858935288E-4</v>
      </c>
    </row>
    <row r="981" spans="1:46" ht="14.4" x14ac:dyDescent="0.3">
      <c r="A981" s="16">
        <v>980</v>
      </c>
      <c r="B981" s="16" t="str">
        <f t="shared" si="480"/>
        <v>ORD-AK-980-07/04/23</v>
      </c>
      <c r="C981" s="17" t="s">
        <v>45</v>
      </c>
      <c r="D981" s="16" t="str">
        <f>_xlfn.XLOOKUP($C981,Product!$E$3:$E$29,Product!$D$3:$D$29)</f>
        <v>AK</v>
      </c>
      <c r="E981" s="18" t="s">
        <v>746</v>
      </c>
      <c r="F981" s="18">
        <f t="shared" si="481"/>
        <v>10</v>
      </c>
      <c r="G981" s="18">
        <f t="shared" si="482"/>
        <v>17</v>
      </c>
      <c r="H981" s="18">
        <f t="shared" si="483"/>
        <v>28</v>
      </c>
      <c r="I981" s="18">
        <f t="shared" si="484"/>
        <v>7</v>
      </c>
      <c r="J981" s="16" t="str">
        <f t="shared" si="485"/>
        <v>Magenta</v>
      </c>
      <c r="K981" s="16" t="str">
        <f t="shared" si="486"/>
        <v>Magenta</v>
      </c>
      <c r="L981" s="25" t="str">
        <f t="shared" si="487"/>
        <v xml:space="preserve"> 2</v>
      </c>
      <c r="M981" s="19">
        <f t="shared" si="488"/>
        <v>2</v>
      </c>
      <c r="N981" s="18">
        <f t="shared" si="489"/>
        <v>41</v>
      </c>
      <c r="O981" s="18">
        <f t="shared" si="490"/>
        <v>52</v>
      </c>
      <c r="P981" s="18">
        <f t="shared" si="491"/>
        <v>63</v>
      </c>
      <c r="Q981" s="18">
        <f t="shared" si="492"/>
        <v>11</v>
      </c>
      <c r="R981" s="27" t="str">
        <f t="shared" si="493"/>
        <v xml:space="preserve">Ocean Blue </v>
      </c>
      <c r="S981" s="19" t="str">
        <f t="shared" si="494"/>
        <v xml:space="preserve">Ocean Blue </v>
      </c>
      <c r="T981" s="19" t="str">
        <f t="shared" si="495"/>
        <v xml:space="preserve"> 4</v>
      </c>
      <c r="U981" s="19">
        <f t="shared" si="496"/>
        <v>4</v>
      </c>
      <c r="V981" s="20" t="e">
        <f t="shared" si="497"/>
        <v>#VALUE!</v>
      </c>
      <c r="W981" s="18" t="e">
        <f t="shared" si="498"/>
        <v>#VALUE!</v>
      </c>
      <c r="X981" s="18" t="e">
        <f t="shared" si="499"/>
        <v>#VALUE!</v>
      </c>
      <c r="Y981" s="18" t="e">
        <f t="shared" si="500"/>
        <v>#VALUE!</v>
      </c>
      <c r="Z981" s="16" t="str">
        <f t="shared" si="501"/>
        <v xml:space="preserve"> </v>
      </c>
      <c r="AA981" s="16" t="str">
        <f t="shared" si="502"/>
        <v xml:space="preserve"> </v>
      </c>
      <c r="AB981" s="19" t="str">
        <f t="shared" si="503"/>
        <v>0</v>
      </c>
      <c r="AC981" s="19">
        <f t="shared" si="504"/>
        <v>0</v>
      </c>
      <c r="AD981" s="19">
        <f t="shared" si="505"/>
        <v>6</v>
      </c>
      <c r="AE981" s="31">
        <f>_xlfn.XLOOKUP(C981,Product!$E$3:$E$29,Product!$F$3:$F$29)</f>
        <v>400000</v>
      </c>
      <c r="AF981" s="31">
        <f>_xlfn.XLOOKUP(C981,Product!$E$3:$E$29,Product!$G$3:$G$29)</f>
        <v>250000</v>
      </c>
      <c r="AG981" s="21" t="s">
        <v>16</v>
      </c>
      <c r="AH981" s="22" t="e">
        <f>_xlfn.XLOOKUP(AG981,Diskon!$C$3:$C$9,Diskon!$D$3:$D$9)</f>
        <v>#N/A</v>
      </c>
      <c r="AI981" s="17" t="s">
        <v>16</v>
      </c>
      <c r="AJ981" s="16" t="s">
        <v>11</v>
      </c>
      <c r="AK981" s="16" t="s">
        <v>68</v>
      </c>
      <c r="AL981" s="23">
        <f t="shared" si="506"/>
        <v>2400000</v>
      </c>
      <c r="AM981" s="23" t="str">
        <f t="shared" si="507"/>
        <v>0</v>
      </c>
      <c r="AN981" s="23">
        <f t="shared" si="508"/>
        <v>2400000</v>
      </c>
      <c r="AO981" s="23">
        <f t="shared" si="509"/>
        <v>1500000</v>
      </c>
      <c r="AP981" s="23">
        <f t="shared" si="510"/>
        <v>900000</v>
      </c>
      <c r="AQ981" s="24">
        <v>45023</v>
      </c>
      <c r="AR981" s="27" t="str">
        <f t="shared" si="511"/>
        <v>07/04/23</v>
      </c>
      <c r="AS981" s="16">
        <v>2</v>
      </c>
      <c r="AT981" s="66">
        <f>AP981/'pivot general'!$A$8</f>
        <v>1.3500917724882349E-3</v>
      </c>
    </row>
    <row r="982" spans="1:46" ht="14.4" x14ac:dyDescent="0.3">
      <c r="A982" s="16">
        <v>981</v>
      </c>
      <c r="B982" s="16" t="str">
        <f t="shared" si="480"/>
        <v>ORD-AK-981-01/04/23</v>
      </c>
      <c r="C982" s="17" t="s">
        <v>31</v>
      </c>
      <c r="D982" s="16" t="str">
        <f>_xlfn.XLOOKUP($C982,Product!$E$3:$E$29,Product!$D$3:$D$29)</f>
        <v>AK</v>
      </c>
      <c r="E982" s="18" t="s">
        <v>104</v>
      </c>
      <c r="F982" s="18">
        <f t="shared" si="481"/>
        <v>10</v>
      </c>
      <c r="G982" s="18">
        <f t="shared" si="482"/>
        <v>23</v>
      </c>
      <c r="H982" s="18">
        <f t="shared" si="483"/>
        <v>34</v>
      </c>
      <c r="I982" s="18">
        <f t="shared" si="484"/>
        <v>13</v>
      </c>
      <c r="J982" s="16" t="str">
        <f t="shared" si="485"/>
        <v>Summer Orange</v>
      </c>
      <c r="K982" s="16" t="str">
        <f t="shared" si="486"/>
        <v>Summer Orange</v>
      </c>
      <c r="L982" s="25" t="str">
        <f t="shared" si="487"/>
        <v xml:space="preserve"> 1</v>
      </c>
      <c r="M982" s="19">
        <f t="shared" si="488"/>
        <v>1</v>
      </c>
      <c r="N982" s="18" t="e">
        <f t="shared" si="489"/>
        <v>#VALUE!</v>
      </c>
      <c r="O982" s="18" t="e">
        <f t="shared" si="490"/>
        <v>#VALUE!</v>
      </c>
      <c r="P982" s="18" t="e">
        <f t="shared" si="491"/>
        <v>#VALUE!</v>
      </c>
      <c r="Q982" s="18" t="e">
        <f t="shared" si="492"/>
        <v>#VALUE!</v>
      </c>
      <c r="R982" s="27" t="str">
        <f t="shared" si="493"/>
        <v xml:space="preserve"> </v>
      </c>
      <c r="S982" s="19" t="str">
        <f t="shared" si="494"/>
        <v xml:space="preserve"> </v>
      </c>
      <c r="T982" s="19" t="str">
        <f t="shared" si="495"/>
        <v>0</v>
      </c>
      <c r="U982" s="19">
        <f t="shared" si="496"/>
        <v>0</v>
      </c>
      <c r="V982" s="20" t="e">
        <f t="shared" si="497"/>
        <v>#VALUE!</v>
      </c>
      <c r="W982" s="18" t="e">
        <f t="shared" si="498"/>
        <v>#VALUE!</v>
      </c>
      <c r="X982" s="18" t="e">
        <f t="shared" si="499"/>
        <v>#VALUE!</v>
      </c>
      <c r="Y982" s="18" t="e">
        <f t="shared" si="500"/>
        <v>#VALUE!</v>
      </c>
      <c r="Z982" s="16" t="str">
        <f t="shared" si="501"/>
        <v xml:space="preserve"> </v>
      </c>
      <c r="AA982" s="16" t="str">
        <f t="shared" si="502"/>
        <v xml:space="preserve"> </v>
      </c>
      <c r="AB982" s="19" t="str">
        <f t="shared" si="503"/>
        <v>0</v>
      </c>
      <c r="AC982" s="19">
        <f t="shared" si="504"/>
        <v>0</v>
      </c>
      <c r="AD982" s="19">
        <f t="shared" si="505"/>
        <v>1</v>
      </c>
      <c r="AE982" s="31">
        <f>_xlfn.XLOOKUP(C982,Product!$E$3:$E$29,Product!$F$3:$F$29)</f>
        <v>65000</v>
      </c>
      <c r="AF982" s="31">
        <f>_xlfn.XLOOKUP(C982,Product!$E$3:$E$29,Product!$G$3:$G$29)</f>
        <v>11000</v>
      </c>
      <c r="AG982" s="21" t="s">
        <v>10</v>
      </c>
      <c r="AH982" s="22">
        <f>_xlfn.XLOOKUP(AG982,Diskon!$C$3:$C$9,Diskon!$D$3:$D$9)</f>
        <v>0.1</v>
      </c>
      <c r="AI982" s="17" t="s">
        <v>90</v>
      </c>
      <c r="AJ982" s="16" t="s">
        <v>11</v>
      </c>
      <c r="AK982" s="16" t="s">
        <v>68</v>
      </c>
      <c r="AL982" s="23">
        <f t="shared" si="506"/>
        <v>65000</v>
      </c>
      <c r="AM982" s="23">
        <f t="shared" si="507"/>
        <v>6500</v>
      </c>
      <c r="AN982" s="23">
        <f t="shared" si="508"/>
        <v>58500</v>
      </c>
      <c r="AO982" s="23">
        <f t="shared" si="509"/>
        <v>11000</v>
      </c>
      <c r="AP982" s="23">
        <f t="shared" si="510"/>
        <v>47500</v>
      </c>
      <c r="AQ982" s="24">
        <v>45017</v>
      </c>
      <c r="AR982" s="27" t="str">
        <f t="shared" si="511"/>
        <v>01/04/23</v>
      </c>
      <c r="AS982" s="16">
        <v>2</v>
      </c>
      <c r="AT982" s="66">
        <f>AP982/'pivot general'!$A$8</f>
        <v>7.1254843547990173E-5</v>
      </c>
    </row>
    <row r="983" spans="1:46" ht="14.4" x14ac:dyDescent="0.3">
      <c r="A983" s="16">
        <v>982</v>
      </c>
      <c r="B983" s="16" t="str">
        <f t="shared" si="480"/>
        <v>ORD-SW-982-03/04/23</v>
      </c>
      <c r="C983" s="17" t="s">
        <v>33</v>
      </c>
      <c r="D983" s="16" t="str">
        <f>_xlfn.XLOOKUP($C983,Product!$E$3:$E$29,Product!$D$3:$D$29)</f>
        <v>SW</v>
      </c>
      <c r="E983" s="18" t="s">
        <v>437</v>
      </c>
      <c r="F983" s="18">
        <f t="shared" si="481"/>
        <v>10</v>
      </c>
      <c r="G983" s="18">
        <f t="shared" si="482"/>
        <v>20</v>
      </c>
      <c r="H983" s="18">
        <f t="shared" si="483"/>
        <v>31</v>
      </c>
      <c r="I983" s="18">
        <f t="shared" si="484"/>
        <v>10</v>
      </c>
      <c r="J983" s="16" t="str">
        <f t="shared" si="485"/>
        <v>Snow White</v>
      </c>
      <c r="K983" s="16" t="str">
        <f t="shared" si="486"/>
        <v>Snow White</v>
      </c>
      <c r="L983" s="25" t="str">
        <f t="shared" si="487"/>
        <v xml:space="preserve"> 3</v>
      </c>
      <c r="M983" s="19">
        <f t="shared" si="488"/>
        <v>3</v>
      </c>
      <c r="N983" s="18" t="e">
        <f t="shared" si="489"/>
        <v>#VALUE!</v>
      </c>
      <c r="O983" s="18" t="e">
        <f t="shared" si="490"/>
        <v>#VALUE!</v>
      </c>
      <c r="P983" s="18" t="e">
        <f t="shared" si="491"/>
        <v>#VALUE!</v>
      </c>
      <c r="Q983" s="18" t="e">
        <f t="shared" si="492"/>
        <v>#VALUE!</v>
      </c>
      <c r="R983" s="27" t="str">
        <f t="shared" si="493"/>
        <v xml:space="preserve"> </v>
      </c>
      <c r="S983" s="19" t="str">
        <f t="shared" si="494"/>
        <v xml:space="preserve"> </v>
      </c>
      <c r="T983" s="19" t="str">
        <f t="shared" si="495"/>
        <v>0</v>
      </c>
      <c r="U983" s="19">
        <f t="shared" si="496"/>
        <v>0</v>
      </c>
      <c r="V983" s="20" t="e">
        <f t="shared" si="497"/>
        <v>#VALUE!</v>
      </c>
      <c r="W983" s="18" t="e">
        <f t="shared" si="498"/>
        <v>#VALUE!</v>
      </c>
      <c r="X983" s="18" t="e">
        <f t="shared" si="499"/>
        <v>#VALUE!</v>
      </c>
      <c r="Y983" s="18" t="e">
        <f t="shared" si="500"/>
        <v>#VALUE!</v>
      </c>
      <c r="Z983" s="16" t="str">
        <f t="shared" si="501"/>
        <v xml:space="preserve"> </v>
      </c>
      <c r="AA983" s="16" t="str">
        <f t="shared" si="502"/>
        <v xml:space="preserve"> </v>
      </c>
      <c r="AB983" s="19" t="str">
        <f t="shared" si="503"/>
        <v>0</v>
      </c>
      <c r="AC983" s="19">
        <f t="shared" si="504"/>
        <v>0</v>
      </c>
      <c r="AD983" s="19">
        <f t="shared" si="505"/>
        <v>3</v>
      </c>
      <c r="AE983" s="31">
        <f>_xlfn.XLOOKUP(C983,Product!$E$3:$E$29,Product!$F$3:$F$29)</f>
        <v>189000</v>
      </c>
      <c r="AF983" s="31">
        <f>_xlfn.XLOOKUP(C983,Product!$E$3:$E$29,Product!$G$3:$G$29)</f>
        <v>93000</v>
      </c>
      <c r="AG983" s="21" t="s">
        <v>89</v>
      </c>
      <c r="AH983" s="22">
        <f>_xlfn.XLOOKUP(AG983,Diskon!$C$3:$C$9,Diskon!$D$3:$D$9)</f>
        <v>0.15</v>
      </c>
      <c r="AI983" s="17" t="s">
        <v>90</v>
      </c>
      <c r="AJ983" s="16" t="s">
        <v>23</v>
      </c>
      <c r="AK983" s="16" t="s">
        <v>76</v>
      </c>
      <c r="AL983" s="23">
        <f t="shared" si="506"/>
        <v>567000</v>
      </c>
      <c r="AM983" s="23">
        <f t="shared" si="507"/>
        <v>85050</v>
      </c>
      <c r="AN983" s="23">
        <f t="shared" si="508"/>
        <v>481950</v>
      </c>
      <c r="AO983" s="23">
        <f t="shared" si="509"/>
        <v>279000</v>
      </c>
      <c r="AP983" s="23">
        <f t="shared" si="510"/>
        <v>202950</v>
      </c>
      <c r="AQ983" s="24">
        <v>45019</v>
      </c>
      <c r="AR983" s="27" t="str">
        <f t="shared" si="511"/>
        <v>03/04/23</v>
      </c>
      <c r="AS983" s="16">
        <v>2</v>
      </c>
      <c r="AT983" s="66">
        <f>AP983/'pivot general'!$A$8</f>
        <v>3.0444569469609696E-4</v>
      </c>
    </row>
    <row r="984" spans="1:46" ht="14.4" x14ac:dyDescent="0.3">
      <c r="A984" s="16">
        <v>983</v>
      </c>
      <c r="B984" s="16" t="str">
        <f t="shared" si="480"/>
        <v>ORD-PP-983-06/04/23</v>
      </c>
      <c r="C984" s="17" t="s">
        <v>56</v>
      </c>
      <c r="D984" s="16" t="str">
        <f>_xlfn.XLOOKUP($C984,Product!$E$3:$E$29,Product!$D$3:$D$29)</f>
        <v>PP</v>
      </c>
      <c r="E984" s="18" t="s">
        <v>747</v>
      </c>
      <c r="F984" s="18">
        <f t="shared" si="481"/>
        <v>10</v>
      </c>
      <c r="G984" s="18">
        <f t="shared" si="482"/>
        <v>18</v>
      </c>
      <c r="H984" s="18">
        <f t="shared" si="483"/>
        <v>29</v>
      </c>
      <c r="I984" s="18">
        <f t="shared" si="484"/>
        <v>8</v>
      </c>
      <c r="J984" s="16" t="str">
        <f t="shared" si="485"/>
        <v>Ash Grey</v>
      </c>
      <c r="K984" s="16" t="str">
        <f t="shared" si="486"/>
        <v>Ash Grey</v>
      </c>
      <c r="L984" s="25" t="str">
        <f t="shared" si="487"/>
        <v xml:space="preserve"> 5</v>
      </c>
      <c r="M984" s="19">
        <f t="shared" si="488"/>
        <v>5</v>
      </c>
      <c r="N984" s="18">
        <f t="shared" si="489"/>
        <v>42</v>
      </c>
      <c r="O984" s="18">
        <f t="shared" si="490"/>
        <v>57</v>
      </c>
      <c r="P984" s="18">
        <f t="shared" si="491"/>
        <v>68</v>
      </c>
      <c r="Q984" s="18">
        <f t="shared" si="492"/>
        <v>15</v>
      </c>
      <c r="R984" s="27" t="str">
        <f t="shared" si="493"/>
        <v xml:space="preserve">Midnight Black </v>
      </c>
      <c r="S984" s="19" t="str">
        <f t="shared" si="494"/>
        <v xml:space="preserve">Midnight Black </v>
      </c>
      <c r="T984" s="19" t="str">
        <f t="shared" si="495"/>
        <v xml:space="preserve"> 1</v>
      </c>
      <c r="U984" s="19">
        <f t="shared" si="496"/>
        <v>1</v>
      </c>
      <c r="V984" s="20" t="e">
        <f t="shared" si="497"/>
        <v>#VALUE!</v>
      </c>
      <c r="W984" s="18" t="e">
        <f t="shared" si="498"/>
        <v>#VALUE!</v>
      </c>
      <c r="X984" s="18" t="e">
        <f t="shared" si="499"/>
        <v>#VALUE!</v>
      </c>
      <c r="Y984" s="18" t="e">
        <f t="shared" si="500"/>
        <v>#VALUE!</v>
      </c>
      <c r="Z984" s="16" t="str">
        <f t="shared" si="501"/>
        <v xml:space="preserve"> </v>
      </c>
      <c r="AA984" s="16" t="str">
        <f t="shared" si="502"/>
        <v xml:space="preserve"> </v>
      </c>
      <c r="AB984" s="19" t="str">
        <f t="shared" si="503"/>
        <v>0</v>
      </c>
      <c r="AC984" s="19">
        <f t="shared" si="504"/>
        <v>0</v>
      </c>
      <c r="AD984" s="19">
        <f t="shared" si="505"/>
        <v>6</v>
      </c>
      <c r="AE984" s="31">
        <f>_xlfn.XLOOKUP(C984,Product!$E$3:$E$29,Product!$F$3:$F$29)</f>
        <v>175000</v>
      </c>
      <c r="AF984" s="31">
        <f>_xlfn.XLOOKUP(C984,Product!$E$3:$E$29,Product!$G$3:$G$29)</f>
        <v>63000</v>
      </c>
      <c r="AG984" s="21" t="s">
        <v>19</v>
      </c>
      <c r="AH984" s="22">
        <f>_xlfn.XLOOKUP(AG984,Diskon!$C$3:$C$9,Diskon!$D$3:$D$9)</f>
        <v>0.15</v>
      </c>
      <c r="AI984" s="17" t="s">
        <v>90</v>
      </c>
      <c r="AJ984" s="16" t="s">
        <v>11</v>
      </c>
      <c r="AK984" s="16" t="s">
        <v>72</v>
      </c>
      <c r="AL984" s="23">
        <f t="shared" si="506"/>
        <v>1050000</v>
      </c>
      <c r="AM984" s="23">
        <f t="shared" si="507"/>
        <v>157500</v>
      </c>
      <c r="AN984" s="23">
        <f t="shared" si="508"/>
        <v>892500</v>
      </c>
      <c r="AO984" s="23">
        <f t="shared" si="509"/>
        <v>378000</v>
      </c>
      <c r="AP984" s="23">
        <f t="shared" si="510"/>
        <v>514500</v>
      </c>
      <c r="AQ984" s="24">
        <v>45022</v>
      </c>
      <c r="AR984" s="27" t="str">
        <f t="shared" si="511"/>
        <v>06/04/23</v>
      </c>
      <c r="AS984" s="16">
        <v>5</v>
      </c>
      <c r="AT984" s="66">
        <f>AP984/'pivot general'!$A$8</f>
        <v>7.7180246327244095E-4</v>
      </c>
    </row>
    <row r="985" spans="1:46" ht="14.4" x14ac:dyDescent="0.3">
      <c r="A985" s="16">
        <v>984</v>
      </c>
      <c r="B985" s="16" t="str">
        <f t="shared" si="480"/>
        <v>ORD-AK-984-05/04/23</v>
      </c>
      <c r="C985" s="17" t="s">
        <v>69</v>
      </c>
      <c r="D985" s="16" t="str">
        <f>_xlfn.XLOOKUP($C985,Product!$E$3:$E$29,Product!$D$3:$D$29)</f>
        <v>AK</v>
      </c>
      <c r="E985" s="18" t="s">
        <v>748</v>
      </c>
      <c r="F985" s="18">
        <f t="shared" si="481"/>
        <v>10</v>
      </c>
      <c r="G985" s="18">
        <f t="shared" si="482"/>
        <v>18</v>
      </c>
      <c r="H985" s="18">
        <f t="shared" si="483"/>
        <v>29</v>
      </c>
      <c r="I985" s="18">
        <f t="shared" si="484"/>
        <v>8</v>
      </c>
      <c r="J985" s="16" t="str">
        <f t="shared" si="485"/>
        <v>Ash Grey</v>
      </c>
      <c r="K985" s="16" t="str">
        <f t="shared" si="486"/>
        <v>Ash Grey</v>
      </c>
      <c r="L985" s="25" t="str">
        <f t="shared" si="487"/>
        <v xml:space="preserve"> 1</v>
      </c>
      <c r="M985" s="19">
        <f t="shared" si="488"/>
        <v>1</v>
      </c>
      <c r="N985" s="18">
        <f t="shared" si="489"/>
        <v>42</v>
      </c>
      <c r="O985" s="18">
        <f t="shared" si="490"/>
        <v>54</v>
      </c>
      <c r="P985" s="18">
        <f t="shared" si="491"/>
        <v>65</v>
      </c>
      <c r="Q985" s="18">
        <f t="shared" si="492"/>
        <v>12</v>
      </c>
      <c r="R985" s="27" t="str">
        <f t="shared" si="493"/>
        <v xml:space="preserve">Carmine Red </v>
      </c>
      <c r="S985" s="19" t="str">
        <f t="shared" si="494"/>
        <v xml:space="preserve">Carmine Red </v>
      </c>
      <c r="T985" s="19" t="str">
        <f t="shared" si="495"/>
        <v xml:space="preserve"> 2</v>
      </c>
      <c r="U985" s="19">
        <f t="shared" si="496"/>
        <v>2</v>
      </c>
      <c r="V985" s="20">
        <f t="shared" si="497"/>
        <v>78</v>
      </c>
      <c r="W985" s="18">
        <f t="shared" si="498"/>
        <v>93</v>
      </c>
      <c r="X985" s="18">
        <f t="shared" si="499"/>
        <v>104</v>
      </c>
      <c r="Y985" s="18">
        <f t="shared" si="500"/>
        <v>15</v>
      </c>
      <c r="Z985" s="16" t="str">
        <f t="shared" si="501"/>
        <v xml:space="preserve">Midnight Black </v>
      </c>
      <c r="AA985" s="16" t="str">
        <f t="shared" si="502"/>
        <v xml:space="preserve">Midnight Black </v>
      </c>
      <c r="AB985" s="19" t="str">
        <f t="shared" si="503"/>
        <v xml:space="preserve"> 2</v>
      </c>
      <c r="AC985" s="19">
        <f t="shared" si="504"/>
        <v>2</v>
      </c>
      <c r="AD985" s="19">
        <f t="shared" si="505"/>
        <v>5</v>
      </c>
      <c r="AE985" s="31">
        <f>_xlfn.XLOOKUP(C985,Product!$E$3:$E$29,Product!$F$3:$F$29)</f>
        <v>9000</v>
      </c>
      <c r="AF985" s="31">
        <f>_xlfn.XLOOKUP(C985,Product!$E$3:$E$29,Product!$G$3:$G$29)</f>
        <v>2000</v>
      </c>
      <c r="AG985" s="21" t="s">
        <v>19</v>
      </c>
      <c r="AH985" s="22">
        <f>_xlfn.XLOOKUP(AG985,Diskon!$C$3:$C$9,Diskon!$D$3:$D$9)</f>
        <v>0.15</v>
      </c>
      <c r="AI985" s="17" t="s">
        <v>90</v>
      </c>
      <c r="AJ985" s="16" t="s">
        <v>11</v>
      </c>
      <c r="AK985" s="16" t="s">
        <v>40</v>
      </c>
      <c r="AL985" s="23">
        <f t="shared" si="506"/>
        <v>45000</v>
      </c>
      <c r="AM985" s="23">
        <f t="shared" si="507"/>
        <v>6750</v>
      </c>
      <c r="AN985" s="23">
        <f t="shared" si="508"/>
        <v>38250</v>
      </c>
      <c r="AO985" s="23">
        <f t="shared" si="509"/>
        <v>10000</v>
      </c>
      <c r="AP985" s="23">
        <f t="shared" si="510"/>
        <v>28250</v>
      </c>
      <c r="AQ985" s="24">
        <v>45021</v>
      </c>
      <c r="AR985" s="27" t="str">
        <f t="shared" si="511"/>
        <v>05/04/23</v>
      </c>
      <c r="AS985" s="16">
        <v>3</v>
      </c>
      <c r="AT985" s="66">
        <f>AP985/'pivot general'!$A$8</f>
        <v>4.2377880636436262E-5</v>
      </c>
    </row>
    <row r="986" spans="1:46" ht="14.4" x14ac:dyDescent="0.3">
      <c r="A986" s="16">
        <v>985</v>
      </c>
      <c r="B986" s="16" t="str">
        <f t="shared" si="480"/>
        <v>ORD-SP-985-01/04/23</v>
      </c>
      <c r="C986" s="17" t="s">
        <v>65</v>
      </c>
      <c r="D986" s="16" t="str">
        <f>_xlfn.XLOOKUP($C986,Product!$E$3:$E$29,Product!$D$3:$D$29)</f>
        <v>SP</v>
      </c>
      <c r="E986" s="18" t="s">
        <v>177</v>
      </c>
      <c r="F986" s="18">
        <f t="shared" si="481"/>
        <v>10</v>
      </c>
      <c r="G986" s="18">
        <f t="shared" si="482"/>
        <v>20</v>
      </c>
      <c r="H986" s="18">
        <f t="shared" si="483"/>
        <v>31</v>
      </c>
      <c r="I986" s="18">
        <f t="shared" si="484"/>
        <v>10</v>
      </c>
      <c r="J986" s="16" t="str">
        <f t="shared" si="485"/>
        <v>Ocean Blue</v>
      </c>
      <c r="K986" s="16" t="str">
        <f t="shared" si="486"/>
        <v>Ocean Blue</v>
      </c>
      <c r="L986" s="25" t="str">
        <f t="shared" si="487"/>
        <v xml:space="preserve"> 1</v>
      </c>
      <c r="M986" s="19">
        <f t="shared" si="488"/>
        <v>1</v>
      </c>
      <c r="N986" s="18" t="e">
        <f t="shared" si="489"/>
        <v>#VALUE!</v>
      </c>
      <c r="O986" s="18" t="e">
        <f t="shared" si="490"/>
        <v>#VALUE!</v>
      </c>
      <c r="P986" s="18" t="e">
        <f t="shared" si="491"/>
        <v>#VALUE!</v>
      </c>
      <c r="Q986" s="18" t="e">
        <f t="shared" si="492"/>
        <v>#VALUE!</v>
      </c>
      <c r="R986" s="27" t="str">
        <f t="shared" si="493"/>
        <v xml:space="preserve"> </v>
      </c>
      <c r="S986" s="19" t="str">
        <f t="shared" si="494"/>
        <v xml:space="preserve"> </v>
      </c>
      <c r="T986" s="19" t="str">
        <f t="shared" si="495"/>
        <v>0</v>
      </c>
      <c r="U986" s="19">
        <f t="shared" si="496"/>
        <v>0</v>
      </c>
      <c r="V986" s="20" t="e">
        <f t="shared" si="497"/>
        <v>#VALUE!</v>
      </c>
      <c r="W986" s="18" t="e">
        <f t="shared" si="498"/>
        <v>#VALUE!</v>
      </c>
      <c r="X986" s="18" t="e">
        <f t="shared" si="499"/>
        <v>#VALUE!</v>
      </c>
      <c r="Y986" s="18" t="e">
        <f t="shared" si="500"/>
        <v>#VALUE!</v>
      </c>
      <c r="Z986" s="16" t="str">
        <f t="shared" si="501"/>
        <v xml:space="preserve"> </v>
      </c>
      <c r="AA986" s="16" t="str">
        <f t="shared" si="502"/>
        <v xml:space="preserve"> </v>
      </c>
      <c r="AB986" s="19" t="str">
        <f t="shared" si="503"/>
        <v>0</v>
      </c>
      <c r="AC986" s="19">
        <f t="shared" si="504"/>
        <v>0</v>
      </c>
      <c r="AD986" s="19">
        <f t="shared" si="505"/>
        <v>1</v>
      </c>
      <c r="AE986" s="31">
        <f>_xlfn.XLOOKUP(C986,Product!$E$3:$E$29,Product!$F$3:$F$29)</f>
        <v>360000</v>
      </c>
      <c r="AF986" s="31">
        <f>_xlfn.XLOOKUP(C986,Product!$E$3:$E$29,Product!$G$3:$G$29)</f>
        <v>108000</v>
      </c>
      <c r="AG986" s="21" t="s">
        <v>10</v>
      </c>
      <c r="AH986" s="22">
        <f>_xlfn.XLOOKUP(AG986,Diskon!$C$3:$C$9,Diskon!$D$3:$D$9)</f>
        <v>0.1</v>
      </c>
      <c r="AI986" s="17" t="s">
        <v>90</v>
      </c>
      <c r="AJ986" s="16" t="s">
        <v>11</v>
      </c>
      <c r="AK986" s="16" t="s">
        <v>38</v>
      </c>
      <c r="AL986" s="23">
        <f t="shared" si="506"/>
        <v>360000</v>
      </c>
      <c r="AM986" s="23">
        <f t="shared" si="507"/>
        <v>36000</v>
      </c>
      <c r="AN986" s="23">
        <f t="shared" si="508"/>
        <v>324000</v>
      </c>
      <c r="AO986" s="23">
        <f t="shared" si="509"/>
        <v>108000</v>
      </c>
      <c r="AP986" s="23">
        <f t="shared" si="510"/>
        <v>216000</v>
      </c>
      <c r="AQ986" s="24">
        <v>45017</v>
      </c>
      <c r="AR986" s="27" t="str">
        <f t="shared" si="511"/>
        <v>01/04/23</v>
      </c>
      <c r="AS986" s="16">
        <v>4</v>
      </c>
      <c r="AT986" s="66">
        <f>AP986/'pivot general'!$A$8</f>
        <v>3.2402202539717637E-4</v>
      </c>
    </row>
    <row r="987" spans="1:46" ht="14.4" x14ac:dyDescent="0.3">
      <c r="A987" s="16">
        <v>986</v>
      </c>
      <c r="B987" s="16" t="str">
        <f t="shared" si="480"/>
        <v>ORD-PW-986-18/04/23</v>
      </c>
      <c r="C987" s="17" t="s">
        <v>21</v>
      </c>
      <c r="D987" s="16" t="str">
        <f>_xlfn.XLOOKUP($C987,Product!$E$3:$E$29,Product!$D$3:$D$29)</f>
        <v>PW</v>
      </c>
      <c r="E987" s="18" t="s">
        <v>481</v>
      </c>
      <c r="F987" s="18">
        <f t="shared" si="481"/>
        <v>10</v>
      </c>
      <c r="G987" s="18">
        <f t="shared" si="482"/>
        <v>20</v>
      </c>
      <c r="H987" s="18">
        <f t="shared" si="483"/>
        <v>31</v>
      </c>
      <c r="I987" s="18">
        <f t="shared" si="484"/>
        <v>10</v>
      </c>
      <c r="J987" s="16" t="str">
        <f t="shared" si="485"/>
        <v>Snow White</v>
      </c>
      <c r="K987" s="16" t="str">
        <f t="shared" si="486"/>
        <v>Snow White</v>
      </c>
      <c r="L987" s="25" t="str">
        <f t="shared" si="487"/>
        <v xml:space="preserve"> 2</v>
      </c>
      <c r="M987" s="19">
        <f t="shared" si="488"/>
        <v>2</v>
      </c>
      <c r="N987" s="18">
        <f t="shared" si="489"/>
        <v>44</v>
      </c>
      <c r="O987" s="18">
        <f t="shared" si="490"/>
        <v>53</v>
      </c>
      <c r="P987" s="18">
        <f t="shared" si="491"/>
        <v>64</v>
      </c>
      <c r="Q987" s="18">
        <f t="shared" si="492"/>
        <v>9</v>
      </c>
      <c r="R987" s="27" t="str">
        <f t="shared" si="493"/>
        <v xml:space="preserve">Ash Grey </v>
      </c>
      <c r="S987" s="19" t="str">
        <f t="shared" si="494"/>
        <v xml:space="preserve">Ash Grey </v>
      </c>
      <c r="T987" s="19" t="str">
        <f t="shared" si="495"/>
        <v xml:space="preserve"> 1</v>
      </c>
      <c r="U987" s="19">
        <f t="shared" si="496"/>
        <v>1</v>
      </c>
      <c r="V987" s="20" t="e">
        <f t="shared" si="497"/>
        <v>#VALUE!</v>
      </c>
      <c r="W987" s="18" t="e">
        <f t="shared" si="498"/>
        <v>#VALUE!</v>
      </c>
      <c r="X987" s="18" t="e">
        <f t="shared" si="499"/>
        <v>#VALUE!</v>
      </c>
      <c r="Y987" s="18" t="e">
        <f t="shared" si="500"/>
        <v>#VALUE!</v>
      </c>
      <c r="Z987" s="16" t="str">
        <f t="shared" si="501"/>
        <v xml:space="preserve"> </v>
      </c>
      <c r="AA987" s="16" t="str">
        <f t="shared" si="502"/>
        <v xml:space="preserve"> </v>
      </c>
      <c r="AB987" s="19" t="str">
        <f t="shared" si="503"/>
        <v>0</v>
      </c>
      <c r="AC987" s="19">
        <f t="shared" si="504"/>
        <v>0</v>
      </c>
      <c r="AD987" s="19">
        <f t="shared" si="505"/>
        <v>3</v>
      </c>
      <c r="AE987" s="31">
        <f>_xlfn.XLOOKUP(C987,Product!$E$3:$E$29,Product!$F$3:$F$29)</f>
        <v>90000</v>
      </c>
      <c r="AF987" s="31">
        <f>_xlfn.XLOOKUP(C987,Product!$E$3:$E$29,Product!$G$3:$G$29)</f>
        <v>36000</v>
      </c>
      <c r="AG987" s="21" t="s">
        <v>100</v>
      </c>
      <c r="AH987" s="22">
        <f>_xlfn.XLOOKUP(AG987,Diskon!$C$3:$C$9,Diskon!$D$3:$D$9)</f>
        <v>0.15</v>
      </c>
      <c r="AI987" s="17" t="s">
        <v>13</v>
      </c>
      <c r="AJ987" s="16" t="s">
        <v>17</v>
      </c>
      <c r="AK987" s="16" t="s">
        <v>75</v>
      </c>
      <c r="AL987" s="23">
        <f t="shared" si="506"/>
        <v>270000</v>
      </c>
      <c r="AM987" s="23">
        <f t="shared" si="507"/>
        <v>40500</v>
      </c>
      <c r="AN987" s="23">
        <f t="shared" si="508"/>
        <v>229500</v>
      </c>
      <c r="AO987" s="23">
        <f t="shared" si="509"/>
        <v>108000</v>
      </c>
      <c r="AP987" s="23">
        <f t="shared" si="510"/>
        <v>121500</v>
      </c>
      <c r="AQ987" s="24">
        <v>45034</v>
      </c>
      <c r="AR987" s="27" t="str">
        <f t="shared" si="511"/>
        <v>18/04/23</v>
      </c>
      <c r="AS987" s="16">
        <v>3</v>
      </c>
      <c r="AT987" s="66">
        <f>AP987/'pivot general'!$A$8</f>
        <v>1.822623892859117E-4</v>
      </c>
    </row>
    <row r="988" spans="1:46" ht="14.4" x14ac:dyDescent="0.3">
      <c r="A988" s="16">
        <v>987</v>
      </c>
      <c r="B988" s="16" t="str">
        <f t="shared" si="480"/>
        <v>ORD-AK-987-04/04/23</v>
      </c>
      <c r="C988" s="17" t="s">
        <v>45</v>
      </c>
      <c r="D988" s="16" t="str">
        <f>_xlfn.XLOOKUP($C988,Product!$E$3:$E$29,Product!$D$3:$D$29)</f>
        <v>AK</v>
      </c>
      <c r="E988" s="18" t="s">
        <v>150</v>
      </c>
      <c r="F988" s="18">
        <f t="shared" si="481"/>
        <v>10</v>
      </c>
      <c r="G988" s="18">
        <f t="shared" si="482"/>
        <v>20</v>
      </c>
      <c r="H988" s="18">
        <f t="shared" si="483"/>
        <v>31</v>
      </c>
      <c r="I988" s="18">
        <f t="shared" si="484"/>
        <v>10</v>
      </c>
      <c r="J988" s="16" t="str">
        <f t="shared" si="485"/>
        <v>Ocean Blue</v>
      </c>
      <c r="K988" s="16" t="str">
        <f t="shared" si="486"/>
        <v>Ocean Blue</v>
      </c>
      <c r="L988" s="25" t="str">
        <f t="shared" si="487"/>
        <v xml:space="preserve"> 5</v>
      </c>
      <c r="M988" s="19">
        <f t="shared" si="488"/>
        <v>5</v>
      </c>
      <c r="N988" s="18">
        <f t="shared" si="489"/>
        <v>44</v>
      </c>
      <c r="O988" s="18">
        <f t="shared" si="490"/>
        <v>52</v>
      </c>
      <c r="P988" s="18">
        <f t="shared" si="491"/>
        <v>63</v>
      </c>
      <c r="Q988" s="18">
        <f t="shared" si="492"/>
        <v>8</v>
      </c>
      <c r="R988" s="27" t="str">
        <f t="shared" si="493"/>
        <v xml:space="preserve">Magenta </v>
      </c>
      <c r="S988" s="19" t="str">
        <f t="shared" si="494"/>
        <v xml:space="preserve">Magenta </v>
      </c>
      <c r="T988" s="19" t="str">
        <f t="shared" si="495"/>
        <v xml:space="preserve"> 1</v>
      </c>
      <c r="U988" s="19">
        <f t="shared" si="496"/>
        <v>1</v>
      </c>
      <c r="V988" s="20" t="e">
        <f t="shared" si="497"/>
        <v>#VALUE!</v>
      </c>
      <c r="W988" s="18" t="e">
        <f t="shared" si="498"/>
        <v>#VALUE!</v>
      </c>
      <c r="X988" s="18" t="e">
        <f t="shared" si="499"/>
        <v>#VALUE!</v>
      </c>
      <c r="Y988" s="18" t="e">
        <f t="shared" si="500"/>
        <v>#VALUE!</v>
      </c>
      <c r="Z988" s="16" t="str">
        <f t="shared" si="501"/>
        <v xml:space="preserve"> </v>
      </c>
      <c r="AA988" s="16" t="str">
        <f t="shared" si="502"/>
        <v xml:space="preserve"> </v>
      </c>
      <c r="AB988" s="19" t="str">
        <f t="shared" si="503"/>
        <v>0</v>
      </c>
      <c r="AC988" s="19">
        <f t="shared" si="504"/>
        <v>0</v>
      </c>
      <c r="AD988" s="19">
        <f t="shared" si="505"/>
        <v>6</v>
      </c>
      <c r="AE988" s="31">
        <f>_xlfn.XLOOKUP(C988,Product!$E$3:$E$29,Product!$F$3:$F$29)</f>
        <v>400000</v>
      </c>
      <c r="AF988" s="31">
        <f>_xlfn.XLOOKUP(C988,Product!$E$3:$E$29,Product!$G$3:$G$29)</f>
        <v>250000</v>
      </c>
      <c r="AG988" s="21" t="s">
        <v>10</v>
      </c>
      <c r="AH988" s="22">
        <f>_xlfn.XLOOKUP(AG988,Diskon!$C$3:$C$9,Diskon!$D$3:$D$9)</f>
        <v>0.1</v>
      </c>
      <c r="AI988" s="17" t="s">
        <v>90</v>
      </c>
      <c r="AJ988" s="16" t="s">
        <v>11</v>
      </c>
      <c r="AK988" s="16" t="s">
        <v>20</v>
      </c>
      <c r="AL988" s="23">
        <f t="shared" si="506"/>
        <v>2400000</v>
      </c>
      <c r="AM988" s="23">
        <f t="shared" si="507"/>
        <v>240000</v>
      </c>
      <c r="AN988" s="23">
        <f t="shared" si="508"/>
        <v>2160000</v>
      </c>
      <c r="AO988" s="23">
        <f t="shared" si="509"/>
        <v>1500000</v>
      </c>
      <c r="AP988" s="23">
        <f t="shared" si="510"/>
        <v>660000</v>
      </c>
      <c r="AQ988" s="24">
        <v>45020</v>
      </c>
      <c r="AR988" s="27" t="str">
        <f t="shared" si="511"/>
        <v>04/04/23</v>
      </c>
      <c r="AS988" s="16">
        <v>2</v>
      </c>
      <c r="AT988" s="66">
        <f>AP988/'pivot general'!$A$8</f>
        <v>9.900672998247055E-4</v>
      </c>
    </row>
    <row r="989" spans="1:46" ht="14.4" x14ac:dyDescent="0.3">
      <c r="A989" s="16">
        <v>988</v>
      </c>
      <c r="B989" s="16" t="str">
        <f t="shared" si="480"/>
        <v>ORD-SP-988-20/04/23</v>
      </c>
      <c r="C989" s="17" t="s">
        <v>65</v>
      </c>
      <c r="D989" s="16" t="str">
        <f>_xlfn.XLOOKUP($C989,Product!$E$3:$E$29,Product!$D$3:$D$29)</f>
        <v>SP</v>
      </c>
      <c r="E989" s="18" t="s">
        <v>749</v>
      </c>
      <c r="F989" s="18">
        <f t="shared" si="481"/>
        <v>10</v>
      </c>
      <c r="G989" s="18">
        <f t="shared" si="482"/>
        <v>18</v>
      </c>
      <c r="H989" s="18">
        <f t="shared" si="483"/>
        <v>29</v>
      </c>
      <c r="I989" s="18">
        <f t="shared" si="484"/>
        <v>8</v>
      </c>
      <c r="J989" s="16" t="str">
        <f t="shared" si="485"/>
        <v>Ash Grey</v>
      </c>
      <c r="K989" s="16" t="str">
        <f t="shared" si="486"/>
        <v>Ash Grey</v>
      </c>
      <c r="L989" s="25" t="str">
        <f t="shared" si="487"/>
        <v xml:space="preserve"> 1</v>
      </c>
      <c r="M989" s="19">
        <f t="shared" si="488"/>
        <v>1</v>
      </c>
      <c r="N989" s="18">
        <f t="shared" si="489"/>
        <v>42</v>
      </c>
      <c r="O989" s="18">
        <f t="shared" si="490"/>
        <v>53</v>
      </c>
      <c r="P989" s="18">
        <f t="shared" si="491"/>
        <v>64</v>
      </c>
      <c r="Q989" s="18">
        <f t="shared" si="492"/>
        <v>11</v>
      </c>
      <c r="R989" s="27" t="str">
        <f t="shared" si="493"/>
        <v xml:space="preserve">Snow White </v>
      </c>
      <c r="S989" s="19" t="str">
        <f t="shared" si="494"/>
        <v xml:space="preserve">Snow White </v>
      </c>
      <c r="T989" s="19" t="str">
        <f t="shared" si="495"/>
        <v xml:space="preserve"> 2</v>
      </c>
      <c r="U989" s="19">
        <f t="shared" si="496"/>
        <v>2</v>
      </c>
      <c r="V989" s="20">
        <f t="shared" si="497"/>
        <v>77</v>
      </c>
      <c r="W989" s="18">
        <f t="shared" si="498"/>
        <v>88</v>
      </c>
      <c r="X989" s="18">
        <f t="shared" si="499"/>
        <v>99</v>
      </c>
      <c r="Y989" s="18">
        <f t="shared" si="500"/>
        <v>11</v>
      </c>
      <c r="Z989" s="16" t="str">
        <f t="shared" si="501"/>
        <v xml:space="preserve">Ocean Blue </v>
      </c>
      <c r="AA989" s="16" t="str">
        <f t="shared" si="502"/>
        <v xml:space="preserve">Ocean Blue </v>
      </c>
      <c r="AB989" s="19" t="str">
        <f t="shared" si="503"/>
        <v xml:space="preserve"> 2</v>
      </c>
      <c r="AC989" s="19">
        <f t="shared" si="504"/>
        <v>2</v>
      </c>
      <c r="AD989" s="19">
        <f t="shared" si="505"/>
        <v>5</v>
      </c>
      <c r="AE989" s="31">
        <f>_xlfn.XLOOKUP(C989,Product!$E$3:$E$29,Product!$F$3:$F$29)</f>
        <v>360000</v>
      </c>
      <c r="AF989" s="31">
        <f>_xlfn.XLOOKUP(C989,Product!$E$3:$E$29,Product!$G$3:$G$29)</f>
        <v>108000</v>
      </c>
      <c r="AG989" s="21" t="s">
        <v>100</v>
      </c>
      <c r="AH989" s="22">
        <f>_xlfn.XLOOKUP(AG989,Diskon!$C$3:$C$9,Diskon!$D$3:$D$9)</f>
        <v>0.15</v>
      </c>
      <c r="AI989" s="17" t="s">
        <v>13</v>
      </c>
      <c r="AJ989" s="16" t="s">
        <v>17</v>
      </c>
      <c r="AK989" s="16" t="s">
        <v>58</v>
      </c>
      <c r="AL989" s="23">
        <f t="shared" si="506"/>
        <v>1800000</v>
      </c>
      <c r="AM989" s="23">
        <f t="shared" si="507"/>
        <v>270000</v>
      </c>
      <c r="AN989" s="23">
        <f t="shared" si="508"/>
        <v>1530000</v>
      </c>
      <c r="AO989" s="23">
        <f t="shared" si="509"/>
        <v>540000</v>
      </c>
      <c r="AP989" s="23">
        <f t="shared" si="510"/>
        <v>990000</v>
      </c>
      <c r="AQ989" s="24">
        <v>45036</v>
      </c>
      <c r="AR989" s="27" t="str">
        <f t="shared" si="511"/>
        <v>20/04/23</v>
      </c>
      <c r="AS989" s="16">
        <v>5</v>
      </c>
      <c r="AT989" s="66">
        <f>AP989/'pivot general'!$A$8</f>
        <v>1.4851009497370584E-3</v>
      </c>
    </row>
    <row r="990" spans="1:46" ht="14.4" x14ac:dyDescent="0.3">
      <c r="A990" s="16">
        <v>989</v>
      </c>
      <c r="B990" s="16" t="str">
        <f t="shared" si="480"/>
        <v>ORD-PP-989-12/04/23</v>
      </c>
      <c r="C990" s="17" t="s">
        <v>54</v>
      </c>
      <c r="D990" s="16" t="str">
        <f>_xlfn.XLOOKUP($C990,Product!$E$3:$E$29,Product!$D$3:$D$29)</f>
        <v>PP</v>
      </c>
      <c r="E990" s="18" t="s">
        <v>750</v>
      </c>
      <c r="F990" s="18">
        <f t="shared" si="481"/>
        <v>10</v>
      </c>
      <c r="G990" s="18">
        <f t="shared" si="482"/>
        <v>20</v>
      </c>
      <c r="H990" s="18">
        <f t="shared" si="483"/>
        <v>31</v>
      </c>
      <c r="I990" s="18">
        <f t="shared" si="484"/>
        <v>10</v>
      </c>
      <c r="J990" s="16" t="str">
        <f t="shared" si="485"/>
        <v>Snow White</v>
      </c>
      <c r="K990" s="16" t="str">
        <f t="shared" si="486"/>
        <v>Snow White</v>
      </c>
      <c r="L990" s="25" t="str">
        <f t="shared" si="487"/>
        <v xml:space="preserve"> 1</v>
      </c>
      <c r="M990" s="19">
        <f t="shared" si="488"/>
        <v>1</v>
      </c>
      <c r="N990" s="18">
        <f t="shared" si="489"/>
        <v>44</v>
      </c>
      <c r="O990" s="18">
        <f t="shared" si="490"/>
        <v>52</v>
      </c>
      <c r="P990" s="18">
        <f t="shared" si="491"/>
        <v>63</v>
      </c>
      <c r="Q990" s="18">
        <f t="shared" si="492"/>
        <v>8</v>
      </c>
      <c r="R990" s="27" t="str">
        <f t="shared" si="493"/>
        <v xml:space="preserve">Magenta </v>
      </c>
      <c r="S990" s="19" t="str">
        <f t="shared" si="494"/>
        <v xml:space="preserve">Magenta </v>
      </c>
      <c r="T990" s="19" t="str">
        <f t="shared" si="495"/>
        <v xml:space="preserve"> 2</v>
      </c>
      <c r="U990" s="19">
        <f t="shared" si="496"/>
        <v>2</v>
      </c>
      <c r="V990" s="20">
        <f t="shared" si="497"/>
        <v>76</v>
      </c>
      <c r="W990" s="18">
        <f t="shared" si="498"/>
        <v>88</v>
      </c>
      <c r="X990" s="18">
        <f t="shared" si="499"/>
        <v>99</v>
      </c>
      <c r="Y990" s="18">
        <f t="shared" si="500"/>
        <v>12</v>
      </c>
      <c r="Z990" s="16" t="str">
        <f t="shared" si="501"/>
        <v xml:space="preserve">Carmine Red </v>
      </c>
      <c r="AA990" s="16" t="str">
        <f t="shared" si="502"/>
        <v xml:space="preserve">Carmine Red </v>
      </c>
      <c r="AB990" s="19" t="str">
        <f t="shared" si="503"/>
        <v xml:space="preserve"> 1</v>
      </c>
      <c r="AC990" s="19">
        <f t="shared" si="504"/>
        <v>1</v>
      </c>
      <c r="AD990" s="19">
        <f t="shared" si="505"/>
        <v>4</v>
      </c>
      <c r="AE990" s="31">
        <f>_xlfn.XLOOKUP(C990,Product!$E$3:$E$29,Product!$F$3:$F$29)</f>
        <v>85000</v>
      </c>
      <c r="AF990" s="31">
        <f>_xlfn.XLOOKUP(C990,Product!$E$3:$E$29,Product!$G$3:$G$29)</f>
        <v>28000</v>
      </c>
      <c r="AG990" s="21" t="s">
        <v>16</v>
      </c>
      <c r="AH990" s="22" t="e">
        <f>_xlfn.XLOOKUP(AG990,Diskon!$C$3:$C$9,Diskon!$D$3:$D$9)</f>
        <v>#N/A</v>
      </c>
      <c r="AI990" s="17" t="s">
        <v>16</v>
      </c>
      <c r="AJ990" s="16" t="s">
        <v>11</v>
      </c>
      <c r="AK990" s="16" t="s">
        <v>32</v>
      </c>
      <c r="AL990" s="23">
        <f t="shared" si="506"/>
        <v>340000</v>
      </c>
      <c r="AM990" s="23" t="str">
        <f t="shared" si="507"/>
        <v>0</v>
      </c>
      <c r="AN990" s="23">
        <f t="shared" si="508"/>
        <v>340000</v>
      </c>
      <c r="AO990" s="23">
        <f t="shared" si="509"/>
        <v>112000</v>
      </c>
      <c r="AP990" s="23">
        <f t="shared" si="510"/>
        <v>228000</v>
      </c>
      <c r="AQ990" s="24">
        <v>45028</v>
      </c>
      <c r="AR990" s="27" t="str">
        <f t="shared" si="511"/>
        <v>12/04/23</v>
      </c>
      <c r="AS990" s="16">
        <v>1</v>
      </c>
      <c r="AT990" s="66">
        <f>AP990/'pivot general'!$A$8</f>
        <v>3.4202324903035282E-4</v>
      </c>
    </row>
    <row r="991" spans="1:46" ht="14.4" x14ac:dyDescent="0.3">
      <c r="A991" s="16">
        <v>990</v>
      </c>
      <c r="B991" s="16" t="str">
        <f t="shared" si="480"/>
        <v>ORD-SW-990-06/04/23</v>
      </c>
      <c r="C991" s="17" t="s">
        <v>33</v>
      </c>
      <c r="D991" s="16" t="str">
        <f>_xlfn.XLOOKUP($C991,Product!$E$3:$E$29,Product!$D$3:$D$29)</f>
        <v>SW</v>
      </c>
      <c r="E991" s="18" t="s">
        <v>751</v>
      </c>
      <c r="F991" s="18">
        <f t="shared" si="481"/>
        <v>10</v>
      </c>
      <c r="G991" s="18">
        <f t="shared" si="482"/>
        <v>24</v>
      </c>
      <c r="H991" s="18">
        <f t="shared" si="483"/>
        <v>35</v>
      </c>
      <c r="I991" s="18">
        <f t="shared" si="484"/>
        <v>14</v>
      </c>
      <c r="J991" s="16" t="str">
        <f t="shared" si="485"/>
        <v>Midnight Black</v>
      </c>
      <c r="K991" s="16" t="str">
        <f t="shared" si="486"/>
        <v>Midnight Black</v>
      </c>
      <c r="L991" s="25" t="str">
        <f t="shared" si="487"/>
        <v xml:space="preserve"> 1</v>
      </c>
      <c r="M991" s="19">
        <f t="shared" si="488"/>
        <v>1</v>
      </c>
      <c r="N991" s="18">
        <f t="shared" si="489"/>
        <v>48</v>
      </c>
      <c r="O991" s="18">
        <f t="shared" si="490"/>
        <v>60</v>
      </c>
      <c r="P991" s="18">
        <f t="shared" si="491"/>
        <v>71</v>
      </c>
      <c r="Q991" s="18">
        <f t="shared" si="492"/>
        <v>12</v>
      </c>
      <c r="R991" s="27" t="str">
        <f t="shared" si="493"/>
        <v xml:space="preserve">Carmine Red </v>
      </c>
      <c r="S991" s="19" t="str">
        <f t="shared" si="494"/>
        <v xml:space="preserve">Carmine Red </v>
      </c>
      <c r="T991" s="19" t="str">
        <f t="shared" si="495"/>
        <v xml:space="preserve"> 5</v>
      </c>
      <c r="U991" s="19">
        <f t="shared" si="496"/>
        <v>5</v>
      </c>
      <c r="V991" s="20">
        <f t="shared" si="497"/>
        <v>84</v>
      </c>
      <c r="W991" s="18">
        <f t="shared" si="498"/>
        <v>89</v>
      </c>
      <c r="X991" s="18">
        <f t="shared" si="499"/>
        <v>100</v>
      </c>
      <c r="Y991" s="18">
        <f t="shared" si="500"/>
        <v>5</v>
      </c>
      <c r="Z991" s="16" t="str">
        <f t="shared" si="501"/>
        <v xml:space="preserve">Dusk </v>
      </c>
      <c r="AA991" s="16" t="str">
        <f t="shared" si="502"/>
        <v xml:space="preserve">Dusk </v>
      </c>
      <c r="AB991" s="19" t="str">
        <f t="shared" si="503"/>
        <v xml:space="preserve"> 1</v>
      </c>
      <c r="AC991" s="19">
        <f t="shared" si="504"/>
        <v>1</v>
      </c>
      <c r="AD991" s="19">
        <f t="shared" si="505"/>
        <v>7</v>
      </c>
      <c r="AE991" s="31">
        <f>_xlfn.XLOOKUP(C991,Product!$E$3:$E$29,Product!$F$3:$F$29)</f>
        <v>189000</v>
      </c>
      <c r="AF991" s="31">
        <f>_xlfn.XLOOKUP(C991,Product!$E$3:$E$29,Product!$G$3:$G$29)</f>
        <v>93000</v>
      </c>
      <c r="AG991" s="21" t="s">
        <v>92</v>
      </c>
      <c r="AH991" s="22">
        <f>_xlfn.XLOOKUP(AG991,Diskon!$C$3:$C$9,Diskon!$D$3:$D$9)</f>
        <v>0.1</v>
      </c>
      <c r="AI991" s="17" t="s">
        <v>90</v>
      </c>
      <c r="AJ991" s="16" t="s">
        <v>14</v>
      </c>
      <c r="AK991" s="16" t="s">
        <v>64</v>
      </c>
      <c r="AL991" s="23">
        <f t="shared" si="506"/>
        <v>1323000</v>
      </c>
      <c r="AM991" s="23">
        <f t="shared" si="507"/>
        <v>132300</v>
      </c>
      <c r="AN991" s="23">
        <f t="shared" si="508"/>
        <v>1190700</v>
      </c>
      <c r="AO991" s="23">
        <f t="shared" si="509"/>
        <v>651000</v>
      </c>
      <c r="AP991" s="23">
        <f t="shared" si="510"/>
        <v>539700</v>
      </c>
      <c r="AQ991" s="24">
        <v>45022</v>
      </c>
      <c r="AR991" s="27" t="str">
        <f t="shared" si="511"/>
        <v>06/04/23</v>
      </c>
      <c r="AS991" s="16">
        <v>2</v>
      </c>
      <c r="AT991" s="66">
        <f>AP991/'pivot general'!$A$8</f>
        <v>8.0960503290211151E-4</v>
      </c>
    </row>
    <row r="992" spans="1:46" ht="14.4" x14ac:dyDescent="0.3">
      <c r="A992" s="16">
        <v>991</v>
      </c>
      <c r="B992" s="16" t="str">
        <f t="shared" si="480"/>
        <v>ORD-PW-991-01/04/23</v>
      </c>
      <c r="C992" s="17" t="s">
        <v>59</v>
      </c>
      <c r="D992" s="16" t="str">
        <f>_xlfn.XLOOKUP($C992,Product!$E$3:$E$29,Product!$D$3:$D$29)</f>
        <v>PW</v>
      </c>
      <c r="E992" s="18" t="s">
        <v>752</v>
      </c>
      <c r="F992" s="18">
        <f t="shared" si="481"/>
        <v>10</v>
      </c>
      <c r="G992" s="18">
        <f t="shared" si="482"/>
        <v>21</v>
      </c>
      <c r="H992" s="18">
        <f t="shared" si="483"/>
        <v>32</v>
      </c>
      <c r="I992" s="18">
        <f t="shared" si="484"/>
        <v>11</v>
      </c>
      <c r="J992" s="16" t="str">
        <f t="shared" si="485"/>
        <v>Carmine Red</v>
      </c>
      <c r="K992" s="16" t="str">
        <f t="shared" si="486"/>
        <v>Carmine Red</v>
      </c>
      <c r="L992" s="25" t="str">
        <f t="shared" si="487"/>
        <v xml:space="preserve"> 2</v>
      </c>
      <c r="M992" s="19">
        <f t="shared" si="488"/>
        <v>2</v>
      </c>
      <c r="N992" s="18">
        <f t="shared" si="489"/>
        <v>45</v>
      </c>
      <c r="O992" s="18">
        <f t="shared" si="490"/>
        <v>50</v>
      </c>
      <c r="P992" s="18">
        <f t="shared" si="491"/>
        <v>61</v>
      </c>
      <c r="Q992" s="18">
        <f t="shared" si="492"/>
        <v>5</v>
      </c>
      <c r="R992" s="27" t="str">
        <f t="shared" si="493"/>
        <v xml:space="preserve">Dusk </v>
      </c>
      <c r="S992" s="19" t="str">
        <f t="shared" si="494"/>
        <v xml:space="preserve">Dusk </v>
      </c>
      <c r="T992" s="19" t="str">
        <f t="shared" si="495"/>
        <v xml:space="preserve"> 4</v>
      </c>
      <c r="U992" s="19">
        <f t="shared" si="496"/>
        <v>4</v>
      </c>
      <c r="V992" s="20" t="e">
        <f t="shared" si="497"/>
        <v>#VALUE!</v>
      </c>
      <c r="W992" s="18" t="e">
        <f t="shared" si="498"/>
        <v>#VALUE!</v>
      </c>
      <c r="X992" s="18" t="e">
        <f t="shared" si="499"/>
        <v>#VALUE!</v>
      </c>
      <c r="Y992" s="18" t="e">
        <f t="shared" si="500"/>
        <v>#VALUE!</v>
      </c>
      <c r="Z992" s="16" t="str">
        <f t="shared" si="501"/>
        <v xml:space="preserve"> </v>
      </c>
      <c r="AA992" s="16" t="str">
        <f t="shared" si="502"/>
        <v xml:space="preserve"> </v>
      </c>
      <c r="AB992" s="19" t="str">
        <f t="shared" si="503"/>
        <v>0</v>
      </c>
      <c r="AC992" s="19">
        <f t="shared" si="504"/>
        <v>0</v>
      </c>
      <c r="AD992" s="19">
        <f t="shared" si="505"/>
        <v>6</v>
      </c>
      <c r="AE992" s="31">
        <f>_xlfn.XLOOKUP(C992,Product!$E$3:$E$29,Product!$F$3:$F$29)</f>
        <v>110000</v>
      </c>
      <c r="AF992" s="31">
        <f>_xlfn.XLOOKUP(C992,Product!$E$3:$E$29,Product!$G$3:$G$29)</f>
        <v>40000</v>
      </c>
      <c r="AG992" s="21" t="s">
        <v>10</v>
      </c>
      <c r="AH992" s="22">
        <f>_xlfn.XLOOKUP(AG992,Diskon!$C$3:$C$9,Diskon!$D$3:$D$9)</f>
        <v>0.1</v>
      </c>
      <c r="AI992" s="17" t="s">
        <v>90</v>
      </c>
      <c r="AJ992" s="16" t="s">
        <v>11</v>
      </c>
      <c r="AK992" s="16" t="s">
        <v>26</v>
      </c>
      <c r="AL992" s="23">
        <f t="shared" si="506"/>
        <v>660000</v>
      </c>
      <c r="AM992" s="23">
        <f t="shared" si="507"/>
        <v>66000</v>
      </c>
      <c r="AN992" s="23">
        <f t="shared" si="508"/>
        <v>594000</v>
      </c>
      <c r="AO992" s="23">
        <f t="shared" si="509"/>
        <v>240000</v>
      </c>
      <c r="AP992" s="23">
        <f t="shared" si="510"/>
        <v>354000</v>
      </c>
      <c r="AQ992" s="24">
        <v>45017</v>
      </c>
      <c r="AR992" s="27" t="str">
        <f t="shared" si="511"/>
        <v>01/04/23</v>
      </c>
      <c r="AS992" s="16">
        <v>4</v>
      </c>
      <c r="AT992" s="66">
        <f>AP992/'pivot general'!$A$8</f>
        <v>5.3103609717870576E-4</v>
      </c>
    </row>
    <row r="993" spans="1:46" ht="14.4" x14ac:dyDescent="0.3">
      <c r="A993" s="16">
        <v>992</v>
      </c>
      <c r="B993" s="16" t="str">
        <f t="shared" si="480"/>
        <v>ORD-SW-992-04/04/23</v>
      </c>
      <c r="C993" s="17" t="s">
        <v>29</v>
      </c>
      <c r="D993" s="16" t="str">
        <f>_xlfn.XLOOKUP($C993,Product!$E$3:$E$29,Product!$D$3:$D$29)</f>
        <v>SW</v>
      </c>
      <c r="E993" s="18" t="s">
        <v>261</v>
      </c>
      <c r="F993" s="18">
        <f t="shared" si="481"/>
        <v>10</v>
      </c>
      <c r="G993" s="18">
        <f t="shared" si="482"/>
        <v>24</v>
      </c>
      <c r="H993" s="18">
        <f t="shared" si="483"/>
        <v>35</v>
      </c>
      <c r="I993" s="18">
        <f t="shared" si="484"/>
        <v>14</v>
      </c>
      <c r="J993" s="16" t="str">
        <f t="shared" si="485"/>
        <v>Midnight Black</v>
      </c>
      <c r="K993" s="16" t="str">
        <f t="shared" si="486"/>
        <v>Midnight Black</v>
      </c>
      <c r="L993" s="25" t="str">
        <f t="shared" si="487"/>
        <v xml:space="preserve"> 1</v>
      </c>
      <c r="M993" s="19">
        <f t="shared" si="488"/>
        <v>1</v>
      </c>
      <c r="N993" s="18" t="e">
        <f t="shared" si="489"/>
        <v>#VALUE!</v>
      </c>
      <c r="O993" s="18" t="e">
        <f t="shared" si="490"/>
        <v>#VALUE!</v>
      </c>
      <c r="P993" s="18" t="e">
        <f t="shared" si="491"/>
        <v>#VALUE!</v>
      </c>
      <c r="Q993" s="18" t="e">
        <f t="shared" si="492"/>
        <v>#VALUE!</v>
      </c>
      <c r="R993" s="27" t="str">
        <f t="shared" si="493"/>
        <v xml:space="preserve"> </v>
      </c>
      <c r="S993" s="19" t="str">
        <f t="shared" si="494"/>
        <v xml:space="preserve"> </v>
      </c>
      <c r="T993" s="19" t="str">
        <f t="shared" si="495"/>
        <v>0</v>
      </c>
      <c r="U993" s="19">
        <f t="shared" si="496"/>
        <v>0</v>
      </c>
      <c r="V993" s="20" t="e">
        <f t="shared" si="497"/>
        <v>#VALUE!</v>
      </c>
      <c r="W993" s="18" t="e">
        <f t="shared" si="498"/>
        <v>#VALUE!</v>
      </c>
      <c r="X993" s="18" t="e">
        <f t="shared" si="499"/>
        <v>#VALUE!</v>
      </c>
      <c r="Y993" s="18" t="e">
        <f t="shared" si="500"/>
        <v>#VALUE!</v>
      </c>
      <c r="Z993" s="16" t="str">
        <f t="shared" si="501"/>
        <v xml:space="preserve"> </v>
      </c>
      <c r="AA993" s="16" t="str">
        <f t="shared" si="502"/>
        <v xml:space="preserve"> </v>
      </c>
      <c r="AB993" s="19" t="str">
        <f t="shared" si="503"/>
        <v>0</v>
      </c>
      <c r="AC993" s="19">
        <f t="shared" si="504"/>
        <v>0</v>
      </c>
      <c r="AD993" s="19">
        <f t="shared" si="505"/>
        <v>1</v>
      </c>
      <c r="AE993" s="31">
        <f>_xlfn.XLOOKUP(C993,Product!$E$3:$E$29,Product!$F$3:$F$29)</f>
        <v>165000</v>
      </c>
      <c r="AF993" s="31">
        <f>_xlfn.XLOOKUP(C993,Product!$E$3:$E$29,Product!$G$3:$G$29)</f>
        <v>69000</v>
      </c>
      <c r="AG993" s="21" t="s">
        <v>92</v>
      </c>
      <c r="AH993" s="22">
        <f>_xlfn.XLOOKUP(AG993,Diskon!$C$3:$C$9,Diskon!$D$3:$D$9)</f>
        <v>0.1</v>
      </c>
      <c r="AI993" s="17" t="s">
        <v>90</v>
      </c>
      <c r="AJ993" s="16" t="s">
        <v>14</v>
      </c>
      <c r="AK993" s="16" t="s">
        <v>36</v>
      </c>
      <c r="AL993" s="23">
        <f t="shared" si="506"/>
        <v>165000</v>
      </c>
      <c r="AM993" s="23">
        <f t="shared" si="507"/>
        <v>16500</v>
      </c>
      <c r="AN993" s="23">
        <f t="shared" si="508"/>
        <v>148500</v>
      </c>
      <c r="AO993" s="23">
        <f t="shared" si="509"/>
        <v>69000</v>
      </c>
      <c r="AP993" s="23">
        <f t="shared" si="510"/>
        <v>79500</v>
      </c>
      <c r="AQ993" s="24">
        <v>45020</v>
      </c>
      <c r="AR993" s="27" t="str">
        <f t="shared" si="511"/>
        <v>04/04/23</v>
      </c>
      <c r="AS993" s="16">
        <v>1</v>
      </c>
      <c r="AT993" s="66">
        <f>AP993/'pivot general'!$A$8</f>
        <v>1.1925810656979408E-4</v>
      </c>
    </row>
    <row r="994" spans="1:46" ht="14.4" x14ac:dyDescent="0.3">
      <c r="A994" s="16">
        <v>993</v>
      </c>
      <c r="B994" s="16" t="str">
        <f t="shared" si="480"/>
        <v>ORD-PW-993-10/04/23</v>
      </c>
      <c r="C994" s="17" t="s">
        <v>73</v>
      </c>
      <c r="D994" s="16" t="str">
        <f>_xlfn.XLOOKUP($C994,Product!$E$3:$E$29,Product!$D$3:$D$29)</f>
        <v>PW</v>
      </c>
      <c r="E994" s="18" t="s">
        <v>753</v>
      </c>
      <c r="F994" s="18">
        <f t="shared" si="481"/>
        <v>10</v>
      </c>
      <c r="G994" s="18">
        <f t="shared" si="482"/>
        <v>17</v>
      </c>
      <c r="H994" s="18">
        <f t="shared" si="483"/>
        <v>28</v>
      </c>
      <c r="I994" s="18">
        <f t="shared" si="484"/>
        <v>7</v>
      </c>
      <c r="J994" s="16" t="str">
        <f t="shared" si="485"/>
        <v>Magenta</v>
      </c>
      <c r="K994" s="16" t="str">
        <f t="shared" si="486"/>
        <v>Magenta</v>
      </c>
      <c r="L994" s="25" t="str">
        <f t="shared" si="487"/>
        <v xml:space="preserve"> 2</v>
      </c>
      <c r="M994" s="19">
        <f t="shared" si="488"/>
        <v>2</v>
      </c>
      <c r="N994" s="18">
        <f t="shared" si="489"/>
        <v>41</v>
      </c>
      <c r="O994" s="18">
        <f t="shared" si="490"/>
        <v>56</v>
      </c>
      <c r="P994" s="18">
        <f t="shared" si="491"/>
        <v>67</v>
      </c>
      <c r="Q994" s="18">
        <f t="shared" si="492"/>
        <v>15</v>
      </c>
      <c r="R994" s="27" t="str">
        <f t="shared" si="493"/>
        <v xml:space="preserve">Midnight Black </v>
      </c>
      <c r="S994" s="19" t="str">
        <f t="shared" si="494"/>
        <v xml:space="preserve">Midnight Black </v>
      </c>
      <c r="T994" s="19" t="str">
        <f t="shared" si="495"/>
        <v xml:space="preserve"> 1</v>
      </c>
      <c r="U994" s="19">
        <f t="shared" si="496"/>
        <v>1</v>
      </c>
      <c r="V994" s="20" t="e">
        <f t="shared" si="497"/>
        <v>#VALUE!</v>
      </c>
      <c r="W994" s="18" t="e">
        <f t="shared" si="498"/>
        <v>#VALUE!</v>
      </c>
      <c r="X994" s="18" t="e">
        <f t="shared" si="499"/>
        <v>#VALUE!</v>
      </c>
      <c r="Y994" s="18" t="e">
        <f t="shared" si="500"/>
        <v>#VALUE!</v>
      </c>
      <c r="Z994" s="16" t="str">
        <f t="shared" si="501"/>
        <v xml:space="preserve"> </v>
      </c>
      <c r="AA994" s="16" t="str">
        <f t="shared" si="502"/>
        <v xml:space="preserve"> </v>
      </c>
      <c r="AB994" s="19" t="str">
        <f t="shared" si="503"/>
        <v>0</v>
      </c>
      <c r="AC994" s="19">
        <f t="shared" si="504"/>
        <v>0</v>
      </c>
      <c r="AD994" s="19">
        <f t="shared" si="505"/>
        <v>3</v>
      </c>
      <c r="AE994" s="31">
        <f>_xlfn.XLOOKUP(C994,Product!$E$3:$E$29,Product!$F$3:$F$29)</f>
        <v>185000</v>
      </c>
      <c r="AF994" s="31">
        <f>_xlfn.XLOOKUP(C994,Product!$E$3:$E$29,Product!$G$3:$G$29)</f>
        <v>60000</v>
      </c>
      <c r="AG994" s="21" t="s">
        <v>16</v>
      </c>
      <c r="AH994" s="22" t="e">
        <f>_xlfn.XLOOKUP(AG994,Diskon!$C$3:$C$9,Diskon!$D$3:$D$9)</f>
        <v>#N/A</v>
      </c>
      <c r="AI994" s="17" t="s">
        <v>16</v>
      </c>
      <c r="AJ994" s="16" t="s">
        <v>11</v>
      </c>
      <c r="AK994" s="16" t="s">
        <v>76</v>
      </c>
      <c r="AL994" s="23">
        <f t="shared" si="506"/>
        <v>555000</v>
      </c>
      <c r="AM994" s="23" t="str">
        <f t="shared" si="507"/>
        <v>0</v>
      </c>
      <c r="AN994" s="23">
        <f t="shared" si="508"/>
        <v>555000</v>
      </c>
      <c r="AO994" s="23">
        <f t="shared" si="509"/>
        <v>180000</v>
      </c>
      <c r="AP994" s="23">
        <f t="shared" si="510"/>
        <v>375000</v>
      </c>
      <c r="AQ994" s="24">
        <v>45026</v>
      </c>
      <c r="AR994" s="27" t="str">
        <f t="shared" si="511"/>
        <v>10/04/23</v>
      </c>
      <c r="AS994" s="16">
        <v>2</v>
      </c>
      <c r="AT994" s="66">
        <f>AP994/'pivot general'!$A$8</f>
        <v>5.6253823853676457E-4</v>
      </c>
    </row>
    <row r="995" spans="1:46" ht="14.4" x14ac:dyDescent="0.3">
      <c r="A995" s="16">
        <v>994</v>
      </c>
      <c r="B995" s="16" t="str">
        <f t="shared" si="480"/>
        <v>ORD-PU-994-06/04/23</v>
      </c>
      <c r="C995" s="17" t="s">
        <v>39</v>
      </c>
      <c r="D995" s="16" t="str">
        <f>_xlfn.XLOOKUP($C995,Product!$E$3:$E$29,Product!$D$3:$D$29)</f>
        <v>PU</v>
      </c>
      <c r="E995" s="18" t="s">
        <v>754</v>
      </c>
      <c r="F995" s="18">
        <f t="shared" si="481"/>
        <v>10</v>
      </c>
      <c r="G995" s="18">
        <f t="shared" si="482"/>
        <v>19</v>
      </c>
      <c r="H995" s="18">
        <f t="shared" si="483"/>
        <v>30</v>
      </c>
      <c r="I995" s="18">
        <f t="shared" si="484"/>
        <v>9</v>
      </c>
      <c r="J995" s="16" t="str">
        <f t="shared" si="485"/>
        <v>Rose Gold</v>
      </c>
      <c r="K995" s="16" t="str">
        <f t="shared" si="486"/>
        <v>Rose Gold</v>
      </c>
      <c r="L995" s="25" t="str">
        <f t="shared" si="487"/>
        <v xml:space="preserve"> 1</v>
      </c>
      <c r="M995" s="19">
        <f t="shared" si="488"/>
        <v>1</v>
      </c>
      <c r="N995" s="18">
        <f t="shared" si="489"/>
        <v>43</v>
      </c>
      <c r="O995" s="18">
        <f t="shared" si="490"/>
        <v>58</v>
      </c>
      <c r="P995" s="18">
        <f t="shared" si="491"/>
        <v>69</v>
      </c>
      <c r="Q995" s="18">
        <f t="shared" si="492"/>
        <v>15</v>
      </c>
      <c r="R995" s="27" t="str">
        <f t="shared" si="493"/>
        <v xml:space="preserve">Midnight Black </v>
      </c>
      <c r="S995" s="19" t="str">
        <f t="shared" si="494"/>
        <v xml:space="preserve">Midnight Black </v>
      </c>
      <c r="T995" s="19" t="str">
        <f t="shared" si="495"/>
        <v xml:space="preserve"> 1</v>
      </c>
      <c r="U995" s="19">
        <f t="shared" si="496"/>
        <v>1</v>
      </c>
      <c r="V995" s="20" t="e">
        <f t="shared" si="497"/>
        <v>#VALUE!</v>
      </c>
      <c r="W995" s="18" t="e">
        <f t="shared" si="498"/>
        <v>#VALUE!</v>
      </c>
      <c r="X995" s="18" t="e">
        <f t="shared" si="499"/>
        <v>#VALUE!</v>
      </c>
      <c r="Y995" s="18" t="e">
        <f t="shared" si="500"/>
        <v>#VALUE!</v>
      </c>
      <c r="Z995" s="16" t="str">
        <f t="shared" si="501"/>
        <v xml:space="preserve"> </v>
      </c>
      <c r="AA995" s="16" t="str">
        <f t="shared" si="502"/>
        <v xml:space="preserve"> </v>
      </c>
      <c r="AB995" s="19" t="str">
        <f t="shared" si="503"/>
        <v>0</v>
      </c>
      <c r="AC995" s="19">
        <f t="shared" si="504"/>
        <v>0</v>
      </c>
      <c r="AD995" s="19">
        <f t="shared" si="505"/>
        <v>2</v>
      </c>
      <c r="AE995" s="31">
        <f>_xlfn.XLOOKUP(C995,Product!$E$3:$E$29,Product!$F$3:$F$29)</f>
        <v>235000</v>
      </c>
      <c r="AF995" s="31">
        <f>_xlfn.XLOOKUP(C995,Product!$E$3:$E$29,Product!$G$3:$G$29)</f>
        <v>89000</v>
      </c>
      <c r="AG995" s="21" t="s">
        <v>89</v>
      </c>
      <c r="AH995" s="22">
        <f>_xlfn.XLOOKUP(AG995,Diskon!$C$3:$C$9,Diskon!$D$3:$D$9)</f>
        <v>0.15</v>
      </c>
      <c r="AI995" s="17" t="s">
        <v>90</v>
      </c>
      <c r="AJ995" s="16" t="s">
        <v>23</v>
      </c>
      <c r="AK995" s="16" t="s">
        <v>25</v>
      </c>
      <c r="AL995" s="23">
        <f t="shared" si="506"/>
        <v>470000</v>
      </c>
      <c r="AM995" s="23">
        <f t="shared" si="507"/>
        <v>70500</v>
      </c>
      <c r="AN995" s="23">
        <f t="shared" si="508"/>
        <v>399500</v>
      </c>
      <c r="AO995" s="23">
        <f t="shared" si="509"/>
        <v>178000</v>
      </c>
      <c r="AP995" s="23">
        <f t="shared" si="510"/>
        <v>221500</v>
      </c>
      <c r="AQ995" s="24">
        <v>45022</v>
      </c>
      <c r="AR995" s="27" t="str">
        <f t="shared" si="511"/>
        <v>06/04/23</v>
      </c>
      <c r="AS995" s="16">
        <v>4</v>
      </c>
      <c r="AT995" s="66">
        <f>AP995/'pivot general'!$A$8</f>
        <v>3.3227258622904891E-4</v>
      </c>
    </row>
    <row r="996" spans="1:46" ht="14.4" x14ac:dyDescent="0.3">
      <c r="A996" s="16">
        <v>995</v>
      </c>
      <c r="B996" s="16" t="str">
        <f t="shared" si="480"/>
        <v>ORD-PW-995-02/04/23</v>
      </c>
      <c r="C996" s="17" t="s">
        <v>59</v>
      </c>
      <c r="D996" s="16" t="str">
        <f>_xlfn.XLOOKUP($C996,Product!$E$3:$E$29,Product!$D$3:$D$29)</f>
        <v>PW</v>
      </c>
      <c r="E996" s="18" t="s">
        <v>413</v>
      </c>
      <c r="F996" s="18">
        <f t="shared" si="481"/>
        <v>10</v>
      </c>
      <c r="G996" s="18">
        <f t="shared" si="482"/>
        <v>17</v>
      </c>
      <c r="H996" s="18">
        <f t="shared" si="483"/>
        <v>28</v>
      </c>
      <c r="I996" s="18">
        <f t="shared" si="484"/>
        <v>7</v>
      </c>
      <c r="J996" s="16" t="str">
        <f t="shared" si="485"/>
        <v>Magenta</v>
      </c>
      <c r="K996" s="16" t="str">
        <f t="shared" si="486"/>
        <v>Magenta</v>
      </c>
      <c r="L996" s="25" t="str">
        <f t="shared" si="487"/>
        <v xml:space="preserve"> 5</v>
      </c>
      <c r="M996" s="19">
        <f t="shared" si="488"/>
        <v>5</v>
      </c>
      <c r="N996" s="18">
        <f t="shared" si="489"/>
        <v>41</v>
      </c>
      <c r="O996" s="18">
        <f t="shared" si="490"/>
        <v>50</v>
      </c>
      <c r="P996" s="18">
        <f t="shared" si="491"/>
        <v>61</v>
      </c>
      <c r="Q996" s="18">
        <f t="shared" si="492"/>
        <v>9</v>
      </c>
      <c r="R996" s="27" t="str">
        <f t="shared" si="493"/>
        <v xml:space="preserve">Ash Grey </v>
      </c>
      <c r="S996" s="19" t="str">
        <f t="shared" si="494"/>
        <v xml:space="preserve">Ash Grey </v>
      </c>
      <c r="T996" s="19" t="str">
        <f t="shared" si="495"/>
        <v xml:space="preserve"> 1</v>
      </c>
      <c r="U996" s="19">
        <f t="shared" si="496"/>
        <v>1</v>
      </c>
      <c r="V996" s="20" t="e">
        <f t="shared" si="497"/>
        <v>#VALUE!</v>
      </c>
      <c r="W996" s="18" t="e">
        <f t="shared" si="498"/>
        <v>#VALUE!</v>
      </c>
      <c r="X996" s="18" t="e">
        <f t="shared" si="499"/>
        <v>#VALUE!</v>
      </c>
      <c r="Y996" s="18" t="e">
        <f t="shared" si="500"/>
        <v>#VALUE!</v>
      </c>
      <c r="Z996" s="16" t="str">
        <f t="shared" si="501"/>
        <v xml:space="preserve"> </v>
      </c>
      <c r="AA996" s="16" t="str">
        <f t="shared" si="502"/>
        <v xml:space="preserve"> </v>
      </c>
      <c r="AB996" s="19" t="str">
        <f t="shared" si="503"/>
        <v>0</v>
      </c>
      <c r="AC996" s="19">
        <f t="shared" si="504"/>
        <v>0</v>
      </c>
      <c r="AD996" s="19">
        <f t="shared" si="505"/>
        <v>6</v>
      </c>
      <c r="AE996" s="31">
        <f>_xlfn.XLOOKUP(C996,Product!$E$3:$E$29,Product!$F$3:$F$29)</f>
        <v>110000</v>
      </c>
      <c r="AF996" s="31">
        <f>_xlfn.XLOOKUP(C996,Product!$E$3:$E$29,Product!$G$3:$G$29)</f>
        <v>40000</v>
      </c>
      <c r="AG996" s="21" t="s">
        <v>10</v>
      </c>
      <c r="AH996" s="22">
        <f>_xlfn.XLOOKUP(AG996,Diskon!$C$3:$C$9,Diskon!$D$3:$D$9)</f>
        <v>0.1</v>
      </c>
      <c r="AI996" s="17" t="s">
        <v>90</v>
      </c>
      <c r="AJ996" s="16" t="s">
        <v>11</v>
      </c>
      <c r="AK996" s="16" t="s">
        <v>28</v>
      </c>
      <c r="AL996" s="23">
        <f t="shared" si="506"/>
        <v>660000</v>
      </c>
      <c r="AM996" s="23">
        <f t="shared" si="507"/>
        <v>66000</v>
      </c>
      <c r="AN996" s="23">
        <f t="shared" si="508"/>
        <v>594000</v>
      </c>
      <c r="AO996" s="23">
        <f t="shared" si="509"/>
        <v>240000</v>
      </c>
      <c r="AP996" s="23">
        <f t="shared" si="510"/>
        <v>354000</v>
      </c>
      <c r="AQ996" s="24">
        <v>45018</v>
      </c>
      <c r="AR996" s="27" t="str">
        <f t="shared" si="511"/>
        <v>02/04/23</v>
      </c>
      <c r="AS996" s="16">
        <v>4</v>
      </c>
      <c r="AT996" s="66">
        <f>AP996/'pivot general'!$A$8</f>
        <v>5.3103609717870576E-4</v>
      </c>
    </row>
    <row r="997" spans="1:46" ht="14.4" x14ac:dyDescent="0.3">
      <c r="A997" s="16">
        <v>996</v>
      </c>
      <c r="B997" s="16" t="str">
        <f t="shared" si="480"/>
        <v>ORD-AK-996-19/04/23</v>
      </c>
      <c r="C997" s="17" t="s">
        <v>45</v>
      </c>
      <c r="D997" s="16" t="str">
        <f>_xlfn.XLOOKUP($C997,Product!$E$3:$E$29,Product!$D$3:$D$29)</f>
        <v>AK</v>
      </c>
      <c r="E997" s="18" t="s">
        <v>221</v>
      </c>
      <c r="F997" s="18">
        <f t="shared" si="481"/>
        <v>10</v>
      </c>
      <c r="G997" s="18">
        <f t="shared" si="482"/>
        <v>21</v>
      </c>
      <c r="H997" s="18">
        <f t="shared" si="483"/>
        <v>32</v>
      </c>
      <c r="I997" s="18">
        <f t="shared" si="484"/>
        <v>11</v>
      </c>
      <c r="J997" s="16" t="str">
        <f t="shared" si="485"/>
        <v>Carmine Red</v>
      </c>
      <c r="K997" s="16" t="str">
        <f t="shared" si="486"/>
        <v>Carmine Red</v>
      </c>
      <c r="L997" s="25" t="str">
        <f t="shared" si="487"/>
        <v xml:space="preserve"> 1</v>
      </c>
      <c r="M997" s="19">
        <f t="shared" si="488"/>
        <v>1</v>
      </c>
      <c r="N997" s="18" t="e">
        <f t="shared" si="489"/>
        <v>#VALUE!</v>
      </c>
      <c r="O997" s="18" t="e">
        <f t="shared" si="490"/>
        <v>#VALUE!</v>
      </c>
      <c r="P997" s="18" t="e">
        <f t="shared" si="491"/>
        <v>#VALUE!</v>
      </c>
      <c r="Q997" s="18" t="e">
        <f t="shared" si="492"/>
        <v>#VALUE!</v>
      </c>
      <c r="R997" s="27" t="str">
        <f t="shared" si="493"/>
        <v xml:space="preserve"> </v>
      </c>
      <c r="S997" s="19" t="str">
        <f t="shared" si="494"/>
        <v xml:space="preserve"> </v>
      </c>
      <c r="T997" s="19" t="str">
        <f t="shared" si="495"/>
        <v>0</v>
      </c>
      <c r="U997" s="19">
        <f t="shared" si="496"/>
        <v>0</v>
      </c>
      <c r="V997" s="20" t="e">
        <f t="shared" si="497"/>
        <v>#VALUE!</v>
      </c>
      <c r="W997" s="18" t="e">
        <f t="shared" si="498"/>
        <v>#VALUE!</v>
      </c>
      <c r="X997" s="18" t="e">
        <f t="shared" si="499"/>
        <v>#VALUE!</v>
      </c>
      <c r="Y997" s="18" t="e">
        <f t="shared" si="500"/>
        <v>#VALUE!</v>
      </c>
      <c r="Z997" s="16" t="str">
        <f t="shared" si="501"/>
        <v xml:space="preserve"> </v>
      </c>
      <c r="AA997" s="16" t="str">
        <f t="shared" si="502"/>
        <v xml:space="preserve"> </v>
      </c>
      <c r="AB997" s="19" t="str">
        <f t="shared" si="503"/>
        <v>0</v>
      </c>
      <c r="AC997" s="19">
        <f t="shared" si="504"/>
        <v>0</v>
      </c>
      <c r="AD997" s="19">
        <f t="shared" si="505"/>
        <v>1</v>
      </c>
      <c r="AE997" s="31">
        <f>_xlfn.XLOOKUP(C997,Product!$E$3:$E$29,Product!$F$3:$F$29)</f>
        <v>400000</v>
      </c>
      <c r="AF997" s="31">
        <f>_xlfn.XLOOKUP(C997,Product!$E$3:$E$29,Product!$G$3:$G$29)</f>
        <v>250000</v>
      </c>
      <c r="AG997" s="21" t="s">
        <v>12</v>
      </c>
      <c r="AH997" s="22">
        <f>_xlfn.XLOOKUP(AG997,Diskon!$C$3:$C$9,Diskon!$D$3:$D$9)</f>
        <v>0.2</v>
      </c>
      <c r="AI997" s="17" t="s">
        <v>13</v>
      </c>
      <c r="AJ997" s="16" t="s">
        <v>11</v>
      </c>
      <c r="AK997" s="16" t="s">
        <v>34</v>
      </c>
      <c r="AL997" s="23">
        <f t="shared" si="506"/>
        <v>400000</v>
      </c>
      <c r="AM997" s="23">
        <f t="shared" si="507"/>
        <v>80000</v>
      </c>
      <c r="AN997" s="23">
        <f t="shared" si="508"/>
        <v>320000</v>
      </c>
      <c r="AO997" s="23">
        <f t="shared" si="509"/>
        <v>250000</v>
      </c>
      <c r="AP997" s="23">
        <f t="shared" si="510"/>
        <v>70000</v>
      </c>
      <c r="AQ997" s="24">
        <v>45035</v>
      </c>
      <c r="AR997" s="27" t="str">
        <f t="shared" si="511"/>
        <v>19/04/23</v>
      </c>
      <c r="AS997" s="16">
        <v>2</v>
      </c>
      <c r="AT997" s="66">
        <f>AP997/'pivot general'!$A$8</f>
        <v>1.0500713786019604E-4</v>
      </c>
    </row>
    <row r="998" spans="1:46" ht="14.4" x14ac:dyDescent="0.3">
      <c r="A998" s="16">
        <v>997</v>
      </c>
      <c r="B998" s="16" t="str">
        <f t="shared" si="480"/>
        <v>ORD-PW-997-26/04/23</v>
      </c>
      <c r="C998" s="17" t="s">
        <v>59</v>
      </c>
      <c r="D998" s="16" t="str">
        <f>_xlfn.XLOOKUP($C998,Product!$E$3:$E$29,Product!$D$3:$D$29)</f>
        <v>PW</v>
      </c>
      <c r="E998" s="18" t="s">
        <v>410</v>
      </c>
      <c r="F998" s="18">
        <f t="shared" si="481"/>
        <v>10</v>
      </c>
      <c r="G998" s="18">
        <f t="shared" si="482"/>
        <v>18</v>
      </c>
      <c r="H998" s="18">
        <f t="shared" si="483"/>
        <v>29</v>
      </c>
      <c r="I998" s="18">
        <f t="shared" si="484"/>
        <v>8</v>
      </c>
      <c r="J998" s="16" t="str">
        <f t="shared" si="485"/>
        <v>Ash Grey</v>
      </c>
      <c r="K998" s="16" t="str">
        <f t="shared" si="486"/>
        <v>Ash Grey</v>
      </c>
      <c r="L998" s="25" t="str">
        <f t="shared" si="487"/>
        <v xml:space="preserve"> 5</v>
      </c>
      <c r="M998" s="19">
        <f t="shared" si="488"/>
        <v>5</v>
      </c>
      <c r="N998" s="18" t="e">
        <f t="shared" si="489"/>
        <v>#VALUE!</v>
      </c>
      <c r="O998" s="18" t="e">
        <f t="shared" si="490"/>
        <v>#VALUE!</v>
      </c>
      <c r="P998" s="18" t="e">
        <f t="shared" si="491"/>
        <v>#VALUE!</v>
      </c>
      <c r="Q998" s="18" t="e">
        <f t="shared" si="492"/>
        <v>#VALUE!</v>
      </c>
      <c r="R998" s="27" t="str">
        <f t="shared" si="493"/>
        <v xml:space="preserve"> </v>
      </c>
      <c r="S998" s="19" t="str">
        <f t="shared" si="494"/>
        <v xml:space="preserve"> </v>
      </c>
      <c r="T998" s="19" t="str">
        <f t="shared" si="495"/>
        <v>0</v>
      </c>
      <c r="U998" s="19">
        <f t="shared" si="496"/>
        <v>0</v>
      </c>
      <c r="V998" s="20" t="e">
        <f t="shared" si="497"/>
        <v>#VALUE!</v>
      </c>
      <c r="W998" s="18" t="e">
        <f t="shared" si="498"/>
        <v>#VALUE!</v>
      </c>
      <c r="X998" s="18" t="e">
        <f t="shared" si="499"/>
        <v>#VALUE!</v>
      </c>
      <c r="Y998" s="18" t="e">
        <f t="shared" si="500"/>
        <v>#VALUE!</v>
      </c>
      <c r="Z998" s="16" t="str">
        <f t="shared" si="501"/>
        <v xml:space="preserve"> </v>
      </c>
      <c r="AA998" s="16" t="str">
        <f t="shared" si="502"/>
        <v xml:space="preserve"> </v>
      </c>
      <c r="AB998" s="19" t="str">
        <f t="shared" si="503"/>
        <v>0</v>
      </c>
      <c r="AC998" s="19">
        <f t="shared" si="504"/>
        <v>0</v>
      </c>
      <c r="AD998" s="19">
        <f t="shared" si="505"/>
        <v>5</v>
      </c>
      <c r="AE998" s="31">
        <f>_xlfn.XLOOKUP(C998,Product!$E$3:$E$29,Product!$F$3:$F$29)</f>
        <v>110000</v>
      </c>
      <c r="AF998" s="31">
        <f>_xlfn.XLOOKUP(C998,Product!$E$3:$E$29,Product!$G$3:$G$29)</f>
        <v>40000</v>
      </c>
      <c r="AG998" s="21" t="s">
        <v>96</v>
      </c>
      <c r="AH998" s="22">
        <f>_xlfn.XLOOKUP(AG998,Diskon!$C$3:$C$9,Diskon!$D$3:$D$9)</f>
        <v>0.1</v>
      </c>
      <c r="AI998" s="17" t="s">
        <v>13</v>
      </c>
      <c r="AJ998" s="16" t="s">
        <v>14</v>
      </c>
      <c r="AK998" s="16" t="s">
        <v>62</v>
      </c>
      <c r="AL998" s="23">
        <f t="shared" si="506"/>
        <v>550000</v>
      </c>
      <c r="AM998" s="23">
        <f t="shared" si="507"/>
        <v>55000</v>
      </c>
      <c r="AN998" s="23">
        <f t="shared" si="508"/>
        <v>495000</v>
      </c>
      <c r="AO998" s="23">
        <f t="shared" si="509"/>
        <v>200000</v>
      </c>
      <c r="AP998" s="23">
        <f t="shared" si="510"/>
        <v>295000</v>
      </c>
      <c r="AQ998" s="24">
        <v>45042</v>
      </c>
      <c r="AR998" s="27" t="str">
        <f t="shared" si="511"/>
        <v>26/04/23</v>
      </c>
      <c r="AS998" s="16">
        <v>4</v>
      </c>
      <c r="AT998" s="66">
        <f>AP998/'pivot general'!$A$8</f>
        <v>4.4253008098225476E-4</v>
      </c>
    </row>
    <row r="999" spans="1:46" ht="14.4" x14ac:dyDescent="0.3">
      <c r="A999" s="16">
        <v>998</v>
      </c>
      <c r="B999" s="16" t="str">
        <f t="shared" si="480"/>
        <v>ORD-SW-998-01/04/23</v>
      </c>
      <c r="C999" s="17" t="s">
        <v>33</v>
      </c>
      <c r="D999" s="16" t="str">
        <f>_xlfn.XLOOKUP($C999,Product!$E$3:$E$29,Product!$D$3:$D$29)</f>
        <v>SW</v>
      </c>
      <c r="E999" s="18" t="s">
        <v>104</v>
      </c>
      <c r="F999" s="18">
        <f t="shared" si="481"/>
        <v>10</v>
      </c>
      <c r="G999" s="18">
        <f t="shared" si="482"/>
        <v>23</v>
      </c>
      <c r="H999" s="18">
        <f t="shared" si="483"/>
        <v>34</v>
      </c>
      <c r="I999" s="18">
        <f t="shared" si="484"/>
        <v>13</v>
      </c>
      <c r="J999" s="16" t="str">
        <f t="shared" si="485"/>
        <v>Summer Orange</v>
      </c>
      <c r="K999" s="16" t="str">
        <f t="shared" si="486"/>
        <v>Summer Orange</v>
      </c>
      <c r="L999" s="25" t="str">
        <f t="shared" si="487"/>
        <v xml:space="preserve"> 1</v>
      </c>
      <c r="M999" s="19">
        <f t="shared" si="488"/>
        <v>1</v>
      </c>
      <c r="N999" s="18" t="e">
        <f t="shared" si="489"/>
        <v>#VALUE!</v>
      </c>
      <c r="O999" s="18" t="e">
        <f t="shared" si="490"/>
        <v>#VALUE!</v>
      </c>
      <c r="P999" s="18" t="e">
        <f t="shared" si="491"/>
        <v>#VALUE!</v>
      </c>
      <c r="Q999" s="18" t="e">
        <f t="shared" si="492"/>
        <v>#VALUE!</v>
      </c>
      <c r="R999" s="27" t="str">
        <f t="shared" si="493"/>
        <v xml:space="preserve"> </v>
      </c>
      <c r="S999" s="19" t="str">
        <f t="shared" si="494"/>
        <v xml:space="preserve"> </v>
      </c>
      <c r="T999" s="19" t="str">
        <f t="shared" si="495"/>
        <v>0</v>
      </c>
      <c r="U999" s="19">
        <f t="shared" si="496"/>
        <v>0</v>
      </c>
      <c r="V999" s="20" t="e">
        <f t="shared" si="497"/>
        <v>#VALUE!</v>
      </c>
      <c r="W999" s="18" t="e">
        <f t="shared" si="498"/>
        <v>#VALUE!</v>
      </c>
      <c r="X999" s="18" t="e">
        <f t="shared" si="499"/>
        <v>#VALUE!</v>
      </c>
      <c r="Y999" s="18" t="e">
        <f t="shared" si="500"/>
        <v>#VALUE!</v>
      </c>
      <c r="Z999" s="16" t="str">
        <f t="shared" si="501"/>
        <v xml:space="preserve"> </v>
      </c>
      <c r="AA999" s="16" t="str">
        <f t="shared" si="502"/>
        <v xml:space="preserve"> </v>
      </c>
      <c r="AB999" s="19" t="str">
        <f t="shared" si="503"/>
        <v>0</v>
      </c>
      <c r="AC999" s="19">
        <f t="shared" si="504"/>
        <v>0</v>
      </c>
      <c r="AD999" s="19">
        <f t="shared" si="505"/>
        <v>1</v>
      </c>
      <c r="AE999" s="31">
        <f>_xlfn.XLOOKUP(C999,Product!$E$3:$E$29,Product!$F$3:$F$29)</f>
        <v>189000</v>
      </c>
      <c r="AF999" s="31">
        <f>_xlfn.XLOOKUP(C999,Product!$E$3:$E$29,Product!$G$3:$G$29)</f>
        <v>93000</v>
      </c>
      <c r="AG999" s="21" t="s">
        <v>10</v>
      </c>
      <c r="AH999" s="22">
        <f>_xlfn.XLOOKUP(AG999,Diskon!$C$3:$C$9,Diskon!$D$3:$D$9)</f>
        <v>0.1</v>
      </c>
      <c r="AI999" s="17" t="s">
        <v>90</v>
      </c>
      <c r="AJ999" s="16" t="s">
        <v>11</v>
      </c>
      <c r="AK999" s="16" t="s">
        <v>64</v>
      </c>
      <c r="AL999" s="23">
        <f t="shared" si="506"/>
        <v>189000</v>
      </c>
      <c r="AM999" s="23">
        <f t="shared" si="507"/>
        <v>18900</v>
      </c>
      <c r="AN999" s="23">
        <f t="shared" si="508"/>
        <v>170100</v>
      </c>
      <c r="AO999" s="23">
        <f t="shared" si="509"/>
        <v>93000</v>
      </c>
      <c r="AP999" s="23">
        <f t="shared" si="510"/>
        <v>77100</v>
      </c>
      <c r="AQ999" s="24">
        <v>45017</v>
      </c>
      <c r="AR999" s="27" t="str">
        <f t="shared" si="511"/>
        <v>01/04/23</v>
      </c>
      <c r="AS999" s="16">
        <v>5</v>
      </c>
      <c r="AT999" s="66">
        <f>AP999/'pivot general'!$A$8</f>
        <v>1.1565786184315879E-4</v>
      </c>
    </row>
    <row r="1000" spans="1:46" ht="14.4" x14ac:dyDescent="0.3">
      <c r="A1000" s="16">
        <v>999</v>
      </c>
      <c r="B1000" s="16" t="str">
        <f t="shared" si="480"/>
        <v>ORD-PW-999-18/04/23</v>
      </c>
      <c r="C1000" s="17" t="s">
        <v>73</v>
      </c>
      <c r="D1000" s="16" t="str">
        <f>_xlfn.XLOOKUP($C1000,Product!$E$3:$E$29,Product!$D$3:$D$29)</f>
        <v>PW</v>
      </c>
      <c r="E1000" s="18" t="s">
        <v>755</v>
      </c>
      <c r="F1000" s="18">
        <f t="shared" si="481"/>
        <v>10</v>
      </c>
      <c r="G1000" s="18">
        <f t="shared" si="482"/>
        <v>24</v>
      </c>
      <c r="H1000" s="18">
        <f t="shared" si="483"/>
        <v>35</v>
      </c>
      <c r="I1000" s="18">
        <f t="shared" si="484"/>
        <v>14</v>
      </c>
      <c r="J1000" s="16" t="str">
        <f t="shared" si="485"/>
        <v>Midnight Black</v>
      </c>
      <c r="K1000" s="16" t="str">
        <f t="shared" si="486"/>
        <v>Midnight Black</v>
      </c>
      <c r="L1000" s="25" t="str">
        <f t="shared" si="487"/>
        <v xml:space="preserve"> 2</v>
      </c>
      <c r="M1000" s="19">
        <f t="shared" si="488"/>
        <v>2</v>
      </c>
      <c r="N1000" s="18">
        <f t="shared" si="489"/>
        <v>48</v>
      </c>
      <c r="O1000" s="18">
        <f t="shared" si="490"/>
        <v>60</v>
      </c>
      <c r="P1000" s="18">
        <f t="shared" si="491"/>
        <v>71</v>
      </c>
      <c r="Q1000" s="18">
        <f t="shared" si="492"/>
        <v>12</v>
      </c>
      <c r="R1000" s="27" t="str">
        <f t="shared" si="493"/>
        <v xml:space="preserve">Carmine Red </v>
      </c>
      <c r="S1000" s="19" t="str">
        <f t="shared" si="494"/>
        <v xml:space="preserve">Carmine Red </v>
      </c>
      <c r="T1000" s="19" t="str">
        <f t="shared" si="495"/>
        <v xml:space="preserve"> 1</v>
      </c>
      <c r="U1000" s="19">
        <f t="shared" si="496"/>
        <v>1</v>
      </c>
      <c r="V1000" s="20" t="e">
        <f t="shared" si="497"/>
        <v>#VALUE!</v>
      </c>
      <c r="W1000" s="18" t="e">
        <f t="shared" si="498"/>
        <v>#VALUE!</v>
      </c>
      <c r="X1000" s="18" t="e">
        <f t="shared" si="499"/>
        <v>#VALUE!</v>
      </c>
      <c r="Y1000" s="18" t="e">
        <f t="shared" si="500"/>
        <v>#VALUE!</v>
      </c>
      <c r="Z1000" s="16" t="str">
        <f t="shared" si="501"/>
        <v xml:space="preserve"> </v>
      </c>
      <c r="AA1000" s="16" t="str">
        <f t="shared" si="502"/>
        <v xml:space="preserve"> </v>
      </c>
      <c r="AB1000" s="19" t="str">
        <f t="shared" si="503"/>
        <v>0</v>
      </c>
      <c r="AC1000" s="19">
        <f t="shared" si="504"/>
        <v>0</v>
      </c>
      <c r="AD1000" s="19">
        <f t="shared" si="505"/>
        <v>3</v>
      </c>
      <c r="AE1000" s="31">
        <f>_xlfn.XLOOKUP(C1000,Product!$E$3:$E$29,Product!$F$3:$F$29)</f>
        <v>185000</v>
      </c>
      <c r="AF1000" s="31">
        <f>_xlfn.XLOOKUP(C1000,Product!$E$3:$E$29,Product!$G$3:$G$29)</f>
        <v>60000</v>
      </c>
      <c r="AG1000" s="21" t="s">
        <v>100</v>
      </c>
      <c r="AH1000" s="22">
        <f>_xlfn.XLOOKUP(AG1000,Diskon!$C$3:$C$9,Diskon!$D$3:$D$9)</f>
        <v>0.15</v>
      </c>
      <c r="AI1000" s="17" t="s">
        <v>13</v>
      </c>
      <c r="AJ1000" s="16" t="s">
        <v>17</v>
      </c>
      <c r="AK1000" s="16" t="s">
        <v>38</v>
      </c>
      <c r="AL1000" s="23">
        <f t="shared" si="506"/>
        <v>555000</v>
      </c>
      <c r="AM1000" s="23">
        <f t="shared" si="507"/>
        <v>83250</v>
      </c>
      <c r="AN1000" s="23">
        <f t="shared" si="508"/>
        <v>471750</v>
      </c>
      <c r="AO1000" s="23">
        <f t="shared" si="509"/>
        <v>180000</v>
      </c>
      <c r="AP1000" s="23">
        <f t="shared" si="510"/>
        <v>291750</v>
      </c>
      <c r="AQ1000" s="24">
        <v>45034</v>
      </c>
      <c r="AR1000" s="27" t="str">
        <f t="shared" si="511"/>
        <v>18/04/23</v>
      </c>
      <c r="AS1000" s="16">
        <v>2</v>
      </c>
      <c r="AT1000" s="66">
        <f>AP1000/'pivot general'!$A$8</f>
        <v>4.3765474958160278E-4</v>
      </c>
    </row>
    <row r="1001" spans="1:46" ht="14.4" x14ac:dyDescent="0.3">
      <c r="A1001" s="16">
        <v>1000</v>
      </c>
      <c r="B1001" s="16" t="str">
        <f t="shared" si="480"/>
        <v>ORD-PW-1000-03/04/23</v>
      </c>
      <c r="C1001" s="17" t="s">
        <v>21</v>
      </c>
      <c r="D1001" s="16" t="str">
        <f>_xlfn.XLOOKUP($C1001,Product!$E$3:$E$29,Product!$D$3:$D$29)</f>
        <v>PW</v>
      </c>
      <c r="E1001" s="18" t="s">
        <v>756</v>
      </c>
      <c r="F1001" s="18">
        <f t="shared" si="481"/>
        <v>10</v>
      </c>
      <c r="G1001" s="18">
        <f t="shared" si="482"/>
        <v>14</v>
      </c>
      <c r="H1001" s="18">
        <f t="shared" si="483"/>
        <v>25</v>
      </c>
      <c r="I1001" s="18">
        <f t="shared" si="484"/>
        <v>4</v>
      </c>
      <c r="J1001" s="16" t="str">
        <f t="shared" si="485"/>
        <v>Gold</v>
      </c>
      <c r="K1001" s="16" t="str">
        <f t="shared" si="486"/>
        <v>Gold</v>
      </c>
      <c r="L1001" s="25" t="str">
        <f t="shared" si="487"/>
        <v xml:space="preserve"> 3</v>
      </c>
      <c r="M1001" s="19">
        <f t="shared" si="488"/>
        <v>3</v>
      </c>
      <c r="N1001" s="18">
        <f t="shared" si="489"/>
        <v>38</v>
      </c>
      <c r="O1001" s="18">
        <f t="shared" si="490"/>
        <v>52</v>
      </c>
      <c r="P1001" s="18">
        <f t="shared" si="491"/>
        <v>63</v>
      </c>
      <c r="Q1001" s="18">
        <f t="shared" si="492"/>
        <v>14</v>
      </c>
      <c r="R1001" s="27" t="str">
        <f t="shared" si="493"/>
        <v xml:space="preserve">Summer Orange </v>
      </c>
      <c r="S1001" s="19" t="str">
        <f t="shared" si="494"/>
        <v xml:space="preserve">Summer Orange </v>
      </c>
      <c r="T1001" s="19" t="str">
        <f t="shared" si="495"/>
        <v xml:space="preserve"> 2</v>
      </c>
      <c r="U1001" s="19">
        <f t="shared" si="496"/>
        <v>2</v>
      </c>
      <c r="V1001" s="20">
        <f t="shared" si="497"/>
        <v>76</v>
      </c>
      <c r="W1001" s="18">
        <f t="shared" si="498"/>
        <v>81</v>
      </c>
      <c r="X1001" s="18">
        <f t="shared" si="499"/>
        <v>92</v>
      </c>
      <c r="Y1001" s="18">
        <f t="shared" si="500"/>
        <v>5</v>
      </c>
      <c r="Z1001" s="16" t="str">
        <f t="shared" si="501"/>
        <v xml:space="preserve">Dusk </v>
      </c>
      <c r="AA1001" s="16" t="str">
        <f t="shared" si="502"/>
        <v xml:space="preserve">Dusk </v>
      </c>
      <c r="AB1001" s="19" t="str">
        <f t="shared" si="503"/>
        <v xml:space="preserve"> 1</v>
      </c>
      <c r="AC1001" s="19">
        <f t="shared" si="504"/>
        <v>1</v>
      </c>
      <c r="AD1001" s="19">
        <f t="shared" si="505"/>
        <v>6</v>
      </c>
      <c r="AE1001" s="31">
        <f>_xlfn.XLOOKUP(C1001,Product!$E$3:$E$29,Product!$F$3:$F$29)</f>
        <v>90000</v>
      </c>
      <c r="AF1001" s="31">
        <f>_xlfn.XLOOKUP(C1001,Product!$E$3:$E$29,Product!$G$3:$G$29)</f>
        <v>36000</v>
      </c>
      <c r="AG1001" s="21" t="s">
        <v>19</v>
      </c>
      <c r="AH1001" s="22">
        <f>_xlfn.XLOOKUP(AG1001,Diskon!$C$3:$C$9,Diskon!$D$3:$D$9)</f>
        <v>0.15</v>
      </c>
      <c r="AI1001" s="17" t="s">
        <v>90</v>
      </c>
      <c r="AJ1001" s="16" t="s">
        <v>11</v>
      </c>
      <c r="AK1001" s="16" t="s">
        <v>58</v>
      </c>
      <c r="AL1001" s="23">
        <f t="shared" si="506"/>
        <v>540000</v>
      </c>
      <c r="AM1001" s="23">
        <f t="shared" si="507"/>
        <v>81000</v>
      </c>
      <c r="AN1001" s="23">
        <f t="shared" si="508"/>
        <v>459000</v>
      </c>
      <c r="AO1001" s="23">
        <f t="shared" si="509"/>
        <v>216000</v>
      </c>
      <c r="AP1001" s="23">
        <f t="shared" si="510"/>
        <v>243000</v>
      </c>
      <c r="AQ1001" s="24">
        <v>45019</v>
      </c>
      <c r="AR1001" s="27" t="str">
        <f t="shared" si="511"/>
        <v>03/04/23</v>
      </c>
      <c r="AS1001" s="16">
        <v>5</v>
      </c>
      <c r="AT1001" s="66">
        <f>AP1001/'pivot general'!$A$8</f>
        <v>3.6452477857182341E-4</v>
      </c>
    </row>
  </sheetData>
  <sheetProtection algorithmName="SHA-512" hashValue="tm+kEWpsZXM9c0GyVlWLVwZdhIeMhnPUgefYQ/uyUClZnzhPCQRBcC6zqDAwCGT/59hijytFN4cxVMJ0xI2JHA==" saltValue="bpl/+kewbsBMRqtEmsXVXw==" spinCount="100000" sheet="1" objects="1" scenarios="1"/>
  <phoneticPr fontId="6"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9"/>
  <sheetViews>
    <sheetView zoomScale="185" workbookViewId="0">
      <selection activeCell="B11" sqref="B11"/>
    </sheetView>
  </sheetViews>
  <sheetFormatPr defaultColWidth="12.5546875" defaultRowHeight="15.75" customHeight="1" x14ac:dyDescent="0.25"/>
  <sheetData>
    <row r="1" spans="1:4" ht="15.75" customHeight="1" x14ac:dyDescent="0.25">
      <c r="A1" s="73" t="s">
        <v>767</v>
      </c>
      <c r="B1" s="74"/>
      <c r="C1" s="74"/>
      <c r="D1" s="74"/>
    </row>
    <row r="2" spans="1:4" ht="15.75" customHeight="1" x14ac:dyDescent="0.25">
      <c r="A2" s="4" t="s">
        <v>768</v>
      </c>
      <c r="B2" s="4" t="s">
        <v>769</v>
      </c>
      <c r="C2" s="4" t="s">
        <v>770</v>
      </c>
      <c r="D2" s="5" t="s">
        <v>771</v>
      </c>
    </row>
    <row r="3" spans="1:4" ht="15.75" customHeight="1" x14ac:dyDescent="0.25">
      <c r="A3" s="6" t="s">
        <v>11</v>
      </c>
      <c r="B3" s="6" t="s">
        <v>90</v>
      </c>
      <c r="C3" s="6" t="s">
        <v>10</v>
      </c>
      <c r="D3" s="7">
        <v>0.1</v>
      </c>
    </row>
    <row r="4" spans="1:4" ht="15.75" customHeight="1" x14ac:dyDescent="0.25">
      <c r="A4" s="6" t="s">
        <v>11</v>
      </c>
      <c r="B4" s="6" t="s">
        <v>90</v>
      </c>
      <c r="C4" s="6" t="s">
        <v>19</v>
      </c>
      <c r="D4" s="7">
        <v>0.15</v>
      </c>
    </row>
    <row r="5" spans="1:4" ht="15.75" customHeight="1" x14ac:dyDescent="0.25">
      <c r="A5" s="6" t="s">
        <v>11</v>
      </c>
      <c r="B5" s="6" t="s">
        <v>13</v>
      </c>
      <c r="C5" s="6" t="s">
        <v>12</v>
      </c>
      <c r="D5" s="7">
        <v>0.2</v>
      </c>
    </row>
    <row r="6" spans="1:4" ht="15.75" customHeight="1" x14ac:dyDescent="0.25">
      <c r="A6" s="6" t="s">
        <v>14</v>
      </c>
      <c r="B6" s="6" t="s">
        <v>90</v>
      </c>
      <c r="C6" s="6" t="s">
        <v>92</v>
      </c>
      <c r="D6" s="7">
        <v>0.1</v>
      </c>
    </row>
    <row r="7" spans="1:4" ht="15.75" customHeight="1" x14ac:dyDescent="0.25">
      <c r="A7" s="6" t="s">
        <v>14</v>
      </c>
      <c r="B7" s="6" t="s">
        <v>13</v>
      </c>
      <c r="C7" s="6" t="s">
        <v>96</v>
      </c>
      <c r="D7" s="7">
        <v>0.1</v>
      </c>
    </row>
    <row r="8" spans="1:4" ht="15.75" customHeight="1" x14ac:dyDescent="0.25">
      <c r="A8" s="6" t="s">
        <v>17</v>
      </c>
      <c r="B8" s="6" t="s">
        <v>13</v>
      </c>
      <c r="C8" s="6" t="s">
        <v>100</v>
      </c>
      <c r="D8" s="7">
        <v>0.15</v>
      </c>
    </row>
    <row r="9" spans="1:4" ht="15.75" customHeight="1" x14ac:dyDescent="0.25">
      <c r="A9" s="6" t="s">
        <v>23</v>
      </c>
      <c r="B9" s="6" t="s">
        <v>90</v>
      </c>
      <c r="C9" s="6" t="s">
        <v>89</v>
      </c>
      <c r="D9" s="7">
        <v>0.15</v>
      </c>
    </row>
  </sheetData>
  <sheetProtection algorithmName="SHA-512" hashValue="FeS0cCu0vhubh4SEhpUsXda9B3hP6W8+AZ9Va1RqGvMhvpss85fxB4h8GgIqtTWqeAEfzFqOaWscsk80Ojl30Q==" saltValue="cNZLNXF5nJWZpoIM8CIeIA==" spinCount="100000" sheet="1" objects="1" scenarios="1"/>
  <mergeCells count="1">
    <mergeCell ref="A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29"/>
  <sheetViews>
    <sheetView topLeftCell="A7" zoomScale="99" workbookViewId="0">
      <selection activeCell="I17" sqref="I17"/>
    </sheetView>
  </sheetViews>
  <sheetFormatPr defaultColWidth="12.5546875" defaultRowHeight="15.75" customHeight="1" x14ac:dyDescent="0.25"/>
  <cols>
    <col min="1" max="1" width="15.44140625" customWidth="1"/>
    <col min="2" max="3" width="15.44140625" style="26" hidden="1" customWidth="1"/>
    <col min="5" max="5" width="18.77734375" bestFit="1" customWidth="1"/>
    <col min="6" max="6" width="14.88671875" style="30" bestFit="1" customWidth="1"/>
    <col min="7" max="7" width="16.77734375" style="30" bestFit="1" customWidth="1"/>
  </cols>
  <sheetData>
    <row r="1" spans="1:10" ht="15.75" customHeight="1" x14ac:dyDescent="0.25">
      <c r="A1" s="73" t="s">
        <v>777</v>
      </c>
      <c r="B1" s="73"/>
      <c r="C1" s="73"/>
      <c r="D1" s="74"/>
      <c r="E1" s="74"/>
      <c r="F1" s="74"/>
      <c r="G1" s="74"/>
    </row>
    <row r="2" spans="1:10" ht="15.75" customHeight="1" x14ac:dyDescent="0.25">
      <c r="A2" s="3" t="s">
        <v>757</v>
      </c>
      <c r="B2" s="3"/>
      <c r="C2" s="3"/>
      <c r="D2" s="3" t="s">
        <v>48</v>
      </c>
      <c r="E2" s="3" t="s">
        <v>758</v>
      </c>
      <c r="F2" s="28" t="s">
        <v>776</v>
      </c>
      <c r="G2" s="28" t="s">
        <v>759</v>
      </c>
      <c r="H2" s="1" t="s">
        <v>772</v>
      </c>
    </row>
    <row r="3" spans="1:10" ht="15.75" customHeight="1" x14ac:dyDescent="0.25">
      <c r="A3" s="1" t="s">
        <v>760</v>
      </c>
      <c r="B3" s="1" t="str">
        <f>LEFT(A3,1)</f>
        <v>P</v>
      </c>
      <c r="C3" s="1" t="str">
        <f>TRIM(MID(A3,FIND(" ",A3),2))</f>
        <v>W</v>
      </c>
      <c r="D3" t="str">
        <f>_xlfn.CONCAT(B3,C3)</f>
        <v>PW</v>
      </c>
      <c r="E3" s="1" t="s">
        <v>9</v>
      </c>
      <c r="F3" s="29">
        <v>120000</v>
      </c>
      <c r="G3" s="29">
        <v>39000</v>
      </c>
      <c r="H3" s="1" t="s">
        <v>773</v>
      </c>
    </row>
    <row r="4" spans="1:10" ht="15.75" customHeight="1" x14ac:dyDescent="0.25">
      <c r="A4" s="1" t="s">
        <v>760</v>
      </c>
      <c r="B4" s="1" t="str">
        <f t="shared" ref="B4:B29" si="0">LEFT(A4,1)</f>
        <v>P</v>
      </c>
      <c r="C4" s="1" t="str">
        <f t="shared" ref="C4:C29" si="1">TRIM(MID(A4,FIND(" ",A4),2))</f>
        <v>W</v>
      </c>
      <c r="D4" s="26" t="str">
        <f t="shared" ref="D4:D29" si="2">_xlfn.CONCAT(B4,C4)</f>
        <v>PW</v>
      </c>
      <c r="E4" s="1" t="s">
        <v>27</v>
      </c>
      <c r="F4" s="29">
        <v>155000</v>
      </c>
      <c r="G4" s="29">
        <v>46000</v>
      </c>
      <c r="H4" s="1" t="s">
        <v>766</v>
      </c>
      <c r="I4" s="1" t="s">
        <v>760</v>
      </c>
      <c r="J4" s="1" t="s">
        <v>57</v>
      </c>
    </row>
    <row r="5" spans="1:10" ht="15.75" customHeight="1" x14ac:dyDescent="0.25">
      <c r="A5" s="1" t="s">
        <v>760</v>
      </c>
      <c r="B5" s="1" t="str">
        <f t="shared" si="0"/>
        <v>P</v>
      </c>
      <c r="C5" s="1" t="str">
        <f t="shared" si="1"/>
        <v>W</v>
      </c>
      <c r="D5" s="26" t="str">
        <f t="shared" si="2"/>
        <v>PW</v>
      </c>
      <c r="E5" s="1" t="s">
        <v>22</v>
      </c>
      <c r="F5" s="29">
        <v>90000</v>
      </c>
      <c r="G5" s="29">
        <v>37000</v>
      </c>
      <c r="I5" s="1" t="s">
        <v>763</v>
      </c>
      <c r="J5" s="1" t="s">
        <v>774</v>
      </c>
    </row>
    <row r="6" spans="1:10" ht="15.75" customHeight="1" x14ac:dyDescent="0.25">
      <c r="A6" s="1" t="s">
        <v>760</v>
      </c>
      <c r="B6" s="1" t="str">
        <f t="shared" si="0"/>
        <v>P</v>
      </c>
      <c r="C6" s="1" t="str">
        <f t="shared" si="1"/>
        <v>W</v>
      </c>
      <c r="D6" s="26" t="str">
        <f t="shared" si="2"/>
        <v>PW</v>
      </c>
      <c r="E6" s="1" t="s">
        <v>21</v>
      </c>
      <c r="F6" s="29">
        <v>90000</v>
      </c>
      <c r="G6" s="29">
        <v>36000</v>
      </c>
    </row>
    <row r="7" spans="1:10" ht="15.75" customHeight="1" x14ac:dyDescent="0.25">
      <c r="A7" s="1" t="s">
        <v>760</v>
      </c>
      <c r="B7" s="1" t="str">
        <f t="shared" si="0"/>
        <v>P</v>
      </c>
      <c r="C7" s="1" t="str">
        <f t="shared" si="1"/>
        <v>W</v>
      </c>
      <c r="D7" s="26" t="str">
        <f t="shared" si="2"/>
        <v>PW</v>
      </c>
      <c r="E7" s="1" t="s">
        <v>59</v>
      </c>
      <c r="F7" s="29">
        <v>110000</v>
      </c>
      <c r="G7" s="29">
        <v>40000</v>
      </c>
      <c r="H7" s="1" t="s">
        <v>775</v>
      </c>
    </row>
    <row r="8" spans="1:10" ht="15.75" customHeight="1" x14ac:dyDescent="0.25">
      <c r="A8" s="1" t="s">
        <v>760</v>
      </c>
      <c r="B8" s="1" t="str">
        <f t="shared" si="0"/>
        <v>P</v>
      </c>
      <c r="C8" s="1" t="str">
        <f t="shared" si="1"/>
        <v>W</v>
      </c>
      <c r="D8" s="26" t="str">
        <f t="shared" si="2"/>
        <v>PW</v>
      </c>
      <c r="E8" s="1" t="s">
        <v>47</v>
      </c>
      <c r="F8" s="29">
        <v>200000</v>
      </c>
      <c r="G8" s="29">
        <v>55000</v>
      </c>
    </row>
    <row r="9" spans="1:10" ht="15.75" customHeight="1" x14ac:dyDescent="0.25">
      <c r="A9" s="1" t="s">
        <v>760</v>
      </c>
      <c r="B9" s="1" t="str">
        <f t="shared" si="0"/>
        <v>P</v>
      </c>
      <c r="C9" s="1" t="str">
        <f t="shared" si="1"/>
        <v>W</v>
      </c>
      <c r="D9" s="26" t="str">
        <f t="shared" si="2"/>
        <v>PW</v>
      </c>
      <c r="E9" s="1" t="s">
        <v>73</v>
      </c>
      <c r="F9" s="29">
        <v>185000</v>
      </c>
      <c r="G9" s="29">
        <v>60000</v>
      </c>
      <c r="I9" t="s">
        <v>57</v>
      </c>
      <c r="J9" t="s">
        <v>760</v>
      </c>
    </row>
    <row r="10" spans="1:10" ht="15.75" customHeight="1" x14ac:dyDescent="0.25">
      <c r="A10" s="1" t="s">
        <v>761</v>
      </c>
      <c r="B10" s="1" t="str">
        <f t="shared" si="0"/>
        <v>P</v>
      </c>
      <c r="C10" s="1" t="str">
        <f t="shared" si="1"/>
        <v>P</v>
      </c>
      <c r="D10" s="26" t="str">
        <f t="shared" si="2"/>
        <v>PP</v>
      </c>
      <c r="E10" s="1" t="s">
        <v>56</v>
      </c>
      <c r="F10" s="29">
        <v>175000</v>
      </c>
      <c r="G10" s="29">
        <v>63000</v>
      </c>
      <c r="I10" t="s">
        <v>859</v>
      </c>
      <c r="J10" t="s">
        <v>761</v>
      </c>
    </row>
    <row r="11" spans="1:10" ht="15.75" customHeight="1" x14ac:dyDescent="0.25">
      <c r="A11" s="1" t="s">
        <v>761</v>
      </c>
      <c r="B11" s="1" t="str">
        <f t="shared" si="0"/>
        <v>P</v>
      </c>
      <c r="C11" s="1" t="str">
        <f t="shared" si="1"/>
        <v>P</v>
      </c>
      <c r="D11" s="26" t="str">
        <f t="shared" si="2"/>
        <v>PP</v>
      </c>
      <c r="E11" s="1" t="s">
        <v>54</v>
      </c>
      <c r="F11" s="29">
        <v>85000</v>
      </c>
      <c r="G11" s="29">
        <v>28000</v>
      </c>
      <c r="I11" t="s">
        <v>860</v>
      </c>
      <c r="J11" t="s">
        <v>762</v>
      </c>
    </row>
    <row r="12" spans="1:10" ht="15.75" customHeight="1" x14ac:dyDescent="0.25">
      <c r="A12" s="1" t="s">
        <v>761</v>
      </c>
      <c r="B12" s="1" t="str">
        <f t="shared" si="0"/>
        <v>P</v>
      </c>
      <c r="C12" s="1" t="str">
        <f t="shared" si="1"/>
        <v>P</v>
      </c>
      <c r="D12" s="26" t="str">
        <f t="shared" si="2"/>
        <v>PP</v>
      </c>
      <c r="E12" s="1" t="s">
        <v>52</v>
      </c>
      <c r="F12" s="29">
        <v>100000</v>
      </c>
      <c r="G12" s="29">
        <v>31000</v>
      </c>
      <c r="I12" t="s">
        <v>774</v>
      </c>
      <c r="J12" t="s">
        <v>763</v>
      </c>
    </row>
    <row r="13" spans="1:10" ht="15.75" customHeight="1" x14ac:dyDescent="0.25">
      <c r="A13" s="1" t="s">
        <v>761</v>
      </c>
      <c r="B13" s="1" t="str">
        <f t="shared" si="0"/>
        <v>P</v>
      </c>
      <c r="C13" s="1" t="str">
        <f t="shared" si="1"/>
        <v>P</v>
      </c>
      <c r="D13" s="26" t="str">
        <f t="shared" si="2"/>
        <v>PP</v>
      </c>
      <c r="E13" s="1" t="s">
        <v>24</v>
      </c>
      <c r="F13" s="29">
        <v>130000</v>
      </c>
      <c r="G13" s="29">
        <v>46000</v>
      </c>
      <c r="I13" t="s">
        <v>861</v>
      </c>
      <c r="J13" t="s">
        <v>764</v>
      </c>
    </row>
    <row r="14" spans="1:10" ht="15.75" customHeight="1" x14ac:dyDescent="0.25">
      <c r="A14" s="1" t="s">
        <v>761</v>
      </c>
      <c r="B14" s="1" t="str">
        <f t="shared" si="0"/>
        <v>P</v>
      </c>
      <c r="C14" s="1" t="str">
        <f t="shared" si="1"/>
        <v>P</v>
      </c>
      <c r="D14" s="26" t="str">
        <f t="shared" si="2"/>
        <v>PP</v>
      </c>
      <c r="E14" s="1" t="s">
        <v>43</v>
      </c>
      <c r="F14" s="29">
        <v>395000</v>
      </c>
      <c r="G14" s="29">
        <v>172000</v>
      </c>
      <c r="I14" t="s">
        <v>862</v>
      </c>
      <c r="J14" t="s">
        <v>765</v>
      </c>
    </row>
    <row r="15" spans="1:10" ht="15.75" customHeight="1" x14ac:dyDescent="0.25">
      <c r="A15" s="1" t="s">
        <v>762</v>
      </c>
      <c r="B15" s="1" t="str">
        <f t="shared" si="0"/>
        <v>P</v>
      </c>
      <c r="C15" s="1" t="str">
        <f t="shared" si="1"/>
        <v>U</v>
      </c>
      <c r="D15" s="26" t="str">
        <f t="shared" si="2"/>
        <v>PU</v>
      </c>
      <c r="E15" s="1" t="s">
        <v>71</v>
      </c>
      <c r="F15" s="29">
        <v>200000</v>
      </c>
      <c r="G15" s="29">
        <v>64000</v>
      </c>
    </row>
    <row r="16" spans="1:10" ht="15.75" customHeight="1" x14ac:dyDescent="0.25">
      <c r="A16" s="1" t="s">
        <v>762</v>
      </c>
      <c r="B16" s="1" t="str">
        <f t="shared" si="0"/>
        <v>P</v>
      </c>
      <c r="C16" s="1" t="str">
        <f t="shared" si="1"/>
        <v>U</v>
      </c>
      <c r="D16" s="26" t="str">
        <f t="shared" si="2"/>
        <v>PU</v>
      </c>
      <c r="E16" s="1" t="s">
        <v>39</v>
      </c>
      <c r="F16" s="29">
        <v>235000</v>
      </c>
      <c r="G16" s="29">
        <v>89000</v>
      </c>
    </row>
    <row r="17" spans="1:7" ht="15.75" customHeight="1" x14ac:dyDescent="0.25">
      <c r="A17" s="1" t="s">
        <v>762</v>
      </c>
      <c r="B17" s="1" t="str">
        <f t="shared" si="0"/>
        <v>P</v>
      </c>
      <c r="C17" s="1" t="str">
        <f t="shared" si="1"/>
        <v>U</v>
      </c>
      <c r="D17" s="26" t="str">
        <f t="shared" si="2"/>
        <v>PU</v>
      </c>
      <c r="E17" s="1" t="s">
        <v>41</v>
      </c>
      <c r="F17" s="29">
        <v>220000</v>
      </c>
      <c r="G17" s="29">
        <v>76000</v>
      </c>
    </row>
    <row r="18" spans="1:7" ht="15.75" customHeight="1" x14ac:dyDescent="0.25">
      <c r="A18" s="1" t="s">
        <v>763</v>
      </c>
      <c r="B18" s="1" t="str">
        <f t="shared" si="0"/>
        <v>A</v>
      </c>
      <c r="C18" s="1" t="e">
        <f>TRIM(MID(A18,FIND(" ",A18),2))</f>
        <v>#VALUE!</v>
      </c>
      <c r="D18" s="26" t="str">
        <f t="shared" ref="D18:D23" si="3">UPPER(LEFT(A18,2))</f>
        <v>AK</v>
      </c>
      <c r="E18" s="1" t="s">
        <v>45</v>
      </c>
      <c r="F18" s="29">
        <v>400000</v>
      </c>
      <c r="G18" s="29">
        <v>250000</v>
      </c>
    </row>
    <row r="19" spans="1:7" ht="15.75" customHeight="1" x14ac:dyDescent="0.25">
      <c r="A19" s="1" t="s">
        <v>763</v>
      </c>
      <c r="B19" s="1" t="str">
        <f t="shared" si="0"/>
        <v>A</v>
      </c>
      <c r="C19" s="1" t="e">
        <f t="shared" si="1"/>
        <v>#VALUE!</v>
      </c>
      <c r="D19" s="26" t="str">
        <f t="shared" si="3"/>
        <v>AK</v>
      </c>
      <c r="E19" s="1" t="s">
        <v>50</v>
      </c>
      <c r="F19" s="29">
        <v>290000</v>
      </c>
      <c r="G19" s="29">
        <v>115000</v>
      </c>
    </row>
    <row r="20" spans="1:7" ht="15.75" customHeight="1" x14ac:dyDescent="0.25">
      <c r="A20" s="1" t="s">
        <v>763</v>
      </c>
      <c r="B20" s="1" t="str">
        <f t="shared" si="0"/>
        <v>A</v>
      </c>
      <c r="C20" s="1" t="e">
        <f t="shared" si="1"/>
        <v>#VALUE!</v>
      </c>
      <c r="D20" s="26" t="str">
        <f t="shared" si="3"/>
        <v>AK</v>
      </c>
      <c r="E20" s="1" t="s">
        <v>31</v>
      </c>
      <c r="F20" s="29">
        <v>65000</v>
      </c>
      <c r="G20" s="29">
        <v>11000</v>
      </c>
    </row>
    <row r="21" spans="1:7" ht="15.75" customHeight="1" x14ac:dyDescent="0.25">
      <c r="A21" s="1" t="s">
        <v>763</v>
      </c>
      <c r="B21" s="1" t="str">
        <f t="shared" si="0"/>
        <v>A</v>
      </c>
      <c r="C21" s="1" t="e">
        <f t="shared" si="1"/>
        <v>#VALUE!</v>
      </c>
      <c r="D21" s="26" t="str">
        <f t="shared" si="3"/>
        <v>AK</v>
      </c>
      <c r="E21" s="1" t="s">
        <v>35</v>
      </c>
      <c r="F21" s="29">
        <v>90000</v>
      </c>
      <c r="G21" s="29">
        <v>47000</v>
      </c>
    </row>
    <row r="22" spans="1:7" ht="15.75" customHeight="1" x14ac:dyDescent="0.25">
      <c r="A22" s="1" t="s">
        <v>763</v>
      </c>
      <c r="B22" s="1" t="str">
        <f t="shared" si="0"/>
        <v>A</v>
      </c>
      <c r="C22" s="1" t="e">
        <f t="shared" si="1"/>
        <v>#VALUE!</v>
      </c>
      <c r="D22" s="26" t="str">
        <f t="shared" si="3"/>
        <v>AK</v>
      </c>
      <c r="E22" s="1" t="s">
        <v>37</v>
      </c>
      <c r="F22" s="29">
        <v>48000</v>
      </c>
      <c r="G22" s="29">
        <v>20000</v>
      </c>
    </row>
    <row r="23" spans="1:7" ht="15.75" customHeight="1" x14ac:dyDescent="0.25">
      <c r="A23" s="1" t="s">
        <v>763</v>
      </c>
      <c r="B23" s="1" t="str">
        <f t="shared" si="0"/>
        <v>A</v>
      </c>
      <c r="C23" s="1" t="e">
        <f t="shared" si="1"/>
        <v>#VALUE!</v>
      </c>
      <c r="D23" s="26" t="str">
        <f t="shared" si="3"/>
        <v>AK</v>
      </c>
      <c r="E23" s="1" t="s">
        <v>69</v>
      </c>
      <c r="F23" s="29">
        <v>9000</v>
      </c>
      <c r="G23" s="29">
        <v>2000</v>
      </c>
    </row>
    <row r="24" spans="1:7" ht="15.75" customHeight="1" x14ac:dyDescent="0.25">
      <c r="A24" s="1" t="s">
        <v>764</v>
      </c>
      <c r="B24" s="1" t="str">
        <f t="shared" si="0"/>
        <v>S</v>
      </c>
      <c r="C24" s="1" t="str">
        <f t="shared" si="1"/>
        <v>P</v>
      </c>
      <c r="D24" s="26" t="str">
        <f t="shared" si="2"/>
        <v>SP</v>
      </c>
      <c r="E24" s="1" t="s">
        <v>65</v>
      </c>
      <c r="F24" s="29">
        <v>360000</v>
      </c>
      <c r="G24" s="29">
        <v>108000</v>
      </c>
    </row>
    <row r="25" spans="1:7" ht="15.75" customHeight="1" x14ac:dyDescent="0.25">
      <c r="A25" s="1" t="s">
        <v>764</v>
      </c>
      <c r="B25" s="1" t="str">
        <f t="shared" si="0"/>
        <v>S</v>
      </c>
      <c r="C25" s="1" t="str">
        <f t="shared" si="1"/>
        <v>P</v>
      </c>
      <c r="D25" s="26" t="str">
        <f t="shared" si="2"/>
        <v>SP</v>
      </c>
      <c r="E25" s="1" t="s">
        <v>67</v>
      </c>
      <c r="F25" s="29">
        <v>370000</v>
      </c>
      <c r="G25" s="29">
        <v>108000</v>
      </c>
    </row>
    <row r="26" spans="1:7" ht="15.75" customHeight="1" x14ac:dyDescent="0.25">
      <c r="A26" s="1" t="s">
        <v>764</v>
      </c>
      <c r="B26" s="1" t="str">
        <f t="shared" si="0"/>
        <v>S</v>
      </c>
      <c r="C26" s="1" t="str">
        <f t="shared" si="1"/>
        <v>P</v>
      </c>
      <c r="D26" s="26" t="str">
        <f t="shared" si="2"/>
        <v>SP</v>
      </c>
      <c r="E26" s="1" t="s">
        <v>63</v>
      </c>
      <c r="F26" s="29">
        <v>125000</v>
      </c>
      <c r="G26" s="29">
        <v>23000</v>
      </c>
    </row>
    <row r="27" spans="1:7" ht="15.75" customHeight="1" x14ac:dyDescent="0.25">
      <c r="A27" s="1" t="s">
        <v>764</v>
      </c>
      <c r="B27" s="1" t="str">
        <f t="shared" si="0"/>
        <v>S</v>
      </c>
      <c r="C27" s="1" t="str">
        <f t="shared" si="1"/>
        <v>P</v>
      </c>
      <c r="D27" s="26" t="str">
        <f t="shared" si="2"/>
        <v>SP</v>
      </c>
      <c r="E27" s="1" t="s">
        <v>61</v>
      </c>
      <c r="F27" s="29">
        <v>278000</v>
      </c>
      <c r="G27" s="29">
        <v>122000</v>
      </c>
    </row>
    <row r="28" spans="1:7" ht="15.75" customHeight="1" x14ac:dyDescent="0.25">
      <c r="A28" s="1" t="s">
        <v>765</v>
      </c>
      <c r="B28" s="1" t="str">
        <f t="shared" si="0"/>
        <v>S</v>
      </c>
      <c r="C28" s="1" t="str">
        <f t="shared" si="1"/>
        <v>W</v>
      </c>
      <c r="D28" s="26" t="str">
        <f t="shared" si="2"/>
        <v>SW</v>
      </c>
      <c r="E28" s="1" t="s">
        <v>33</v>
      </c>
      <c r="F28" s="29">
        <v>189000</v>
      </c>
      <c r="G28" s="29">
        <v>93000</v>
      </c>
    </row>
    <row r="29" spans="1:7" ht="15.75" customHeight="1" x14ac:dyDescent="0.25">
      <c r="A29" s="1" t="s">
        <v>765</v>
      </c>
      <c r="B29" s="1" t="str">
        <f t="shared" si="0"/>
        <v>S</v>
      </c>
      <c r="C29" s="1" t="str">
        <f t="shared" si="1"/>
        <v>W</v>
      </c>
      <c r="D29" s="26" t="str">
        <f t="shared" si="2"/>
        <v>SW</v>
      </c>
      <c r="E29" s="1" t="s">
        <v>29</v>
      </c>
      <c r="F29" s="29">
        <v>165000</v>
      </c>
      <c r="G29" s="29">
        <v>69000</v>
      </c>
    </row>
  </sheetData>
  <sheetProtection algorithmName="SHA-512" hashValue="rY8eFu/GfKL5cBn1tXSIBR93Ku2I/GxPZjTrr6W15N1UBsHCQXyN8D9QFFRSON7QhP/VVndt1rnt/urFidCH3g==" saltValue="N4JUa5GekxoR09Zob7YiUw==" spinCount="100000" sheet="1" objects="1" scenarios="1"/>
  <autoFilter ref="A2:G29" xr:uid="{00000000-0001-0000-0700-000000000000}"/>
  <mergeCells count="1">
    <mergeCell ref="A1:G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93DF9-7D37-42F6-BCE8-915055D08923}">
  <dimension ref="A1:L55"/>
  <sheetViews>
    <sheetView workbookViewId="0">
      <selection activeCell="A7" sqref="A7:A8"/>
    </sheetView>
  </sheetViews>
  <sheetFormatPr defaultRowHeight="13.2" x14ac:dyDescent="0.25"/>
  <cols>
    <col min="1" max="1" width="18" bestFit="1" customWidth="1"/>
    <col min="2" max="2" width="14.88671875" bestFit="1" customWidth="1"/>
    <col min="3" max="3" width="13.6640625" bestFit="1" customWidth="1"/>
    <col min="4" max="5" width="10.6640625" bestFit="1" customWidth="1"/>
    <col min="6" max="6" width="16.21875" bestFit="1" customWidth="1"/>
    <col min="7" max="7" width="13.33203125" bestFit="1" customWidth="1"/>
    <col min="8" max="8" width="23.21875" bestFit="1" customWidth="1"/>
    <col min="9" max="9" width="15.77734375" bestFit="1" customWidth="1"/>
    <col min="10" max="10" width="13.33203125" bestFit="1" customWidth="1"/>
    <col min="11" max="11" width="15" bestFit="1" customWidth="1"/>
    <col min="12" max="12" width="15.44140625" bestFit="1" customWidth="1"/>
    <col min="13" max="13" width="26.21875" bestFit="1" customWidth="1"/>
    <col min="14" max="15" width="14.5546875" bestFit="1" customWidth="1"/>
    <col min="16" max="16" width="15" bestFit="1" customWidth="1"/>
    <col min="17" max="17" width="11.33203125" bestFit="1" customWidth="1"/>
    <col min="18" max="350" width="16.21875" bestFit="1" customWidth="1"/>
    <col min="351" max="351" width="11.33203125" bestFit="1" customWidth="1"/>
  </cols>
  <sheetData>
    <row r="1" spans="1:12" x14ac:dyDescent="0.25">
      <c r="A1" t="s">
        <v>806</v>
      </c>
      <c r="C1" s="35" t="s">
        <v>802</v>
      </c>
      <c r="D1" s="49" t="s">
        <v>846</v>
      </c>
      <c r="E1" s="49" t="s">
        <v>814</v>
      </c>
      <c r="G1" t="s">
        <v>845</v>
      </c>
      <c r="H1" t="s">
        <v>782</v>
      </c>
      <c r="J1" s="35" t="s">
        <v>802</v>
      </c>
      <c r="K1" s="49" t="s">
        <v>812</v>
      </c>
      <c r="L1" s="49" t="s">
        <v>857</v>
      </c>
    </row>
    <row r="2" spans="1:12" x14ac:dyDescent="0.25">
      <c r="A2" s="37">
        <v>755645000</v>
      </c>
      <c r="C2" s="36" t="s">
        <v>23</v>
      </c>
      <c r="D2" s="45">
        <v>143</v>
      </c>
      <c r="E2" s="41">
        <v>0.15489019314625255</v>
      </c>
      <c r="G2" s="42">
        <v>45017</v>
      </c>
      <c r="H2" s="40">
        <v>51265850</v>
      </c>
      <c r="J2" s="36" t="s">
        <v>815</v>
      </c>
      <c r="K2" s="37">
        <v>29639850</v>
      </c>
      <c r="L2" s="37">
        <v>21626000</v>
      </c>
    </row>
    <row r="3" spans="1:12" x14ac:dyDescent="0.25">
      <c r="C3" s="36" t="s">
        <v>17</v>
      </c>
      <c r="D3" s="45">
        <v>151</v>
      </c>
      <c r="E3" s="41">
        <v>0.13032310145637171</v>
      </c>
      <c r="G3" s="42">
        <v>45018</v>
      </c>
      <c r="H3" s="40">
        <v>52085850</v>
      </c>
      <c r="J3" s="36" t="s">
        <v>816</v>
      </c>
      <c r="K3" s="37">
        <v>29015850</v>
      </c>
      <c r="L3" s="37">
        <v>23070000</v>
      </c>
    </row>
    <row r="4" spans="1:12" x14ac:dyDescent="0.25">
      <c r="A4" t="s">
        <v>807</v>
      </c>
      <c r="C4" s="36" t="s">
        <v>11</v>
      </c>
      <c r="D4" s="45">
        <v>423</v>
      </c>
      <c r="E4" s="41">
        <v>0.41211018401498056</v>
      </c>
      <c r="G4" s="42">
        <v>45019</v>
      </c>
      <c r="H4" s="40">
        <v>53774400</v>
      </c>
      <c r="J4" s="36" t="s">
        <v>817</v>
      </c>
      <c r="K4" s="37">
        <v>30478400</v>
      </c>
      <c r="L4" s="37">
        <v>23296000</v>
      </c>
    </row>
    <row r="5" spans="1:12" x14ac:dyDescent="0.25">
      <c r="A5" s="37">
        <v>89023650</v>
      </c>
      <c r="C5" s="36" t="s">
        <v>14</v>
      </c>
      <c r="D5" s="45">
        <v>283</v>
      </c>
      <c r="E5" s="41">
        <v>0.30267652138239515</v>
      </c>
      <c r="G5" s="42">
        <v>45020</v>
      </c>
      <c r="H5" s="40">
        <v>65959550</v>
      </c>
      <c r="J5" s="36" t="s">
        <v>818</v>
      </c>
      <c r="K5" s="37">
        <v>36880550</v>
      </c>
      <c r="L5" s="37">
        <v>29079000</v>
      </c>
    </row>
    <row r="6" spans="1:12" x14ac:dyDescent="0.25">
      <c r="C6" s="36" t="s">
        <v>803</v>
      </c>
      <c r="D6" s="37">
        <v>1000</v>
      </c>
      <c r="E6" s="41">
        <v>1</v>
      </c>
      <c r="G6" s="42">
        <v>45021</v>
      </c>
      <c r="H6" s="40">
        <v>50380550</v>
      </c>
      <c r="J6" s="36" t="s">
        <v>819</v>
      </c>
      <c r="K6" s="37">
        <v>27796550</v>
      </c>
      <c r="L6" s="37">
        <v>22584000</v>
      </c>
    </row>
    <row r="7" spans="1:12" x14ac:dyDescent="0.25">
      <c r="A7" t="s">
        <v>805</v>
      </c>
      <c r="G7" s="42">
        <v>45022</v>
      </c>
      <c r="H7" s="40">
        <v>59132050</v>
      </c>
      <c r="J7" s="36" t="s">
        <v>820</v>
      </c>
      <c r="K7" s="37">
        <v>28971050</v>
      </c>
      <c r="L7" s="37">
        <v>30161000</v>
      </c>
    </row>
    <row r="8" spans="1:12" x14ac:dyDescent="0.25">
      <c r="A8" s="37">
        <v>666621350</v>
      </c>
      <c r="G8" s="42">
        <v>45023</v>
      </c>
      <c r="H8" s="40">
        <v>12245000</v>
      </c>
      <c r="J8" s="36" t="s">
        <v>821</v>
      </c>
      <c r="K8" s="37">
        <v>6593000</v>
      </c>
      <c r="L8" s="37">
        <v>5652000</v>
      </c>
    </row>
    <row r="9" spans="1:12" x14ac:dyDescent="0.25">
      <c r="C9" s="35" t="s">
        <v>802</v>
      </c>
      <c r="D9" t="s">
        <v>814</v>
      </c>
      <c r="G9" s="42">
        <v>45024</v>
      </c>
      <c r="H9" s="40">
        <v>17107000</v>
      </c>
      <c r="J9" s="36" t="s">
        <v>822</v>
      </c>
      <c r="K9" s="37">
        <v>9806000</v>
      </c>
      <c r="L9" s="37">
        <v>7301000</v>
      </c>
    </row>
    <row r="10" spans="1:12" x14ac:dyDescent="0.25">
      <c r="A10" t="s">
        <v>808</v>
      </c>
      <c r="C10" s="36" t="s">
        <v>90</v>
      </c>
      <c r="D10" s="41">
        <v>0.56878612716763011</v>
      </c>
      <c r="G10" s="42">
        <v>45025</v>
      </c>
      <c r="H10" s="40">
        <v>11217000</v>
      </c>
      <c r="J10" s="36" t="s">
        <v>823</v>
      </c>
      <c r="K10" s="37">
        <v>6808000</v>
      </c>
      <c r="L10" s="37">
        <v>4409000</v>
      </c>
    </row>
    <row r="11" spans="1:12" x14ac:dyDescent="0.25">
      <c r="A11" s="37">
        <v>288864000</v>
      </c>
      <c r="C11" s="36" t="s">
        <v>13</v>
      </c>
      <c r="D11" s="41">
        <v>0.43121387283236995</v>
      </c>
      <c r="G11" s="42">
        <v>45026</v>
      </c>
      <c r="H11" s="40">
        <v>4625000</v>
      </c>
      <c r="J11" s="36" t="s">
        <v>824</v>
      </c>
      <c r="K11" s="37">
        <v>2980000</v>
      </c>
      <c r="L11" s="37">
        <v>1645000</v>
      </c>
    </row>
    <row r="12" spans="1:12" x14ac:dyDescent="0.25">
      <c r="C12" s="36" t="s">
        <v>803</v>
      </c>
      <c r="D12" s="41">
        <v>1</v>
      </c>
      <c r="G12" s="42">
        <v>45027</v>
      </c>
      <c r="H12" s="40">
        <v>5733000</v>
      </c>
      <c r="J12" s="36" t="s">
        <v>825</v>
      </c>
      <c r="K12" s="37">
        <v>3900000</v>
      </c>
      <c r="L12" s="37">
        <v>1833000</v>
      </c>
    </row>
    <row r="13" spans="1:12" x14ac:dyDescent="0.25">
      <c r="A13" t="s">
        <v>804</v>
      </c>
      <c r="G13" s="42">
        <v>45028</v>
      </c>
      <c r="H13" s="40">
        <v>8573000</v>
      </c>
      <c r="J13" s="36" t="s">
        <v>826</v>
      </c>
      <c r="K13" s="37">
        <v>4979000</v>
      </c>
      <c r="L13" s="37">
        <v>3594000</v>
      </c>
    </row>
    <row r="14" spans="1:12" x14ac:dyDescent="0.25">
      <c r="A14" s="37">
        <v>377757350</v>
      </c>
      <c r="C14" s="36" t="s">
        <v>852</v>
      </c>
      <c r="D14" s="38">
        <f>AVERAGE(Main!AL2:AL1001)</f>
        <v>755645</v>
      </c>
      <c r="G14" s="42">
        <v>45029</v>
      </c>
      <c r="H14" s="40">
        <v>12970000</v>
      </c>
      <c r="J14" s="36" t="s">
        <v>827</v>
      </c>
      <c r="K14" s="37">
        <v>8242000</v>
      </c>
      <c r="L14" s="37">
        <v>4728000</v>
      </c>
    </row>
    <row r="15" spans="1:12" x14ac:dyDescent="0.25">
      <c r="C15" s="36" t="s">
        <v>853</v>
      </c>
      <c r="D15" s="38">
        <f>MAX(H2:H31)</f>
        <v>65959550</v>
      </c>
      <c r="G15" s="42">
        <v>45030</v>
      </c>
      <c r="H15" s="40">
        <v>8722000</v>
      </c>
      <c r="J15" s="36" t="s">
        <v>828</v>
      </c>
      <c r="K15" s="37">
        <v>5483000</v>
      </c>
      <c r="L15" s="37">
        <v>3239000</v>
      </c>
    </row>
    <row r="16" spans="1:12" x14ac:dyDescent="0.25">
      <c r="A16" t="s">
        <v>813</v>
      </c>
      <c r="C16" s="36" t="s">
        <v>854</v>
      </c>
      <c r="D16" s="38">
        <f>MIN(H2:H31)</f>
        <v>4625000</v>
      </c>
      <c r="G16" s="42">
        <v>45031</v>
      </c>
      <c r="H16" s="40">
        <v>15231000</v>
      </c>
      <c r="J16" s="36" t="s">
        <v>829</v>
      </c>
      <c r="K16" s="37">
        <v>9274000</v>
      </c>
      <c r="L16" s="37">
        <v>5957000</v>
      </c>
    </row>
    <row r="17" spans="1:12" x14ac:dyDescent="0.25">
      <c r="A17" s="40">
        <v>4080</v>
      </c>
      <c r="C17" s="36" t="s">
        <v>855</v>
      </c>
      <c r="D17" s="38">
        <f>AVERAGE(H2:H31)</f>
        <v>22220711.666666668</v>
      </c>
      <c r="G17" s="42">
        <v>45032</v>
      </c>
      <c r="H17" s="40">
        <v>20880300</v>
      </c>
      <c r="J17" s="36" t="s">
        <v>830</v>
      </c>
      <c r="K17" s="37">
        <v>12064300</v>
      </c>
      <c r="L17" s="37">
        <v>8816000</v>
      </c>
    </row>
    <row r="18" spans="1:12" x14ac:dyDescent="0.25">
      <c r="G18" s="42">
        <v>45033</v>
      </c>
      <c r="H18" s="40">
        <v>18502250</v>
      </c>
      <c r="J18" s="36" t="s">
        <v>831</v>
      </c>
      <c r="K18" s="37">
        <v>11502250</v>
      </c>
      <c r="L18" s="37">
        <v>7000000</v>
      </c>
    </row>
    <row r="19" spans="1:12" x14ac:dyDescent="0.25">
      <c r="A19" t="s">
        <v>809</v>
      </c>
      <c r="B19" t="s">
        <v>810</v>
      </c>
      <c r="C19" t="s">
        <v>811</v>
      </c>
      <c r="G19" s="42">
        <v>45034</v>
      </c>
      <c r="H19" s="40">
        <v>11524500</v>
      </c>
      <c r="J19" s="36" t="s">
        <v>832</v>
      </c>
      <c r="K19" s="37">
        <v>7040500</v>
      </c>
      <c r="L19" s="37">
        <v>4484000</v>
      </c>
    </row>
    <row r="20" spans="1:12" x14ac:dyDescent="0.25">
      <c r="A20" s="46" t="s">
        <v>850</v>
      </c>
      <c r="B20" s="39">
        <f>C20/GETPIVOTDATA("Total Harga",$A$1)</f>
        <v>0.11781147231835055</v>
      </c>
      <c r="C20" s="38">
        <f>VALUE(GETPIVOTDATA("Total Diskon",$A$4))</f>
        <v>89023650</v>
      </c>
      <c r="G20" s="42">
        <v>45035</v>
      </c>
      <c r="H20" s="40">
        <v>13607700</v>
      </c>
      <c r="J20" s="36" t="s">
        <v>833</v>
      </c>
      <c r="K20" s="37">
        <v>7880700</v>
      </c>
      <c r="L20" s="37">
        <v>5727000</v>
      </c>
    </row>
    <row r="21" spans="1:12" x14ac:dyDescent="0.25">
      <c r="A21" s="46" t="s">
        <v>851</v>
      </c>
      <c r="B21" s="39">
        <f>C21/GETPIVOTDATA("Total Harga",$A$1)</f>
        <v>0.38227474541616763</v>
      </c>
      <c r="C21" s="38">
        <f>GETPIVOTDATA("Total harga produksi",$A$10)</f>
        <v>288864000</v>
      </c>
      <c r="G21" s="42">
        <v>45036</v>
      </c>
      <c r="H21" s="40">
        <v>18690300</v>
      </c>
      <c r="J21" s="36" t="s">
        <v>834</v>
      </c>
      <c r="K21" s="37">
        <v>10472300</v>
      </c>
      <c r="L21" s="37">
        <v>8218000</v>
      </c>
    </row>
    <row r="22" spans="1:12" x14ac:dyDescent="0.25">
      <c r="A22" t="s">
        <v>812</v>
      </c>
      <c r="B22" s="39">
        <f>C22/GETPIVOTDATA("Total Harga",$A$1)</f>
        <v>0.49991378226548183</v>
      </c>
      <c r="C22" s="38">
        <f>VALUE(GETPIVOTDATA("Total Profit",$A$13))</f>
        <v>377757350</v>
      </c>
      <c r="G22" s="42">
        <v>45037</v>
      </c>
      <c r="H22" s="40">
        <v>18515950</v>
      </c>
      <c r="J22" s="36" t="s">
        <v>835</v>
      </c>
      <c r="K22" s="37">
        <v>10283950</v>
      </c>
      <c r="L22" s="37">
        <v>8232000</v>
      </c>
    </row>
    <row r="23" spans="1:12" x14ac:dyDescent="0.25">
      <c r="G23" s="42">
        <v>45038</v>
      </c>
      <c r="H23" s="40">
        <v>15560350</v>
      </c>
      <c r="J23" s="36" t="s">
        <v>836</v>
      </c>
      <c r="K23" s="37">
        <v>8563350</v>
      </c>
      <c r="L23" s="37">
        <v>6997000</v>
      </c>
    </row>
    <row r="24" spans="1:12" x14ac:dyDescent="0.25">
      <c r="A24" s="36" t="s">
        <v>847</v>
      </c>
      <c r="B24" s="45" t="s">
        <v>848</v>
      </c>
      <c r="C24" t="s">
        <v>849</v>
      </c>
      <c r="G24" s="42">
        <v>45039</v>
      </c>
      <c r="H24" s="40">
        <v>14233200</v>
      </c>
      <c r="J24" s="36" t="s">
        <v>837</v>
      </c>
      <c r="K24" s="37">
        <v>7924200</v>
      </c>
      <c r="L24" s="37">
        <v>6309000</v>
      </c>
    </row>
    <row r="25" spans="1:12" x14ac:dyDescent="0.25">
      <c r="A25" s="36" t="s">
        <v>23</v>
      </c>
      <c r="B25" s="41">
        <v>0.15489019314625255</v>
      </c>
      <c r="C25" s="41"/>
      <c r="G25" s="42">
        <v>45040</v>
      </c>
      <c r="H25" s="40">
        <v>13605350</v>
      </c>
      <c r="J25" s="36" t="s">
        <v>838</v>
      </c>
      <c r="K25" s="37">
        <v>8115350</v>
      </c>
      <c r="L25" s="37">
        <v>5490000</v>
      </c>
    </row>
    <row r="26" spans="1:12" x14ac:dyDescent="0.25">
      <c r="A26" s="36" t="s">
        <v>17</v>
      </c>
      <c r="B26" s="41">
        <v>0.13032310145637171</v>
      </c>
      <c r="C26" s="41"/>
      <c r="G26" s="42">
        <v>45041</v>
      </c>
      <c r="H26" s="40">
        <v>17854500</v>
      </c>
      <c r="J26" s="36" t="s">
        <v>839</v>
      </c>
      <c r="K26" s="37">
        <v>10829500</v>
      </c>
      <c r="L26" s="37">
        <v>7025000</v>
      </c>
    </row>
    <row r="27" spans="1:12" x14ac:dyDescent="0.25">
      <c r="A27" s="36" t="s">
        <v>11</v>
      </c>
      <c r="B27" s="41">
        <v>0.41211018401498056</v>
      </c>
      <c r="C27" s="41"/>
      <c r="G27" s="42">
        <v>45042</v>
      </c>
      <c r="H27" s="40">
        <v>18520500</v>
      </c>
      <c r="J27" s="36" t="s">
        <v>840</v>
      </c>
      <c r="K27" s="37">
        <v>10821500</v>
      </c>
      <c r="L27" s="37">
        <v>7699000</v>
      </c>
    </row>
    <row r="28" spans="1:12" x14ac:dyDescent="0.25">
      <c r="A28" s="36" t="s">
        <v>14</v>
      </c>
      <c r="B28" s="41">
        <v>0.30267652138239515</v>
      </c>
      <c r="C28" s="41"/>
      <c r="G28" s="42">
        <v>45043</v>
      </c>
      <c r="H28" s="40">
        <v>11726450</v>
      </c>
      <c r="J28" s="36" t="s">
        <v>841</v>
      </c>
      <c r="K28" s="37">
        <v>6180450</v>
      </c>
      <c r="L28" s="37">
        <v>5546000</v>
      </c>
    </row>
    <row r="29" spans="1:12" x14ac:dyDescent="0.25">
      <c r="C29" s="40"/>
      <c r="G29" s="42">
        <v>45044</v>
      </c>
      <c r="H29" s="40">
        <v>17727600</v>
      </c>
      <c r="J29" s="36" t="s">
        <v>842</v>
      </c>
      <c r="K29" s="37">
        <v>10190600</v>
      </c>
      <c r="L29" s="37">
        <v>7537000</v>
      </c>
    </row>
    <row r="30" spans="1:12" x14ac:dyDescent="0.25">
      <c r="A30" s="35" t="s">
        <v>802</v>
      </c>
      <c r="B30" t="s">
        <v>856</v>
      </c>
      <c r="G30" s="42">
        <v>45045</v>
      </c>
      <c r="H30" s="40">
        <v>13861350</v>
      </c>
      <c r="J30" s="36" t="s">
        <v>843</v>
      </c>
      <c r="K30" s="37">
        <v>7470350</v>
      </c>
      <c r="L30" s="37">
        <v>6391000</v>
      </c>
    </row>
    <row r="31" spans="1:12" x14ac:dyDescent="0.25">
      <c r="A31" s="36">
        <v>1</v>
      </c>
      <c r="B31" s="40">
        <v>204</v>
      </c>
      <c r="G31" s="42">
        <v>45046</v>
      </c>
      <c r="H31" s="40">
        <v>12789800</v>
      </c>
      <c r="J31" s="36" t="s">
        <v>844</v>
      </c>
      <c r="K31" s="37">
        <v>7570800</v>
      </c>
      <c r="L31" s="37">
        <v>5219000</v>
      </c>
    </row>
    <row r="32" spans="1:12" x14ac:dyDescent="0.25">
      <c r="A32" s="36">
        <v>2</v>
      </c>
      <c r="B32" s="40">
        <v>206</v>
      </c>
      <c r="J32" s="36" t="s">
        <v>803</v>
      </c>
      <c r="K32" s="37">
        <v>377757350</v>
      </c>
      <c r="L32" s="37">
        <v>288864000</v>
      </c>
    </row>
    <row r="33" spans="1:3" x14ac:dyDescent="0.25">
      <c r="A33" s="36">
        <v>3</v>
      </c>
      <c r="B33" s="40">
        <v>208</v>
      </c>
    </row>
    <row r="34" spans="1:3" x14ac:dyDescent="0.25">
      <c r="A34" s="36">
        <v>4</v>
      </c>
      <c r="B34" s="40">
        <v>185</v>
      </c>
    </row>
    <row r="35" spans="1:3" x14ac:dyDescent="0.25">
      <c r="A35" s="36">
        <v>5</v>
      </c>
      <c r="B35" s="40">
        <v>197</v>
      </c>
    </row>
    <row r="36" spans="1:3" x14ac:dyDescent="0.25">
      <c r="A36" s="36" t="s">
        <v>803</v>
      </c>
      <c r="B36" s="40">
        <v>1000</v>
      </c>
    </row>
    <row r="48" spans="1:3" x14ac:dyDescent="0.25">
      <c r="C48" s="40"/>
    </row>
    <row r="49" spans="1:3" x14ac:dyDescent="0.25">
      <c r="C49" s="40"/>
    </row>
    <row r="50" spans="1:3" x14ac:dyDescent="0.25">
      <c r="C50" s="40"/>
    </row>
    <row r="51" spans="1:3" x14ac:dyDescent="0.25">
      <c r="C51" s="40"/>
    </row>
    <row r="52" spans="1:3" x14ac:dyDescent="0.25">
      <c r="C52" s="40"/>
    </row>
    <row r="53" spans="1:3" x14ac:dyDescent="0.25">
      <c r="C53" s="40"/>
    </row>
    <row r="54" spans="1:3" x14ac:dyDescent="0.25">
      <c r="C54" s="40"/>
    </row>
    <row r="55" spans="1:3" x14ac:dyDescent="0.25">
      <c r="A55" s="42"/>
      <c r="B55" s="40"/>
      <c r="C55" s="40"/>
    </row>
  </sheetData>
  <phoneticPr fontId="6" type="noConversion"/>
  <pageMargins left="0.7" right="0.7" top="0.75" bottom="0.75" header="0.3" footer="0.3"/>
  <pageSetup orientation="portrait" r:id="rId11"/>
  <tableParts count="3">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C512-A81A-4A4B-B0AC-C3A512C51498}">
  <dimension ref="A1:AA597"/>
  <sheetViews>
    <sheetView topLeftCell="P1" zoomScaleNormal="100" workbookViewId="0">
      <selection activeCell="Z1" sqref="Z1"/>
    </sheetView>
  </sheetViews>
  <sheetFormatPr defaultRowHeight="13.2" x14ac:dyDescent="0.25"/>
  <cols>
    <col min="1" max="1" width="16.33203125" bestFit="1" customWidth="1"/>
    <col min="2" max="2" width="15" bestFit="1" customWidth="1"/>
    <col min="3" max="3" width="13.44140625" bestFit="1" customWidth="1"/>
    <col min="5" max="5" width="15.77734375" bestFit="1" customWidth="1"/>
    <col min="6" max="6" width="16.21875" style="45" bestFit="1" customWidth="1"/>
    <col min="7" max="7" width="13.109375" bestFit="1" customWidth="1"/>
    <col min="8" max="8" width="17.5546875" bestFit="1" customWidth="1"/>
    <col min="9" max="10" width="11.33203125" bestFit="1" customWidth="1"/>
    <col min="11" max="11" width="15.77734375" bestFit="1" customWidth="1"/>
    <col min="12" max="12" width="11.33203125" bestFit="1" customWidth="1"/>
    <col min="13" max="13" width="16" customWidth="1"/>
    <col min="14" max="14" width="11.88671875" bestFit="1" customWidth="1"/>
    <col min="15" max="15" width="10.21875" bestFit="1" customWidth="1"/>
    <col min="16" max="16" width="6.77734375" bestFit="1" customWidth="1"/>
    <col min="17" max="17" width="6.44140625" bestFit="1" customWidth="1"/>
    <col min="18" max="18" width="7.5546875" bestFit="1" customWidth="1"/>
    <col min="19" max="19" width="13.77734375" customWidth="1"/>
    <col min="20" max="20" width="6.77734375" bestFit="1" customWidth="1"/>
    <col min="21" max="21" width="6.6640625" bestFit="1" customWidth="1"/>
    <col min="22" max="22" width="19" bestFit="1" customWidth="1"/>
    <col min="23" max="23" width="15" bestFit="1" customWidth="1"/>
    <col min="24" max="24" width="12.6640625" style="65" bestFit="1" customWidth="1"/>
    <col min="25" max="25" width="20.77734375" bestFit="1" customWidth="1"/>
    <col min="26" max="26" width="13.33203125" bestFit="1" customWidth="1"/>
    <col min="27" max="27" width="23.21875" style="38" bestFit="1" customWidth="1"/>
    <col min="28" max="59" width="9" bestFit="1" customWidth="1"/>
    <col min="60" max="307" width="10" bestFit="1" customWidth="1"/>
    <col min="308" max="402" width="11.5546875" bestFit="1" customWidth="1"/>
    <col min="403" max="403" width="11.33203125" bestFit="1" customWidth="1"/>
  </cols>
  <sheetData>
    <row r="1" spans="1:27" x14ac:dyDescent="0.25">
      <c r="A1" s="35" t="s">
        <v>802</v>
      </c>
      <c r="B1" s="50" t="s">
        <v>858</v>
      </c>
      <c r="C1" s="50" t="s">
        <v>902</v>
      </c>
      <c r="E1" s="35" t="s">
        <v>813</v>
      </c>
      <c r="F1" s="35" t="s">
        <v>863</v>
      </c>
      <c r="V1" s="35" t="s">
        <v>802</v>
      </c>
      <c r="W1" s="50" t="s">
        <v>901</v>
      </c>
      <c r="X1" s="68" t="s">
        <v>897</v>
      </c>
      <c r="Z1" s="35" t="s">
        <v>802</v>
      </c>
      <c r="AA1" t="s">
        <v>805</v>
      </c>
    </row>
    <row r="2" spans="1:27" x14ac:dyDescent="0.25">
      <c r="A2" s="36" t="s">
        <v>18</v>
      </c>
      <c r="B2" s="37">
        <v>23635400</v>
      </c>
      <c r="C2" s="45">
        <v>141</v>
      </c>
      <c r="E2" s="35" t="s">
        <v>802</v>
      </c>
      <c r="F2" s="49" t="s">
        <v>42</v>
      </c>
      <c r="G2" s="49" t="s">
        <v>55</v>
      </c>
      <c r="H2" s="49" t="s">
        <v>20</v>
      </c>
      <c r="I2" s="49" t="s">
        <v>803</v>
      </c>
      <c r="K2" t="s">
        <v>774</v>
      </c>
      <c r="M2" s="46" t="s">
        <v>774</v>
      </c>
      <c r="Q2" s="46"/>
      <c r="V2" s="36" t="s">
        <v>21</v>
      </c>
      <c r="W2" s="37">
        <v>5701500</v>
      </c>
      <c r="X2" s="68">
        <v>8.5528313787129658E-3</v>
      </c>
      <c r="Z2" s="36" t="s">
        <v>23</v>
      </c>
      <c r="AA2" s="37">
        <v>5310000</v>
      </c>
    </row>
    <row r="3" spans="1:27" x14ac:dyDescent="0.25">
      <c r="A3" s="36" t="s">
        <v>25</v>
      </c>
      <c r="B3" s="37">
        <v>24606600</v>
      </c>
      <c r="C3" s="45">
        <v>142</v>
      </c>
      <c r="E3" s="36" t="s">
        <v>774</v>
      </c>
      <c r="F3" s="45">
        <v>57</v>
      </c>
      <c r="G3" s="45">
        <v>75</v>
      </c>
      <c r="H3" s="45">
        <v>49</v>
      </c>
      <c r="I3" s="45">
        <v>181</v>
      </c>
      <c r="K3" t="s">
        <v>859</v>
      </c>
      <c r="M3" s="46" t="s">
        <v>864</v>
      </c>
      <c r="N3" s="46" t="s">
        <v>55</v>
      </c>
      <c r="O3" s="46" t="s">
        <v>869</v>
      </c>
      <c r="Q3" s="46"/>
      <c r="V3" s="36" t="s">
        <v>22</v>
      </c>
      <c r="W3" s="37">
        <v>6087000</v>
      </c>
      <c r="X3" s="68">
        <v>9.1311206879287603E-3</v>
      </c>
      <c r="Z3" s="36" t="s">
        <v>17</v>
      </c>
      <c r="AA3" s="37">
        <v>1000000</v>
      </c>
    </row>
    <row r="4" spans="1:27" x14ac:dyDescent="0.25">
      <c r="A4" s="36" t="s">
        <v>26</v>
      </c>
      <c r="B4" s="37">
        <v>21744700</v>
      </c>
      <c r="C4" s="45">
        <v>129</v>
      </c>
      <c r="E4" s="36" t="s">
        <v>803</v>
      </c>
      <c r="F4" s="45">
        <v>57</v>
      </c>
      <c r="G4" s="45">
        <v>75</v>
      </c>
      <c r="H4" s="45">
        <v>49</v>
      </c>
      <c r="I4" s="45">
        <v>181</v>
      </c>
      <c r="K4" t="s">
        <v>860</v>
      </c>
      <c r="M4" s="46" t="s">
        <v>865</v>
      </c>
      <c r="N4" s="46" t="s">
        <v>42</v>
      </c>
      <c r="O4" s="46" t="s">
        <v>870</v>
      </c>
      <c r="V4" s="36" t="s">
        <v>24</v>
      </c>
      <c r="W4" s="37">
        <v>8885500</v>
      </c>
      <c r="X4" s="68">
        <v>1.3329156049382458E-2</v>
      </c>
      <c r="Z4" s="36" t="s">
        <v>11</v>
      </c>
      <c r="AA4" s="37">
        <v>5930000</v>
      </c>
    </row>
    <row r="5" spans="1:27" x14ac:dyDescent="0.25">
      <c r="A5" s="36" t="s">
        <v>28</v>
      </c>
      <c r="B5" s="37">
        <v>26265700</v>
      </c>
      <c r="C5" s="45">
        <v>152</v>
      </c>
      <c r="F5"/>
      <c r="K5" t="s">
        <v>57</v>
      </c>
      <c r="M5" s="46" t="s">
        <v>866</v>
      </c>
      <c r="N5" s="46" t="s">
        <v>20</v>
      </c>
      <c r="O5" s="46" t="s">
        <v>871</v>
      </c>
      <c r="V5" s="36" t="s">
        <v>9</v>
      </c>
      <c r="W5" s="37">
        <v>9579000</v>
      </c>
      <c r="X5" s="68">
        <v>1.4369476765183114E-2</v>
      </c>
      <c r="Z5" s="36" t="s">
        <v>14</v>
      </c>
      <c r="AA5" s="37">
        <v>7740000</v>
      </c>
    </row>
    <row r="6" spans="1:27" x14ac:dyDescent="0.25">
      <c r="A6" s="36" t="s">
        <v>30</v>
      </c>
      <c r="B6" s="37">
        <v>23784600</v>
      </c>
      <c r="C6" s="45">
        <v>145</v>
      </c>
      <c r="E6" s="35" t="s">
        <v>813</v>
      </c>
      <c r="F6" s="35" t="s">
        <v>863</v>
      </c>
      <c r="K6" t="s">
        <v>861</v>
      </c>
      <c r="V6" s="36" t="s">
        <v>27</v>
      </c>
      <c r="W6" s="37">
        <v>14947500</v>
      </c>
      <c r="X6" s="68">
        <v>2.242277418807544E-2</v>
      </c>
      <c r="Z6" s="36" t="s">
        <v>803</v>
      </c>
      <c r="AA6" s="37">
        <v>19980000</v>
      </c>
    </row>
    <row r="7" spans="1:27" x14ac:dyDescent="0.25">
      <c r="A7" s="36" t="s">
        <v>32</v>
      </c>
      <c r="B7" s="37">
        <v>22909800</v>
      </c>
      <c r="C7" s="45">
        <v>121</v>
      </c>
      <c r="E7" s="35" t="s">
        <v>802</v>
      </c>
      <c r="F7" s="49" t="s">
        <v>42</v>
      </c>
      <c r="G7" s="49" t="s">
        <v>44</v>
      </c>
      <c r="H7" s="49" t="s">
        <v>75</v>
      </c>
      <c r="I7" s="49" t="s">
        <v>803</v>
      </c>
      <c r="K7" t="s">
        <v>862</v>
      </c>
      <c r="M7" s="46" t="s">
        <v>859</v>
      </c>
      <c r="V7" s="36" t="s">
        <v>29</v>
      </c>
      <c r="W7" s="37">
        <v>11424750</v>
      </c>
      <c r="X7" s="68">
        <v>1.7138289975261067E-2</v>
      </c>
      <c r="AA7"/>
    </row>
    <row r="8" spans="1:27" x14ac:dyDescent="0.25">
      <c r="A8" s="36" t="s">
        <v>34</v>
      </c>
      <c r="B8" s="37">
        <v>21634900</v>
      </c>
      <c r="C8" s="45">
        <v>125</v>
      </c>
      <c r="E8" s="36" t="s">
        <v>859</v>
      </c>
      <c r="F8" s="45">
        <v>33</v>
      </c>
      <c r="G8" s="45">
        <v>45</v>
      </c>
      <c r="H8" s="45">
        <v>44</v>
      </c>
      <c r="I8" s="45">
        <v>122</v>
      </c>
      <c r="M8" s="46" t="s">
        <v>864</v>
      </c>
      <c r="N8" s="46" t="s">
        <v>44</v>
      </c>
      <c r="O8" s="46" t="s">
        <v>872</v>
      </c>
      <c r="V8" s="36" t="s">
        <v>31</v>
      </c>
      <c r="W8" s="37">
        <v>5092500</v>
      </c>
      <c r="X8" s="68">
        <v>7.6392692793292635E-3</v>
      </c>
      <c r="AA8"/>
    </row>
    <row r="9" spans="1:27" x14ac:dyDescent="0.25">
      <c r="A9" s="36" t="s">
        <v>36</v>
      </c>
      <c r="B9" s="37">
        <v>20928950</v>
      </c>
      <c r="C9" s="45">
        <v>157</v>
      </c>
      <c r="E9" s="36" t="s">
        <v>803</v>
      </c>
      <c r="F9" s="45">
        <v>33</v>
      </c>
      <c r="G9" s="45">
        <v>45</v>
      </c>
      <c r="H9" s="45">
        <v>44</v>
      </c>
      <c r="I9" s="45">
        <v>122</v>
      </c>
      <c r="M9" s="46" t="s">
        <v>865</v>
      </c>
      <c r="N9" s="46" t="s">
        <v>74</v>
      </c>
      <c r="O9" s="46" t="s">
        <v>873</v>
      </c>
      <c r="V9" s="36" t="s">
        <v>33</v>
      </c>
      <c r="W9" s="37">
        <v>12614100</v>
      </c>
      <c r="X9" s="68">
        <v>1.8922436252604268E-2</v>
      </c>
      <c r="AA9"/>
    </row>
    <row r="10" spans="1:27" x14ac:dyDescent="0.25">
      <c r="A10" s="36" t="s">
        <v>38</v>
      </c>
      <c r="B10" s="37">
        <v>21472050</v>
      </c>
      <c r="C10" s="45">
        <v>129</v>
      </c>
      <c r="F10"/>
      <c r="M10" s="46" t="s">
        <v>866</v>
      </c>
      <c r="N10" s="46" t="s">
        <v>42</v>
      </c>
      <c r="O10" s="46" t="s">
        <v>874</v>
      </c>
      <c r="V10" s="36" t="s">
        <v>35</v>
      </c>
      <c r="W10" s="37">
        <v>5743000</v>
      </c>
      <c r="X10" s="68">
        <v>8.6150856104443684E-3</v>
      </c>
      <c r="AA10"/>
    </row>
    <row r="11" spans="1:27" x14ac:dyDescent="0.25">
      <c r="A11" s="36" t="s">
        <v>40</v>
      </c>
      <c r="B11" s="37">
        <v>18965500</v>
      </c>
      <c r="C11" s="45">
        <v>155</v>
      </c>
      <c r="E11" s="35" t="s">
        <v>813</v>
      </c>
      <c r="F11" s="35" t="s">
        <v>863</v>
      </c>
      <c r="R11" s="46" t="s">
        <v>864</v>
      </c>
      <c r="S11" s="52" t="str">
        <f>IFERROR(IF('Product Dashboard'!$Z$25="AK",N3,IF('Product Dashboard'!$Z$25="PP",'pivot product'!N8,IF('Product Dashboard'!$Z$25="PU",'pivot product'!N13,IF('Product Dashboard'!$Z$25="PW",'pivot product'!N18,IF('Product Dashboard'!$Z$25="SP",'pivot product'!N23,IF('Product Dashboard'!$Z$25="SW",'pivot product'!N28,"-")))))),"Ga ada")</f>
        <v>Malang</v>
      </c>
      <c r="T11" s="52" t="str">
        <f>IFERROR(IF('Product Dashboard'!$Z$25="AK",O3,IF('Product Dashboard'!$Z$25="PP",'pivot product'!O8,IF('Product Dashboard'!$Z$25="PU",'pivot product'!O13,IF('Product Dashboard'!$Z$25="PW",'pivot product'!O18,IF('Product Dashboard'!$Z$25="SP",'pivot product'!O23,IF('Product Dashboard'!$Z$25="SW",'pivot product'!O28,"-")))))),"Ga ada")</f>
        <v>75 pcs</v>
      </c>
      <c r="V11" s="36" t="s">
        <v>37</v>
      </c>
      <c r="W11" s="37">
        <v>3187200</v>
      </c>
      <c r="X11" s="68">
        <v>4.7811249969716696E-3</v>
      </c>
      <c r="AA11"/>
    </row>
    <row r="12" spans="1:27" x14ac:dyDescent="0.25">
      <c r="A12" s="36" t="s">
        <v>42</v>
      </c>
      <c r="B12" s="37">
        <v>31140150</v>
      </c>
      <c r="C12" s="45">
        <v>190</v>
      </c>
      <c r="E12" s="35" t="s">
        <v>802</v>
      </c>
      <c r="F12" s="49" t="s">
        <v>25</v>
      </c>
      <c r="G12" s="49" t="s">
        <v>28</v>
      </c>
      <c r="H12" s="49" t="s">
        <v>20</v>
      </c>
      <c r="I12" s="49" t="s">
        <v>803</v>
      </c>
      <c r="M12" s="46" t="s">
        <v>860</v>
      </c>
      <c r="R12" s="46" t="s">
        <v>865</v>
      </c>
      <c r="S12" s="52" t="str">
        <f>IFERROR(IF('Product Dashboard'!$Z$25="AK",N4,IF('Product Dashboard'!$Z$25="PP",'pivot product'!N9,IF('Product Dashboard'!$Z$25="PU",'pivot product'!N14,IF('Product Dashboard'!$Z$25="PW",'pivot product'!N19,IF('Product Dashboard'!$Z$25="SP",'pivot product'!N24,IF('Product Dashboard'!$Z$25="SW",'pivot product'!N29,"-")))))),"Ga ada")</f>
        <v>Jakarta Barat</v>
      </c>
      <c r="T12" s="52" t="str">
        <f>IFERROR(IF('Product Dashboard'!$Z$25="AK",O4,IF('Product Dashboard'!$Z$25="PP",'pivot product'!O9,IF('Product Dashboard'!$Z$25="PU",'pivot product'!O14,IF('Product Dashboard'!$Z$25="PW",'pivot product'!O19,IF('Product Dashboard'!$Z$25="SP",'pivot product'!O24,IF('Product Dashboard'!$Z$25="SW",'pivot product'!O29,"-")))))),"Ga ada")</f>
        <v>57 pcs</v>
      </c>
      <c r="V12" s="36" t="s">
        <v>39</v>
      </c>
      <c r="W12" s="37">
        <v>18035750</v>
      </c>
      <c r="X12" s="68">
        <v>2.7055464095171868E-2</v>
      </c>
      <c r="AA12"/>
    </row>
    <row r="13" spans="1:27" x14ac:dyDescent="0.25">
      <c r="A13" s="36" t="s">
        <v>44</v>
      </c>
      <c r="B13" s="37">
        <v>26474000</v>
      </c>
      <c r="C13" s="45">
        <v>170</v>
      </c>
      <c r="E13" s="36" t="s">
        <v>860</v>
      </c>
      <c r="F13" s="45">
        <v>29</v>
      </c>
      <c r="G13" s="45">
        <v>26</v>
      </c>
      <c r="H13" s="45">
        <v>39</v>
      </c>
      <c r="I13" s="45">
        <v>94</v>
      </c>
      <c r="M13" s="46" t="s">
        <v>864</v>
      </c>
      <c r="N13" s="46" t="s">
        <v>20</v>
      </c>
      <c r="O13" s="46" t="s">
        <v>875</v>
      </c>
      <c r="R13" s="46" t="s">
        <v>866</v>
      </c>
      <c r="S13" s="52" t="str">
        <f>IFERROR(IF('Product Dashboard'!$Z$25="AK",N5,IF('Product Dashboard'!$Z$25="PP",'pivot product'!N10,IF('Product Dashboard'!$Z$25="PU",'pivot product'!N15,IF('Product Dashboard'!$Z$25="PW",'pivot product'!N20,IF('Product Dashboard'!$Z$25="SP",'pivot product'!N25,IF('Product Dashboard'!$Z$25="SW",'pivot product'!N30,"-")))))),"Ga ada")</f>
        <v>Yogyakarta</v>
      </c>
      <c r="T13" s="52" t="str">
        <f>IFERROR(IF('Product Dashboard'!$Z$25="AK",O5,IF('Product Dashboard'!$Z$25="PP",'pivot product'!O10,IF('Product Dashboard'!$Z$25="PU",'pivot product'!O15,IF('Product Dashboard'!$Z$25="PW",'pivot product'!O20,IF('Product Dashboard'!$Z$25="SP",'pivot product'!O25,IF('Product Dashboard'!$Z$25="SW",'pivot product'!O30,"-")))))),"Ga ada")</f>
        <v>49 pcs</v>
      </c>
      <c r="V13" s="36" t="s">
        <v>41</v>
      </c>
      <c r="W13" s="37">
        <v>20235000</v>
      </c>
      <c r="X13" s="68">
        <v>3.0354563351443809E-2</v>
      </c>
      <c r="AA13"/>
    </row>
    <row r="14" spans="1:27" x14ac:dyDescent="0.25">
      <c r="A14" s="36" t="s">
        <v>46</v>
      </c>
      <c r="B14" s="37">
        <v>13881450</v>
      </c>
      <c r="C14" s="45">
        <v>93</v>
      </c>
      <c r="E14" s="36" t="s">
        <v>803</v>
      </c>
      <c r="F14" s="45">
        <v>29</v>
      </c>
      <c r="G14" s="45">
        <v>26</v>
      </c>
      <c r="H14" s="45">
        <v>39</v>
      </c>
      <c r="I14" s="45">
        <v>94</v>
      </c>
      <c r="M14" s="46" t="s">
        <v>865</v>
      </c>
      <c r="N14" s="46" t="s">
        <v>25</v>
      </c>
      <c r="O14" s="46" t="s">
        <v>876</v>
      </c>
      <c r="V14" s="36" t="s">
        <v>43</v>
      </c>
      <c r="W14" s="37">
        <v>29532750</v>
      </c>
      <c r="X14" s="68">
        <v>4.4302136437724363E-2</v>
      </c>
      <c r="AA14"/>
    </row>
    <row r="15" spans="1:27" x14ac:dyDescent="0.25">
      <c r="A15" s="36" t="s">
        <v>49</v>
      </c>
      <c r="B15" s="37">
        <v>17149350</v>
      </c>
      <c r="C15" s="45">
        <v>135</v>
      </c>
      <c r="F15"/>
      <c r="M15" s="46" t="s">
        <v>866</v>
      </c>
      <c r="N15" s="46" t="s">
        <v>28</v>
      </c>
      <c r="O15" s="46" t="s">
        <v>877</v>
      </c>
      <c r="R15" s="46"/>
      <c r="V15" s="36" t="s">
        <v>45</v>
      </c>
      <c r="W15" s="37">
        <v>18060000</v>
      </c>
      <c r="X15" s="68">
        <v>2.7091841567930576E-2</v>
      </c>
      <c r="AA15"/>
    </row>
    <row r="16" spans="1:27" x14ac:dyDescent="0.25">
      <c r="A16" s="36" t="s">
        <v>51</v>
      </c>
      <c r="B16" s="37">
        <v>11829750</v>
      </c>
      <c r="C16" s="45">
        <v>77</v>
      </c>
      <c r="E16" s="35" t="s">
        <v>813</v>
      </c>
      <c r="F16" s="35" t="s">
        <v>863</v>
      </c>
      <c r="V16" s="36" t="s">
        <v>47</v>
      </c>
      <c r="W16" s="37">
        <v>17580000</v>
      </c>
      <c r="X16" s="68">
        <v>2.6371792622603515E-2</v>
      </c>
      <c r="AA16"/>
    </row>
    <row r="17" spans="1:27" x14ac:dyDescent="0.25">
      <c r="A17" s="36" t="s">
        <v>53</v>
      </c>
      <c r="B17" s="37">
        <v>29018000</v>
      </c>
      <c r="C17" s="45">
        <v>140</v>
      </c>
      <c r="E17" s="35" t="s">
        <v>802</v>
      </c>
      <c r="F17" s="49" t="s">
        <v>44</v>
      </c>
      <c r="G17" s="49" t="s">
        <v>49</v>
      </c>
      <c r="H17" s="49" t="s">
        <v>60</v>
      </c>
      <c r="I17" s="49" t="s">
        <v>803</v>
      </c>
      <c r="M17" s="46" t="s">
        <v>57</v>
      </c>
      <c r="V17" s="36" t="s">
        <v>50</v>
      </c>
      <c r="W17" s="37">
        <v>22782000</v>
      </c>
      <c r="X17" s="68">
        <v>3.4175323067585521E-2</v>
      </c>
      <c r="AA17"/>
    </row>
    <row r="18" spans="1:27" x14ac:dyDescent="0.25">
      <c r="A18" s="36" t="s">
        <v>55</v>
      </c>
      <c r="B18" s="37">
        <v>18869050</v>
      </c>
      <c r="C18" s="45">
        <v>168</v>
      </c>
      <c r="E18" s="36" t="s">
        <v>57</v>
      </c>
      <c r="F18" s="45">
        <v>52</v>
      </c>
      <c r="G18" s="45">
        <v>60</v>
      </c>
      <c r="H18" s="45">
        <v>53</v>
      </c>
      <c r="I18" s="45">
        <v>165</v>
      </c>
      <c r="M18" s="46" t="s">
        <v>864</v>
      </c>
      <c r="N18" s="46" t="s">
        <v>49</v>
      </c>
      <c r="O18" s="46" t="s">
        <v>878</v>
      </c>
      <c r="V18" s="36" t="s">
        <v>52</v>
      </c>
      <c r="W18" s="37">
        <v>7180000</v>
      </c>
      <c r="X18" s="68">
        <v>1.0770732140517252E-2</v>
      </c>
      <c r="AA18"/>
    </row>
    <row r="19" spans="1:27" x14ac:dyDescent="0.25">
      <c r="A19" s="36" t="s">
        <v>58</v>
      </c>
      <c r="B19" s="37">
        <v>21992800</v>
      </c>
      <c r="C19" s="45">
        <v>147</v>
      </c>
      <c r="E19" s="36" t="s">
        <v>803</v>
      </c>
      <c r="F19" s="45">
        <v>52</v>
      </c>
      <c r="G19" s="45">
        <v>60</v>
      </c>
      <c r="H19" s="45">
        <v>53</v>
      </c>
      <c r="I19" s="45">
        <v>165</v>
      </c>
      <c r="M19" s="46" t="s">
        <v>865</v>
      </c>
      <c r="N19" s="46" t="s">
        <v>60</v>
      </c>
      <c r="O19" s="46" t="s">
        <v>879</v>
      </c>
      <c r="V19" s="36" t="s">
        <v>54</v>
      </c>
      <c r="W19" s="37">
        <v>9271500</v>
      </c>
      <c r="X19" s="68">
        <v>1.3908195409582966E-2</v>
      </c>
      <c r="AA19"/>
    </row>
    <row r="20" spans="1:27" x14ac:dyDescent="0.25">
      <c r="A20" s="36" t="s">
        <v>60</v>
      </c>
      <c r="B20" s="37">
        <v>22623700</v>
      </c>
      <c r="C20" s="45">
        <v>149</v>
      </c>
      <c r="F20"/>
      <c r="M20" s="46" t="s">
        <v>866</v>
      </c>
      <c r="N20" s="46" t="s">
        <v>44</v>
      </c>
      <c r="O20" s="46" t="s">
        <v>880</v>
      </c>
      <c r="V20" s="36" t="s">
        <v>56</v>
      </c>
      <c r="W20" s="37">
        <v>11765250</v>
      </c>
      <c r="X20" s="68">
        <v>1.7649074695852446E-2</v>
      </c>
      <c r="AA20"/>
    </row>
    <row r="21" spans="1:27" x14ac:dyDescent="0.25">
      <c r="A21" s="36" t="s">
        <v>62</v>
      </c>
      <c r="B21" s="37">
        <v>21448850</v>
      </c>
      <c r="C21" s="45">
        <v>123</v>
      </c>
      <c r="E21" s="35" t="s">
        <v>813</v>
      </c>
      <c r="F21" s="35" t="s">
        <v>863</v>
      </c>
      <c r="M21" s="46"/>
      <c r="V21" s="36" t="s">
        <v>59</v>
      </c>
      <c r="W21" s="37">
        <v>9277000</v>
      </c>
      <c r="X21" s="68">
        <v>1.3916445970414838E-2</v>
      </c>
      <c r="AA21"/>
    </row>
    <row r="22" spans="1:27" x14ac:dyDescent="0.25">
      <c r="A22" s="36" t="s">
        <v>64</v>
      </c>
      <c r="B22" s="37">
        <v>24064050</v>
      </c>
      <c r="C22" s="45">
        <v>117</v>
      </c>
      <c r="E22" s="35" t="s">
        <v>802</v>
      </c>
      <c r="F22" s="49" t="s">
        <v>30</v>
      </c>
      <c r="G22" s="49" t="s">
        <v>34</v>
      </c>
      <c r="H22" s="49" t="s">
        <v>53</v>
      </c>
      <c r="I22" s="49" t="s">
        <v>74</v>
      </c>
      <c r="J22" s="49" t="s">
        <v>803</v>
      </c>
      <c r="M22" s="46" t="s">
        <v>861</v>
      </c>
      <c r="N22" s="46"/>
      <c r="O22" s="46"/>
      <c r="V22" s="36" t="s">
        <v>61</v>
      </c>
      <c r="W22" s="37">
        <v>17123200</v>
      </c>
      <c r="X22" s="68">
        <v>2.5686546042967273E-2</v>
      </c>
      <c r="AA22"/>
    </row>
    <row r="23" spans="1:27" x14ac:dyDescent="0.25">
      <c r="A23" s="36" t="s">
        <v>66</v>
      </c>
      <c r="B23" s="37">
        <v>16176450</v>
      </c>
      <c r="C23" s="45">
        <v>126</v>
      </c>
      <c r="E23" s="36" t="s">
        <v>861</v>
      </c>
      <c r="F23" s="45">
        <v>38</v>
      </c>
      <c r="G23" s="45">
        <v>35</v>
      </c>
      <c r="H23" s="45">
        <v>42</v>
      </c>
      <c r="I23" s="45">
        <v>35</v>
      </c>
      <c r="J23" s="45">
        <v>150</v>
      </c>
      <c r="M23" s="51" t="s">
        <v>864</v>
      </c>
      <c r="N23" s="51" t="s">
        <v>53</v>
      </c>
      <c r="O23" s="46" t="s">
        <v>881</v>
      </c>
      <c r="V23" s="36" t="s">
        <v>63</v>
      </c>
      <c r="W23" s="37">
        <v>12057250</v>
      </c>
      <c r="X23" s="68">
        <v>1.8087104470926412E-2</v>
      </c>
      <c r="AA23"/>
    </row>
    <row r="24" spans="1:27" x14ac:dyDescent="0.25">
      <c r="A24" s="36" t="s">
        <v>68</v>
      </c>
      <c r="B24" s="37">
        <v>24342250</v>
      </c>
      <c r="C24" s="45">
        <v>118</v>
      </c>
      <c r="E24" s="36" t="s">
        <v>803</v>
      </c>
      <c r="F24" s="45">
        <v>38</v>
      </c>
      <c r="G24" s="45">
        <v>35</v>
      </c>
      <c r="H24" s="45">
        <v>42</v>
      </c>
      <c r="I24" s="45">
        <v>35</v>
      </c>
      <c r="J24" s="45">
        <v>150</v>
      </c>
      <c r="M24" s="46" t="s">
        <v>865</v>
      </c>
      <c r="N24" s="46" t="s">
        <v>30</v>
      </c>
      <c r="O24" s="46" t="s">
        <v>882</v>
      </c>
      <c r="V24" s="36" t="s">
        <v>65</v>
      </c>
      <c r="W24" s="37">
        <v>37242000</v>
      </c>
      <c r="X24" s="68">
        <v>5.586679754556316E-2</v>
      </c>
      <c r="AA24"/>
    </row>
    <row r="25" spans="1:27" x14ac:dyDescent="0.25">
      <c r="A25" s="36" t="s">
        <v>70</v>
      </c>
      <c r="B25" s="37">
        <v>20950650</v>
      </c>
      <c r="C25" s="45">
        <v>129</v>
      </c>
      <c r="F25"/>
      <c r="M25" s="46" t="s">
        <v>866</v>
      </c>
      <c r="N25" s="46" t="s">
        <v>34</v>
      </c>
      <c r="O25" s="46" t="s">
        <v>883</v>
      </c>
      <c r="V25" s="36" t="s">
        <v>67</v>
      </c>
      <c r="W25" s="37">
        <v>30809000</v>
      </c>
      <c r="X25" s="68">
        <v>4.6216641576211144E-2</v>
      </c>
      <c r="AA25"/>
    </row>
    <row r="26" spans="1:27" x14ac:dyDescent="0.25">
      <c r="A26" s="36" t="s">
        <v>72</v>
      </c>
      <c r="B26" s="37">
        <v>18625750</v>
      </c>
      <c r="C26" s="45">
        <v>114</v>
      </c>
      <c r="E26" s="35" t="s">
        <v>813</v>
      </c>
      <c r="F26" s="35" t="s">
        <v>863</v>
      </c>
      <c r="M26" s="46"/>
      <c r="V26" s="36" t="s">
        <v>69</v>
      </c>
      <c r="W26" s="37">
        <v>811600</v>
      </c>
      <c r="X26" s="68">
        <v>1.2174827583905014E-3</v>
      </c>
      <c r="AA26"/>
    </row>
    <row r="27" spans="1:27" x14ac:dyDescent="0.25">
      <c r="A27" s="36" t="s">
        <v>15</v>
      </c>
      <c r="B27" s="37">
        <v>16482900</v>
      </c>
      <c r="C27" s="45">
        <v>99</v>
      </c>
      <c r="E27" s="35" t="s">
        <v>802</v>
      </c>
      <c r="F27" s="49" t="s">
        <v>36</v>
      </c>
      <c r="G27" s="49" t="s">
        <v>40</v>
      </c>
      <c r="H27" s="49" t="s">
        <v>60</v>
      </c>
      <c r="I27" s="49" t="s">
        <v>64</v>
      </c>
      <c r="J27" s="49" t="s">
        <v>803</v>
      </c>
      <c r="M27" s="46" t="s">
        <v>862</v>
      </c>
      <c r="V27" s="36" t="s">
        <v>71</v>
      </c>
      <c r="W27" s="37">
        <v>12812000</v>
      </c>
      <c r="X27" s="68">
        <v>1.9219306432354734E-2</v>
      </c>
      <c r="AA27"/>
    </row>
    <row r="28" spans="1:27" x14ac:dyDescent="0.25">
      <c r="A28" s="36" t="s">
        <v>74</v>
      </c>
      <c r="B28" s="37">
        <v>30916050</v>
      </c>
      <c r="C28" s="45">
        <v>161</v>
      </c>
      <c r="E28" s="36" t="s">
        <v>862</v>
      </c>
      <c r="F28" s="45">
        <v>17</v>
      </c>
      <c r="G28" s="45">
        <v>21</v>
      </c>
      <c r="H28" s="45">
        <v>17</v>
      </c>
      <c r="I28" s="45">
        <v>27</v>
      </c>
      <c r="J28" s="45">
        <v>82</v>
      </c>
      <c r="M28" s="46" t="s">
        <v>864</v>
      </c>
      <c r="N28" s="46" t="s">
        <v>64</v>
      </c>
      <c r="O28" s="46" t="s">
        <v>884</v>
      </c>
      <c r="V28" s="36" t="s">
        <v>73</v>
      </c>
      <c r="W28" s="37">
        <v>19921000</v>
      </c>
      <c r="X28" s="68">
        <v>2.9883531333042373E-2</v>
      </c>
      <c r="AA28"/>
    </row>
    <row r="29" spans="1:27" x14ac:dyDescent="0.25">
      <c r="A29" s="36" t="s">
        <v>75</v>
      </c>
      <c r="B29" s="37">
        <v>25255200</v>
      </c>
      <c r="C29" s="45">
        <v>141</v>
      </c>
      <c r="E29" s="36" t="s">
        <v>803</v>
      </c>
      <c r="F29" s="45">
        <v>17</v>
      </c>
      <c r="G29" s="45">
        <v>21</v>
      </c>
      <c r="H29" s="45">
        <v>17</v>
      </c>
      <c r="I29" s="45">
        <v>27</v>
      </c>
      <c r="J29" s="45">
        <v>82</v>
      </c>
      <c r="M29" s="46" t="s">
        <v>865</v>
      </c>
      <c r="N29" s="46" t="s">
        <v>40</v>
      </c>
      <c r="O29" s="46" t="s">
        <v>885</v>
      </c>
      <c r="V29" s="36" t="s">
        <v>803</v>
      </c>
      <c r="W29" s="37">
        <v>377757350</v>
      </c>
      <c r="X29" s="68">
        <v>0.56667454470217615</v>
      </c>
      <c r="AA29"/>
    </row>
    <row r="30" spans="1:27" x14ac:dyDescent="0.25">
      <c r="A30" s="36" t="s">
        <v>76</v>
      </c>
      <c r="B30" s="37">
        <v>21086350</v>
      </c>
      <c r="C30" s="45">
        <v>142</v>
      </c>
      <c r="F30"/>
      <c r="M30" s="46" t="s">
        <v>866</v>
      </c>
      <c r="N30" s="46" t="s">
        <v>36</v>
      </c>
      <c r="O30" s="46" t="s">
        <v>886</v>
      </c>
      <c r="V30" s="36" t="s">
        <v>898</v>
      </c>
      <c r="W30" s="37">
        <f>AVERAGE(W2:W28)</f>
        <v>13991012.962962963</v>
      </c>
      <c r="AA30"/>
    </row>
    <row r="31" spans="1:27" x14ac:dyDescent="0.25">
      <c r="A31" s="36" t="s">
        <v>20</v>
      </c>
      <c r="B31" s="37">
        <v>28346400</v>
      </c>
      <c r="C31" s="45">
        <v>145</v>
      </c>
      <c r="E31" s="54"/>
      <c r="F31" s="54"/>
      <c r="V31" s="36" t="s">
        <v>899</v>
      </c>
      <c r="W31" s="37">
        <f>MAX(W2:W28)</f>
        <v>37242000</v>
      </c>
      <c r="AA31"/>
    </row>
    <row r="32" spans="1:27" x14ac:dyDescent="0.25">
      <c r="A32" s="36" t="s">
        <v>803</v>
      </c>
      <c r="B32" s="37">
        <v>666621350</v>
      </c>
      <c r="C32" s="45">
        <v>4080</v>
      </c>
      <c r="E32" s="48" t="s">
        <v>887</v>
      </c>
      <c r="F32" s="37">
        <v>3</v>
      </c>
      <c r="H32" s="36" t="s">
        <v>42</v>
      </c>
      <c r="I32" s="37">
        <v>31140150</v>
      </c>
      <c r="M32" s="46"/>
      <c r="N32" s="46"/>
      <c r="O32" s="46"/>
      <c r="V32" s="36" t="s">
        <v>900</v>
      </c>
      <c r="W32" s="37">
        <f>MIN(W2:W28)</f>
        <v>811600</v>
      </c>
      <c r="AA32"/>
    </row>
    <row r="33" spans="1:27" x14ac:dyDescent="0.25">
      <c r="A33" s="36" t="s">
        <v>898</v>
      </c>
      <c r="B33" s="37">
        <f>AVERAGE(B2:B31)</f>
        <v>22220711.666666668</v>
      </c>
      <c r="C33" s="45">
        <f>AVERAGE(C2:C31)</f>
        <v>136</v>
      </c>
      <c r="E33" s="48" t="s">
        <v>867</v>
      </c>
      <c r="F33" s="37">
        <v>1000</v>
      </c>
      <c r="H33" s="36" t="s">
        <v>53</v>
      </c>
      <c r="I33" s="37">
        <v>29018000</v>
      </c>
      <c r="AA33"/>
    </row>
    <row r="34" spans="1:27" x14ac:dyDescent="0.25">
      <c r="A34" s="48" t="s">
        <v>899</v>
      </c>
      <c r="B34" s="53">
        <f>MAX(B2:B31)</f>
        <v>31140150</v>
      </c>
      <c r="C34" s="51">
        <f>MAX(C2:C31)</f>
        <v>190</v>
      </c>
      <c r="E34" s="48" t="s">
        <v>868</v>
      </c>
      <c r="F34" s="37">
        <v>2</v>
      </c>
      <c r="H34" s="36" t="s">
        <v>74</v>
      </c>
      <c r="I34" s="37">
        <v>30916050</v>
      </c>
      <c r="AA34"/>
    </row>
    <row r="35" spans="1:27" x14ac:dyDescent="0.25">
      <c r="A35" s="36" t="s">
        <v>900</v>
      </c>
      <c r="B35" s="37">
        <f>MIN(B2:B31)</f>
        <v>11829750</v>
      </c>
      <c r="C35" s="45">
        <f>MIN(C2:C31)</f>
        <v>77</v>
      </c>
      <c r="E35" s="48" t="s">
        <v>888</v>
      </c>
      <c r="F35" s="37">
        <v>950</v>
      </c>
      <c r="AA35"/>
    </row>
    <row r="36" spans="1:27" x14ac:dyDescent="0.25">
      <c r="A36" s="36"/>
      <c r="B36" s="37"/>
      <c r="C36" s="46"/>
      <c r="E36" s="48" t="s">
        <v>889</v>
      </c>
      <c r="F36" s="37">
        <v>1</v>
      </c>
      <c r="AA36"/>
    </row>
    <row r="37" spans="1:27" x14ac:dyDescent="0.25">
      <c r="A37" s="36"/>
      <c r="B37" s="37"/>
      <c r="C37" s="46"/>
      <c r="E37" s="48" t="s">
        <v>20</v>
      </c>
      <c r="F37" s="37">
        <v>800</v>
      </c>
      <c r="AA37"/>
    </row>
    <row r="38" spans="1:27" x14ac:dyDescent="0.25">
      <c r="A38" s="36"/>
      <c r="B38" s="37"/>
      <c r="C38" s="46"/>
      <c r="F38"/>
      <c r="AA38"/>
    </row>
    <row r="39" spans="1:27" x14ac:dyDescent="0.25">
      <c r="A39" s="36"/>
      <c r="B39" s="37"/>
      <c r="C39" s="46"/>
      <c r="F39"/>
      <c r="AA39"/>
    </row>
    <row r="40" spans="1:27" x14ac:dyDescent="0.25">
      <c r="A40" s="56" t="s">
        <v>802</v>
      </c>
      <c r="B40" s="56" t="s">
        <v>813</v>
      </c>
      <c r="C40" s="56"/>
      <c r="D40" s="57" t="s">
        <v>890</v>
      </c>
      <c r="E40" s="57" t="s">
        <v>891</v>
      </c>
      <c r="F40" s="57" t="s">
        <v>811</v>
      </c>
      <c r="G40" s="56"/>
      <c r="H40" s="57" t="s">
        <v>890</v>
      </c>
      <c r="I40" s="57" t="s">
        <v>891</v>
      </c>
      <c r="J40" s="57" t="s">
        <v>811</v>
      </c>
      <c r="K40" s="56"/>
      <c r="L40" s="57" t="s">
        <v>890</v>
      </c>
      <c r="M40" s="57" t="s">
        <v>891</v>
      </c>
      <c r="N40" s="57" t="s">
        <v>811</v>
      </c>
      <c r="AA40"/>
    </row>
    <row r="41" spans="1:27" x14ac:dyDescent="0.25">
      <c r="A41" s="58" t="s">
        <v>774</v>
      </c>
      <c r="B41" s="59">
        <v>892</v>
      </c>
      <c r="C41" s="49" t="s">
        <v>774</v>
      </c>
      <c r="D41" s="57" t="s">
        <v>774</v>
      </c>
      <c r="E41" s="57" t="s">
        <v>45</v>
      </c>
      <c r="F41" s="59">
        <v>166</v>
      </c>
      <c r="G41" s="56"/>
      <c r="H41" s="57" t="s">
        <v>859</v>
      </c>
      <c r="I41" s="57" t="s">
        <v>56</v>
      </c>
      <c r="J41" s="59">
        <v>132</v>
      </c>
      <c r="K41" s="56"/>
      <c r="L41" s="57" t="s">
        <v>860</v>
      </c>
      <c r="M41" s="56" t="s">
        <v>39</v>
      </c>
      <c r="N41" s="59">
        <v>155</v>
      </c>
      <c r="AA41"/>
    </row>
    <row r="42" spans="1:27" x14ac:dyDescent="0.25">
      <c r="A42" s="60" t="s">
        <v>31</v>
      </c>
      <c r="B42" s="59">
        <v>112</v>
      </c>
      <c r="C42" s="49" t="s">
        <v>859</v>
      </c>
      <c r="D42" s="57" t="s">
        <v>774</v>
      </c>
      <c r="E42" s="57" t="s">
        <v>50</v>
      </c>
      <c r="F42" s="59">
        <v>162</v>
      </c>
      <c r="G42" s="56"/>
      <c r="H42" s="57" t="s">
        <v>859</v>
      </c>
      <c r="I42" s="57" t="s">
        <v>54</v>
      </c>
      <c r="J42" s="59">
        <v>198</v>
      </c>
      <c r="K42" s="56"/>
      <c r="L42" s="57" t="s">
        <v>860</v>
      </c>
      <c r="M42" s="56" t="s">
        <v>41</v>
      </c>
      <c r="N42" s="59">
        <v>171</v>
      </c>
      <c r="AA42"/>
    </row>
    <row r="43" spans="1:27" x14ac:dyDescent="0.25">
      <c r="A43" s="60" t="s">
        <v>35</v>
      </c>
      <c r="B43" s="59">
        <v>175</v>
      </c>
      <c r="C43" s="49" t="s">
        <v>860</v>
      </c>
      <c r="D43" s="57" t="s">
        <v>774</v>
      </c>
      <c r="E43" s="57" t="s">
        <v>31</v>
      </c>
      <c r="F43" s="59">
        <v>112</v>
      </c>
      <c r="G43" s="56"/>
      <c r="H43" s="57" t="s">
        <v>859</v>
      </c>
      <c r="I43" s="57" t="s">
        <v>52</v>
      </c>
      <c r="J43" s="59">
        <v>130</v>
      </c>
      <c r="K43" s="56"/>
      <c r="L43" s="57" t="s">
        <v>860</v>
      </c>
      <c r="M43" s="56" t="s">
        <v>71</v>
      </c>
      <c r="N43" s="59">
        <v>112</v>
      </c>
      <c r="AA43"/>
    </row>
    <row r="44" spans="1:27" x14ac:dyDescent="0.25">
      <c r="A44" s="60" t="s">
        <v>37</v>
      </c>
      <c r="B44" s="59">
        <v>141</v>
      </c>
      <c r="C44" s="49" t="s">
        <v>57</v>
      </c>
      <c r="D44" s="57" t="s">
        <v>774</v>
      </c>
      <c r="E44" s="57" t="s">
        <v>35</v>
      </c>
      <c r="F44" s="59">
        <v>175</v>
      </c>
      <c r="G44" s="56"/>
      <c r="H44" s="57" t="s">
        <v>859</v>
      </c>
      <c r="I44" s="57" t="s">
        <v>24</v>
      </c>
      <c r="J44" s="59">
        <v>130</v>
      </c>
      <c r="K44" s="56"/>
      <c r="L44" s="56"/>
      <c r="M44" s="56"/>
      <c r="N44" s="59"/>
      <c r="AA44"/>
    </row>
    <row r="45" spans="1:27" x14ac:dyDescent="0.25">
      <c r="A45" s="60" t="s">
        <v>45</v>
      </c>
      <c r="B45" s="59">
        <v>166</v>
      </c>
      <c r="C45" s="49" t="s">
        <v>861</v>
      </c>
      <c r="D45" s="57" t="s">
        <v>774</v>
      </c>
      <c r="E45" s="57" t="s">
        <v>37</v>
      </c>
      <c r="F45" s="59">
        <v>141</v>
      </c>
      <c r="G45" s="56"/>
      <c r="H45" s="57" t="s">
        <v>859</v>
      </c>
      <c r="I45" s="57" t="s">
        <v>43</v>
      </c>
      <c r="J45" s="59">
        <v>166</v>
      </c>
      <c r="K45" s="56"/>
      <c r="L45" s="56"/>
      <c r="M45" s="56"/>
      <c r="N45" s="59"/>
      <c r="AA45"/>
    </row>
    <row r="46" spans="1:27" x14ac:dyDescent="0.25">
      <c r="A46" s="60" t="s">
        <v>50</v>
      </c>
      <c r="B46" s="59">
        <v>162</v>
      </c>
      <c r="C46" s="49" t="s">
        <v>862</v>
      </c>
      <c r="D46" s="57" t="s">
        <v>774</v>
      </c>
      <c r="E46" s="57" t="s">
        <v>69</v>
      </c>
      <c r="F46" s="59">
        <v>136</v>
      </c>
      <c r="G46" s="56"/>
      <c r="H46" s="56"/>
      <c r="I46" s="56"/>
      <c r="J46" s="59"/>
      <c r="K46" s="56"/>
      <c r="L46" s="56"/>
      <c r="M46" s="56"/>
      <c r="N46" s="59"/>
      <c r="AA46"/>
    </row>
    <row r="47" spans="1:27" x14ac:dyDescent="0.25">
      <c r="A47" s="60" t="s">
        <v>69</v>
      </c>
      <c r="B47" s="59">
        <v>136</v>
      </c>
      <c r="C47" s="56"/>
      <c r="D47" s="56"/>
      <c r="E47" s="56"/>
      <c r="F47" s="56"/>
      <c r="G47" s="56"/>
      <c r="H47" s="56"/>
      <c r="I47" s="56"/>
      <c r="J47" s="59"/>
      <c r="K47" s="56"/>
      <c r="L47" s="56"/>
      <c r="M47" s="56"/>
      <c r="N47" s="59"/>
      <c r="AA47"/>
    </row>
    <row r="48" spans="1:27" x14ac:dyDescent="0.25">
      <c r="A48" s="58" t="s">
        <v>859</v>
      </c>
      <c r="B48" s="59">
        <v>756</v>
      </c>
      <c r="C48" s="56"/>
      <c r="D48" s="56"/>
      <c r="E48" s="56"/>
      <c r="F48" s="56"/>
      <c r="G48" s="56"/>
      <c r="H48" s="56"/>
      <c r="I48" s="56"/>
      <c r="J48" s="56"/>
      <c r="K48" s="56"/>
      <c r="L48" s="56"/>
      <c r="M48" s="56"/>
      <c r="N48" s="59"/>
      <c r="AA48"/>
    </row>
    <row r="49" spans="1:27" x14ac:dyDescent="0.25">
      <c r="A49" s="60" t="s">
        <v>24</v>
      </c>
      <c r="B49" s="59">
        <v>130</v>
      </c>
      <c r="C49" s="56"/>
      <c r="D49" s="57" t="s">
        <v>864</v>
      </c>
      <c r="E49" s="57" t="s">
        <v>865</v>
      </c>
      <c r="F49" s="57" t="s">
        <v>866</v>
      </c>
      <c r="G49" s="56"/>
      <c r="H49" s="57" t="s">
        <v>864</v>
      </c>
      <c r="I49" s="57" t="s">
        <v>865</v>
      </c>
      <c r="J49" s="57" t="s">
        <v>866</v>
      </c>
      <c r="K49" s="56"/>
      <c r="L49" s="57" t="s">
        <v>864</v>
      </c>
      <c r="M49" s="57" t="s">
        <v>865</v>
      </c>
      <c r="N49" s="57" t="s">
        <v>866</v>
      </c>
      <c r="AA49"/>
    </row>
    <row r="50" spans="1:27" x14ac:dyDescent="0.25">
      <c r="A50" s="60" t="s">
        <v>43</v>
      </c>
      <c r="B50" s="59">
        <v>166</v>
      </c>
      <c r="C50" s="56"/>
      <c r="D50" s="61">
        <v>175</v>
      </c>
      <c r="E50" s="61">
        <v>166</v>
      </c>
      <c r="F50" s="61">
        <v>162</v>
      </c>
      <c r="G50" s="61"/>
      <c r="H50" s="61">
        <v>198</v>
      </c>
      <c r="I50" s="61">
        <v>166</v>
      </c>
      <c r="J50" s="61">
        <v>132</v>
      </c>
      <c r="K50" s="61"/>
      <c r="L50" s="61">
        <v>171</v>
      </c>
      <c r="M50" s="61">
        <v>155</v>
      </c>
      <c r="N50" s="61">
        <v>112</v>
      </c>
      <c r="AA50"/>
    </row>
    <row r="51" spans="1:27" x14ac:dyDescent="0.25">
      <c r="A51" s="60" t="s">
        <v>52</v>
      </c>
      <c r="B51" s="59">
        <v>130</v>
      </c>
      <c r="C51" s="56"/>
      <c r="D51" s="62" t="s">
        <v>35</v>
      </c>
      <c r="E51" s="62" t="s">
        <v>45</v>
      </c>
      <c r="F51" s="62" t="s">
        <v>50</v>
      </c>
      <c r="G51" s="62"/>
      <c r="H51" s="62" t="s">
        <v>54</v>
      </c>
      <c r="I51" s="62" t="s">
        <v>43</v>
      </c>
      <c r="J51" s="62" t="s">
        <v>56</v>
      </c>
      <c r="K51" s="62"/>
      <c r="L51" s="62" t="s">
        <v>41</v>
      </c>
      <c r="M51" s="62" t="s">
        <v>39</v>
      </c>
      <c r="N51" s="62" t="s">
        <v>71</v>
      </c>
      <c r="AA51"/>
    </row>
    <row r="52" spans="1:27" x14ac:dyDescent="0.25">
      <c r="A52" s="60" t="s">
        <v>54</v>
      </c>
      <c r="B52" s="59">
        <v>198</v>
      </c>
      <c r="C52" s="56"/>
      <c r="D52" s="56"/>
      <c r="E52" s="56"/>
      <c r="F52" s="56"/>
      <c r="G52" s="56"/>
      <c r="H52" s="56"/>
      <c r="I52" s="56"/>
      <c r="J52" s="56"/>
      <c r="K52" s="56"/>
      <c r="L52" s="56"/>
      <c r="M52" s="56"/>
      <c r="N52" s="56"/>
      <c r="AA52"/>
    </row>
    <row r="53" spans="1:27" x14ac:dyDescent="0.25">
      <c r="A53" s="60" t="s">
        <v>56</v>
      </c>
      <c r="B53" s="59">
        <v>132</v>
      </c>
      <c r="C53" s="56"/>
      <c r="D53" s="56"/>
      <c r="E53" s="56"/>
      <c r="F53" s="56"/>
      <c r="G53" s="56"/>
      <c r="H53" s="56"/>
      <c r="I53" s="56"/>
      <c r="J53" s="56"/>
      <c r="K53" s="56"/>
      <c r="L53" s="56"/>
      <c r="M53" s="56"/>
      <c r="N53" s="56"/>
      <c r="AA53"/>
    </row>
    <row r="54" spans="1:27" x14ac:dyDescent="0.25">
      <c r="A54" s="58" t="s">
        <v>860</v>
      </c>
      <c r="B54" s="59">
        <v>438</v>
      </c>
      <c r="C54" s="56"/>
      <c r="D54" s="57" t="s">
        <v>890</v>
      </c>
      <c r="E54" s="57" t="s">
        <v>891</v>
      </c>
      <c r="F54" s="57" t="s">
        <v>811</v>
      </c>
      <c r="G54" s="56"/>
      <c r="H54" s="57" t="s">
        <v>890</v>
      </c>
      <c r="I54" s="57" t="s">
        <v>891</v>
      </c>
      <c r="J54" s="57" t="s">
        <v>811</v>
      </c>
      <c r="K54" s="56"/>
      <c r="L54" s="57" t="s">
        <v>890</v>
      </c>
      <c r="M54" s="57" t="s">
        <v>891</v>
      </c>
      <c r="N54" s="57" t="s">
        <v>811</v>
      </c>
      <c r="AA54"/>
    </row>
    <row r="55" spans="1:27" x14ac:dyDescent="0.25">
      <c r="A55" s="60" t="s">
        <v>39</v>
      </c>
      <c r="B55" s="59">
        <v>155</v>
      </c>
      <c r="C55" s="56"/>
      <c r="D55" s="57" t="s">
        <v>57</v>
      </c>
      <c r="E55" s="56" t="s">
        <v>9</v>
      </c>
      <c r="F55" s="59">
        <v>139</v>
      </c>
      <c r="G55" s="56"/>
      <c r="H55" s="56" t="s">
        <v>861</v>
      </c>
      <c r="I55" s="56" t="s">
        <v>65</v>
      </c>
      <c r="J55" s="59">
        <v>182</v>
      </c>
      <c r="K55" s="56"/>
      <c r="L55" s="56" t="s">
        <v>862</v>
      </c>
      <c r="M55" s="56" t="s">
        <v>33</v>
      </c>
      <c r="N55" s="59">
        <v>169</v>
      </c>
      <c r="AA55"/>
    </row>
    <row r="56" spans="1:27" x14ac:dyDescent="0.25">
      <c r="A56" s="60" t="s">
        <v>41</v>
      </c>
      <c r="B56" s="59">
        <v>171</v>
      </c>
      <c r="C56" s="56"/>
      <c r="D56" s="56" t="s">
        <v>57</v>
      </c>
      <c r="E56" s="56" t="s">
        <v>27</v>
      </c>
      <c r="F56" s="59">
        <v>166</v>
      </c>
      <c r="G56" s="56"/>
      <c r="H56" s="56" t="s">
        <v>861</v>
      </c>
      <c r="I56" s="56" t="s">
        <v>67</v>
      </c>
      <c r="J56" s="59">
        <v>144</v>
      </c>
      <c r="K56" s="56"/>
      <c r="L56" s="56" t="s">
        <v>862</v>
      </c>
      <c r="M56" s="56" t="s">
        <v>29</v>
      </c>
      <c r="N56" s="59">
        <v>149</v>
      </c>
      <c r="AA56"/>
    </row>
    <row r="57" spans="1:27" x14ac:dyDescent="0.25">
      <c r="A57" s="60" t="s">
        <v>71</v>
      </c>
      <c r="B57" s="59">
        <v>112</v>
      </c>
      <c r="C57" s="56"/>
      <c r="D57" s="56" t="s">
        <v>57</v>
      </c>
      <c r="E57" s="56" t="s">
        <v>22</v>
      </c>
      <c r="F57" s="59">
        <v>141</v>
      </c>
      <c r="G57" s="56"/>
      <c r="H57" s="56" t="s">
        <v>861</v>
      </c>
      <c r="I57" s="56" t="s">
        <v>63</v>
      </c>
      <c r="J57" s="59">
        <v>138</v>
      </c>
      <c r="K57" s="56"/>
      <c r="L57" s="56"/>
      <c r="M57" s="56"/>
      <c r="N57" s="59"/>
      <c r="AA57"/>
    </row>
    <row r="58" spans="1:27" x14ac:dyDescent="0.25">
      <c r="A58" s="58" t="s">
        <v>57</v>
      </c>
      <c r="B58" s="59">
        <v>1078</v>
      </c>
      <c r="C58" s="56"/>
      <c r="D58" s="56" t="s">
        <v>57</v>
      </c>
      <c r="E58" s="56" t="s">
        <v>21</v>
      </c>
      <c r="F58" s="59">
        <v>137</v>
      </c>
      <c r="G58" s="56"/>
      <c r="H58" s="56" t="s">
        <v>861</v>
      </c>
      <c r="I58" s="56" t="s">
        <v>61</v>
      </c>
      <c r="J58" s="59">
        <v>134</v>
      </c>
      <c r="K58" s="56"/>
      <c r="L58" s="56"/>
      <c r="M58" s="56"/>
      <c r="N58" s="59"/>
      <c r="AA58"/>
    </row>
    <row r="59" spans="1:27" x14ac:dyDescent="0.25">
      <c r="A59" s="60" t="s">
        <v>21</v>
      </c>
      <c r="B59" s="59">
        <v>137</v>
      </c>
      <c r="C59" s="56"/>
      <c r="D59" s="56" t="s">
        <v>57</v>
      </c>
      <c r="E59" s="56" t="s">
        <v>59</v>
      </c>
      <c r="F59" s="59">
        <v>155</v>
      </c>
      <c r="G59" s="56"/>
      <c r="H59" s="56"/>
      <c r="I59" s="56"/>
      <c r="J59" s="59"/>
      <c r="K59" s="56"/>
      <c r="L59" s="56"/>
      <c r="M59" s="56"/>
      <c r="N59" s="59"/>
      <c r="AA59"/>
    </row>
    <row r="60" spans="1:27" x14ac:dyDescent="0.25">
      <c r="A60" s="60" t="s">
        <v>22</v>
      </c>
      <c r="B60" s="59">
        <v>141</v>
      </c>
      <c r="C60" s="56"/>
      <c r="D60" s="56" t="s">
        <v>57</v>
      </c>
      <c r="E60" s="56" t="s">
        <v>47</v>
      </c>
      <c r="F60" s="59">
        <v>146</v>
      </c>
      <c r="G60" s="56"/>
      <c r="H60" s="56"/>
      <c r="I60" s="56"/>
      <c r="J60" s="59"/>
      <c r="K60" s="56"/>
      <c r="L60" s="56"/>
      <c r="M60" s="56"/>
      <c r="N60" s="59"/>
      <c r="AA60"/>
    </row>
    <row r="61" spans="1:27" x14ac:dyDescent="0.25">
      <c r="A61" s="60" t="s">
        <v>9</v>
      </c>
      <c r="B61" s="59">
        <v>139</v>
      </c>
      <c r="C61" s="56"/>
      <c r="D61" s="56" t="s">
        <v>57</v>
      </c>
      <c r="E61" s="56" t="s">
        <v>73</v>
      </c>
      <c r="F61" s="59">
        <v>194</v>
      </c>
      <c r="G61" s="56"/>
      <c r="H61" s="56"/>
      <c r="I61" s="56"/>
      <c r="J61" s="59"/>
      <c r="K61" s="56"/>
      <c r="L61" s="56"/>
      <c r="M61" s="56"/>
      <c r="N61" s="59"/>
      <c r="AA61"/>
    </row>
    <row r="62" spans="1:27" x14ac:dyDescent="0.25">
      <c r="A62" s="60" t="s">
        <v>27</v>
      </c>
      <c r="B62" s="59">
        <v>166</v>
      </c>
      <c r="C62" s="56"/>
      <c r="D62" s="56"/>
      <c r="E62" s="56"/>
      <c r="F62" s="59"/>
      <c r="G62" s="56"/>
      <c r="H62" s="56"/>
      <c r="I62" s="56"/>
      <c r="J62" s="56"/>
      <c r="K62" s="56"/>
      <c r="L62" s="56"/>
      <c r="M62" s="56"/>
      <c r="N62" s="56"/>
      <c r="AA62"/>
    </row>
    <row r="63" spans="1:27" x14ac:dyDescent="0.25">
      <c r="A63" s="60" t="s">
        <v>47</v>
      </c>
      <c r="B63" s="59">
        <v>146</v>
      </c>
      <c r="C63" s="56"/>
      <c r="D63" s="56"/>
      <c r="E63" s="56"/>
      <c r="F63" s="59"/>
      <c r="G63" s="56"/>
      <c r="H63" s="56"/>
      <c r="I63" s="56"/>
      <c r="J63" s="56"/>
      <c r="K63" s="56"/>
      <c r="L63" s="56"/>
      <c r="M63" s="56"/>
      <c r="N63" s="56"/>
      <c r="AA63"/>
    </row>
    <row r="64" spans="1:27" x14ac:dyDescent="0.25">
      <c r="A64" s="60" t="s">
        <v>59</v>
      </c>
      <c r="B64" s="59">
        <v>155</v>
      </c>
      <c r="C64" s="56"/>
      <c r="D64" s="56"/>
      <c r="E64" s="56"/>
      <c r="F64" s="56"/>
      <c r="G64" s="56"/>
      <c r="H64" s="56"/>
      <c r="I64" s="56"/>
      <c r="J64" s="56"/>
      <c r="K64" s="56"/>
      <c r="L64" s="56"/>
      <c r="M64" s="56"/>
      <c r="N64" s="56"/>
      <c r="AA64"/>
    </row>
    <row r="65" spans="1:27" x14ac:dyDescent="0.25">
      <c r="A65" s="60" t="s">
        <v>73</v>
      </c>
      <c r="B65" s="59">
        <v>194</v>
      </c>
      <c r="C65" s="56"/>
      <c r="D65" s="56"/>
      <c r="E65" s="56"/>
      <c r="F65" s="56"/>
      <c r="G65" s="56"/>
      <c r="H65" s="56"/>
      <c r="I65" s="56"/>
      <c r="J65" s="56"/>
      <c r="K65" s="56"/>
      <c r="L65" s="56"/>
      <c r="M65" s="56"/>
      <c r="N65" s="56"/>
      <c r="AA65"/>
    </row>
    <row r="66" spans="1:27" x14ac:dyDescent="0.25">
      <c r="A66" s="58" t="s">
        <v>861</v>
      </c>
      <c r="B66" s="59">
        <v>598</v>
      </c>
      <c r="C66" s="56"/>
      <c r="D66" s="57" t="s">
        <v>864</v>
      </c>
      <c r="E66" s="57" t="s">
        <v>865</v>
      </c>
      <c r="F66" s="57" t="s">
        <v>866</v>
      </c>
      <c r="G66" s="56"/>
      <c r="H66" s="57" t="s">
        <v>864</v>
      </c>
      <c r="I66" s="57" t="s">
        <v>865</v>
      </c>
      <c r="J66" s="57" t="s">
        <v>866</v>
      </c>
      <c r="K66" s="56"/>
      <c r="L66" s="57" t="s">
        <v>864</v>
      </c>
      <c r="M66" s="57" t="s">
        <v>865</v>
      </c>
      <c r="N66" s="57" t="s">
        <v>866</v>
      </c>
      <c r="AA66"/>
    </row>
    <row r="67" spans="1:27" x14ac:dyDescent="0.25">
      <c r="A67" s="60" t="s">
        <v>61</v>
      </c>
      <c r="B67" s="59">
        <v>134</v>
      </c>
      <c r="C67" s="56"/>
      <c r="D67" s="63">
        <v>194</v>
      </c>
      <c r="E67" s="63">
        <v>166</v>
      </c>
      <c r="F67" s="63">
        <v>155</v>
      </c>
      <c r="G67" s="63"/>
      <c r="H67" s="63">
        <v>182</v>
      </c>
      <c r="I67" s="63">
        <v>144</v>
      </c>
      <c r="J67" s="63">
        <v>138</v>
      </c>
      <c r="K67" s="63"/>
      <c r="L67" s="63">
        <v>169</v>
      </c>
      <c r="M67" s="63">
        <v>149</v>
      </c>
      <c r="N67" s="63" t="s">
        <v>895</v>
      </c>
      <c r="AA67"/>
    </row>
    <row r="68" spans="1:27" x14ac:dyDescent="0.25">
      <c r="A68" s="60" t="s">
        <v>63</v>
      </c>
      <c r="B68" s="59">
        <v>138</v>
      </c>
      <c r="C68" s="56"/>
      <c r="D68" s="58" t="s">
        <v>73</v>
      </c>
      <c r="E68" s="58" t="s">
        <v>27</v>
      </c>
      <c r="F68" s="58" t="s">
        <v>59</v>
      </c>
      <c r="G68" s="58"/>
      <c r="H68" s="58" t="s">
        <v>65</v>
      </c>
      <c r="I68" s="58" t="s">
        <v>67</v>
      </c>
      <c r="J68" s="58" t="s">
        <v>63</v>
      </c>
      <c r="K68" s="58"/>
      <c r="L68" s="58" t="s">
        <v>33</v>
      </c>
      <c r="M68" s="58" t="s">
        <v>29</v>
      </c>
      <c r="N68" s="58" t="s">
        <v>895</v>
      </c>
      <c r="AA68"/>
    </row>
    <row r="69" spans="1:27" x14ac:dyDescent="0.25">
      <c r="A69" s="60" t="s">
        <v>65</v>
      </c>
      <c r="B69" s="59">
        <v>182</v>
      </c>
      <c r="C69" s="56"/>
      <c r="D69" s="56"/>
      <c r="E69" s="56"/>
      <c r="F69" s="56"/>
      <c r="G69" s="56"/>
      <c r="H69" s="56"/>
      <c r="I69" s="56"/>
      <c r="J69" s="56"/>
      <c r="K69" s="56"/>
      <c r="L69" s="56"/>
      <c r="M69" s="56"/>
      <c r="N69" s="56"/>
      <c r="AA69"/>
    </row>
    <row r="70" spans="1:27" x14ac:dyDescent="0.25">
      <c r="A70" s="60" t="s">
        <v>67</v>
      </c>
      <c r="B70" s="59">
        <v>144</v>
      </c>
      <c r="C70" s="56"/>
      <c r="D70" s="56"/>
      <c r="E70" s="56"/>
      <c r="F70" s="56"/>
      <c r="G70" s="56"/>
      <c r="H70" s="56"/>
      <c r="I70" s="56"/>
      <c r="J70" s="56"/>
      <c r="K70" s="56"/>
      <c r="L70" s="56"/>
      <c r="M70" s="56"/>
      <c r="N70" s="56"/>
      <c r="AA70"/>
    </row>
    <row r="71" spans="1:27" x14ac:dyDescent="0.25">
      <c r="A71" s="58" t="s">
        <v>862</v>
      </c>
      <c r="B71" s="59">
        <v>318</v>
      </c>
      <c r="C71" s="56"/>
      <c r="D71" s="56"/>
      <c r="E71" s="56"/>
      <c r="F71" s="56"/>
      <c r="G71" s="56"/>
      <c r="H71" s="46" t="s">
        <v>774</v>
      </c>
      <c r="I71" s="49"/>
      <c r="J71" s="49"/>
      <c r="K71" s="56"/>
      <c r="L71" s="56"/>
      <c r="M71" s="56"/>
      <c r="N71" s="56"/>
      <c r="AA71"/>
    </row>
    <row r="72" spans="1:27" x14ac:dyDescent="0.25">
      <c r="A72" s="60" t="s">
        <v>29</v>
      </c>
      <c r="B72" s="59">
        <v>149</v>
      </c>
      <c r="C72" s="56"/>
      <c r="D72" s="57" t="s">
        <v>892</v>
      </c>
      <c r="E72" s="56" t="str">
        <f>IFERROR(IF('Product Dashboard'!$Z$41="AK",'pivot product'!I72,IF('Product Dashboard'!$Z$41="PP",'pivot product'!I77,IF('Product Dashboard'!$Z$41="PU",'pivot product'!I82,IF('Product Dashboard'!$Z$41="PW",'pivot product'!I87,IF('Product Dashboard'!$Z$41="SP",'pivot product'!I92,IF('Product Dashboard'!$Z$41="SW",'pivot product'!I97,"-")))))),"Ga ada")</f>
        <v>Ikat Pinggang Pria</v>
      </c>
      <c r="F72" s="59">
        <f>IFERROR(IF('Product Dashboard'!$Z$41="AK",'pivot product'!J72,IF('Product Dashboard'!$Z$41="PP",'pivot product'!J77,IF('Product Dashboard'!$Z$41="PU",'pivot product'!J82,IF('Product Dashboard'!$Z$41="PW",'pivot product'!J87,IF('Product Dashboard'!$Z$41="SP",'pivot product'!J92,IF('Product Dashboard'!$Z$41="SW",'pivot product'!J97,"-")))))),"Ga ada")</f>
        <v>175</v>
      </c>
      <c r="G72" s="56"/>
      <c r="H72" s="46" t="s">
        <v>864</v>
      </c>
      <c r="I72" s="46" t="str">
        <f>D51</f>
        <v>Ikat Pinggang Pria</v>
      </c>
      <c r="J72" s="64">
        <f>D50</f>
        <v>175</v>
      </c>
      <c r="K72" s="56"/>
      <c r="L72" s="56"/>
      <c r="M72" s="56"/>
      <c r="N72" s="56"/>
      <c r="AA72"/>
    </row>
    <row r="73" spans="1:27" x14ac:dyDescent="0.25">
      <c r="A73" s="60" t="s">
        <v>33</v>
      </c>
      <c r="B73" s="59">
        <v>169</v>
      </c>
      <c r="C73" s="56"/>
      <c r="D73" s="57" t="s">
        <v>893</v>
      </c>
      <c r="E73" s="56" t="str">
        <f>IFERROR(IF('Product Dashboard'!$Z$41="AK",'pivot product'!I73,IF('Product Dashboard'!$Z$41="PP",'pivot product'!I78,IF('Product Dashboard'!$Z$41="PU",'pivot product'!I83,IF('Product Dashboard'!$Z$41="PW",'pivot product'!I88,IF('Product Dashboard'!$Z$41="SP",'pivot product'!I93,IF('Product Dashboard'!$Z$41="SW",'pivot product'!I98,"-")))))),"Ga ada")</f>
        <v>Jam Tangan</v>
      </c>
      <c r="F73" s="59">
        <f>IFERROR(IF('Product Dashboard'!$Z$41="AK",'pivot product'!J73,IF('Product Dashboard'!$Z$41="PP",'pivot product'!J78,IF('Product Dashboard'!$Z$41="PU",'pivot product'!J83,IF('Product Dashboard'!$Z$41="PW",'pivot product'!J88,IF('Product Dashboard'!$Z$41="SP",'pivot product'!J93,IF('Product Dashboard'!$Z$41="SW",'pivot product'!J98,"-")))))),"Ga ada")</f>
        <v>166</v>
      </c>
      <c r="G73" s="56"/>
      <c r="H73" s="46" t="s">
        <v>865</v>
      </c>
      <c r="I73" s="46" t="str">
        <f>E51</f>
        <v>Jam Tangan</v>
      </c>
      <c r="J73" s="64">
        <f>E50</f>
        <v>166</v>
      </c>
      <c r="K73" s="56"/>
      <c r="L73" s="56"/>
      <c r="M73" s="56"/>
      <c r="N73" s="56"/>
      <c r="AA73"/>
    </row>
    <row r="74" spans="1:27" x14ac:dyDescent="0.25">
      <c r="A74" s="58" t="s">
        <v>803</v>
      </c>
      <c r="B74" s="59">
        <v>4080</v>
      </c>
      <c r="C74" s="56"/>
      <c r="D74" s="57" t="s">
        <v>894</v>
      </c>
      <c r="E74" s="56" t="str">
        <f>IFERROR(IF('Product Dashboard'!$Z$41="AK",'pivot product'!I74,IF('Product Dashboard'!$Z$41="PP",'pivot product'!I79,IF('Product Dashboard'!$Z$41="PU",'pivot product'!I84,IF('Product Dashboard'!$Z$41="PW",'pivot product'!I89,IF('Product Dashboard'!$Z$41="SP",'pivot product'!I94,IF('Product Dashboard'!$Z$41="SW",'pivot product'!I99,"-")))))),"Ga ada")</f>
        <v>Kalung Pendant</v>
      </c>
      <c r="F74" s="59">
        <f>IFERROR(IF('Product Dashboard'!$Z$41="AK",'pivot product'!J74,IF('Product Dashboard'!$Z$41="PP",'pivot product'!J79,IF('Product Dashboard'!$Z$41="PU",'pivot product'!J84,IF('Product Dashboard'!$Z$41="PW",'pivot product'!J89,IF('Product Dashboard'!$Z$41="SP",'pivot product'!J94,IF('Product Dashboard'!$Z$41="SW",'pivot product'!J99,"-")))))),"Ga ada")</f>
        <v>162</v>
      </c>
      <c r="G74" s="56"/>
      <c r="H74" s="46" t="s">
        <v>866</v>
      </c>
      <c r="I74" s="46" t="str">
        <f>F51</f>
        <v>Kalung Pendant</v>
      </c>
      <c r="J74" s="64">
        <f>F50</f>
        <v>162</v>
      </c>
      <c r="K74" s="56"/>
      <c r="L74" s="56"/>
      <c r="M74" s="56"/>
      <c r="N74" s="56"/>
      <c r="AA74"/>
    </row>
    <row r="75" spans="1:27" x14ac:dyDescent="0.25">
      <c r="A75" s="56"/>
      <c r="B75" s="56"/>
      <c r="C75" s="56"/>
      <c r="D75" s="56"/>
      <c r="E75" s="56"/>
      <c r="F75" s="56"/>
      <c r="G75" s="56"/>
      <c r="H75" s="49"/>
      <c r="I75" s="49"/>
      <c r="J75" s="49"/>
      <c r="K75" s="56"/>
      <c r="L75" s="56"/>
      <c r="M75" s="56"/>
      <c r="N75" s="56"/>
      <c r="AA75"/>
    </row>
    <row r="76" spans="1:27" x14ac:dyDescent="0.25">
      <c r="A76" s="56"/>
      <c r="B76" s="56"/>
      <c r="C76" s="56"/>
      <c r="D76" s="56"/>
      <c r="E76" s="56"/>
      <c r="F76" s="56"/>
      <c r="G76" s="56"/>
      <c r="H76" s="46" t="s">
        <v>859</v>
      </c>
      <c r="I76" s="49"/>
      <c r="J76" s="49"/>
      <c r="K76" s="56"/>
      <c r="L76" s="56"/>
      <c r="M76" s="56"/>
      <c r="N76" s="56"/>
      <c r="AA76"/>
    </row>
    <row r="77" spans="1:27" x14ac:dyDescent="0.25">
      <c r="A77" s="56"/>
      <c r="B77" s="56"/>
      <c r="C77" s="56"/>
      <c r="D77" s="56"/>
      <c r="E77" s="56"/>
      <c r="F77" s="56"/>
      <c r="G77" s="56"/>
      <c r="H77" s="46" t="s">
        <v>864</v>
      </c>
      <c r="I77" s="46" t="str">
        <f>H51</f>
        <v>Kaos Lengan Pendek</v>
      </c>
      <c r="J77" s="64">
        <f>H50</f>
        <v>198</v>
      </c>
      <c r="K77" s="56"/>
      <c r="L77" s="56"/>
      <c r="M77" s="56"/>
      <c r="N77" s="56"/>
      <c r="AA77"/>
    </row>
    <row r="78" spans="1:27" x14ac:dyDescent="0.25">
      <c r="A78" s="56"/>
      <c r="B78" s="56"/>
      <c r="C78" s="56"/>
      <c r="D78" s="56"/>
      <c r="E78" s="56"/>
      <c r="F78" s="56"/>
      <c r="G78" s="56"/>
      <c r="H78" s="46" t="s">
        <v>865</v>
      </c>
      <c r="I78" s="46" t="str">
        <f>I51</f>
        <v>Jaket Jeans</v>
      </c>
      <c r="J78" s="64">
        <f>I50</f>
        <v>166</v>
      </c>
      <c r="K78" s="56"/>
      <c r="L78" s="56"/>
      <c r="M78" s="56"/>
      <c r="N78" s="56"/>
      <c r="AA78"/>
    </row>
    <row r="79" spans="1:27" x14ac:dyDescent="0.25">
      <c r="A79" s="56"/>
      <c r="B79" s="56"/>
      <c r="C79" s="56"/>
      <c r="D79" s="56"/>
      <c r="E79" s="56"/>
      <c r="F79" s="56"/>
      <c r="G79" s="56"/>
      <c r="H79" s="46" t="s">
        <v>866</v>
      </c>
      <c r="I79" s="46" t="str">
        <f>J51</f>
        <v>Kaos Polo</v>
      </c>
      <c r="J79" s="64">
        <f>J50</f>
        <v>132</v>
      </c>
      <c r="K79" s="56"/>
      <c r="L79" s="56"/>
      <c r="M79" s="56"/>
      <c r="N79" s="56"/>
      <c r="AA79"/>
    </row>
    <row r="80" spans="1:27" x14ac:dyDescent="0.25">
      <c r="F80"/>
      <c r="H80" s="49"/>
      <c r="I80" s="49"/>
      <c r="J80" s="49"/>
      <c r="AA80"/>
    </row>
    <row r="81" spans="6:27" x14ac:dyDescent="0.25">
      <c r="F81"/>
      <c r="H81" s="46" t="s">
        <v>860</v>
      </c>
      <c r="I81" s="49"/>
      <c r="J81" s="49"/>
      <c r="AA81"/>
    </row>
    <row r="82" spans="6:27" x14ac:dyDescent="0.25">
      <c r="F82"/>
      <c r="H82" s="46" t="s">
        <v>864</v>
      </c>
      <c r="I82" s="46" t="str">
        <f>L51</f>
        <v>Jaket Hoodie</v>
      </c>
      <c r="J82" s="64">
        <f>L50</f>
        <v>171</v>
      </c>
      <c r="AA82"/>
    </row>
    <row r="83" spans="6:27" x14ac:dyDescent="0.25">
      <c r="F83"/>
      <c r="H83" s="46" t="s">
        <v>865</v>
      </c>
      <c r="I83" s="46" t="str">
        <f>M51</f>
        <v>Jaket Baseball</v>
      </c>
      <c r="J83" s="64">
        <f>M50</f>
        <v>155</v>
      </c>
      <c r="AA83"/>
    </row>
    <row r="84" spans="6:27" x14ac:dyDescent="0.25">
      <c r="F84"/>
      <c r="H84" s="46" t="s">
        <v>866</v>
      </c>
      <c r="I84" s="46" t="str">
        <f>N51</f>
        <v>Sweater Polos</v>
      </c>
      <c r="J84" s="64">
        <f>N50</f>
        <v>112</v>
      </c>
      <c r="AA84"/>
    </row>
    <row r="85" spans="6:27" x14ac:dyDescent="0.25">
      <c r="F85"/>
      <c r="H85" s="49"/>
      <c r="I85" s="49"/>
      <c r="J85" s="49"/>
      <c r="AA85"/>
    </row>
    <row r="86" spans="6:27" x14ac:dyDescent="0.25">
      <c r="F86"/>
      <c r="H86" s="46" t="s">
        <v>57</v>
      </c>
      <c r="I86" s="49"/>
      <c r="J86" s="49"/>
      <c r="AA86"/>
    </row>
    <row r="87" spans="6:27" x14ac:dyDescent="0.25">
      <c r="F87"/>
      <c r="H87" s="46" t="s">
        <v>864</v>
      </c>
      <c r="I87" s="46" t="str">
        <f>D68</f>
        <v>Sweater Rajut</v>
      </c>
      <c r="J87" s="64">
        <f>D67</f>
        <v>194</v>
      </c>
      <c r="AA87"/>
    </row>
    <row r="88" spans="6:27" x14ac:dyDescent="0.25">
      <c r="F88"/>
      <c r="H88" s="46" t="s">
        <v>865</v>
      </c>
      <c r="I88" s="46" t="str">
        <f>E68</f>
        <v>Dress Putih</v>
      </c>
      <c r="J88" s="64">
        <f>E67</f>
        <v>166</v>
      </c>
      <c r="AA88"/>
    </row>
    <row r="89" spans="6:27" x14ac:dyDescent="0.25">
      <c r="F89"/>
      <c r="H89" s="46" t="s">
        <v>866</v>
      </c>
      <c r="I89" s="46" t="str">
        <f>F68</f>
        <v>Kemeja Putih</v>
      </c>
      <c r="J89" s="64">
        <f>F67</f>
        <v>155</v>
      </c>
      <c r="AA89"/>
    </row>
    <row r="90" spans="6:27" x14ac:dyDescent="0.25">
      <c r="F90"/>
      <c r="H90" s="46"/>
      <c r="I90" s="49"/>
      <c r="J90" s="49"/>
      <c r="AA90"/>
    </row>
    <row r="91" spans="6:27" x14ac:dyDescent="0.25">
      <c r="F91"/>
      <c r="H91" s="46" t="s">
        <v>861</v>
      </c>
      <c r="I91" s="46"/>
      <c r="J91" s="46"/>
      <c r="AA91"/>
    </row>
    <row r="92" spans="6:27" x14ac:dyDescent="0.25">
      <c r="F92"/>
      <c r="H92" s="51" t="s">
        <v>864</v>
      </c>
      <c r="I92" s="51" t="str">
        <f>H68</f>
        <v>Sneakers Model A</v>
      </c>
      <c r="J92" s="64">
        <f>H67</f>
        <v>182</v>
      </c>
      <c r="AA92"/>
    </row>
    <row r="93" spans="6:27" x14ac:dyDescent="0.25">
      <c r="F93"/>
      <c r="H93" s="46" t="s">
        <v>865</v>
      </c>
      <c r="I93" s="46" t="str">
        <f>I68</f>
        <v>Sneakers Model B</v>
      </c>
      <c r="J93" s="64">
        <f>I67</f>
        <v>144</v>
      </c>
      <c r="AA93"/>
    </row>
    <row r="94" spans="6:27" x14ac:dyDescent="0.25">
      <c r="F94"/>
      <c r="H94" s="46" t="s">
        <v>866</v>
      </c>
      <c r="I94" s="46" t="str">
        <f>J68</f>
        <v>Sandal Slip On</v>
      </c>
      <c r="J94" s="64">
        <f>J67</f>
        <v>138</v>
      </c>
      <c r="AA94"/>
    </row>
    <row r="95" spans="6:27" x14ac:dyDescent="0.25">
      <c r="F95"/>
      <c r="H95" s="46"/>
      <c r="I95" s="49"/>
      <c r="J95" s="49"/>
      <c r="AA95"/>
    </row>
    <row r="96" spans="6:27" x14ac:dyDescent="0.25">
      <c r="F96"/>
      <c r="H96" s="46" t="s">
        <v>862</v>
      </c>
      <c r="I96" s="49"/>
      <c r="J96" s="49"/>
      <c r="AA96"/>
    </row>
    <row r="97" spans="6:27" x14ac:dyDescent="0.25">
      <c r="F97"/>
      <c r="H97" s="46" t="s">
        <v>864</v>
      </c>
      <c r="I97" s="46" t="str">
        <f>L68</f>
        <v>High Heels</v>
      </c>
      <c r="J97" s="64">
        <f>L67</f>
        <v>169</v>
      </c>
      <c r="AA97"/>
    </row>
    <row r="98" spans="6:27" x14ac:dyDescent="0.25">
      <c r="F98"/>
      <c r="H98" s="46" t="s">
        <v>865</v>
      </c>
      <c r="I98" s="46" t="str">
        <f>M68</f>
        <v>Flat Shoes</v>
      </c>
      <c r="J98" s="64">
        <f>M67</f>
        <v>149</v>
      </c>
      <c r="AA98"/>
    </row>
    <row r="99" spans="6:27" x14ac:dyDescent="0.25">
      <c r="F99"/>
      <c r="H99" s="46" t="s">
        <v>866</v>
      </c>
      <c r="I99" s="46" t="s">
        <v>16</v>
      </c>
      <c r="J99" s="46" t="s">
        <v>16</v>
      </c>
      <c r="AA99"/>
    </row>
    <row r="100" spans="6:27" x14ac:dyDescent="0.25">
      <c r="F100"/>
      <c r="AA100"/>
    </row>
    <row r="101" spans="6:27" x14ac:dyDescent="0.25">
      <c r="F101"/>
      <c r="AA101"/>
    </row>
    <row r="102" spans="6:27" x14ac:dyDescent="0.25">
      <c r="F102"/>
      <c r="AA102"/>
    </row>
    <row r="103" spans="6:27" x14ac:dyDescent="0.25">
      <c r="F103"/>
      <c r="AA103"/>
    </row>
    <row r="104" spans="6:27" x14ac:dyDescent="0.25">
      <c r="F104"/>
      <c r="AA104"/>
    </row>
    <row r="105" spans="6:27" x14ac:dyDescent="0.25">
      <c r="F105"/>
      <c r="AA105"/>
    </row>
    <row r="106" spans="6:27" x14ac:dyDescent="0.25">
      <c r="F106"/>
      <c r="AA106"/>
    </row>
    <row r="107" spans="6:27" x14ac:dyDescent="0.25">
      <c r="F107"/>
      <c r="AA107"/>
    </row>
    <row r="108" spans="6:27" x14ac:dyDescent="0.25">
      <c r="F108"/>
      <c r="AA108"/>
    </row>
    <row r="109" spans="6:27" x14ac:dyDescent="0.25">
      <c r="F109"/>
      <c r="AA109"/>
    </row>
    <row r="110" spans="6:27" x14ac:dyDescent="0.25">
      <c r="F110"/>
      <c r="AA110"/>
    </row>
    <row r="111" spans="6:27" x14ac:dyDescent="0.25">
      <c r="F111"/>
      <c r="AA111"/>
    </row>
    <row r="112" spans="6:27" x14ac:dyDescent="0.25">
      <c r="F112"/>
      <c r="AA112"/>
    </row>
    <row r="113" spans="6:27" x14ac:dyDescent="0.25">
      <c r="F113"/>
      <c r="AA113"/>
    </row>
    <row r="114" spans="6:27" x14ac:dyDescent="0.25">
      <c r="F114"/>
      <c r="AA114"/>
    </row>
    <row r="115" spans="6:27" x14ac:dyDescent="0.25">
      <c r="F115"/>
    </row>
    <row r="116" spans="6:27" x14ac:dyDescent="0.25">
      <c r="F116"/>
    </row>
    <row r="117" spans="6:27" x14ac:dyDescent="0.25">
      <c r="F117"/>
    </row>
    <row r="118" spans="6:27" x14ac:dyDescent="0.25">
      <c r="F118"/>
    </row>
    <row r="119" spans="6:27" x14ac:dyDescent="0.25">
      <c r="F119"/>
    </row>
    <row r="120" spans="6:27" x14ac:dyDescent="0.25">
      <c r="F120"/>
    </row>
    <row r="121" spans="6:27" x14ac:dyDescent="0.25">
      <c r="F121"/>
    </row>
    <row r="122" spans="6:27" x14ac:dyDescent="0.25">
      <c r="F122"/>
    </row>
    <row r="123" spans="6:27" x14ac:dyDescent="0.25">
      <c r="F123"/>
    </row>
    <row r="124" spans="6:27" x14ac:dyDescent="0.25">
      <c r="F124"/>
    </row>
    <row r="125" spans="6:27" x14ac:dyDescent="0.25">
      <c r="F125"/>
    </row>
    <row r="126" spans="6:27" x14ac:dyDescent="0.25">
      <c r="F126"/>
    </row>
    <row r="127" spans="6:27" x14ac:dyDescent="0.25">
      <c r="F127"/>
    </row>
    <row r="128" spans="6:27" x14ac:dyDescent="0.25">
      <c r="F128"/>
    </row>
    <row r="129" spans="6:6" x14ac:dyDescent="0.25">
      <c r="F129"/>
    </row>
    <row r="130" spans="6:6" x14ac:dyDescent="0.25">
      <c r="F130"/>
    </row>
    <row r="131" spans="6:6" x14ac:dyDescent="0.25">
      <c r="F131"/>
    </row>
    <row r="132" spans="6:6" x14ac:dyDescent="0.25">
      <c r="F132"/>
    </row>
    <row r="133" spans="6:6" x14ac:dyDescent="0.25">
      <c r="F133"/>
    </row>
    <row r="134" spans="6:6" x14ac:dyDescent="0.25">
      <c r="F134"/>
    </row>
    <row r="135" spans="6:6" x14ac:dyDescent="0.25">
      <c r="F135"/>
    </row>
    <row r="136" spans="6:6" x14ac:dyDescent="0.25">
      <c r="F136"/>
    </row>
    <row r="137" spans="6:6" x14ac:dyDescent="0.25">
      <c r="F137"/>
    </row>
    <row r="138" spans="6:6" x14ac:dyDescent="0.25">
      <c r="F138"/>
    </row>
    <row r="139" spans="6:6" x14ac:dyDescent="0.25">
      <c r="F139"/>
    </row>
    <row r="140" spans="6:6" x14ac:dyDescent="0.25">
      <c r="F140"/>
    </row>
    <row r="141" spans="6:6" x14ac:dyDescent="0.25">
      <c r="F141"/>
    </row>
    <row r="142" spans="6:6" x14ac:dyDescent="0.25">
      <c r="F142"/>
    </row>
    <row r="143" spans="6:6" x14ac:dyDescent="0.25">
      <c r="F143"/>
    </row>
    <row r="144" spans="6:6" x14ac:dyDescent="0.25">
      <c r="F144"/>
    </row>
    <row r="145" spans="6:9" x14ac:dyDescent="0.25">
      <c r="F145"/>
    </row>
    <row r="146" spans="6:9" x14ac:dyDescent="0.25">
      <c r="F146"/>
    </row>
    <row r="147" spans="6:9" x14ac:dyDescent="0.25">
      <c r="F147"/>
    </row>
    <row r="148" spans="6:9" x14ac:dyDescent="0.25">
      <c r="F148"/>
    </row>
    <row r="149" spans="6:9" x14ac:dyDescent="0.25">
      <c r="F149"/>
    </row>
    <row r="150" spans="6:9" x14ac:dyDescent="0.25">
      <c r="F150"/>
    </row>
    <row r="151" spans="6:9" x14ac:dyDescent="0.25">
      <c r="F151"/>
      <c r="H151" s="47"/>
      <c r="I151" s="45"/>
    </row>
    <row r="152" spans="6:9" x14ac:dyDescent="0.25">
      <c r="F152"/>
    </row>
    <row r="153" spans="6:9" x14ac:dyDescent="0.25">
      <c r="F153"/>
    </row>
    <row r="154" spans="6:9" x14ac:dyDescent="0.25">
      <c r="F154"/>
    </row>
    <row r="155" spans="6:9" x14ac:dyDescent="0.25">
      <c r="F155"/>
    </row>
    <row r="156" spans="6:9" x14ac:dyDescent="0.25">
      <c r="F156"/>
    </row>
    <row r="157" spans="6:9" x14ac:dyDescent="0.25">
      <c r="F157"/>
    </row>
    <row r="158" spans="6:9" x14ac:dyDescent="0.25">
      <c r="F158"/>
    </row>
    <row r="159" spans="6:9" x14ac:dyDescent="0.25">
      <c r="F159"/>
    </row>
    <row r="160" spans="6:9" x14ac:dyDescent="0.25">
      <c r="F160"/>
    </row>
    <row r="161" spans="6:6" x14ac:dyDescent="0.25">
      <c r="F161"/>
    </row>
    <row r="162" spans="6:6" x14ac:dyDescent="0.25">
      <c r="F162"/>
    </row>
    <row r="163" spans="6:6" x14ac:dyDescent="0.25">
      <c r="F163"/>
    </row>
    <row r="164" spans="6:6" x14ac:dyDescent="0.25">
      <c r="F164"/>
    </row>
    <row r="165" spans="6:6" x14ac:dyDescent="0.25">
      <c r="F165"/>
    </row>
    <row r="166" spans="6:6" x14ac:dyDescent="0.25">
      <c r="F166"/>
    </row>
    <row r="167" spans="6:6" x14ac:dyDescent="0.25">
      <c r="F167"/>
    </row>
    <row r="168" spans="6:6" x14ac:dyDescent="0.25">
      <c r="F168"/>
    </row>
    <row r="169" spans="6:6" x14ac:dyDescent="0.25">
      <c r="F169"/>
    </row>
    <row r="170" spans="6:6" x14ac:dyDescent="0.25">
      <c r="F170"/>
    </row>
    <row r="171" spans="6:6" x14ac:dyDescent="0.25">
      <c r="F171"/>
    </row>
    <row r="172" spans="6:6" x14ac:dyDescent="0.25">
      <c r="F172"/>
    </row>
    <row r="173" spans="6:6" x14ac:dyDescent="0.25">
      <c r="F173"/>
    </row>
    <row r="174" spans="6:6" x14ac:dyDescent="0.25">
      <c r="F174"/>
    </row>
    <row r="175" spans="6:6" x14ac:dyDescent="0.25">
      <c r="F175"/>
    </row>
    <row r="176" spans="6:6" x14ac:dyDescent="0.25">
      <c r="F176"/>
    </row>
    <row r="177" spans="6:6" x14ac:dyDescent="0.25">
      <c r="F177"/>
    </row>
    <row r="178" spans="6:6" x14ac:dyDescent="0.25">
      <c r="F178"/>
    </row>
    <row r="179" spans="6:6" x14ac:dyDescent="0.25">
      <c r="F179"/>
    </row>
    <row r="180" spans="6:6" x14ac:dyDescent="0.25">
      <c r="F180"/>
    </row>
    <row r="181" spans="6:6" x14ac:dyDescent="0.25">
      <c r="F181"/>
    </row>
    <row r="182" spans="6:6" x14ac:dyDescent="0.25">
      <c r="F182"/>
    </row>
    <row r="183" spans="6:6" x14ac:dyDescent="0.25">
      <c r="F183"/>
    </row>
    <row r="184" spans="6:6" x14ac:dyDescent="0.25">
      <c r="F184"/>
    </row>
    <row r="185" spans="6:6" x14ac:dyDescent="0.25">
      <c r="F185"/>
    </row>
    <row r="186" spans="6:6" x14ac:dyDescent="0.25">
      <c r="F186"/>
    </row>
    <row r="187" spans="6:6" x14ac:dyDescent="0.25">
      <c r="F187"/>
    </row>
    <row r="188" spans="6:6" x14ac:dyDescent="0.25">
      <c r="F188"/>
    </row>
    <row r="189" spans="6:6" x14ac:dyDescent="0.25">
      <c r="F189"/>
    </row>
    <row r="190" spans="6:6" x14ac:dyDescent="0.25">
      <c r="F190"/>
    </row>
    <row r="191" spans="6:6" x14ac:dyDescent="0.25">
      <c r="F191"/>
    </row>
    <row r="192" spans="6:6" x14ac:dyDescent="0.25">
      <c r="F192"/>
    </row>
    <row r="193" spans="6:6" x14ac:dyDescent="0.25">
      <c r="F193"/>
    </row>
    <row r="194" spans="6:6" x14ac:dyDescent="0.25">
      <c r="F194"/>
    </row>
    <row r="195" spans="6:6" x14ac:dyDescent="0.25">
      <c r="F195"/>
    </row>
    <row r="196" spans="6:6" x14ac:dyDescent="0.25">
      <c r="F196"/>
    </row>
    <row r="197" spans="6:6" x14ac:dyDescent="0.25">
      <c r="F197"/>
    </row>
    <row r="198" spans="6:6" x14ac:dyDescent="0.25">
      <c r="F198"/>
    </row>
    <row r="199" spans="6:6" x14ac:dyDescent="0.25">
      <c r="F199"/>
    </row>
    <row r="200" spans="6:6" x14ac:dyDescent="0.25">
      <c r="F200"/>
    </row>
    <row r="201" spans="6:6" x14ac:dyDescent="0.25">
      <c r="F201"/>
    </row>
    <row r="202" spans="6:6" x14ac:dyDescent="0.25">
      <c r="F202"/>
    </row>
    <row r="203" spans="6:6" x14ac:dyDescent="0.25">
      <c r="F203"/>
    </row>
    <row r="204" spans="6:6" x14ac:dyDescent="0.25">
      <c r="F204"/>
    </row>
    <row r="205" spans="6:6" x14ac:dyDescent="0.25">
      <c r="F205"/>
    </row>
    <row r="206" spans="6:6" x14ac:dyDescent="0.25">
      <c r="F206"/>
    </row>
    <row r="207" spans="6:6" x14ac:dyDescent="0.25">
      <c r="F207"/>
    </row>
    <row r="208" spans="6:6" x14ac:dyDescent="0.25">
      <c r="F208"/>
    </row>
    <row r="209" spans="6:6" x14ac:dyDescent="0.25">
      <c r="F209"/>
    </row>
    <row r="210" spans="6:6" x14ac:dyDescent="0.25">
      <c r="F210"/>
    </row>
    <row r="211" spans="6:6" x14ac:dyDescent="0.25">
      <c r="F211"/>
    </row>
    <row r="212" spans="6:6" x14ac:dyDescent="0.25">
      <c r="F212"/>
    </row>
    <row r="213" spans="6:6" x14ac:dyDescent="0.25">
      <c r="F213"/>
    </row>
    <row r="214" spans="6:6" x14ac:dyDescent="0.25">
      <c r="F214"/>
    </row>
    <row r="215" spans="6:6" x14ac:dyDescent="0.25">
      <c r="F215"/>
    </row>
    <row r="216" spans="6:6" x14ac:dyDescent="0.25">
      <c r="F216"/>
    </row>
    <row r="217" spans="6:6" x14ac:dyDescent="0.25">
      <c r="F217"/>
    </row>
    <row r="218" spans="6:6" x14ac:dyDescent="0.25">
      <c r="F218"/>
    </row>
    <row r="219" spans="6:6" x14ac:dyDescent="0.25">
      <c r="F219"/>
    </row>
    <row r="220" spans="6:6" x14ac:dyDescent="0.25">
      <c r="F220"/>
    </row>
    <row r="221" spans="6:6" x14ac:dyDescent="0.25">
      <c r="F221"/>
    </row>
    <row r="222" spans="6:6" x14ac:dyDescent="0.25">
      <c r="F222"/>
    </row>
    <row r="223" spans="6:6" x14ac:dyDescent="0.25">
      <c r="F223"/>
    </row>
    <row r="224" spans="6:6" x14ac:dyDescent="0.25">
      <c r="F224"/>
    </row>
    <row r="225" spans="6:6" x14ac:dyDescent="0.25">
      <c r="F225"/>
    </row>
    <row r="226" spans="6:6" x14ac:dyDescent="0.25">
      <c r="F226"/>
    </row>
    <row r="227" spans="6:6" x14ac:dyDescent="0.25">
      <c r="F227"/>
    </row>
    <row r="228" spans="6:6" x14ac:dyDescent="0.25">
      <c r="F228"/>
    </row>
    <row r="229" spans="6:6" x14ac:dyDescent="0.25">
      <c r="F229"/>
    </row>
    <row r="230" spans="6:6" x14ac:dyDescent="0.25">
      <c r="F230"/>
    </row>
    <row r="231" spans="6:6" x14ac:dyDescent="0.25">
      <c r="F231"/>
    </row>
    <row r="232" spans="6:6" x14ac:dyDescent="0.25">
      <c r="F232"/>
    </row>
    <row r="233" spans="6:6" x14ac:dyDescent="0.25">
      <c r="F233"/>
    </row>
    <row r="234" spans="6:6" x14ac:dyDescent="0.25">
      <c r="F234"/>
    </row>
    <row r="235" spans="6:6" x14ac:dyDescent="0.25">
      <c r="F235"/>
    </row>
    <row r="236" spans="6:6" x14ac:dyDescent="0.25">
      <c r="F236"/>
    </row>
    <row r="237" spans="6:6" x14ac:dyDescent="0.25">
      <c r="F237"/>
    </row>
    <row r="238" spans="6:6" x14ac:dyDescent="0.25">
      <c r="F238"/>
    </row>
    <row r="239" spans="6:6" x14ac:dyDescent="0.25">
      <c r="F239"/>
    </row>
    <row r="240" spans="6:6" x14ac:dyDescent="0.25">
      <c r="F240"/>
    </row>
    <row r="241" spans="6:6" x14ac:dyDescent="0.25">
      <c r="F241"/>
    </row>
    <row r="242" spans="6:6" x14ac:dyDescent="0.25">
      <c r="F242"/>
    </row>
    <row r="243" spans="6:6" x14ac:dyDescent="0.25">
      <c r="F243"/>
    </row>
    <row r="244" spans="6:6" x14ac:dyDescent="0.25">
      <c r="F244"/>
    </row>
    <row r="245" spans="6:6" x14ac:dyDescent="0.25">
      <c r="F245"/>
    </row>
    <row r="246" spans="6:6" x14ac:dyDescent="0.25">
      <c r="F246"/>
    </row>
    <row r="247" spans="6:6" x14ac:dyDescent="0.25">
      <c r="F247"/>
    </row>
    <row r="248" spans="6:6" x14ac:dyDescent="0.25">
      <c r="F248"/>
    </row>
    <row r="249" spans="6:6" x14ac:dyDescent="0.25">
      <c r="F249"/>
    </row>
    <row r="250" spans="6:6" x14ac:dyDescent="0.25">
      <c r="F250"/>
    </row>
    <row r="251" spans="6:6" x14ac:dyDescent="0.25">
      <c r="F251"/>
    </row>
    <row r="252" spans="6:6" x14ac:dyDescent="0.25">
      <c r="F252"/>
    </row>
    <row r="253" spans="6:6" x14ac:dyDescent="0.25">
      <c r="F253"/>
    </row>
    <row r="254" spans="6:6" x14ac:dyDescent="0.25">
      <c r="F254"/>
    </row>
    <row r="255" spans="6:6" x14ac:dyDescent="0.25">
      <c r="F255"/>
    </row>
    <row r="256" spans="6:6" x14ac:dyDescent="0.25">
      <c r="F256"/>
    </row>
    <row r="257" spans="6:6" x14ac:dyDescent="0.25">
      <c r="F257"/>
    </row>
    <row r="258" spans="6:6" x14ac:dyDescent="0.25">
      <c r="F258"/>
    </row>
    <row r="259" spans="6:6" x14ac:dyDescent="0.25">
      <c r="F259"/>
    </row>
    <row r="260" spans="6:6" x14ac:dyDescent="0.25">
      <c r="F260"/>
    </row>
    <row r="261" spans="6:6" x14ac:dyDescent="0.25">
      <c r="F261"/>
    </row>
    <row r="262" spans="6:6" x14ac:dyDescent="0.25">
      <c r="F262"/>
    </row>
    <row r="263" spans="6:6" x14ac:dyDescent="0.25">
      <c r="F263"/>
    </row>
    <row r="264" spans="6:6" x14ac:dyDescent="0.25">
      <c r="F264"/>
    </row>
    <row r="265" spans="6:6" x14ac:dyDescent="0.25">
      <c r="F265"/>
    </row>
    <row r="266" spans="6:6" x14ac:dyDescent="0.25">
      <c r="F266"/>
    </row>
    <row r="267" spans="6:6" x14ac:dyDescent="0.25">
      <c r="F267"/>
    </row>
    <row r="268" spans="6:6" x14ac:dyDescent="0.25">
      <c r="F268"/>
    </row>
    <row r="269" spans="6:6" x14ac:dyDescent="0.25">
      <c r="F269"/>
    </row>
    <row r="270" spans="6:6" x14ac:dyDescent="0.25">
      <c r="F270"/>
    </row>
    <row r="271" spans="6:6" x14ac:dyDescent="0.25">
      <c r="F271"/>
    </row>
    <row r="272" spans="6:6" x14ac:dyDescent="0.25">
      <c r="F272"/>
    </row>
    <row r="273" spans="6:6" x14ac:dyDescent="0.25">
      <c r="F273"/>
    </row>
    <row r="274" spans="6:6" x14ac:dyDescent="0.25">
      <c r="F274"/>
    </row>
    <row r="275" spans="6:6" x14ac:dyDescent="0.25">
      <c r="F275"/>
    </row>
    <row r="276" spans="6:6" x14ac:dyDescent="0.25">
      <c r="F276"/>
    </row>
    <row r="277" spans="6:6" x14ac:dyDescent="0.25">
      <c r="F277"/>
    </row>
    <row r="278" spans="6:6" x14ac:dyDescent="0.25">
      <c r="F278"/>
    </row>
    <row r="279" spans="6:6" x14ac:dyDescent="0.25">
      <c r="F279"/>
    </row>
    <row r="280" spans="6:6" x14ac:dyDescent="0.25">
      <c r="F280"/>
    </row>
    <row r="281" spans="6:6" x14ac:dyDescent="0.25">
      <c r="F281"/>
    </row>
    <row r="282" spans="6:6" x14ac:dyDescent="0.25">
      <c r="F282"/>
    </row>
    <row r="283" spans="6:6" x14ac:dyDescent="0.25">
      <c r="F283"/>
    </row>
    <row r="284" spans="6:6" x14ac:dyDescent="0.25">
      <c r="F284"/>
    </row>
    <row r="285" spans="6:6" x14ac:dyDescent="0.25">
      <c r="F285"/>
    </row>
    <row r="286" spans="6:6" x14ac:dyDescent="0.25">
      <c r="F286"/>
    </row>
    <row r="287" spans="6:6" x14ac:dyDescent="0.25">
      <c r="F287"/>
    </row>
    <row r="288" spans="6:6" x14ac:dyDescent="0.25">
      <c r="F288"/>
    </row>
    <row r="289" spans="6:6" x14ac:dyDescent="0.25">
      <c r="F289"/>
    </row>
    <row r="290" spans="6:6" x14ac:dyDescent="0.25">
      <c r="F290"/>
    </row>
    <row r="291" spans="6:6" x14ac:dyDescent="0.25">
      <c r="F291"/>
    </row>
    <row r="292" spans="6:6" x14ac:dyDescent="0.25">
      <c r="F292"/>
    </row>
    <row r="293" spans="6:6" x14ac:dyDescent="0.25">
      <c r="F293"/>
    </row>
    <row r="294" spans="6:6" x14ac:dyDescent="0.25">
      <c r="F294"/>
    </row>
    <row r="295" spans="6:6" x14ac:dyDescent="0.25">
      <c r="F295"/>
    </row>
    <row r="296" spans="6:6" x14ac:dyDescent="0.25">
      <c r="F296"/>
    </row>
    <row r="297" spans="6:6" x14ac:dyDescent="0.25">
      <c r="F297"/>
    </row>
    <row r="298" spans="6:6" x14ac:dyDescent="0.25">
      <c r="F298"/>
    </row>
    <row r="299" spans="6:6" x14ac:dyDescent="0.25">
      <c r="F299"/>
    </row>
    <row r="300" spans="6:6" x14ac:dyDescent="0.25">
      <c r="F300"/>
    </row>
    <row r="301" spans="6:6" x14ac:dyDescent="0.25">
      <c r="F301"/>
    </row>
    <row r="302" spans="6:6" x14ac:dyDescent="0.25">
      <c r="F302"/>
    </row>
    <row r="303" spans="6:6" x14ac:dyDescent="0.25">
      <c r="F303"/>
    </row>
    <row r="304" spans="6:6" x14ac:dyDescent="0.25">
      <c r="F304"/>
    </row>
    <row r="305" spans="6:6" x14ac:dyDescent="0.25">
      <c r="F305"/>
    </row>
    <row r="306" spans="6:6" x14ac:dyDescent="0.25">
      <c r="F306"/>
    </row>
    <row r="307" spans="6:6" x14ac:dyDescent="0.25">
      <c r="F307"/>
    </row>
    <row r="308" spans="6:6" x14ac:dyDescent="0.25">
      <c r="F308"/>
    </row>
    <row r="309" spans="6:6" x14ac:dyDescent="0.25">
      <c r="F309"/>
    </row>
    <row r="310" spans="6:6" x14ac:dyDescent="0.25">
      <c r="F310"/>
    </row>
    <row r="311" spans="6:6" x14ac:dyDescent="0.25">
      <c r="F311"/>
    </row>
    <row r="312" spans="6:6" x14ac:dyDescent="0.25">
      <c r="F312"/>
    </row>
    <row r="313" spans="6:6" x14ac:dyDescent="0.25">
      <c r="F313"/>
    </row>
    <row r="314" spans="6:6" x14ac:dyDescent="0.25">
      <c r="F314"/>
    </row>
    <row r="315" spans="6:6" x14ac:dyDescent="0.25">
      <c r="F315"/>
    </row>
    <row r="316" spans="6:6" x14ac:dyDescent="0.25">
      <c r="F316"/>
    </row>
    <row r="317" spans="6:6" x14ac:dyDescent="0.25">
      <c r="F317"/>
    </row>
    <row r="318" spans="6:6" x14ac:dyDescent="0.25">
      <c r="F318"/>
    </row>
    <row r="319" spans="6:6" x14ac:dyDescent="0.25">
      <c r="F319"/>
    </row>
    <row r="320" spans="6:6" x14ac:dyDescent="0.25">
      <c r="F320"/>
    </row>
    <row r="321" spans="6:6" x14ac:dyDescent="0.25">
      <c r="F321"/>
    </row>
    <row r="322" spans="6:6" x14ac:dyDescent="0.25">
      <c r="F322"/>
    </row>
    <row r="323" spans="6:6" x14ac:dyDescent="0.25">
      <c r="F323"/>
    </row>
    <row r="324" spans="6:6" x14ac:dyDescent="0.25">
      <c r="F324"/>
    </row>
    <row r="325" spans="6:6" x14ac:dyDescent="0.25">
      <c r="F325"/>
    </row>
    <row r="326" spans="6:6" x14ac:dyDescent="0.25">
      <c r="F326"/>
    </row>
    <row r="327" spans="6:6" x14ac:dyDescent="0.25">
      <c r="F327"/>
    </row>
    <row r="328" spans="6:6" x14ac:dyDescent="0.25">
      <c r="F328"/>
    </row>
    <row r="329" spans="6:6" x14ac:dyDescent="0.25">
      <c r="F329"/>
    </row>
    <row r="330" spans="6:6" x14ac:dyDescent="0.25">
      <c r="F330"/>
    </row>
    <row r="331" spans="6:6" x14ac:dyDescent="0.25">
      <c r="F331"/>
    </row>
    <row r="332" spans="6:6" x14ac:dyDescent="0.25">
      <c r="F332"/>
    </row>
    <row r="333" spans="6:6" x14ac:dyDescent="0.25">
      <c r="F333"/>
    </row>
    <row r="334" spans="6:6" x14ac:dyDescent="0.25">
      <c r="F334"/>
    </row>
    <row r="335" spans="6:6" x14ac:dyDescent="0.25">
      <c r="F335"/>
    </row>
    <row r="336" spans="6:6" x14ac:dyDescent="0.25">
      <c r="F336"/>
    </row>
    <row r="337" spans="6:6" x14ac:dyDescent="0.25">
      <c r="F337"/>
    </row>
    <row r="338" spans="6:6" x14ac:dyDescent="0.25">
      <c r="F338"/>
    </row>
    <row r="339" spans="6:6" x14ac:dyDescent="0.25">
      <c r="F339"/>
    </row>
    <row r="340" spans="6:6" x14ac:dyDescent="0.25">
      <c r="F340"/>
    </row>
    <row r="341" spans="6:6" x14ac:dyDescent="0.25">
      <c r="F341"/>
    </row>
    <row r="342" spans="6:6" x14ac:dyDescent="0.25">
      <c r="F342"/>
    </row>
    <row r="343" spans="6:6" x14ac:dyDescent="0.25">
      <c r="F343"/>
    </row>
    <row r="344" spans="6:6" x14ac:dyDescent="0.25">
      <c r="F344"/>
    </row>
    <row r="345" spans="6:6" x14ac:dyDescent="0.25">
      <c r="F345"/>
    </row>
    <row r="346" spans="6:6" x14ac:dyDescent="0.25">
      <c r="F346"/>
    </row>
    <row r="347" spans="6:6" x14ac:dyDescent="0.25">
      <c r="F347"/>
    </row>
    <row r="348" spans="6:6" x14ac:dyDescent="0.25">
      <c r="F348"/>
    </row>
    <row r="349" spans="6:6" x14ac:dyDescent="0.25">
      <c r="F349"/>
    </row>
    <row r="350" spans="6:6" x14ac:dyDescent="0.25">
      <c r="F350"/>
    </row>
    <row r="351" spans="6:6" x14ac:dyDescent="0.25">
      <c r="F351"/>
    </row>
    <row r="352" spans="6:6" x14ac:dyDescent="0.25">
      <c r="F352"/>
    </row>
    <row r="353" spans="6:6" x14ac:dyDescent="0.25">
      <c r="F353"/>
    </row>
    <row r="354" spans="6:6" x14ac:dyDescent="0.25">
      <c r="F354"/>
    </row>
    <row r="355" spans="6:6" x14ac:dyDescent="0.25">
      <c r="F355"/>
    </row>
    <row r="356" spans="6:6" x14ac:dyDescent="0.25">
      <c r="F356"/>
    </row>
    <row r="357" spans="6:6" x14ac:dyDescent="0.25">
      <c r="F357"/>
    </row>
    <row r="358" spans="6:6" x14ac:dyDescent="0.25">
      <c r="F358"/>
    </row>
    <row r="359" spans="6:6" x14ac:dyDescent="0.25">
      <c r="F359"/>
    </row>
    <row r="360" spans="6:6" x14ac:dyDescent="0.25">
      <c r="F360"/>
    </row>
    <row r="361" spans="6:6" x14ac:dyDescent="0.25">
      <c r="F361"/>
    </row>
    <row r="362" spans="6:6" x14ac:dyDescent="0.25">
      <c r="F362"/>
    </row>
    <row r="363" spans="6:6" x14ac:dyDescent="0.25">
      <c r="F363"/>
    </row>
    <row r="364" spans="6:6" x14ac:dyDescent="0.25">
      <c r="F364"/>
    </row>
    <row r="365" spans="6:6" x14ac:dyDescent="0.25">
      <c r="F365"/>
    </row>
    <row r="366" spans="6:6" x14ac:dyDescent="0.25">
      <c r="F366"/>
    </row>
    <row r="367" spans="6:6" x14ac:dyDescent="0.25">
      <c r="F367"/>
    </row>
    <row r="368" spans="6:6" x14ac:dyDescent="0.25">
      <c r="F368"/>
    </row>
    <row r="369" spans="6:6" x14ac:dyDescent="0.25">
      <c r="F369"/>
    </row>
    <row r="370" spans="6:6" x14ac:dyDescent="0.25">
      <c r="F370"/>
    </row>
    <row r="371" spans="6:6" x14ac:dyDescent="0.25">
      <c r="F371"/>
    </row>
    <row r="372" spans="6:6" x14ac:dyDescent="0.25">
      <c r="F372"/>
    </row>
    <row r="373" spans="6:6" x14ac:dyDescent="0.25">
      <c r="F373"/>
    </row>
    <row r="374" spans="6:6" x14ac:dyDescent="0.25">
      <c r="F374"/>
    </row>
    <row r="375" spans="6:6" x14ac:dyDescent="0.25">
      <c r="F375"/>
    </row>
    <row r="376" spans="6:6" x14ac:dyDescent="0.25">
      <c r="F376"/>
    </row>
    <row r="377" spans="6:6" x14ac:dyDescent="0.25">
      <c r="F377"/>
    </row>
    <row r="378" spans="6:6" x14ac:dyDescent="0.25">
      <c r="F378"/>
    </row>
    <row r="379" spans="6:6" x14ac:dyDescent="0.25">
      <c r="F379"/>
    </row>
    <row r="380" spans="6:6" x14ac:dyDescent="0.25">
      <c r="F380"/>
    </row>
    <row r="381" spans="6:6" x14ac:dyDescent="0.25">
      <c r="F381"/>
    </row>
    <row r="382" spans="6:6" x14ac:dyDescent="0.25">
      <c r="F382"/>
    </row>
    <row r="383" spans="6:6" x14ac:dyDescent="0.25">
      <c r="F383"/>
    </row>
    <row r="384" spans="6:6" x14ac:dyDescent="0.25">
      <c r="F384"/>
    </row>
    <row r="385" spans="6:6" x14ac:dyDescent="0.25">
      <c r="F385"/>
    </row>
    <row r="386" spans="6:6" x14ac:dyDescent="0.25">
      <c r="F386"/>
    </row>
    <row r="387" spans="6:6" x14ac:dyDescent="0.25">
      <c r="F387"/>
    </row>
    <row r="388" spans="6:6" x14ac:dyDescent="0.25">
      <c r="F388"/>
    </row>
    <row r="389" spans="6:6" x14ac:dyDescent="0.25">
      <c r="F389"/>
    </row>
    <row r="390" spans="6:6" x14ac:dyDescent="0.25">
      <c r="F390"/>
    </row>
    <row r="391" spans="6:6" x14ac:dyDescent="0.25">
      <c r="F391"/>
    </row>
    <row r="392" spans="6:6" x14ac:dyDescent="0.25">
      <c r="F392"/>
    </row>
    <row r="393" spans="6:6" x14ac:dyDescent="0.25">
      <c r="F393"/>
    </row>
    <row r="394" spans="6:6" x14ac:dyDescent="0.25">
      <c r="F394"/>
    </row>
    <row r="395" spans="6:6" x14ac:dyDescent="0.25">
      <c r="F395"/>
    </row>
    <row r="396" spans="6:6" x14ac:dyDescent="0.25">
      <c r="F396"/>
    </row>
    <row r="397" spans="6:6" x14ac:dyDescent="0.25">
      <c r="F397"/>
    </row>
    <row r="398" spans="6:6" x14ac:dyDescent="0.25">
      <c r="F398"/>
    </row>
    <row r="399" spans="6:6" x14ac:dyDescent="0.25">
      <c r="F399"/>
    </row>
    <row r="400" spans="6:6" x14ac:dyDescent="0.25">
      <c r="F400"/>
    </row>
    <row r="401" spans="6:6" x14ac:dyDescent="0.25">
      <c r="F401"/>
    </row>
    <row r="402" spans="6:6" x14ac:dyDescent="0.25">
      <c r="F402"/>
    </row>
    <row r="403" spans="6:6" x14ac:dyDescent="0.25">
      <c r="F403"/>
    </row>
    <row r="404" spans="6:6" x14ac:dyDescent="0.25">
      <c r="F404"/>
    </row>
    <row r="405" spans="6:6" x14ac:dyDescent="0.25">
      <c r="F405"/>
    </row>
    <row r="406" spans="6:6" x14ac:dyDescent="0.25">
      <c r="F406"/>
    </row>
    <row r="407" spans="6:6" x14ac:dyDescent="0.25">
      <c r="F407"/>
    </row>
    <row r="408" spans="6:6" x14ac:dyDescent="0.25">
      <c r="F408"/>
    </row>
    <row r="409" spans="6:6" x14ac:dyDescent="0.25">
      <c r="F409"/>
    </row>
    <row r="410" spans="6:6" x14ac:dyDescent="0.25">
      <c r="F410"/>
    </row>
    <row r="411" spans="6:6" x14ac:dyDescent="0.25">
      <c r="F411"/>
    </row>
    <row r="412" spans="6:6" x14ac:dyDescent="0.25">
      <c r="F412"/>
    </row>
    <row r="413" spans="6:6" x14ac:dyDescent="0.25">
      <c r="F413"/>
    </row>
    <row r="414" spans="6:6" x14ac:dyDescent="0.25">
      <c r="F414"/>
    </row>
    <row r="415" spans="6:6" x14ac:dyDescent="0.25">
      <c r="F415"/>
    </row>
    <row r="416" spans="6:6" x14ac:dyDescent="0.25">
      <c r="F416"/>
    </row>
    <row r="417" spans="6:6" x14ac:dyDescent="0.25">
      <c r="F417"/>
    </row>
    <row r="418" spans="6:6" x14ac:dyDescent="0.25">
      <c r="F418"/>
    </row>
    <row r="419" spans="6:6" x14ac:dyDescent="0.25">
      <c r="F419"/>
    </row>
    <row r="420" spans="6:6" x14ac:dyDescent="0.25">
      <c r="F420"/>
    </row>
    <row r="421" spans="6:6" x14ac:dyDescent="0.25">
      <c r="F421"/>
    </row>
    <row r="422" spans="6:6" x14ac:dyDescent="0.25">
      <c r="F422"/>
    </row>
    <row r="423" spans="6:6" x14ac:dyDescent="0.25">
      <c r="F423"/>
    </row>
    <row r="424" spans="6:6" x14ac:dyDescent="0.25">
      <c r="F424"/>
    </row>
    <row r="425" spans="6:6" x14ac:dyDescent="0.25">
      <c r="F425"/>
    </row>
    <row r="426" spans="6:6" x14ac:dyDescent="0.25">
      <c r="F426"/>
    </row>
    <row r="427" spans="6:6" x14ac:dyDescent="0.25">
      <c r="F427"/>
    </row>
    <row r="428" spans="6:6" x14ac:dyDescent="0.25">
      <c r="F428"/>
    </row>
    <row r="429" spans="6:6" x14ac:dyDescent="0.25">
      <c r="F429"/>
    </row>
    <row r="430" spans="6:6" x14ac:dyDescent="0.25">
      <c r="F430"/>
    </row>
    <row r="431" spans="6:6" x14ac:dyDescent="0.25">
      <c r="F431"/>
    </row>
    <row r="432" spans="6:6" x14ac:dyDescent="0.25">
      <c r="F432"/>
    </row>
    <row r="433" spans="6:6" x14ac:dyDescent="0.25">
      <c r="F433"/>
    </row>
    <row r="434" spans="6:6" x14ac:dyDescent="0.25">
      <c r="F434"/>
    </row>
    <row r="435" spans="6:6" x14ac:dyDescent="0.25">
      <c r="F435"/>
    </row>
    <row r="436" spans="6:6" x14ac:dyDescent="0.25">
      <c r="F436"/>
    </row>
    <row r="437" spans="6:6" x14ac:dyDescent="0.25">
      <c r="F437"/>
    </row>
    <row r="438" spans="6:6" x14ac:dyDescent="0.25">
      <c r="F438"/>
    </row>
    <row r="439" spans="6:6" x14ac:dyDescent="0.25">
      <c r="F439"/>
    </row>
    <row r="440" spans="6:6" x14ac:dyDescent="0.25">
      <c r="F440"/>
    </row>
    <row r="441" spans="6:6" x14ac:dyDescent="0.25">
      <c r="F441"/>
    </row>
    <row r="442" spans="6:6" x14ac:dyDescent="0.25">
      <c r="F442"/>
    </row>
    <row r="443" spans="6:6" x14ac:dyDescent="0.25">
      <c r="F443"/>
    </row>
    <row r="444" spans="6:6" x14ac:dyDescent="0.25">
      <c r="F444"/>
    </row>
    <row r="445" spans="6:6" x14ac:dyDescent="0.25">
      <c r="F445"/>
    </row>
    <row r="446" spans="6:6" x14ac:dyDescent="0.25">
      <c r="F446"/>
    </row>
    <row r="447" spans="6:6" x14ac:dyDescent="0.25">
      <c r="F447"/>
    </row>
    <row r="448" spans="6:6" x14ac:dyDescent="0.25">
      <c r="F448"/>
    </row>
    <row r="449" spans="6:6" x14ac:dyDescent="0.25">
      <c r="F449"/>
    </row>
    <row r="450" spans="6:6" x14ac:dyDescent="0.25">
      <c r="F450"/>
    </row>
    <row r="451" spans="6:6" x14ac:dyDescent="0.25">
      <c r="F451"/>
    </row>
    <row r="452" spans="6:6" x14ac:dyDescent="0.25">
      <c r="F452"/>
    </row>
    <row r="453" spans="6:6" x14ac:dyDescent="0.25">
      <c r="F453"/>
    </row>
    <row r="454" spans="6:6" x14ac:dyDescent="0.25">
      <c r="F454"/>
    </row>
    <row r="455" spans="6:6" x14ac:dyDescent="0.25">
      <c r="F455"/>
    </row>
    <row r="456" spans="6:6" x14ac:dyDescent="0.25">
      <c r="F456"/>
    </row>
    <row r="457" spans="6:6" x14ac:dyDescent="0.25">
      <c r="F457"/>
    </row>
    <row r="458" spans="6:6" x14ac:dyDescent="0.25">
      <c r="F458"/>
    </row>
    <row r="459" spans="6:6" x14ac:dyDescent="0.25">
      <c r="F459"/>
    </row>
    <row r="460" spans="6:6" x14ac:dyDescent="0.25">
      <c r="F460"/>
    </row>
    <row r="461" spans="6:6" x14ac:dyDescent="0.25">
      <c r="F461"/>
    </row>
    <row r="462" spans="6:6" x14ac:dyDescent="0.25">
      <c r="F462"/>
    </row>
    <row r="463" spans="6:6" x14ac:dyDescent="0.25">
      <c r="F463"/>
    </row>
    <row r="464" spans="6:6" x14ac:dyDescent="0.25">
      <c r="F464"/>
    </row>
    <row r="465" spans="6:6" x14ac:dyDescent="0.25">
      <c r="F465"/>
    </row>
    <row r="466" spans="6:6" x14ac:dyDescent="0.25">
      <c r="F466"/>
    </row>
    <row r="467" spans="6:6" x14ac:dyDescent="0.25">
      <c r="F467"/>
    </row>
    <row r="468" spans="6:6" x14ac:dyDescent="0.25">
      <c r="F468"/>
    </row>
    <row r="469" spans="6:6" x14ac:dyDescent="0.25">
      <c r="F469"/>
    </row>
    <row r="470" spans="6:6" x14ac:dyDescent="0.25">
      <c r="F470"/>
    </row>
    <row r="471" spans="6:6" x14ac:dyDescent="0.25">
      <c r="F471"/>
    </row>
    <row r="472" spans="6:6" x14ac:dyDescent="0.25">
      <c r="F472"/>
    </row>
    <row r="473" spans="6:6" x14ac:dyDescent="0.25">
      <c r="F473"/>
    </row>
    <row r="474" spans="6:6" x14ac:dyDescent="0.25">
      <c r="F474"/>
    </row>
    <row r="475" spans="6:6" x14ac:dyDescent="0.25">
      <c r="F475"/>
    </row>
    <row r="476" spans="6:6" x14ac:dyDescent="0.25">
      <c r="F476"/>
    </row>
    <row r="477" spans="6:6" x14ac:dyDescent="0.25">
      <c r="F477"/>
    </row>
    <row r="478" spans="6:6" x14ac:dyDescent="0.25">
      <c r="F478"/>
    </row>
    <row r="479" spans="6:6" x14ac:dyDescent="0.25">
      <c r="F479"/>
    </row>
    <row r="480" spans="6:6" x14ac:dyDescent="0.25">
      <c r="F480"/>
    </row>
    <row r="481" spans="6:6" x14ac:dyDescent="0.25">
      <c r="F481"/>
    </row>
    <row r="482" spans="6:6" x14ac:dyDescent="0.25">
      <c r="F482"/>
    </row>
    <row r="483" spans="6:6" x14ac:dyDescent="0.25">
      <c r="F483"/>
    </row>
    <row r="484" spans="6:6" x14ac:dyDescent="0.25">
      <c r="F484"/>
    </row>
    <row r="485" spans="6:6" x14ac:dyDescent="0.25">
      <c r="F485"/>
    </row>
    <row r="486" spans="6:6" x14ac:dyDescent="0.25">
      <c r="F486"/>
    </row>
    <row r="487" spans="6:6" x14ac:dyDescent="0.25">
      <c r="F487"/>
    </row>
    <row r="488" spans="6:6" x14ac:dyDescent="0.25">
      <c r="F488"/>
    </row>
    <row r="489" spans="6:6" x14ac:dyDescent="0.25">
      <c r="F489"/>
    </row>
    <row r="490" spans="6:6" x14ac:dyDescent="0.25">
      <c r="F490"/>
    </row>
    <row r="491" spans="6:6" x14ac:dyDescent="0.25">
      <c r="F491"/>
    </row>
    <row r="492" spans="6:6" x14ac:dyDescent="0.25">
      <c r="F492"/>
    </row>
    <row r="493" spans="6:6" x14ac:dyDescent="0.25">
      <c r="F493"/>
    </row>
    <row r="494" spans="6:6" x14ac:dyDescent="0.25">
      <c r="F494"/>
    </row>
    <row r="495" spans="6:6" x14ac:dyDescent="0.25">
      <c r="F495"/>
    </row>
    <row r="496" spans="6:6" x14ac:dyDescent="0.25">
      <c r="F496"/>
    </row>
    <row r="497" spans="6:6" x14ac:dyDescent="0.25">
      <c r="F497"/>
    </row>
    <row r="498" spans="6:6" x14ac:dyDescent="0.25">
      <c r="F498"/>
    </row>
    <row r="499" spans="6:6" x14ac:dyDescent="0.25">
      <c r="F499"/>
    </row>
    <row r="500" spans="6:6" x14ac:dyDescent="0.25">
      <c r="F500"/>
    </row>
    <row r="501" spans="6:6" x14ac:dyDescent="0.25">
      <c r="F501"/>
    </row>
    <row r="502" spans="6:6" x14ac:dyDescent="0.25">
      <c r="F502"/>
    </row>
    <row r="503" spans="6:6" x14ac:dyDescent="0.25">
      <c r="F503"/>
    </row>
    <row r="504" spans="6:6" x14ac:dyDescent="0.25">
      <c r="F504"/>
    </row>
    <row r="505" spans="6:6" x14ac:dyDescent="0.25">
      <c r="F505"/>
    </row>
    <row r="506" spans="6:6" x14ac:dyDescent="0.25">
      <c r="F506"/>
    </row>
    <row r="507" spans="6:6" x14ac:dyDescent="0.25">
      <c r="F507"/>
    </row>
    <row r="508" spans="6:6" x14ac:dyDescent="0.25">
      <c r="F508"/>
    </row>
    <row r="509" spans="6:6" x14ac:dyDescent="0.25">
      <c r="F509"/>
    </row>
    <row r="510" spans="6:6" x14ac:dyDescent="0.25">
      <c r="F510"/>
    </row>
    <row r="511" spans="6:6" x14ac:dyDescent="0.25">
      <c r="F511"/>
    </row>
    <row r="512" spans="6:6" x14ac:dyDescent="0.25">
      <c r="F512"/>
    </row>
    <row r="513" spans="6:6" x14ac:dyDescent="0.25">
      <c r="F513"/>
    </row>
    <row r="514" spans="6:6" x14ac:dyDescent="0.25">
      <c r="F514"/>
    </row>
    <row r="515" spans="6:6" x14ac:dyDescent="0.25">
      <c r="F515"/>
    </row>
    <row r="516" spans="6:6" x14ac:dyDescent="0.25">
      <c r="F516"/>
    </row>
    <row r="517" spans="6:6" x14ac:dyDescent="0.25">
      <c r="F517"/>
    </row>
    <row r="518" spans="6:6" x14ac:dyDescent="0.25">
      <c r="F518"/>
    </row>
    <row r="519" spans="6:6" x14ac:dyDescent="0.25">
      <c r="F519"/>
    </row>
    <row r="520" spans="6:6" x14ac:dyDescent="0.25">
      <c r="F520"/>
    </row>
    <row r="521" spans="6:6" x14ac:dyDescent="0.25">
      <c r="F521"/>
    </row>
    <row r="522" spans="6:6" x14ac:dyDescent="0.25">
      <c r="F522"/>
    </row>
    <row r="523" spans="6:6" x14ac:dyDescent="0.25">
      <c r="F523"/>
    </row>
    <row r="524" spans="6:6" x14ac:dyDescent="0.25">
      <c r="F524"/>
    </row>
    <row r="525" spans="6:6" x14ac:dyDescent="0.25">
      <c r="F525"/>
    </row>
    <row r="526" spans="6:6" x14ac:dyDescent="0.25">
      <c r="F526"/>
    </row>
    <row r="527" spans="6:6" x14ac:dyDescent="0.25">
      <c r="F527"/>
    </row>
    <row r="528" spans="6:6" x14ac:dyDescent="0.25">
      <c r="F528"/>
    </row>
    <row r="529" spans="6:6" x14ac:dyDescent="0.25">
      <c r="F529"/>
    </row>
    <row r="530" spans="6:6" x14ac:dyDescent="0.25">
      <c r="F530"/>
    </row>
    <row r="531" spans="6:6" x14ac:dyDescent="0.25">
      <c r="F531"/>
    </row>
    <row r="532" spans="6:6" x14ac:dyDescent="0.25">
      <c r="F532"/>
    </row>
    <row r="533" spans="6:6" x14ac:dyDescent="0.25">
      <c r="F533"/>
    </row>
    <row r="534" spans="6:6" x14ac:dyDescent="0.25">
      <c r="F534"/>
    </row>
    <row r="535" spans="6:6" x14ac:dyDescent="0.25">
      <c r="F535"/>
    </row>
    <row r="536" spans="6:6" x14ac:dyDescent="0.25">
      <c r="F536"/>
    </row>
    <row r="537" spans="6:6" x14ac:dyDescent="0.25">
      <c r="F537"/>
    </row>
    <row r="538" spans="6:6" x14ac:dyDescent="0.25">
      <c r="F538"/>
    </row>
    <row r="539" spans="6:6" x14ac:dyDescent="0.25">
      <c r="F539"/>
    </row>
    <row r="540" spans="6:6" x14ac:dyDescent="0.25">
      <c r="F540"/>
    </row>
    <row r="541" spans="6:6" x14ac:dyDescent="0.25">
      <c r="F541"/>
    </row>
    <row r="542" spans="6:6" x14ac:dyDescent="0.25">
      <c r="F542"/>
    </row>
    <row r="543" spans="6:6" x14ac:dyDescent="0.25">
      <c r="F543"/>
    </row>
    <row r="544" spans="6:6" x14ac:dyDescent="0.25">
      <c r="F544"/>
    </row>
    <row r="545" spans="6:6" x14ac:dyDescent="0.25">
      <c r="F545"/>
    </row>
    <row r="546" spans="6:6" x14ac:dyDescent="0.25">
      <c r="F546"/>
    </row>
    <row r="547" spans="6:6" x14ac:dyDescent="0.25">
      <c r="F547"/>
    </row>
    <row r="548" spans="6:6" x14ac:dyDescent="0.25">
      <c r="F548"/>
    </row>
    <row r="549" spans="6:6" x14ac:dyDescent="0.25">
      <c r="F549"/>
    </row>
    <row r="550" spans="6:6" x14ac:dyDescent="0.25">
      <c r="F550"/>
    </row>
    <row r="551" spans="6:6" x14ac:dyDescent="0.25">
      <c r="F551"/>
    </row>
    <row r="552" spans="6:6" x14ac:dyDescent="0.25">
      <c r="F552"/>
    </row>
    <row r="553" spans="6:6" x14ac:dyDescent="0.25">
      <c r="F553"/>
    </row>
    <row r="554" spans="6:6" x14ac:dyDescent="0.25">
      <c r="F554"/>
    </row>
    <row r="555" spans="6:6" x14ac:dyDescent="0.25">
      <c r="F555"/>
    </row>
    <row r="556" spans="6:6" x14ac:dyDescent="0.25">
      <c r="F556"/>
    </row>
    <row r="557" spans="6:6" x14ac:dyDescent="0.25">
      <c r="F557"/>
    </row>
    <row r="558" spans="6:6" x14ac:dyDescent="0.25">
      <c r="F558"/>
    </row>
    <row r="559" spans="6:6" x14ac:dyDescent="0.25">
      <c r="F559"/>
    </row>
    <row r="560" spans="6:6" x14ac:dyDescent="0.25">
      <c r="F560"/>
    </row>
    <row r="561" spans="6:6" x14ac:dyDescent="0.25">
      <c r="F561"/>
    </row>
    <row r="562" spans="6:6" x14ac:dyDescent="0.25">
      <c r="F562"/>
    </row>
    <row r="563" spans="6:6" x14ac:dyDescent="0.25">
      <c r="F563"/>
    </row>
    <row r="564" spans="6:6" x14ac:dyDescent="0.25">
      <c r="F564"/>
    </row>
    <row r="565" spans="6:6" x14ac:dyDescent="0.25">
      <c r="F565"/>
    </row>
    <row r="566" spans="6:6" x14ac:dyDescent="0.25">
      <c r="F566"/>
    </row>
    <row r="567" spans="6:6" x14ac:dyDescent="0.25">
      <c r="F567"/>
    </row>
    <row r="568" spans="6:6" x14ac:dyDescent="0.25">
      <c r="F568"/>
    </row>
    <row r="569" spans="6:6" x14ac:dyDescent="0.25">
      <c r="F569"/>
    </row>
    <row r="570" spans="6:6" x14ac:dyDescent="0.25">
      <c r="F570"/>
    </row>
    <row r="571" spans="6:6" x14ac:dyDescent="0.25">
      <c r="F571"/>
    </row>
    <row r="572" spans="6:6" x14ac:dyDescent="0.25">
      <c r="F572"/>
    </row>
    <row r="573" spans="6:6" x14ac:dyDescent="0.25">
      <c r="F573"/>
    </row>
    <row r="574" spans="6:6" x14ac:dyDescent="0.25">
      <c r="F574"/>
    </row>
    <row r="575" spans="6:6" x14ac:dyDescent="0.25">
      <c r="F575"/>
    </row>
    <row r="576" spans="6:6" x14ac:dyDescent="0.25">
      <c r="F576"/>
    </row>
    <row r="577" spans="6:6" x14ac:dyDescent="0.25">
      <c r="F577"/>
    </row>
    <row r="578" spans="6:6" x14ac:dyDescent="0.25">
      <c r="F578"/>
    </row>
    <row r="579" spans="6:6" x14ac:dyDescent="0.25">
      <c r="F579"/>
    </row>
    <row r="580" spans="6:6" x14ac:dyDescent="0.25">
      <c r="F580"/>
    </row>
    <row r="581" spans="6:6" x14ac:dyDescent="0.25">
      <c r="F581"/>
    </row>
    <row r="582" spans="6:6" x14ac:dyDescent="0.25">
      <c r="F582"/>
    </row>
    <row r="583" spans="6:6" x14ac:dyDescent="0.25">
      <c r="F583"/>
    </row>
    <row r="584" spans="6:6" x14ac:dyDescent="0.25">
      <c r="F584"/>
    </row>
    <row r="585" spans="6:6" x14ac:dyDescent="0.25">
      <c r="F585"/>
    </row>
    <row r="586" spans="6:6" x14ac:dyDescent="0.25">
      <c r="F586"/>
    </row>
    <row r="587" spans="6:6" x14ac:dyDescent="0.25">
      <c r="F587"/>
    </row>
    <row r="588" spans="6:6" x14ac:dyDescent="0.25">
      <c r="F588"/>
    </row>
    <row r="589" spans="6:6" x14ac:dyDescent="0.25">
      <c r="F589"/>
    </row>
    <row r="590" spans="6:6" x14ac:dyDescent="0.25">
      <c r="F590"/>
    </row>
    <row r="591" spans="6:6" x14ac:dyDescent="0.25">
      <c r="F591"/>
    </row>
    <row r="592" spans="6:6" x14ac:dyDescent="0.25">
      <c r="F592"/>
    </row>
    <row r="593" spans="6:6" x14ac:dyDescent="0.25">
      <c r="F593"/>
    </row>
    <row r="594" spans="6:6" x14ac:dyDescent="0.25">
      <c r="F594"/>
    </row>
    <row r="595" spans="6:6" x14ac:dyDescent="0.25">
      <c r="F595"/>
    </row>
    <row r="596" spans="6:6" x14ac:dyDescent="0.25">
      <c r="F596"/>
    </row>
    <row r="597" spans="6:6" x14ac:dyDescent="0.25">
      <c r="F59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BCFC001A-4221-4BBE-9249-15BEF4D34450}">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2B63F200-91D1-4E38-9422-8B326E1EEE2B}">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1D388F00-6CB9-42C3-AE8C-DDCFBD8E214C}">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 General</vt:lpstr>
      <vt:lpstr>Product Dashboard</vt:lpstr>
      <vt:lpstr>Main</vt:lpstr>
      <vt:lpstr>Diskon</vt:lpstr>
      <vt:lpstr>Product</vt:lpstr>
      <vt:lpstr>pivot general</vt:lpstr>
      <vt:lpstr>pivot 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Farid Aldi</cp:lastModifiedBy>
  <dcterms:created xsi:type="dcterms:W3CDTF">2023-05-26T09:37:18Z</dcterms:created>
  <dcterms:modified xsi:type="dcterms:W3CDTF">2023-10-15T15:15:27Z</dcterms:modified>
</cp:coreProperties>
</file>