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Dev\arkteos_reg3\"/>
    </mc:Choice>
  </mc:AlternateContent>
  <xr:revisionPtr revIDLastSave="0" documentId="13_ncr:1_{CAE0D78C-DDF9-4450-937D-9321F93C3F43}" xr6:coauthVersionLast="47" xr6:coauthVersionMax="47" xr10:uidLastSave="{00000000-0000-0000-0000-000000000000}"/>
  <bookViews>
    <workbookView xWindow="-110" yWindow="-110" windowWidth="32220" windowHeight="17620" xr2:uid="{00000000-000D-0000-FFFF-FFFF00000000}"/>
  </bookViews>
  <sheets>
    <sheet name="Values" sheetId="1" r:id="rId1"/>
    <sheet name="Lower_case" sheetId="3" r:id="rId2"/>
    <sheet name="Simul" sheetId="2" r:id="rId3"/>
    <sheet name="Hist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3" i="1" l="1"/>
  <c r="R22" i="1"/>
  <c r="R21" i="1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6" i="4"/>
  <c r="B7" i="4"/>
  <c r="B8" i="4"/>
  <c r="B9" i="4"/>
  <c r="B10" i="4"/>
  <c r="B11" i="4"/>
  <c r="E2" i="4"/>
  <c r="E3" i="4"/>
  <c r="E4" i="4"/>
  <c r="E5" i="4"/>
  <c r="E1" i="4"/>
  <c r="B2" i="4"/>
  <c r="B3" i="4"/>
  <c r="B4" i="4"/>
  <c r="B5" i="4"/>
  <c r="B6" i="4"/>
  <c r="B1" i="4"/>
  <c r="L2" i="2"/>
  <c r="T2" i="1"/>
  <c r="T4" i="1"/>
  <c r="T5" i="1"/>
  <c r="T6" i="1"/>
  <c r="T7" i="1"/>
  <c r="T8" i="1"/>
  <c r="T9" i="1"/>
  <c r="T12" i="1"/>
  <c r="T15" i="1"/>
  <c r="T16" i="1"/>
  <c r="T18" i="1"/>
  <c r="S2" i="1"/>
  <c r="S4" i="1"/>
  <c r="S5" i="1"/>
  <c r="S6" i="1"/>
  <c r="S7" i="1"/>
  <c r="S8" i="1"/>
  <c r="S9" i="1"/>
  <c r="S12" i="1"/>
  <c r="S15" i="1"/>
  <c r="S16" i="1"/>
  <c r="S18" i="1"/>
  <c r="R2" i="1"/>
  <c r="R4" i="1"/>
  <c r="R5" i="1"/>
  <c r="R6" i="1"/>
  <c r="R7" i="1"/>
  <c r="R8" i="1"/>
  <c r="R9" i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" i="3"/>
  <c r="R12" i="1"/>
  <c r="R15" i="1"/>
  <c r="R16" i="1"/>
  <c r="R18" i="1"/>
  <c r="K1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" i="1"/>
  <c r="K15" i="1"/>
  <c r="K3" i="1"/>
  <c r="S3" i="1" s="1"/>
  <c r="K4" i="1"/>
  <c r="K5" i="1"/>
  <c r="K6" i="1"/>
  <c r="K7" i="1"/>
  <c r="K8" i="1"/>
  <c r="K9" i="1"/>
  <c r="K10" i="1"/>
  <c r="T10" i="1" s="1"/>
  <c r="K11" i="1"/>
  <c r="S11" i="1" s="1"/>
  <c r="K12" i="1"/>
  <c r="K13" i="1"/>
  <c r="S13" i="1" s="1"/>
  <c r="K14" i="1"/>
  <c r="T14" i="1" s="1"/>
  <c r="K17" i="1"/>
  <c r="S17" i="1" s="1"/>
  <c r="K18" i="1"/>
  <c r="K19" i="1"/>
  <c r="S19" i="1" s="1"/>
  <c r="K20" i="1"/>
  <c r="S20" i="1" s="1"/>
  <c r="K2" i="1"/>
  <c r="F3" i="2"/>
  <c r="F2" i="2"/>
  <c r="I2" i="2"/>
  <c r="B2" i="2"/>
  <c r="B3" i="2" s="1"/>
  <c r="B7" i="2" s="1"/>
  <c r="C7" i="2" s="1"/>
  <c r="R10" i="1" l="1"/>
  <c r="R14" i="1"/>
  <c r="R20" i="1"/>
  <c r="R11" i="1"/>
  <c r="S14" i="1"/>
  <c r="R13" i="1"/>
  <c r="R19" i="1"/>
  <c r="S10" i="1"/>
  <c r="T3" i="1"/>
  <c r="T17" i="1"/>
  <c r="T13" i="1"/>
  <c r="T20" i="1"/>
  <c r="R3" i="1"/>
  <c r="T19" i="1"/>
  <c r="T11" i="1"/>
  <c r="R17" i="1"/>
  <c r="B4" i="2"/>
  <c r="B8" i="2" s="1"/>
  <c r="C8" i="2" s="1"/>
  <c r="C9" i="2" s="1"/>
</calcChain>
</file>

<file path=xl/sharedStrings.xml><?xml version="1.0" encoding="utf-8"?>
<sst xmlns="http://schemas.openxmlformats.org/spreadsheetml/2006/main" count="171" uniqueCount="117">
  <si>
    <t>Donnée</t>
  </si>
  <si>
    <t>Flux</t>
  </si>
  <si>
    <t>Formule</t>
  </si>
  <si>
    <t>Température extérieure</t>
  </si>
  <si>
    <t>[62]/10</t>
  </si>
  <si>
    <t>Ensemble</t>
  </si>
  <si>
    <t>Chauffe-eau</t>
  </si>
  <si>
    <t>Général PAC</t>
  </si>
  <si>
    <t>Etat (marche)</t>
  </si>
  <si>
    <t>Chauffage</t>
  </si>
  <si>
    <t>([24]+[25]*256)/10</t>
  </si>
  <si>
    <t>([108]+[109]*256)/10</t>
  </si>
  <si>
    <t>([110]+[111]*256)/10</t>
  </si>
  <si>
    <t>Valeur</t>
  </si>
  <si>
    <t>*10</t>
  </si>
  <si>
    <t>low</t>
  </si>
  <si>
    <t>high</t>
  </si>
  <si>
    <t>val1</t>
  </si>
  <si>
    <t>val2</t>
  </si>
  <si>
    <t>décimal</t>
  </si>
  <si>
    <t>hex</t>
  </si>
  <si>
    <t>Candidats</t>
  </si>
  <si>
    <t>Colonne</t>
  </si>
  <si>
    <t>Valeur déc</t>
  </si>
  <si>
    <t>Valeur hexa</t>
  </si>
  <si>
    <t>Décimal</t>
  </si>
  <si>
    <t>([68]+[69]*256)/10</t>
  </si>
  <si>
    <t>Température eau primaire aller</t>
  </si>
  <si>
    <t>Température eau primaire retour</t>
  </si>
  <si>
    <t>Date année</t>
  </si>
  <si>
    <t>Date mois</t>
  </si>
  <si>
    <t>Date jour</t>
  </si>
  <si>
    <t>Date heure</t>
  </si>
  <si>
    <t>Date minutes</t>
  </si>
  <si>
    <t>Date secondes</t>
  </si>
  <si>
    <t>Consigne intérieure zone 1</t>
  </si>
  <si>
    <t>Décimal /10</t>
  </si>
  <si>
    <t>Stream</t>
  </si>
  <si>
    <t>Name</t>
  </si>
  <si>
    <t>Description</t>
  </si>
  <si>
    <t>Byte1</t>
  </si>
  <si>
    <t>Weigth1</t>
  </si>
  <si>
    <t>Byte2</t>
  </si>
  <si>
    <t>Weight2</t>
  </si>
  <si>
    <t>Marche/Arrêt Général</t>
  </si>
  <si>
    <t>Mode zone 1</t>
  </si>
  <si>
    <t>Température intérieur zone 1</t>
  </si>
  <si>
    <t>Température eau départ zone 1</t>
  </si>
  <si>
    <t>Température eau retour zone 1</t>
  </si>
  <si>
    <t>Température ballon ECS milieu</t>
  </si>
  <si>
    <t>Température ballon ECS bas</t>
  </si>
  <si>
    <t>Implémenté</t>
  </si>
  <si>
    <t>Divider</t>
  </si>
  <si>
    <t>-</t>
  </si>
  <si>
    <t>ZONE1_MODE</t>
  </si>
  <si>
    <t>ZONE1_CONSIGNE</t>
  </si>
  <si>
    <t>GENERAL_ETAT</t>
  </si>
  <si>
    <t>PRIMAIRE_PRESSION</t>
  </si>
  <si>
    <t>EXTERIEUR_TEMP</t>
  </si>
  <si>
    <t>ZONE1_TEMP_INTERIEUR</t>
  </si>
  <si>
    <t>PRIMAIRE_TEMP_EAU_ALLER</t>
  </si>
  <si>
    <t>PRIMAIRE_TEMP_EAU_RETOUR</t>
  </si>
  <si>
    <t>ZONE1_TEMP_EAU_RETOUR</t>
  </si>
  <si>
    <t>ZONE1_TEMP_EAU_DEPART</t>
  </si>
  <si>
    <t>ECS_ETAT</t>
  </si>
  <si>
    <t>ECS_TEMP_EAU_MILIEU</t>
  </si>
  <si>
    <t>ECS_TEMP_EAU_BAS</t>
  </si>
  <si>
    <t>Pression eau primaire</t>
  </si>
  <si>
    <t>Oui</t>
  </si>
  <si>
    <t>general_etat</t>
  </si>
  <si>
    <t>primaire_pression</t>
  </si>
  <si>
    <t>primaire_temp_eau_aller</t>
  </si>
  <si>
    <t>primaire_temp_eau_retour</t>
  </si>
  <si>
    <t>zone1_mode</t>
  </si>
  <si>
    <t>exterieur_temp</t>
  </si>
  <si>
    <t>zone1_temp_interieur</t>
  </si>
  <si>
    <t>zone1_temp_eau_depart</t>
  </si>
  <si>
    <t>zone1_temp_eau_retour</t>
  </si>
  <si>
    <t>zone1_consigne</t>
  </si>
  <si>
    <t>ecs_etat</t>
  </si>
  <si>
    <t>ecs_temp_eau_milieu</t>
  </si>
  <si>
    <t>ecs_temp_eau_bas</t>
  </si>
  <si>
    <t>Débit eau ?</t>
  </si>
  <si>
    <t>% circulateur ?</t>
  </si>
  <si>
    <t>Etat résistance  ?</t>
  </si>
  <si>
    <t>Statut PAC (chaud / froid)</t>
  </si>
  <si>
    <t>Vitesse ventilateur (450 tr/min)</t>
  </si>
  <si>
    <t>OpenHAB Thing Channels</t>
  </si>
  <si>
    <t>Python Dict Decoder</t>
  </si>
  <si>
    <t>OpenHAB items</t>
  </si>
  <si>
    <t>PW produit instant</t>
  </si>
  <si>
    <t>PW conso instant</t>
  </si>
  <si>
    <t>Hexa</t>
  </si>
  <si>
    <t>227!156</t>
  </si>
  <si>
    <t>3D00</t>
  </si>
  <si>
    <t>7D3</t>
  </si>
  <si>
    <t>1B8B</t>
  </si>
  <si>
    <t>1F14</t>
  </si>
  <si>
    <t>74A</t>
  </si>
  <si>
    <t>DC9</t>
  </si>
  <si>
    <t>B7B</t>
  </si>
  <si>
    <t>CF4</t>
  </si>
  <si>
    <t>B79</t>
  </si>
  <si>
    <t>3C3</t>
  </si>
  <si>
    <t>fan_speed_evaporator_1</t>
  </si>
  <si>
    <t>Groupe Frigo</t>
  </si>
  <si>
    <t>Voltage DC</t>
  </si>
  <si>
    <t>dc_voltage</t>
  </si>
  <si>
    <t>Voltage DC groupe frigo 1</t>
  </si>
  <si>
    <t>Vitesse ventalisateur groupe frigo 1</t>
  </si>
  <si>
    <t>active_error_reg</t>
  </si>
  <si>
    <t>Erreur active n°1  (régulation)</t>
  </si>
  <si>
    <t>Erreur active n°1 (frigo)</t>
  </si>
  <si>
    <t>Différemment</t>
  </si>
  <si>
    <t>Erreur groupe frigo</t>
  </si>
  <si>
    <t>Erreur régulation</t>
  </si>
  <si>
    <t>&amp; 0x0F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</si>
</sst>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"/>
  <sheetViews>
    <sheetView tabSelected="1" zoomScale="90" zoomScaleNormal="90" workbookViewId="0">
      <selection activeCell="O24" sqref="O24"/>
    </sheetView>
  </sheetViews>
  <sheetFormatPr baseColWidth="10" defaultColWidth="8.7265625" defaultRowHeight="14.5" x14ac:dyDescent="0.35"/>
  <cols>
    <col min="1" max="1" width="11.1796875" bestFit="1" customWidth="1"/>
    <col min="2" max="2" width="27.54296875" bestFit="1" customWidth="1"/>
    <col min="4" max="4" width="18.81640625" bestFit="1" customWidth="1"/>
    <col min="8" max="8" width="11.26953125" bestFit="1" customWidth="1"/>
    <col min="9" max="9" width="6.81640625" bestFit="1" customWidth="1"/>
    <col min="10" max="10" width="25.26953125" bestFit="1" customWidth="1"/>
    <col min="11" max="11" width="28.81640625" bestFit="1" customWidth="1"/>
    <col min="18" max="18" width="70.1796875" customWidth="1"/>
    <col min="19" max="19" width="32.7265625" customWidth="1"/>
    <col min="20" max="20" width="127.26953125" bestFit="1" customWidth="1"/>
  </cols>
  <sheetData>
    <row r="1" spans="1:20" s="1" customFormat="1" x14ac:dyDescent="0.35">
      <c r="A1" s="1" t="s">
        <v>5</v>
      </c>
      <c r="B1" s="1" t="s">
        <v>0</v>
      </c>
      <c r="C1" s="1" t="s">
        <v>1</v>
      </c>
      <c r="D1" s="1" t="s">
        <v>2</v>
      </c>
      <c r="E1" s="1" t="s">
        <v>21</v>
      </c>
      <c r="H1" s="1" t="s">
        <v>51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52</v>
      </c>
      <c r="R1" s="1" t="s">
        <v>88</v>
      </c>
      <c r="S1" s="1" t="s">
        <v>87</v>
      </c>
      <c r="T1" s="1" t="s">
        <v>89</v>
      </c>
    </row>
    <row r="2" spans="1:20" x14ac:dyDescent="0.35">
      <c r="A2" t="s">
        <v>7</v>
      </c>
      <c r="B2" t="s">
        <v>44</v>
      </c>
      <c r="I2">
        <f>C2</f>
        <v>0</v>
      </c>
      <c r="J2" t="s">
        <v>69</v>
      </c>
      <c r="K2" t="str">
        <f>B2</f>
        <v>Marche/Arrêt Général</v>
      </c>
      <c r="L2">
        <v>0</v>
      </c>
      <c r="M2">
        <v>0</v>
      </c>
      <c r="N2">
        <v>0</v>
      </c>
      <c r="O2">
        <v>0</v>
      </c>
      <c r="P2">
        <v>0</v>
      </c>
      <c r="R2" t="str">
        <f t="shared" ref="R2:R23" si="0">IF(H2="Oui",_xlfn.CONCAT("{ 'stream' : ",I2,", 'name' : '",J2,"' ,'descr' : '",K2,"', 'byte1': ",L2,", 'weight1': ",M2,", 'byte2': ",N2,", 'weight2': ",O2,", 'divider': ",P2," }," ),"")</f>
        <v/>
      </c>
      <c r="S2" t="str">
        <f>IF(H2="Oui",_xlfn.CONCAT("        Type number : ",J2," """,K2,"""  [stateTopic=""arkteos/reg3/",J2,"""]"),"")</f>
        <v/>
      </c>
      <c r="T2" t="str">
        <f>IF(H2="Oui",_xlfn.CONCAT("        Number Arkteosreg3_",J2," """,K2,""" {channel=""mqtt:topic:arkteos-reg3:",J2,"""}"),"")</f>
        <v/>
      </c>
    </row>
    <row r="3" spans="1:20" x14ac:dyDescent="0.35">
      <c r="A3" t="s">
        <v>7</v>
      </c>
      <c r="B3" t="s">
        <v>67</v>
      </c>
      <c r="C3">
        <v>227</v>
      </c>
      <c r="D3" t="s">
        <v>4</v>
      </c>
      <c r="H3" t="s">
        <v>68</v>
      </c>
      <c r="I3">
        <f t="shared" ref="I3:I20" si="1">C3</f>
        <v>227</v>
      </c>
      <c r="J3" t="s">
        <v>70</v>
      </c>
      <c r="K3" t="str">
        <f t="shared" ref="K3:K20" si="2">B3</f>
        <v>Pression eau primaire</v>
      </c>
      <c r="L3">
        <v>62</v>
      </c>
      <c r="M3">
        <v>1</v>
      </c>
      <c r="N3">
        <v>0</v>
      </c>
      <c r="O3">
        <v>0</v>
      </c>
      <c r="P3">
        <v>10</v>
      </c>
      <c r="R3" t="str">
        <f t="shared" si="0"/>
        <v>{ 'stream' : 227, 'name' : 'primaire_pression' ,'descr' : 'Pression eau primaire', 'byte1': 62, 'weight1': 1, 'byte2': 0, 'weight2': 0, 'divider': 10 },</v>
      </c>
      <c r="S3" t="str">
        <f>IF(H3="Oui",_xlfn.CONCAT("        Type number : ",J3," """,K3,"""  [stateTopic=""arkteos/reg3/",J3,"""]"),"")</f>
        <v xml:space="preserve">        Type number : primaire_pression "Pression eau primaire"  [stateTopic="arkteos/reg3/primaire_pression"]</v>
      </c>
      <c r="T3" t="str">
        <f>IF(H3="Oui",_xlfn.CONCAT("        Number Arkteosreg3_",J3," """,K3,""" {channel=""mqtt:topic:arkteos-reg3:",J3,"""}"),"")</f>
        <v xml:space="preserve">        Number Arkteosreg3_primaire_pression "Pression eau primaire" {channel="mqtt:topic:arkteos-reg3:primaire_pression"}</v>
      </c>
    </row>
    <row r="4" spans="1:20" x14ac:dyDescent="0.35">
      <c r="A4" t="s">
        <v>7</v>
      </c>
      <c r="B4" t="s">
        <v>29</v>
      </c>
      <c r="C4">
        <v>227</v>
      </c>
      <c r="E4">
        <v>168</v>
      </c>
      <c r="H4" t="s">
        <v>53</v>
      </c>
      <c r="I4">
        <f t="shared" si="1"/>
        <v>227</v>
      </c>
      <c r="J4" t="s">
        <v>53</v>
      </c>
      <c r="K4" t="str">
        <f t="shared" si="2"/>
        <v>Date année</v>
      </c>
      <c r="R4" t="str">
        <f t="shared" si="0"/>
        <v/>
      </c>
      <c r="S4" t="str">
        <f>IF(H4="Oui",_xlfn.CONCAT("        Type number : ",J4," """,K4,"""  [stateTopic=""arkteos/reg3/",J4,"""]"),"")</f>
        <v/>
      </c>
      <c r="T4" t="str">
        <f>IF(H4="Oui",_xlfn.CONCAT("        Number Arkteosreg3_",J4," """,K4,""" {channel=""mqtt:topic:arkteos-reg3:",J4,"""}"),"")</f>
        <v/>
      </c>
    </row>
    <row r="5" spans="1:20" x14ac:dyDescent="0.35">
      <c r="A5" t="s">
        <v>7</v>
      </c>
      <c r="B5" t="s">
        <v>30</v>
      </c>
      <c r="C5">
        <v>227</v>
      </c>
      <c r="E5">
        <v>169</v>
      </c>
      <c r="H5" t="s">
        <v>53</v>
      </c>
      <c r="I5">
        <f t="shared" si="1"/>
        <v>227</v>
      </c>
      <c r="J5" t="s">
        <v>53</v>
      </c>
      <c r="K5" t="str">
        <f t="shared" si="2"/>
        <v>Date mois</v>
      </c>
      <c r="R5" t="str">
        <f t="shared" si="0"/>
        <v/>
      </c>
      <c r="S5" t="str">
        <f>IF(H5="Oui",_xlfn.CONCAT("        Type number : ",J5," """,K5,"""  [stateTopic=""arkteos/reg3/",J5,"""]"),"")</f>
        <v/>
      </c>
      <c r="T5" t="str">
        <f>IF(H5="Oui",_xlfn.CONCAT("        Number Arkteosreg3_",J5," """,K5,""" {channel=""mqtt:topic:arkteos-reg3:",J5,"""}"),"")</f>
        <v/>
      </c>
    </row>
    <row r="6" spans="1:20" x14ac:dyDescent="0.35">
      <c r="A6" t="s">
        <v>7</v>
      </c>
      <c r="B6" t="s">
        <v>31</v>
      </c>
      <c r="C6">
        <v>227</v>
      </c>
      <c r="E6">
        <v>170</v>
      </c>
      <c r="H6" t="s">
        <v>53</v>
      </c>
      <c r="I6">
        <f t="shared" si="1"/>
        <v>227</v>
      </c>
      <c r="J6" t="s">
        <v>53</v>
      </c>
      <c r="K6" t="str">
        <f t="shared" si="2"/>
        <v>Date jour</v>
      </c>
      <c r="R6" t="str">
        <f t="shared" si="0"/>
        <v/>
      </c>
      <c r="S6" t="str">
        <f>IF(H6="Oui",_xlfn.CONCAT("        Type number : ",J6," """,K6,"""  [stateTopic=""arkteos/reg3/",J6,"""]"),"")</f>
        <v/>
      </c>
      <c r="T6" t="str">
        <f>IF(H6="Oui",_xlfn.CONCAT("        Number Arkteosreg3_",J6," """,K6,""" {channel=""mqtt:topic:arkteos-reg3:",J6,"""}"),"")</f>
        <v/>
      </c>
    </row>
    <row r="7" spans="1:20" x14ac:dyDescent="0.35">
      <c r="A7" t="s">
        <v>7</v>
      </c>
      <c r="B7" t="s">
        <v>32</v>
      </c>
      <c r="C7">
        <v>227</v>
      </c>
      <c r="E7">
        <v>171</v>
      </c>
      <c r="H7" t="s">
        <v>53</v>
      </c>
      <c r="I7">
        <f t="shared" si="1"/>
        <v>227</v>
      </c>
      <c r="J7" t="s">
        <v>53</v>
      </c>
      <c r="K7" t="str">
        <f t="shared" si="2"/>
        <v>Date heure</v>
      </c>
      <c r="R7" t="str">
        <f t="shared" si="0"/>
        <v/>
      </c>
      <c r="S7" t="str">
        <f>IF(H7="Oui",_xlfn.CONCAT("        Type number : ",J7," """,K7,"""  [stateTopic=""arkteos/reg3/",J7,"""]"),"")</f>
        <v/>
      </c>
      <c r="T7" t="str">
        <f>IF(H7="Oui",_xlfn.CONCAT("        Number Arkteosreg3_",J7," """,K7,""" {channel=""mqtt:topic:arkteos-reg3:",J7,"""}"),"")</f>
        <v/>
      </c>
    </row>
    <row r="8" spans="1:20" x14ac:dyDescent="0.35">
      <c r="A8" t="s">
        <v>7</v>
      </c>
      <c r="B8" t="s">
        <v>33</v>
      </c>
      <c r="C8">
        <v>227</v>
      </c>
      <c r="E8">
        <v>172</v>
      </c>
      <c r="H8" t="s">
        <v>53</v>
      </c>
      <c r="I8">
        <f t="shared" si="1"/>
        <v>227</v>
      </c>
      <c r="J8" t="s">
        <v>53</v>
      </c>
      <c r="K8" t="str">
        <f t="shared" si="2"/>
        <v>Date minutes</v>
      </c>
      <c r="R8" t="str">
        <f t="shared" si="0"/>
        <v/>
      </c>
      <c r="S8" t="str">
        <f>IF(H8="Oui",_xlfn.CONCAT("        Type number : ",J8," """,K8,"""  [stateTopic=""arkteos/reg3/",J8,"""]"),"")</f>
        <v/>
      </c>
      <c r="T8" t="str">
        <f>IF(H8="Oui",_xlfn.CONCAT("        Number Arkteosreg3_",J8," """,K8,""" {channel=""mqtt:topic:arkteos-reg3:",J8,"""}"),"")</f>
        <v/>
      </c>
    </row>
    <row r="9" spans="1:20" x14ac:dyDescent="0.35">
      <c r="A9" t="s">
        <v>7</v>
      </c>
      <c r="B9" t="s">
        <v>34</v>
      </c>
      <c r="C9">
        <v>227</v>
      </c>
      <c r="E9">
        <v>173</v>
      </c>
      <c r="H9" t="s">
        <v>53</v>
      </c>
      <c r="I9">
        <f t="shared" si="1"/>
        <v>227</v>
      </c>
      <c r="J9" t="s">
        <v>53</v>
      </c>
      <c r="K9" t="str">
        <f t="shared" si="2"/>
        <v>Date secondes</v>
      </c>
      <c r="R9" t="str">
        <f t="shared" si="0"/>
        <v/>
      </c>
      <c r="S9" t="str">
        <f>IF(H9="Oui",_xlfn.CONCAT("        Type number : ",J9," """,K9,"""  [stateTopic=""arkteos/reg3/",J9,"""]"),"")</f>
        <v/>
      </c>
      <c r="T9" t="str">
        <f>IF(H9="Oui",_xlfn.CONCAT("        Number Arkteosreg3_",J9," """,K9,""" {channel=""mqtt:topic:arkteos-reg3:",J9,"""}"),"")</f>
        <v/>
      </c>
    </row>
    <row r="10" spans="1:20" x14ac:dyDescent="0.35">
      <c r="A10" t="s">
        <v>7</v>
      </c>
      <c r="B10" t="s">
        <v>27</v>
      </c>
      <c r="C10">
        <v>227</v>
      </c>
      <c r="E10">
        <v>54.55</v>
      </c>
      <c r="H10" t="s">
        <v>68</v>
      </c>
      <c r="I10">
        <f t="shared" si="1"/>
        <v>227</v>
      </c>
      <c r="J10" t="s">
        <v>71</v>
      </c>
      <c r="K10" t="str">
        <f t="shared" si="2"/>
        <v>Température eau primaire aller</v>
      </c>
      <c r="L10">
        <v>54</v>
      </c>
      <c r="M10">
        <v>1</v>
      </c>
      <c r="N10">
        <v>55</v>
      </c>
      <c r="O10">
        <v>256</v>
      </c>
      <c r="P10">
        <v>10</v>
      </c>
      <c r="R10" t="str">
        <f t="shared" si="0"/>
        <v>{ 'stream' : 227, 'name' : 'primaire_temp_eau_aller' ,'descr' : 'Température eau primaire aller', 'byte1': 54, 'weight1': 1, 'byte2': 55, 'weight2': 256, 'divider': 10 },</v>
      </c>
      <c r="S10" t="str">
        <f>IF(H10="Oui",_xlfn.CONCAT("        Type number : ",J10," """,K10,"""  [stateTopic=""arkteos/reg3/",J10,"""]"),"")</f>
        <v xml:space="preserve">        Type number : primaire_temp_eau_aller "Température eau primaire aller"  [stateTopic="arkteos/reg3/primaire_temp_eau_aller"]</v>
      </c>
      <c r="T10" t="str">
        <f>IF(H10="Oui",_xlfn.CONCAT("        Number Arkteosreg3_",J10," """,K10,""" {channel=""mqtt:topic:arkteos-reg3:",J10,"""}"),"")</f>
        <v xml:space="preserve">        Number Arkteosreg3_primaire_temp_eau_aller "Température eau primaire aller" {channel="mqtt:topic:arkteos-reg3:primaire_temp_eau_aller"}</v>
      </c>
    </row>
    <row r="11" spans="1:20" x14ac:dyDescent="0.35">
      <c r="A11" t="s">
        <v>7</v>
      </c>
      <c r="B11" t="s">
        <v>28</v>
      </c>
      <c r="C11">
        <v>227</v>
      </c>
      <c r="E11">
        <v>56.57</v>
      </c>
      <c r="H11" t="s">
        <v>68</v>
      </c>
      <c r="I11">
        <f t="shared" si="1"/>
        <v>227</v>
      </c>
      <c r="J11" t="s">
        <v>72</v>
      </c>
      <c r="K11" t="str">
        <f t="shared" si="2"/>
        <v>Température eau primaire retour</v>
      </c>
      <c r="L11">
        <v>56</v>
      </c>
      <c r="M11">
        <v>1</v>
      </c>
      <c r="N11">
        <v>57</v>
      </c>
      <c r="O11">
        <v>256</v>
      </c>
      <c r="P11">
        <v>10</v>
      </c>
      <c r="R11" t="str">
        <f t="shared" si="0"/>
        <v>{ 'stream' : 227, 'name' : 'primaire_temp_eau_retour' ,'descr' : 'Température eau primaire retour', 'byte1': 56, 'weight1': 1, 'byte2': 57, 'weight2': 256, 'divider': 10 },</v>
      </c>
      <c r="S11" t="str">
        <f>IF(H11="Oui",_xlfn.CONCAT("        Type number : ",J11," """,K11,"""  [stateTopic=""arkteos/reg3/",J11,"""]"),"")</f>
        <v xml:space="preserve">        Type number : primaire_temp_eau_retour "Température eau primaire retour"  [stateTopic="arkteos/reg3/primaire_temp_eau_retour"]</v>
      </c>
      <c r="T11" t="str">
        <f>IF(H11="Oui",_xlfn.CONCAT("        Number Arkteosreg3_",J11," """,K11,""" {channel=""mqtt:topic:arkteos-reg3:",J11,"""}"),"")</f>
        <v xml:space="preserve">        Number Arkteosreg3_primaire_temp_eau_retour "Température eau primaire retour" {channel="mqtt:topic:arkteos-reg3:primaire_temp_eau_retour"}</v>
      </c>
    </row>
    <row r="12" spans="1:20" x14ac:dyDescent="0.35">
      <c r="A12" t="s">
        <v>9</v>
      </c>
      <c r="B12" t="s">
        <v>45</v>
      </c>
      <c r="C12">
        <v>227</v>
      </c>
      <c r="I12">
        <f t="shared" si="1"/>
        <v>227</v>
      </c>
      <c r="J12" t="s">
        <v>73</v>
      </c>
      <c r="K12" t="str">
        <f t="shared" si="2"/>
        <v>Mode zone 1</v>
      </c>
      <c r="R12" t="str">
        <f t="shared" si="0"/>
        <v/>
      </c>
      <c r="S12" t="str">
        <f>IF(H12="Oui",_xlfn.CONCAT("        Type number : ",J12," """,K12,"""  [stateTopic=""arkteos/reg3/",J12,"""]"),"")</f>
        <v/>
      </c>
      <c r="T12" t="str">
        <f>IF(H12="Oui",_xlfn.CONCAT("        Number Arkteosreg3_",J12," """,K12,""" {channel=""mqtt:topic:arkteos-reg3:",J12,"""}"),"")</f>
        <v/>
      </c>
    </row>
    <row r="13" spans="1:20" x14ac:dyDescent="0.35">
      <c r="A13" t="s">
        <v>105</v>
      </c>
      <c r="B13" t="s">
        <v>3</v>
      </c>
      <c r="C13">
        <v>163</v>
      </c>
      <c r="D13" t="s">
        <v>10</v>
      </c>
      <c r="H13" t="s">
        <v>68</v>
      </c>
      <c r="I13">
        <f t="shared" si="1"/>
        <v>163</v>
      </c>
      <c r="J13" t="s">
        <v>74</v>
      </c>
      <c r="K13" t="str">
        <f t="shared" si="2"/>
        <v>Température extérieure</v>
      </c>
      <c r="L13">
        <v>24</v>
      </c>
      <c r="M13">
        <v>1</v>
      </c>
      <c r="N13">
        <v>25</v>
      </c>
      <c r="O13">
        <v>256</v>
      </c>
      <c r="P13">
        <v>10</v>
      </c>
      <c r="R13" t="str">
        <f t="shared" si="0"/>
        <v>{ 'stream' : 163, 'name' : 'exterieur_temp' ,'descr' : 'Température extérieure', 'byte1': 24, 'weight1': 1, 'byte2': 25, 'weight2': 256, 'divider': 10 },</v>
      </c>
      <c r="S13" t="str">
        <f>IF(H13="Oui",_xlfn.CONCAT("        Type number : ",J13," """,K13,"""  [stateTopic=""arkteos/reg3/",J13,"""]"),"")</f>
        <v xml:space="preserve">        Type number : exterieur_temp "Température extérieure"  [stateTopic="arkteos/reg3/exterieur_temp"]</v>
      </c>
      <c r="T13" t="str">
        <f>IF(H13="Oui",_xlfn.CONCAT("        Number Arkteosreg3_",J13," """,K13,""" {channel=""mqtt:topic:arkteos-reg3:",J13,"""}"),"")</f>
        <v xml:space="preserve">        Number Arkteosreg3_exterieur_temp "Température extérieure" {channel="mqtt:topic:arkteos-reg3:exterieur_temp"}</v>
      </c>
    </row>
    <row r="14" spans="1:20" x14ac:dyDescent="0.35">
      <c r="A14" t="s">
        <v>9</v>
      </c>
      <c r="B14" t="s">
        <v>46</v>
      </c>
      <c r="C14">
        <v>227</v>
      </c>
      <c r="D14" t="s">
        <v>26</v>
      </c>
      <c r="H14" t="s">
        <v>68</v>
      </c>
      <c r="I14">
        <f t="shared" si="1"/>
        <v>227</v>
      </c>
      <c r="J14" t="s">
        <v>75</v>
      </c>
      <c r="K14" t="str">
        <f t="shared" si="2"/>
        <v>Température intérieur zone 1</v>
      </c>
      <c r="L14">
        <v>68</v>
      </c>
      <c r="M14">
        <v>1</v>
      </c>
      <c r="N14">
        <v>69</v>
      </c>
      <c r="O14">
        <v>256</v>
      </c>
      <c r="P14">
        <v>10</v>
      </c>
      <c r="R14" t="str">
        <f t="shared" si="0"/>
        <v>{ 'stream' : 227, 'name' : 'zone1_temp_interieur' ,'descr' : 'Température intérieur zone 1', 'byte1': 68, 'weight1': 1, 'byte2': 69, 'weight2': 256, 'divider': 10 },</v>
      </c>
      <c r="S14" t="str">
        <f>IF(H14="Oui",_xlfn.CONCAT("        Type number : ",J14," """,K14,"""  [stateTopic=""arkteos/reg3/",J14,"""]"),"")</f>
        <v xml:space="preserve">        Type number : zone1_temp_interieur "Température intérieur zone 1"  [stateTopic="arkteos/reg3/zone1_temp_interieur"]</v>
      </c>
      <c r="T14" t="str">
        <f>IF(H14="Oui",_xlfn.CONCAT("        Number Arkteosreg3_",J14," """,K14,""" {channel=""mqtt:topic:arkteos-reg3:",J14,"""}"),"")</f>
        <v xml:space="preserve">        Number Arkteosreg3_zone1_temp_interieur "Température intérieur zone 1" {channel="mqtt:topic:arkteos-reg3:zone1_temp_interieur"}</v>
      </c>
    </row>
    <row r="15" spans="1:20" x14ac:dyDescent="0.35">
      <c r="A15" t="s">
        <v>9</v>
      </c>
      <c r="B15" t="s">
        <v>47</v>
      </c>
      <c r="I15">
        <f t="shared" si="1"/>
        <v>0</v>
      </c>
      <c r="J15" t="s">
        <v>76</v>
      </c>
      <c r="K15" t="str">
        <f t="shared" si="2"/>
        <v>Température eau départ zone 1</v>
      </c>
      <c r="R15" t="str">
        <f t="shared" si="0"/>
        <v/>
      </c>
      <c r="S15" t="str">
        <f>IF(H15="Oui",_xlfn.CONCAT("        Type number : ",J15," """,K15,"""  [stateTopic=""arkteos/reg3/",J15,"""]"),"")</f>
        <v/>
      </c>
      <c r="T15" t="str">
        <f>IF(H15="Oui",_xlfn.CONCAT("        Number Arkteosreg3_",J15," """,K15,""" {channel=""mqtt:topic:arkteos-reg3:",J15,"""}"),"")</f>
        <v/>
      </c>
    </row>
    <row r="16" spans="1:20" x14ac:dyDescent="0.35">
      <c r="A16" t="s">
        <v>9</v>
      </c>
      <c r="B16" t="s">
        <v>48</v>
      </c>
      <c r="I16">
        <f t="shared" si="1"/>
        <v>0</v>
      </c>
      <c r="J16" t="s">
        <v>77</v>
      </c>
      <c r="K16" t="str">
        <f t="shared" si="2"/>
        <v>Température eau retour zone 1</v>
      </c>
      <c r="R16" t="str">
        <f t="shared" si="0"/>
        <v/>
      </c>
      <c r="S16" t="str">
        <f>IF(H16="Oui",_xlfn.CONCAT("        Type number : ",J16," """,K16,"""  [stateTopic=""arkteos/reg3/",J16,"""]"),"")</f>
        <v/>
      </c>
      <c r="T16" t="str">
        <f>IF(H16="Oui",_xlfn.CONCAT("        Number Arkteosreg3_",J16," """,K16,""" {channel=""mqtt:topic:arkteos-reg3:",J16,"""}"),"")</f>
        <v/>
      </c>
    </row>
    <row r="17" spans="1:20" x14ac:dyDescent="0.35">
      <c r="A17" t="s">
        <v>9</v>
      </c>
      <c r="B17" t="s">
        <v>35</v>
      </c>
      <c r="C17">
        <v>227</v>
      </c>
      <c r="E17">
        <v>70.709999999999994</v>
      </c>
      <c r="H17" t="s">
        <v>68</v>
      </c>
      <c r="I17">
        <f t="shared" si="1"/>
        <v>227</v>
      </c>
      <c r="J17" t="s">
        <v>78</v>
      </c>
      <c r="K17" t="str">
        <f t="shared" si="2"/>
        <v>Consigne intérieure zone 1</v>
      </c>
      <c r="L17">
        <v>70</v>
      </c>
      <c r="M17">
        <v>1</v>
      </c>
      <c r="N17">
        <v>71</v>
      </c>
      <c r="O17">
        <v>256</v>
      </c>
      <c r="P17">
        <v>10</v>
      </c>
      <c r="R17" t="str">
        <f t="shared" si="0"/>
        <v>{ 'stream' : 227, 'name' : 'zone1_consigne' ,'descr' : 'Consigne intérieure zone 1', 'byte1': 70, 'weight1': 1, 'byte2': 71, 'weight2': 256, 'divider': 10 },</v>
      </c>
      <c r="S17" t="str">
        <f>IF(H17="Oui",_xlfn.CONCAT("        Type number : ",J17," """,K17,"""  [stateTopic=""arkteos/reg3/",J17,"""]"),"")</f>
        <v xml:space="preserve">        Type number : zone1_consigne "Consigne intérieure zone 1"  [stateTopic="arkteos/reg3/zone1_consigne"]</v>
      </c>
      <c r="T17" t="str">
        <f>IF(H17="Oui",_xlfn.CONCAT("        Number Arkteosreg3_",J17," """,K17,""" {channel=""mqtt:topic:arkteos-reg3:",J17,"""}"),"")</f>
        <v xml:space="preserve">        Number Arkteosreg3_zone1_consigne "Consigne intérieure zone 1" {channel="mqtt:topic:arkteos-reg3:zone1_consigne"}</v>
      </c>
    </row>
    <row r="18" spans="1:20" x14ac:dyDescent="0.35">
      <c r="A18" t="s">
        <v>6</v>
      </c>
      <c r="B18" t="s">
        <v>8</v>
      </c>
      <c r="I18">
        <f t="shared" si="1"/>
        <v>0</v>
      </c>
      <c r="J18" t="s">
        <v>79</v>
      </c>
      <c r="K18" t="str">
        <f t="shared" si="2"/>
        <v>Etat (marche)</v>
      </c>
      <c r="R18" t="str">
        <f t="shared" si="0"/>
        <v/>
      </c>
      <c r="S18" t="str">
        <f>IF(H18="Oui",_xlfn.CONCAT("        Type number : ",J18," """,K18,"""  [stateTopic=""arkteos/reg3/",J18,"""]"),"")</f>
        <v/>
      </c>
      <c r="T18" t="str">
        <f>IF(H18="Oui",_xlfn.CONCAT("        Number Arkteosreg3_",J18," """,K18,""" {channel=""mqtt:topic:arkteos-reg3:",J18,"""}"),"")</f>
        <v/>
      </c>
    </row>
    <row r="19" spans="1:20" x14ac:dyDescent="0.35">
      <c r="A19" t="s">
        <v>6</v>
      </c>
      <c r="B19" t="s">
        <v>49</v>
      </c>
      <c r="C19">
        <v>227</v>
      </c>
      <c r="D19" t="s">
        <v>11</v>
      </c>
      <c r="H19" t="s">
        <v>68</v>
      </c>
      <c r="I19">
        <f t="shared" si="1"/>
        <v>227</v>
      </c>
      <c r="J19" t="s">
        <v>80</v>
      </c>
      <c r="K19" t="str">
        <f t="shared" si="2"/>
        <v>Température ballon ECS milieu</v>
      </c>
      <c r="L19">
        <v>108</v>
      </c>
      <c r="M19">
        <v>1</v>
      </c>
      <c r="N19">
        <v>109</v>
      </c>
      <c r="O19">
        <v>256</v>
      </c>
      <c r="P19">
        <v>10</v>
      </c>
      <c r="R19" t="str">
        <f t="shared" si="0"/>
        <v>{ 'stream' : 227, 'name' : 'ecs_temp_eau_milieu' ,'descr' : 'Température ballon ECS milieu', 'byte1': 108, 'weight1': 1, 'byte2': 109, 'weight2': 256, 'divider': 10 },</v>
      </c>
      <c r="S19" t="str">
        <f>IF(H19="Oui",_xlfn.CONCAT("        Type number : ",J19," """,K19,"""  [stateTopic=""arkteos/reg3/",J19,"""]"),"")</f>
        <v xml:space="preserve">        Type number : ecs_temp_eau_milieu "Température ballon ECS milieu"  [stateTopic="arkteos/reg3/ecs_temp_eau_milieu"]</v>
      </c>
      <c r="T19" t="str">
        <f>IF(H19="Oui",_xlfn.CONCAT("        Number Arkteosreg3_",J19," """,K19,""" {channel=""mqtt:topic:arkteos-reg3:",J19,"""}"),"")</f>
        <v xml:space="preserve">        Number Arkteosreg3_ecs_temp_eau_milieu "Température ballon ECS milieu" {channel="mqtt:topic:arkteos-reg3:ecs_temp_eau_milieu"}</v>
      </c>
    </row>
    <row r="20" spans="1:20" x14ac:dyDescent="0.35">
      <c r="A20" t="s">
        <v>6</v>
      </c>
      <c r="B20" t="s">
        <v>50</v>
      </c>
      <c r="C20">
        <v>227</v>
      </c>
      <c r="D20" t="s">
        <v>12</v>
      </c>
      <c r="H20" t="s">
        <v>68</v>
      </c>
      <c r="I20">
        <f t="shared" si="1"/>
        <v>227</v>
      </c>
      <c r="J20" t="s">
        <v>81</v>
      </c>
      <c r="K20" t="str">
        <f t="shared" si="2"/>
        <v>Température ballon ECS bas</v>
      </c>
      <c r="L20">
        <v>110</v>
      </c>
      <c r="M20">
        <v>1</v>
      </c>
      <c r="N20">
        <v>111</v>
      </c>
      <c r="O20">
        <v>256</v>
      </c>
      <c r="P20">
        <v>10</v>
      </c>
      <c r="R20" t="str">
        <f t="shared" si="0"/>
        <v>{ 'stream' : 227, 'name' : 'ecs_temp_eau_bas' ,'descr' : 'Température ballon ECS bas', 'byte1': 110, 'weight1': 1, 'byte2': 111, 'weight2': 256, 'divider': 10 },</v>
      </c>
      <c r="S20" t="str">
        <f>IF(H20="Oui",_xlfn.CONCAT("        Type number : ",J20," """,K20,"""  [stateTopic=""arkteos/reg3/",J20,"""]"),"")</f>
        <v xml:space="preserve">        Type number : ecs_temp_eau_bas "Température ballon ECS bas"  [stateTopic="arkteos/reg3/ecs_temp_eau_bas"]</v>
      </c>
      <c r="T20" t="str">
        <f>IF(H20="Oui",_xlfn.CONCAT("        Number Arkteosreg3_",J20," """,K20,""" {channel=""mqtt:topic:arkteos-reg3:",J20,"""}"),"")</f>
        <v xml:space="preserve">        Number Arkteosreg3_ecs_temp_eau_bas "Température ballon ECS bas" {channel="mqtt:topic:arkteos-reg3:ecs_temp_eau_bas"}</v>
      </c>
    </row>
    <row r="21" spans="1:20" x14ac:dyDescent="0.35">
      <c r="A21" t="s">
        <v>105</v>
      </c>
      <c r="B21" t="s">
        <v>86</v>
      </c>
      <c r="H21" t="s">
        <v>68</v>
      </c>
      <c r="I21">
        <v>163</v>
      </c>
      <c r="J21" t="s">
        <v>104</v>
      </c>
      <c r="K21" t="s">
        <v>109</v>
      </c>
      <c r="L21">
        <v>56</v>
      </c>
      <c r="M21">
        <v>1</v>
      </c>
      <c r="N21">
        <v>57</v>
      </c>
      <c r="O21">
        <v>256</v>
      </c>
      <c r="P21">
        <v>1</v>
      </c>
      <c r="R21" t="str">
        <f t="shared" si="0"/>
        <v>{ 'stream' : 163, 'name' : 'fan_speed_evaporator_1' ,'descr' : 'Vitesse ventalisateur groupe frigo 1', 'byte1': 56, 'weight1': 1, 'byte2': 57, 'weight2': 256, 'divider': 1 },</v>
      </c>
    </row>
    <row r="22" spans="1:20" x14ac:dyDescent="0.35">
      <c r="A22" t="s">
        <v>105</v>
      </c>
      <c r="B22" t="s">
        <v>106</v>
      </c>
      <c r="C22">
        <v>163</v>
      </c>
      <c r="H22" t="s">
        <v>68</v>
      </c>
      <c r="I22">
        <v>163</v>
      </c>
      <c r="J22" t="s">
        <v>107</v>
      </c>
      <c r="K22" t="s">
        <v>108</v>
      </c>
      <c r="L22">
        <v>62</v>
      </c>
      <c r="M22">
        <v>1</v>
      </c>
      <c r="N22">
        <v>63</v>
      </c>
      <c r="O22">
        <v>256</v>
      </c>
      <c r="P22">
        <v>1</v>
      </c>
      <c r="R22" t="str">
        <f t="shared" si="0"/>
        <v>{ 'stream' : 163, 'name' : 'dc_voltage' ,'descr' : 'Voltage DC groupe frigo 1', 'byte1': 62, 'weight1': 1, 'byte2': 63, 'weight2': 256, 'divider': 1 },</v>
      </c>
    </row>
    <row r="23" spans="1:20" x14ac:dyDescent="0.35">
      <c r="A23" t="s">
        <v>7</v>
      </c>
      <c r="B23" t="s">
        <v>111</v>
      </c>
      <c r="C23">
        <v>227</v>
      </c>
      <c r="H23" t="s">
        <v>113</v>
      </c>
      <c r="I23">
        <v>227</v>
      </c>
      <c r="J23" t="s">
        <v>110</v>
      </c>
      <c r="K23" t="s">
        <v>115</v>
      </c>
      <c r="L23">
        <v>30</v>
      </c>
      <c r="M23">
        <v>1</v>
      </c>
      <c r="N23">
        <v>31</v>
      </c>
      <c r="O23">
        <v>256</v>
      </c>
      <c r="P23">
        <v>1</v>
      </c>
      <c r="Q23" t="s">
        <v>116</v>
      </c>
      <c r="R23" t="str">
        <f t="shared" si="0"/>
        <v/>
      </c>
    </row>
    <row r="24" spans="1:20" x14ac:dyDescent="0.35">
      <c r="A24" t="s">
        <v>105</v>
      </c>
      <c r="B24" t="s">
        <v>112</v>
      </c>
      <c r="C24">
        <v>163</v>
      </c>
      <c r="H24" t="s">
        <v>113</v>
      </c>
      <c r="I24">
        <v>163</v>
      </c>
      <c r="K24" t="s">
        <v>114</v>
      </c>
      <c r="L24">
        <v>12</v>
      </c>
      <c r="M24">
        <v>1</v>
      </c>
      <c r="N24">
        <v>13</v>
      </c>
      <c r="O24">
        <v>256</v>
      </c>
      <c r="P24">
        <v>1</v>
      </c>
      <c r="Q24" t="s">
        <v>116</v>
      </c>
    </row>
    <row r="25" spans="1:20" x14ac:dyDescent="0.35">
      <c r="A25" t="s">
        <v>9</v>
      </c>
      <c r="B25" t="s">
        <v>82</v>
      </c>
    </row>
    <row r="26" spans="1:20" x14ac:dyDescent="0.35">
      <c r="A26" t="s">
        <v>9</v>
      </c>
      <c r="B26" t="s">
        <v>83</v>
      </c>
    </row>
    <row r="27" spans="1:20" x14ac:dyDescent="0.35">
      <c r="A27" t="s">
        <v>9</v>
      </c>
      <c r="B27" t="s">
        <v>84</v>
      </c>
    </row>
    <row r="28" spans="1:20" x14ac:dyDescent="0.35">
      <c r="B28" t="s">
        <v>85</v>
      </c>
    </row>
    <row r="29" spans="1:20" x14ac:dyDescent="0.35">
      <c r="A29" t="s">
        <v>7</v>
      </c>
      <c r="B29" t="s">
        <v>90</v>
      </c>
    </row>
    <row r="30" spans="1:20" x14ac:dyDescent="0.35">
      <c r="A30" t="s">
        <v>7</v>
      </c>
      <c r="B30" t="s">
        <v>91</v>
      </c>
      <c r="E30" t="s">
        <v>93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1843B-E3FE-4E3A-BFAA-D3E9BE4CF845}">
  <dimension ref="A1:B20"/>
  <sheetViews>
    <sheetView workbookViewId="0">
      <selection activeCell="A46" sqref="A46"/>
    </sheetView>
  </sheetViews>
  <sheetFormatPr baseColWidth="10" defaultRowHeight="14.5" x14ac:dyDescent="0.35"/>
  <cols>
    <col min="1" max="1" width="25.26953125" bestFit="1" customWidth="1"/>
    <col min="2" max="2" width="12.26953125" bestFit="1" customWidth="1"/>
  </cols>
  <sheetData>
    <row r="1" spans="1:2" x14ac:dyDescent="0.35">
      <c r="A1" s="1" t="s">
        <v>38</v>
      </c>
    </row>
    <row r="2" spans="1:2" x14ac:dyDescent="0.35">
      <c r="A2" t="s">
        <v>56</v>
      </c>
      <c r="B2" t="str">
        <f>LOWER(A2)</f>
        <v>general_etat</v>
      </c>
    </row>
    <row r="3" spans="1:2" x14ac:dyDescent="0.35">
      <c r="A3" t="s">
        <v>57</v>
      </c>
      <c r="B3" t="str">
        <f t="shared" ref="B3:B20" si="0">LOWER(A3)</f>
        <v>primaire_pression</v>
      </c>
    </row>
    <row r="4" spans="1:2" x14ac:dyDescent="0.35">
      <c r="A4" t="s">
        <v>53</v>
      </c>
      <c r="B4" t="str">
        <f t="shared" si="0"/>
        <v>-</v>
      </c>
    </row>
    <row r="5" spans="1:2" x14ac:dyDescent="0.35">
      <c r="A5" t="s">
        <v>53</v>
      </c>
      <c r="B5" t="str">
        <f t="shared" si="0"/>
        <v>-</v>
      </c>
    </row>
    <row r="6" spans="1:2" x14ac:dyDescent="0.35">
      <c r="A6" t="s">
        <v>53</v>
      </c>
      <c r="B6" t="str">
        <f t="shared" si="0"/>
        <v>-</v>
      </c>
    </row>
    <row r="7" spans="1:2" x14ac:dyDescent="0.35">
      <c r="A7" t="s">
        <v>53</v>
      </c>
      <c r="B7" t="str">
        <f t="shared" si="0"/>
        <v>-</v>
      </c>
    </row>
    <row r="8" spans="1:2" x14ac:dyDescent="0.35">
      <c r="A8" t="s">
        <v>53</v>
      </c>
      <c r="B8" t="str">
        <f t="shared" si="0"/>
        <v>-</v>
      </c>
    </row>
    <row r="9" spans="1:2" x14ac:dyDescent="0.35">
      <c r="A9" t="s">
        <v>53</v>
      </c>
      <c r="B9" t="str">
        <f t="shared" si="0"/>
        <v>-</v>
      </c>
    </row>
    <row r="10" spans="1:2" x14ac:dyDescent="0.35">
      <c r="A10" t="s">
        <v>60</v>
      </c>
      <c r="B10" t="str">
        <f t="shared" si="0"/>
        <v>primaire_temp_eau_aller</v>
      </c>
    </row>
    <row r="11" spans="1:2" x14ac:dyDescent="0.35">
      <c r="A11" t="s">
        <v>61</v>
      </c>
      <c r="B11" t="str">
        <f t="shared" si="0"/>
        <v>primaire_temp_eau_retour</v>
      </c>
    </row>
    <row r="12" spans="1:2" x14ac:dyDescent="0.35">
      <c r="A12" t="s">
        <v>54</v>
      </c>
      <c r="B12" t="str">
        <f t="shared" si="0"/>
        <v>zone1_mode</v>
      </c>
    </row>
    <row r="13" spans="1:2" x14ac:dyDescent="0.35">
      <c r="A13" t="s">
        <v>58</v>
      </c>
      <c r="B13" t="str">
        <f t="shared" si="0"/>
        <v>exterieur_temp</v>
      </c>
    </row>
    <row r="14" spans="1:2" x14ac:dyDescent="0.35">
      <c r="A14" t="s">
        <v>59</v>
      </c>
      <c r="B14" t="str">
        <f t="shared" si="0"/>
        <v>zone1_temp_interieur</v>
      </c>
    </row>
    <row r="15" spans="1:2" x14ac:dyDescent="0.35">
      <c r="A15" t="s">
        <v>63</v>
      </c>
      <c r="B15" t="str">
        <f t="shared" si="0"/>
        <v>zone1_temp_eau_depart</v>
      </c>
    </row>
    <row r="16" spans="1:2" x14ac:dyDescent="0.35">
      <c r="A16" t="s">
        <v>62</v>
      </c>
      <c r="B16" t="str">
        <f t="shared" si="0"/>
        <v>zone1_temp_eau_retour</v>
      </c>
    </row>
    <row r="17" spans="1:2" x14ac:dyDescent="0.35">
      <c r="A17" t="s">
        <v>55</v>
      </c>
      <c r="B17" t="str">
        <f t="shared" si="0"/>
        <v>zone1_consigne</v>
      </c>
    </row>
    <row r="18" spans="1:2" x14ac:dyDescent="0.35">
      <c r="A18" t="s">
        <v>64</v>
      </c>
      <c r="B18" t="str">
        <f t="shared" si="0"/>
        <v>ecs_etat</v>
      </c>
    </row>
    <row r="19" spans="1:2" x14ac:dyDescent="0.35">
      <c r="A19" t="s">
        <v>65</v>
      </c>
      <c r="B19" t="str">
        <f t="shared" si="0"/>
        <v>ecs_temp_eau_milieu</v>
      </c>
    </row>
    <row r="20" spans="1:2" x14ac:dyDescent="0.35">
      <c r="A20" t="s">
        <v>66</v>
      </c>
      <c r="B20" t="str">
        <f t="shared" si="0"/>
        <v>ecs_temp_eau_bas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C6A51-E33D-49C4-AA34-6F36C130DB97}">
  <dimension ref="A1:L9"/>
  <sheetViews>
    <sheetView workbookViewId="0">
      <selection activeCell="F2" sqref="F2"/>
    </sheetView>
  </sheetViews>
  <sheetFormatPr baseColWidth="10" defaultRowHeight="14.5" x14ac:dyDescent="0.35"/>
  <sheetData>
    <row r="1" spans="1:12" x14ac:dyDescent="0.35">
      <c r="A1" t="s">
        <v>23</v>
      </c>
      <c r="B1" s="3">
        <v>918</v>
      </c>
      <c r="E1" t="s">
        <v>24</v>
      </c>
      <c r="F1" t="s">
        <v>94</v>
      </c>
      <c r="H1" t="s">
        <v>22</v>
      </c>
      <c r="I1" s="3">
        <v>478</v>
      </c>
      <c r="K1" t="s">
        <v>23</v>
      </c>
      <c r="L1" s="3">
        <v>8000</v>
      </c>
    </row>
    <row r="2" spans="1:12" x14ac:dyDescent="0.35">
      <c r="A2" t="s">
        <v>14</v>
      </c>
      <c r="B2">
        <f>B1*10</f>
        <v>9180</v>
      </c>
      <c r="E2" t="s">
        <v>36</v>
      </c>
      <c r="F2" s="1">
        <f>HEX2DEC(F1)/10</f>
        <v>1561.6</v>
      </c>
      <c r="H2" t="s">
        <v>13</v>
      </c>
      <c r="I2" s="1">
        <f>(I1-10)/3</f>
        <v>156</v>
      </c>
      <c r="K2" t="s">
        <v>92</v>
      </c>
      <c r="L2" t="str">
        <f>DEC2HEX(L1)</f>
        <v>1F40</v>
      </c>
    </row>
    <row r="3" spans="1:12" x14ac:dyDescent="0.35">
      <c r="A3" t="s">
        <v>15</v>
      </c>
      <c r="B3">
        <f>IF(B2&gt;255,B2-256,B2)</f>
        <v>8924</v>
      </c>
      <c r="E3" t="s">
        <v>25</v>
      </c>
      <c r="F3">
        <f>HEX2DEC(F1)</f>
        <v>15616</v>
      </c>
    </row>
    <row r="4" spans="1:12" x14ac:dyDescent="0.35">
      <c r="A4" t="s">
        <v>16</v>
      </c>
      <c r="B4">
        <f>(B2-B3)/256</f>
        <v>1</v>
      </c>
    </row>
    <row r="6" spans="1:12" x14ac:dyDescent="0.35">
      <c r="B6" t="s">
        <v>19</v>
      </c>
      <c r="C6" t="s">
        <v>20</v>
      </c>
    </row>
    <row r="7" spans="1:12" x14ac:dyDescent="0.35">
      <c r="A7" t="s">
        <v>18</v>
      </c>
      <c r="B7">
        <f>B3</f>
        <v>8924</v>
      </c>
      <c r="C7" s="2" t="str">
        <f>DEC2HEX(B7)</f>
        <v>22DC</v>
      </c>
    </row>
    <row r="8" spans="1:12" x14ac:dyDescent="0.35">
      <c r="A8" t="s">
        <v>17</v>
      </c>
      <c r="B8">
        <f>B4</f>
        <v>1</v>
      </c>
      <c r="C8" s="2" t="str">
        <f>DEC2HEX(B8)</f>
        <v>1</v>
      </c>
    </row>
    <row r="9" spans="1:12" x14ac:dyDescent="0.35">
      <c r="C9" s="1" t="str">
        <f>_xlfn.CONCAT(C7," ",C8)</f>
        <v>22DC 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F9207-8ACC-40AD-AF0D-833E2A7CF703}">
  <dimension ref="A1:E19"/>
  <sheetViews>
    <sheetView workbookViewId="0">
      <selection activeCell="C30" sqref="C30"/>
    </sheetView>
  </sheetViews>
  <sheetFormatPr baseColWidth="10" defaultRowHeight="14.5" x14ac:dyDescent="0.35"/>
  <sheetData>
    <row r="1" spans="1:5" x14ac:dyDescent="0.35">
      <c r="B1">
        <f>HEX2DEC(A1)</f>
        <v>0</v>
      </c>
      <c r="D1" t="s">
        <v>101</v>
      </c>
      <c r="E1">
        <f>HEX2DEC(D1)</f>
        <v>3316</v>
      </c>
    </row>
    <row r="2" spans="1:5" x14ac:dyDescent="0.35">
      <c r="A2" t="s">
        <v>95</v>
      </c>
      <c r="B2">
        <f t="shared" ref="B2:B11" si="0">HEX2DEC(A2)</f>
        <v>2003</v>
      </c>
      <c r="D2">
        <v>0</v>
      </c>
      <c r="E2">
        <f t="shared" ref="E2:E19" si="1">HEX2DEC(D2)</f>
        <v>0</v>
      </c>
    </row>
    <row r="3" spans="1:5" x14ac:dyDescent="0.35">
      <c r="A3" t="s">
        <v>96</v>
      </c>
      <c r="B3">
        <f t="shared" si="0"/>
        <v>7051</v>
      </c>
      <c r="D3">
        <v>0</v>
      </c>
      <c r="E3">
        <f t="shared" si="1"/>
        <v>0</v>
      </c>
    </row>
    <row r="4" spans="1:5" x14ac:dyDescent="0.35">
      <c r="A4">
        <v>622</v>
      </c>
      <c r="B4">
        <f t="shared" si="0"/>
        <v>1570</v>
      </c>
      <c r="D4">
        <v>0</v>
      </c>
      <c r="E4">
        <f t="shared" si="1"/>
        <v>0</v>
      </c>
    </row>
    <row r="5" spans="1:5" x14ac:dyDescent="0.35">
      <c r="A5" t="s">
        <v>97</v>
      </c>
      <c r="B5">
        <f t="shared" si="0"/>
        <v>7956</v>
      </c>
      <c r="D5">
        <v>0</v>
      </c>
      <c r="E5">
        <f t="shared" si="1"/>
        <v>0</v>
      </c>
    </row>
    <row r="6" spans="1:5" x14ac:dyDescent="0.35">
      <c r="A6" t="s">
        <v>98</v>
      </c>
      <c r="B6">
        <f t="shared" si="0"/>
        <v>1866</v>
      </c>
      <c r="D6">
        <v>0</v>
      </c>
      <c r="E6">
        <f t="shared" si="1"/>
        <v>0</v>
      </c>
    </row>
    <row r="7" spans="1:5" x14ac:dyDescent="0.35">
      <c r="A7">
        <v>0</v>
      </c>
      <c r="B7">
        <f t="shared" si="0"/>
        <v>0</v>
      </c>
      <c r="D7" t="s">
        <v>102</v>
      </c>
      <c r="E7">
        <f t="shared" si="1"/>
        <v>2937</v>
      </c>
    </row>
    <row r="8" spans="1:5" x14ac:dyDescent="0.35">
      <c r="A8">
        <v>0</v>
      </c>
      <c r="B8">
        <f t="shared" si="0"/>
        <v>0</v>
      </c>
      <c r="D8">
        <v>0</v>
      </c>
      <c r="E8">
        <f t="shared" si="1"/>
        <v>0</v>
      </c>
    </row>
    <row r="9" spans="1:5" x14ac:dyDescent="0.35">
      <c r="A9">
        <v>0</v>
      </c>
      <c r="B9">
        <f t="shared" si="0"/>
        <v>0</v>
      </c>
      <c r="D9">
        <v>0</v>
      </c>
      <c r="E9">
        <f t="shared" si="1"/>
        <v>0</v>
      </c>
    </row>
    <row r="10" spans="1:5" x14ac:dyDescent="0.35">
      <c r="A10" t="s">
        <v>99</v>
      </c>
      <c r="B10">
        <f t="shared" si="0"/>
        <v>3529</v>
      </c>
      <c r="D10">
        <v>0</v>
      </c>
      <c r="E10">
        <f t="shared" si="1"/>
        <v>0</v>
      </c>
    </row>
    <row r="11" spans="1:5" x14ac:dyDescent="0.35">
      <c r="A11" t="s">
        <v>100</v>
      </c>
      <c r="B11">
        <f t="shared" si="0"/>
        <v>2939</v>
      </c>
      <c r="D11">
        <v>0</v>
      </c>
      <c r="E11">
        <f t="shared" si="1"/>
        <v>0</v>
      </c>
    </row>
    <row r="12" spans="1:5" x14ac:dyDescent="0.35">
      <c r="D12">
        <v>0</v>
      </c>
      <c r="E12">
        <f t="shared" si="1"/>
        <v>0</v>
      </c>
    </row>
    <row r="13" spans="1:5" x14ac:dyDescent="0.35">
      <c r="D13">
        <v>378</v>
      </c>
      <c r="E13">
        <f t="shared" si="1"/>
        <v>888</v>
      </c>
    </row>
    <row r="14" spans="1:5" x14ac:dyDescent="0.35">
      <c r="D14">
        <v>0</v>
      </c>
      <c r="E14">
        <f t="shared" si="1"/>
        <v>0</v>
      </c>
    </row>
    <row r="15" spans="1:5" x14ac:dyDescent="0.35">
      <c r="D15">
        <v>0</v>
      </c>
      <c r="E15">
        <f t="shared" si="1"/>
        <v>0</v>
      </c>
    </row>
    <row r="16" spans="1:5" x14ac:dyDescent="0.35">
      <c r="D16">
        <v>0</v>
      </c>
      <c r="E16">
        <f t="shared" si="1"/>
        <v>0</v>
      </c>
    </row>
    <row r="17" spans="4:5" x14ac:dyDescent="0.35">
      <c r="D17">
        <v>0</v>
      </c>
      <c r="E17">
        <f t="shared" si="1"/>
        <v>0</v>
      </c>
    </row>
    <row r="18" spans="4:5" x14ac:dyDescent="0.35">
      <c r="D18">
        <v>0</v>
      </c>
      <c r="E18">
        <f t="shared" si="1"/>
        <v>0</v>
      </c>
    </row>
    <row r="19" spans="4:5" x14ac:dyDescent="0.35">
      <c r="D19" t="s">
        <v>103</v>
      </c>
      <c r="E19">
        <f t="shared" si="1"/>
        <v>963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Values</vt:lpstr>
      <vt:lpstr>Lower_case</vt:lpstr>
      <vt:lpstr>Simul</vt:lpstr>
      <vt:lpstr>Histo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</dc:creator>
  <cp:lastModifiedBy>Cyril Pawelko</cp:lastModifiedBy>
  <dcterms:created xsi:type="dcterms:W3CDTF">2015-06-05T18:19:34Z</dcterms:created>
  <dcterms:modified xsi:type="dcterms:W3CDTF">2024-12-15T21:17:01Z</dcterms:modified>
</cp:coreProperties>
</file>