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on0\OneDrive\デスクトップ\卒業研究\simulation\"/>
    </mc:Choice>
  </mc:AlternateContent>
  <xr:revisionPtr revIDLastSave="0" documentId="13_ncr:1_{B840DDAD-EA86-49BC-8D3D-EEFB2B0F6D3A}" xr6:coauthVersionLast="47" xr6:coauthVersionMax="47" xr10:uidLastSave="{00000000-0000-0000-0000-000000000000}"/>
  <bookViews>
    <workbookView xWindow="3075" yWindow="660" windowWidth="14595" windowHeight="15165" firstSheet="3" activeTab="5" xr2:uid="{AF6F9945-7C0A-4861-8D8A-2C25DB9EBFB2}"/>
  </bookViews>
  <sheets>
    <sheet name="model" sheetId="1" r:id="rId1"/>
    <sheet name="sim1" sheetId="2" r:id="rId2"/>
    <sheet name="sim2" sheetId="3" r:id="rId3"/>
    <sheet name="sim3" sheetId="6" r:id="rId4"/>
    <sheet name="sim4" sheetId="8" r:id="rId5"/>
    <sheet name="sim5" sheetId="9" r:id="rId6"/>
    <sheet name="result" sheetId="4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9" l="1"/>
  <c r="G31" i="9"/>
  <c r="G32" i="9"/>
  <c r="G30" i="9"/>
  <c r="I26" i="2"/>
  <c r="Q25" i="2"/>
  <c r="Q26" i="2"/>
  <c r="Q24" i="2"/>
  <c r="H24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K10" i="9" s="1"/>
  <c r="K9" i="9"/>
  <c r="J9" i="9"/>
  <c r="H9" i="9"/>
  <c r="G9" i="9"/>
  <c r="H24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I10" i="8" s="1"/>
  <c r="K9" i="8"/>
  <c r="H9" i="8"/>
  <c r="J9" i="8" s="1"/>
  <c r="G9" i="8"/>
  <c r="S30" i="1"/>
  <c r="S31" i="1"/>
  <c r="S32" i="1"/>
  <c r="S33" i="1"/>
  <c r="S34" i="1"/>
  <c r="S35" i="1"/>
  <c r="S36" i="1"/>
  <c r="S37" i="1"/>
  <c r="S38" i="1"/>
  <c r="S39" i="1"/>
  <c r="S40" i="1"/>
  <c r="S41" i="1"/>
  <c r="S29" i="1"/>
  <c r="Q30" i="1"/>
  <c r="Q31" i="1"/>
  <c r="Q32" i="1"/>
  <c r="Q33" i="1"/>
  <c r="Q34" i="1"/>
  <c r="Q35" i="1"/>
  <c r="Q36" i="1"/>
  <c r="Q37" i="1"/>
  <c r="Q38" i="1"/>
  <c r="Q39" i="1"/>
  <c r="Q40" i="1"/>
  <c r="Q41" i="1"/>
  <c r="Q29" i="1"/>
  <c r="P29" i="1"/>
  <c r="P31" i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30" i="1"/>
  <c r="O29" i="1"/>
  <c r="O30" i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N29" i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10" i="3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10" i="3"/>
  <c r="I9" i="6"/>
  <c r="H9" i="6"/>
  <c r="K63" i="1"/>
  <c r="K64" i="1"/>
  <c r="K65" i="1"/>
  <c r="K66" i="1"/>
  <c r="K67" i="1"/>
  <c r="K68" i="1"/>
  <c r="K69" i="1"/>
  <c r="K70" i="1"/>
  <c r="K71" i="1"/>
  <c r="K72" i="1"/>
  <c r="K62" i="1"/>
  <c r="K48" i="1"/>
  <c r="K47" i="1"/>
  <c r="F27" i="6"/>
  <c r="H24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I10" i="6" s="1"/>
  <c r="G9" i="6"/>
  <c r="G22" i="3"/>
  <c r="H24" i="3"/>
  <c r="G21" i="3"/>
  <c r="G20" i="3"/>
  <c r="G19" i="3"/>
  <c r="G18" i="3"/>
  <c r="G17" i="3"/>
  <c r="G16" i="3"/>
  <c r="G15" i="3"/>
  <c r="G14" i="3"/>
  <c r="G13" i="3"/>
  <c r="G12" i="3"/>
  <c r="G11" i="3"/>
  <c r="G10" i="3"/>
  <c r="K9" i="3"/>
  <c r="H9" i="3"/>
  <c r="J9" i="3" s="1"/>
  <c r="G9" i="3"/>
  <c r="K9" i="2"/>
  <c r="H9" i="2"/>
  <c r="J9" i="2"/>
  <c r="H24" i="2"/>
  <c r="G10" i="2"/>
  <c r="I10" i="2" s="1"/>
  <c r="G11" i="2"/>
  <c r="G12" i="2"/>
  <c r="G13" i="2"/>
  <c r="G14" i="2"/>
  <c r="G15" i="2"/>
  <c r="G16" i="2"/>
  <c r="G17" i="2"/>
  <c r="G18" i="2"/>
  <c r="G19" i="2"/>
  <c r="G20" i="2"/>
  <c r="G21" i="2"/>
  <c r="G22" i="2"/>
  <c r="G9" i="2"/>
  <c r="D6" i="1"/>
  <c r="D7" i="1"/>
  <c r="D8" i="1"/>
  <c r="E8" i="1" s="1"/>
  <c r="D9" i="1"/>
  <c r="D10" i="1"/>
  <c r="D11" i="1"/>
  <c r="D12" i="1"/>
  <c r="D13" i="1"/>
  <c r="E13" i="1" s="1"/>
  <c r="D14" i="1"/>
  <c r="D15" i="1"/>
  <c r="D16" i="1"/>
  <c r="D17" i="1"/>
  <c r="D5" i="1"/>
  <c r="K87" i="1"/>
  <c r="N30" i="1"/>
  <c r="N31" i="1"/>
  <c r="N32" i="1"/>
  <c r="N33" i="1"/>
  <c r="N34" i="1"/>
  <c r="N35" i="1"/>
  <c r="N36" i="1"/>
  <c r="N37" i="1"/>
  <c r="N38" i="1"/>
  <c r="N39" i="1"/>
  <c r="N40" i="1"/>
  <c r="N41" i="1"/>
  <c r="L45" i="1"/>
  <c r="L61" i="1" s="1"/>
  <c r="E9" i="1"/>
  <c r="E11" i="1"/>
  <c r="E15" i="1"/>
  <c r="I6" i="1"/>
  <c r="I7" i="1"/>
  <c r="I10" i="1"/>
  <c r="I12" i="1"/>
  <c r="I14" i="1"/>
  <c r="E14" i="1" s="1"/>
  <c r="I16" i="1"/>
  <c r="I17" i="1"/>
  <c r="I5" i="1"/>
  <c r="I11" i="2" l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H10" i="2"/>
  <c r="K10" i="2"/>
  <c r="I10" i="9"/>
  <c r="H10" i="9"/>
  <c r="K10" i="8"/>
  <c r="I11" i="8"/>
  <c r="H10" i="8"/>
  <c r="J10" i="8" s="1"/>
  <c r="K10" i="6"/>
  <c r="I11" i="6"/>
  <c r="I12" i="6" s="1"/>
  <c r="J9" i="6"/>
  <c r="H10" i="6"/>
  <c r="K11" i="6" s="1"/>
  <c r="I26" i="6"/>
  <c r="I11" i="3"/>
  <c r="I10" i="3"/>
  <c r="E16" i="1"/>
  <c r="E12" i="1"/>
  <c r="K45" i="1"/>
  <c r="E7" i="1"/>
  <c r="E10" i="1"/>
  <c r="E5" i="1"/>
  <c r="E17" i="1"/>
  <c r="E6" i="1"/>
  <c r="J10" i="2" l="1"/>
  <c r="K11" i="2"/>
  <c r="H11" i="2"/>
  <c r="H11" i="9"/>
  <c r="K11" i="9"/>
  <c r="I11" i="9"/>
  <c r="J10" i="9"/>
  <c r="K11" i="8"/>
  <c r="H11" i="8"/>
  <c r="J11" i="8" s="1"/>
  <c r="I12" i="8"/>
  <c r="J10" i="6"/>
  <c r="H11" i="6"/>
  <c r="H12" i="6" s="1"/>
  <c r="I13" i="6"/>
  <c r="I12" i="3"/>
  <c r="J11" i="3"/>
  <c r="J10" i="3"/>
  <c r="K46" i="1"/>
  <c r="K76" i="1" s="1"/>
  <c r="K61" i="1"/>
  <c r="M45" i="1"/>
  <c r="L46" i="1"/>
  <c r="B22" i="1"/>
  <c r="B36" i="1" s="1"/>
  <c r="C22" i="1"/>
  <c r="H12" i="2" l="1"/>
  <c r="K12" i="2"/>
  <c r="J11" i="2"/>
  <c r="K12" i="9"/>
  <c r="H12" i="9"/>
  <c r="J11" i="9"/>
  <c r="I12" i="9"/>
  <c r="I13" i="8"/>
  <c r="K12" i="8"/>
  <c r="H12" i="8"/>
  <c r="J12" i="8" s="1"/>
  <c r="J11" i="6"/>
  <c r="K12" i="6"/>
  <c r="H13" i="6"/>
  <c r="K13" i="6"/>
  <c r="J12" i="6"/>
  <c r="I14" i="6"/>
  <c r="I13" i="3"/>
  <c r="J12" i="3"/>
  <c r="D50" i="1"/>
  <c r="C50" i="1"/>
  <c r="K77" i="1"/>
  <c r="L47" i="1"/>
  <c r="L63" i="1" s="1"/>
  <c r="M46" i="1"/>
  <c r="L62" i="1"/>
  <c r="M62" i="1" s="1"/>
  <c r="K75" i="1"/>
  <c r="M61" i="1"/>
  <c r="B23" i="1"/>
  <c r="B37" i="1" s="1"/>
  <c r="D22" i="1"/>
  <c r="C36" i="1"/>
  <c r="E50" i="1" s="1"/>
  <c r="F50" i="1" s="1"/>
  <c r="C23" i="1"/>
  <c r="K13" i="2" l="1"/>
  <c r="H13" i="2"/>
  <c r="J12" i="2"/>
  <c r="J12" i="9"/>
  <c r="I13" i="9"/>
  <c r="H13" i="9"/>
  <c r="K13" i="9"/>
  <c r="H13" i="8"/>
  <c r="J13" i="8" s="1"/>
  <c r="K13" i="8"/>
  <c r="I14" i="8"/>
  <c r="H14" i="6"/>
  <c r="K14" i="6"/>
  <c r="J13" i="6"/>
  <c r="I15" i="6"/>
  <c r="J13" i="3"/>
  <c r="I14" i="3"/>
  <c r="C51" i="1"/>
  <c r="D51" i="1"/>
  <c r="L48" i="1"/>
  <c r="L64" i="1" s="1"/>
  <c r="M63" i="1"/>
  <c r="K78" i="1"/>
  <c r="M47" i="1"/>
  <c r="C37" i="1"/>
  <c r="E51" i="1" s="1"/>
  <c r="F51" i="1" s="1"/>
  <c r="D36" i="1"/>
  <c r="B24" i="1"/>
  <c r="B38" i="1" s="1"/>
  <c r="D23" i="1"/>
  <c r="C24" i="1"/>
  <c r="K14" i="2" l="1"/>
  <c r="H14" i="2"/>
  <c r="J13" i="2"/>
  <c r="K14" i="9"/>
  <c r="H14" i="9"/>
  <c r="J13" i="9"/>
  <c r="I14" i="9"/>
  <c r="I15" i="8"/>
  <c r="K14" i="8"/>
  <c r="H14" i="8"/>
  <c r="J14" i="8" s="1"/>
  <c r="H15" i="6"/>
  <c r="K15" i="6"/>
  <c r="J14" i="6"/>
  <c r="I16" i="6"/>
  <c r="J14" i="3"/>
  <c r="I15" i="3"/>
  <c r="C52" i="1"/>
  <c r="D52" i="1"/>
  <c r="L49" i="1"/>
  <c r="L65" i="1" s="1"/>
  <c r="K49" i="1"/>
  <c r="K79" i="1" s="1"/>
  <c r="M64" i="1"/>
  <c r="M48" i="1"/>
  <c r="C38" i="1"/>
  <c r="D37" i="1"/>
  <c r="B25" i="1"/>
  <c r="B39" i="1" s="1"/>
  <c r="D24" i="1"/>
  <c r="C25" i="1"/>
  <c r="K15" i="2" l="1"/>
  <c r="J14" i="2"/>
  <c r="H15" i="2"/>
  <c r="J14" i="9"/>
  <c r="I15" i="9"/>
  <c r="K15" i="9"/>
  <c r="H15" i="9"/>
  <c r="K15" i="8"/>
  <c r="H15" i="8"/>
  <c r="J15" i="8" s="1"/>
  <c r="I16" i="8"/>
  <c r="H16" i="6"/>
  <c r="K16" i="6"/>
  <c r="J15" i="6"/>
  <c r="I17" i="6"/>
  <c r="J15" i="3"/>
  <c r="I16" i="3"/>
  <c r="D38" i="1"/>
  <c r="E52" i="1"/>
  <c r="F52" i="1" s="1"/>
  <c r="D53" i="1"/>
  <c r="C53" i="1"/>
  <c r="M65" i="1"/>
  <c r="M49" i="1"/>
  <c r="L50" i="1"/>
  <c r="L66" i="1" s="1"/>
  <c r="K50" i="1"/>
  <c r="K80" i="1" s="1"/>
  <c r="C39" i="1"/>
  <c r="E53" i="1" s="1"/>
  <c r="B26" i="1"/>
  <c r="B40" i="1" s="1"/>
  <c r="D25" i="1"/>
  <c r="C26" i="1"/>
  <c r="K16" i="2" l="1"/>
  <c r="J15" i="2"/>
  <c r="H16" i="2"/>
  <c r="K16" i="9"/>
  <c r="H16" i="9"/>
  <c r="J15" i="9"/>
  <c r="I16" i="9"/>
  <c r="I17" i="8"/>
  <c r="K16" i="8"/>
  <c r="H16" i="8"/>
  <c r="H17" i="6"/>
  <c r="J17" i="6" s="1"/>
  <c r="K17" i="6"/>
  <c r="J16" i="6"/>
  <c r="M66" i="1"/>
  <c r="I18" i="6"/>
  <c r="J16" i="3"/>
  <c r="I17" i="3"/>
  <c r="D54" i="1"/>
  <c r="C54" i="1"/>
  <c r="F53" i="1"/>
  <c r="L51" i="1"/>
  <c r="L67" i="1" s="1"/>
  <c r="K51" i="1"/>
  <c r="K81" i="1" s="1"/>
  <c r="M50" i="1"/>
  <c r="C40" i="1"/>
  <c r="D39" i="1"/>
  <c r="B27" i="1"/>
  <c r="B41" i="1" s="1"/>
  <c r="C27" i="1"/>
  <c r="D26" i="1"/>
  <c r="K17" i="2" l="1"/>
  <c r="J16" i="2"/>
  <c r="H17" i="2"/>
  <c r="J16" i="9"/>
  <c r="I17" i="9"/>
  <c r="K17" i="9"/>
  <c r="H17" i="9"/>
  <c r="H17" i="8"/>
  <c r="K17" i="8"/>
  <c r="I18" i="8"/>
  <c r="J16" i="8"/>
  <c r="H18" i="6"/>
  <c r="K18" i="6"/>
  <c r="M51" i="1"/>
  <c r="K52" i="1"/>
  <c r="K82" i="1" s="1"/>
  <c r="M67" i="1"/>
  <c r="L52" i="1"/>
  <c r="L68" i="1" s="1"/>
  <c r="I19" i="6"/>
  <c r="J17" i="3"/>
  <c r="I18" i="3"/>
  <c r="D55" i="1"/>
  <c r="C55" i="1"/>
  <c r="D40" i="1"/>
  <c r="E54" i="1"/>
  <c r="F54" i="1" s="1"/>
  <c r="M68" i="1"/>
  <c r="C41" i="1"/>
  <c r="B28" i="1"/>
  <c r="B42" i="1" s="1"/>
  <c r="K53" i="1"/>
  <c r="K83" i="1" s="1"/>
  <c r="L53" i="1"/>
  <c r="C28" i="1"/>
  <c r="D27" i="1"/>
  <c r="K18" i="2" l="1"/>
  <c r="J17" i="2"/>
  <c r="H18" i="2"/>
  <c r="K18" i="9"/>
  <c r="H18" i="9"/>
  <c r="J17" i="9"/>
  <c r="I18" i="9"/>
  <c r="K18" i="8"/>
  <c r="H18" i="8"/>
  <c r="J18" i="8" s="1"/>
  <c r="I19" i="8"/>
  <c r="J17" i="8"/>
  <c r="H19" i="6"/>
  <c r="K19" i="6"/>
  <c r="J18" i="6"/>
  <c r="M52" i="1"/>
  <c r="I20" i="6"/>
  <c r="J18" i="3"/>
  <c r="I19" i="3"/>
  <c r="C56" i="1"/>
  <c r="D56" i="1"/>
  <c r="D41" i="1"/>
  <c r="E55" i="1"/>
  <c r="F55" i="1" s="1"/>
  <c r="M53" i="1"/>
  <c r="L69" i="1"/>
  <c r="M69" i="1" s="1"/>
  <c r="C42" i="1"/>
  <c r="K54" i="1"/>
  <c r="K84" i="1" s="1"/>
  <c r="L54" i="1"/>
  <c r="B29" i="1"/>
  <c r="C29" i="1"/>
  <c r="D28" i="1"/>
  <c r="K19" i="2" l="1"/>
  <c r="H19" i="2"/>
  <c r="J18" i="2"/>
  <c r="I19" i="9"/>
  <c r="J18" i="9"/>
  <c r="K19" i="9"/>
  <c r="H19" i="9"/>
  <c r="I20" i="8"/>
  <c r="H19" i="8"/>
  <c r="K19" i="8"/>
  <c r="H20" i="6"/>
  <c r="J20" i="6" s="1"/>
  <c r="K20" i="6"/>
  <c r="J19" i="6"/>
  <c r="I21" i="6"/>
  <c r="I20" i="3"/>
  <c r="J19" i="3"/>
  <c r="D42" i="1"/>
  <c r="E56" i="1"/>
  <c r="F56" i="1" s="1"/>
  <c r="B30" i="1"/>
  <c r="B44" i="1" s="1"/>
  <c r="B43" i="1"/>
  <c r="M54" i="1"/>
  <c r="L70" i="1"/>
  <c r="M70" i="1" s="1"/>
  <c r="C43" i="1"/>
  <c r="E57" i="1" s="1"/>
  <c r="D43" i="1"/>
  <c r="K55" i="1"/>
  <c r="K85" i="1" s="1"/>
  <c r="L55" i="1"/>
  <c r="C30" i="1"/>
  <c r="D29" i="1"/>
  <c r="K20" i="2" l="1"/>
  <c r="H20" i="2"/>
  <c r="J19" i="2"/>
  <c r="J19" i="9"/>
  <c r="I20" i="9"/>
  <c r="H20" i="9"/>
  <c r="K20" i="9"/>
  <c r="H20" i="8"/>
  <c r="J20" i="8" s="1"/>
  <c r="K20" i="8"/>
  <c r="I21" i="8"/>
  <c r="J19" i="8"/>
  <c r="H21" i="6"/>
  <c r="J21" i="6" s="1"/>
  <c r="K21" i="6"/>
  <c r="I22" i="6"/>
  <c r="I21" i="3"/>
  <c r="J20" i="3"/>
  <c r="C57" i="1"/>
  <c r="D57" i="1"/>
  <c r="F57" i="1" s="1"/>
  <c r="C58" i="1"/>
  <c r="D58" i="1"/>
  <c r="M55" i="1"/>
  <c r="L71" i="1"/>
  <c r="M71" i="1" s="1"/>
  <c r="C44" i="1"/>
  <c r="K56" i="1"/>
  <c r="K86" i="1" s="1"/>
  <c r="L56" i="1"/>
  <c r="B31" i="1"/>
  <c r="B45" i="1" s="1"/>
  <c r="C31" i="1"/>
  <c r="D30" i="1"/>
  <c r="K21" i="2" l="1"/>
  <c r="J20" i="2"/>
  <c r="H21" i="2"/>
  <c r="K21" i="9"/>
  <c r="H21" i="9"/>
  <c r="J20" i="9"/>
  <c r="I21" i="9"/>
  <c r="I22" i="8"/>
  <c r="H21" i="8"/>
  <c r="J21" i="8" s="1"/>
  <c r="K21" i="8"/>
  <c r="H22" i="6"/>
  <c r="K22" i="6"/>
  <c r="I23" i="6"/>
  <c r="J21" i="3"/>
  <c r="I22" i="3"/>
  <c r="D44" i="1"/>
  <c r="E58" i="1"/>
  <c r="F58" i="1" s="1"/>
  <c r="C59" i="1"/>
  <c r="D59" i="1"/>
  <c r="M56" i="1"/>
  <c r="L72" i="1"/>
  <c r="M72" i="1" s="1"/>
  <c r="C45" i="1"/>
  <c r="B32" i="1"/>
  <c r="B46" i="1" s="1"/>
  <c r="C32" i="1"/>
  <c r="D31" i="1"/>
  <c r="K22" i="2" l="1"/>
  <c r="J21" i="2"/>
  <c r="H22" i="2"/>
  <c r="J21" i="9"/>
  <c r="I22" i="9"/>
  <c r="K22" i="9"/>
  <c r="H22" i="9"/>
  <c r="I23" i="8"/>
  <c r="K22" i="8"/>
  <c r="H22" i="8"/>
  <c r="H23" i="6"/>
  <c r="J23" i="6" s="1"/>
  <c r="K23" i="6"/>
  <c r="J22" i="6"/>
  <c r="I23" i="3"/>
  <c r="J23" i="3" s="1"/>
  <c r="J22" i="3"/>
  <c r="C60" i="1"/>
  <c r="D60" i="1"/>
  <c r="D45" i="1"/>
  <c r="E59" i="1"/>
  <c r="F59" i="1" s="1"/>
  <c r="C46" i="1"/>
  <c r="E60" i="1" s="1"/>
  <c r="F60" i="1" s="1"/>
  <c r="B33" i="1"/>
  <c r="B47" i="1" s="1"/>
  <c r="C33" i="1"/>
  <c r="D32" i="1"/>
  <c r="K23" i="2" l="1"/>
  <c r="H23" i="2"/>
  <c r="J23" i="2" s="1"/>
  <c r="J22" i="2"/>
  <c r="K23" i="9"/>
  <c r="H23" i="9"/>
  <c r="I23" i="9"/>
  <c r="J22" i="9"/>
  <c r="K23" i="8"/>
  <c r="H23" i="8"/>
  <c r="J23" i="8" s="1"/>
  <c r="J22" i="8"/>
  <c r="D61" i="1"/>
  <c r="C61" i="1"/>
  <c r="D46" i="1"/>
  <c r="D33" i="1"/>
  <c r="C47" i="1"/>
  <c r="E61" i="1" s="1"/>
  <c r="F61" i="1" s="1"/>
  <c r="J23" i="9" l="1"/>
  <c r="D47" i="1"/>
</calcChain>
</file>

<file path=xl/sharedStrings.xml><?xml version="1.0" encoding="utf-8"?>
<sst xmlns="http://schemas.openxmlformats.org/spreadsheetml/2006/main" count="425" uniqueCount="86">
  <si>
    <t>HR</t>
    <phoneticPr fontId="1"/>
  </si>
  <si>
    <t>乗率</t>
    <rPh sb="0" eb="2">
      <t>ジョウリツ</t>
    </rPh>
    <phoneticPr fontId="1"/>
  </si>
  <si>
    <t>RESTHR</t>
    <phoneticPr fontId="1"/>
  </si>
  <si>
    <t>MAXHR</t>
    <phoneticPr fontId="1"/>
  </si>
  <si>
    <t>AVEHR</t>
    <phoneticPr fontId="1"/>
  </si>
  <si>
    <t>TRIMP</t>
    <phoneticPr fontId="1"/>
  </si>
  <si>
    <t>間隔が1日の場合</t>
    <rPh sb="0" eb="2">
      <t>カンカク</t>
    </rPh>
    <rPh sb="4" eb="5">
      <t>ニチ</t>
    </rPh>
    <rPh sb="6" eb="8">
      <t>バアイ</t>
    </rPh>
    <phoneticPr fontId="1"/>
  </si>
  <si>
    <t>H(t)</t>
    <phoneticPr fontId="1"/>
  </si>
  <si>
    <t>g(t)</t>
    <phoneticPr fontId="1"/>
  </si>
  <si>
    <t>p(t)</t>
    <phoneticPr fontId="1"/>
  </si>
  <si>
    <t>day</t>
    <phoneticPr fontId="1"/>
  </si>
  <si>
    <t>別の例</t>
    <rPh sb="0" eb="1">
      <t>ベツ</t>
    </rPh>
    <rPh sb="2" eb="3">
      <t>レイ</t>
    </rPh>
    <phoneticPr fontId="1"/>
  </si>
  <si>
    <t>晴暑い</t>
    <rPh sb="0" eb="1">
      <t>ハレ</t>
    </rPh>
    <rPh sb="1" eb="2">
      <t>アツ</t>
    </rPh>
    <phoneticPr fontId="1"/>
  </si>
  <si>
    <t>貼れ涼しい</t>
    <rPh sb="0" eb="1">
      <t>ハ</t>
    </rPh>
    <rPh sb="2" eb="3">
      <t>スズ</t>
    </rPh>
    <phoneticPr fontId="1"/>
  </si>
  <si>
    <t>雨暑い</t>
    <rPh sb="0" eb="1">
      <t>アメ</t>
    </rPh>
    <rPh sb="1" eb="2">
      <t>アツ</t>
    </rPh>
    <phoneticPr fontId="1"/>
  </si>
  <si>
    <t>雨涼しい</t>
    <rPh sb="0" eb="2">
      <t>アメスズ</t>
    </rPh>
    <phoneticPr fontId="1"/>
  </si>
  <si>
    <t>トラック</t>
    <phoneticPr fontId="1"/>
  </si>
  <si>
    <t>ロード</t>
    <phoneticPr fontId="1"/>
  </si>
  <si>
    <t>天候</t>
    <rPh sb="0" eb="2">
      <t>テンコウ</t>
    </rPh>
    <phoneticPr fontId="1"/>
  </si>
  <si>
    <t>気温</t>
    <rPh sb="0" eb="2">
      <t>キオン</t>
    </rPh>
    <phoneticPr fontId="1"/>
  </si>
  <si>
    <t>路面</t>
    <rPh sb="0" eb="2">
      <t>ロメン</t>
    </rPh>
    <phoneticPr fontId="1"/>
  </si>
  <si>
    <t>au</t>
    <phoneticPr fontId="1"/>
  </si>
  <si>
    <t>晴</t>
    <rPh sb="0" eb="1">
      <t>ハレ</t>
    </rPh>
    <phoneticPr fontId="1"/>
  </si>
  <si>
    <t>暑い</t>
    <rPh sb="0" eb="1">
      <t>アツ</t>
    </rPh>
    <phoneticPr fontId="1"/>
  </si>
  <si>
    <t>涼しい</t>
    <rPh sb="0" eb="1">
      <t>スズ</t>
    </rPh>
    <phoneticPr fontId="1"/>
  </si>
  <si>
    <t>雨</t>
    <rPh sb="0" eb="1">
      <t>アメ</t>
    </rPh>
    <phoneticPr fontId="1"/>
  </si>
  <si>
    <t>距離</t>
    <rPh sb="0" eb="2">
      <t>キョリ</t>
    </rPh>
    <phoneticPr fontId="1"/>
  </si>
  <si>
    <t>h(t)</t>
    <phoneticPr fontId="1"/>
  </si>
  <si>
    <t>G(t)</t>
    <phoneticPr fontId="1"/>
  </si>
  <si>
    <t>P(t)</t>
    <phoneticPr fontId="1"/>
  </si>
  <si>
    <t>sessiontime</t>
    <phoneticPr fontId="1"/>
  </si>
  <si>
    <t>マイナス</t>
    <phoneticPr fontId="1"/>
  </si>
  <si>
    <t>menu</t>
    <phoneticPr fontId="1"/>
  </si>
  <si>
    <t>jog</t>
    <phoneticPr fontId="1"/>
  </si>
  <si>
    <t>pace</t>
    <phoneticPr fontId="1"/>
  </si>
  <si>
    <t>place</t>
    <phoneticPr fontId="1"/>
  </si>
  <si>
    <t>wether</t>
    <phoneticPr fontId="1"/>
  </si>
  <si>
    <t>pace running</t>
    <phoneticPr fontId="1"/>
  </si>
  <si>
    <t>interval(1k)</t>
    <phoneticPr fontId="1"/>
  </si>
  <si>
    <t>interval(2k)</t>
    <phoneticPr fontId="1"/>
  </si>
  <si>
    <t>3'24"~3'20"</t>
    <phoneticPr fontId="1"/>
  </si>
  <si>
    <t>~4'50"</t>
    <phoneticPr fontId="1"/>
  </si>
  <si>
    <t>3'40"~3'25"</t>
    <phoneticPr fontId="1"/>
  </si>
  <si>
    <t>3'15"~3'00"</t>
    <phoneticPr fontId="1"/>
  </si>
  <si>
    <t>1or1.5</t>
    <phoneticPr fontId="1"/>
  </si>
  <si>
    <t>3.5or4.5</t>
    <phoneticPr fontId="1"/>
  </si>
  <si>
    <t>distance</t>
    <phoneticPr fontId="1"/>
  </si>
  <si>
    <t>set</t>
    <phoneticPr fontId="1"/>
  </si>
  <si>
    <t>3~5</t>
    <phoneticPr fontId="1"/>
  </si>
  <si>
    <t>5~10</t>
    <phoneticPr fontId="1"/>
  </si>
  <si>
    <t>4.5or5</t>
    <phoneticPr fontId="1"/>
  </si>
  <si>
    <t>10or12</t>
    <phoneticPr fontId="1"/>
  </si>
  <si>
    <t>8~20</t>
    <phoneticPr fontId="1"/>
  </si>
  <si>
    <t>FIG</t>
    <phoneticPr fontId="1"/>
  </si>
  <si>
    <t>FIT</t>
    <phoneticPr fontId="1"/>
  </si>
  <si>
    <t>PAR</t>
    <phoneticPr fontId="1"/>
  </si>
  <si>
    <t>fig-</t>
    <phoneticPr fontId="1"/>
  </si>
  <si>
    <t>jog only</t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</si>
  <si>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</si>
  <si>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</si>
  <si>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</si>
  <si>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</si>
  <si>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</si>
  <si>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</si>
  <si>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</si>
  <si>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</si>
  <si>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日</t>
  </si>
  <si>
    <t>日</t>
    <rPh sb="0" eb="1">
      <t>ニチ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</si>
  <si>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</si>
  <si>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</si>
  <si>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</si>
  <si>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</si>
  <si>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pace runnning</t>
    <phoneticPr fontId="1"/>
  </si>
  <si>
    <t>interval(1k)+jog</t>
    <phoneticPr fontId="1"/>
  </si>
  <si>
    <t>jog+point</t>
    <phoneticPr fontId="1"/>
  </si>
  <si>
    <t>jogだけのグラフ</t>
    <phoneticPr fontId="1"/>
  </si>
  <si>
    <t>jog+pointのグラフ</t>
    <phoneticPr fontId="1"/>
  </si>
  <si>
    <t>jog+point+off</t>
    <phoneticPr fontId="1"/>
  </si>
  <si>
    <t>off</t>
    <phoneticPr fontId="1"/>
  </si>
  <si>
    <t>Fig</t>
    <phoneticPr fontId="1"/>
  </si>
  <si>
    <t>Fit</t>
    <phoneticPr fontId="1"/>
  </si>
  <si>
    <t>parfor</t>
    <phoneticPr fontId="1"/>
  </si>
  <si>
    <t>jog(10kと8k)onlyのグラフ</t>
    <phoneticPr fontId="1"/>
  </si>
  <si>
    <t>最大値</t>
    <rPh sb="0" eb="3">
      <t>サイダイチ</t>
    </rPh>
    <phoneticPr fontId="1"/>
  </si>
  <si>
    <t>強度はそこまで高くないが走行距離が長いのでトレーニング効果が高い。</t>
    <rPh sb="0" eb="2">
      <t>キョウド</t>
    </rPh>
    <rPh sb="7" eb="8">
      <t>タカ</t>
    </rPh>
    <rPh sb="12" eb="16">
      <t>ソウコウキョリ</t>
    </rPh>
    <rPh sb="17" eb="18">
      <t>ナガ</t>
    </rPh>
    <rPh sb="27" eb="29">
      <t>コウカ</t>
    </rPh>
    <rPh sb="30" eb="31">
      <t>タカ</t>
    </rPh>
    <phoneticPr fontId="1"/>
  </si>
  <si>
    <t>1000+10000pr+1000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</si>
</sst>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TRIMP(</a:t>
            </a:r>
            <a:r>
              <a:rPr lang="ja-JP" altLang="en-US"/>
              <a:t>運動強度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model!$A$5:$A$17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model!$E$5:$E$17</c:f>
              <c:numCache>
                <c:formatCode>General</c:formatCode>
                <c:ptCount val="13"/>
                <c:pt idx="0">
                  <c:v>264.36764735357366</c:v>
                </c:pt>
                <c:pt idx="1">
                  <c:v>231.45146060121954</c:v>
                </c:pt>
                <c:pt idx="2">
                  <c:v>415.12767167554745</c:v>
                </c:pt>
                <c:pt idx="3">
                  <c:v>0</c:v>
                </c:pt>
                <c:pt idx="4">
                  <c:v>0</c:v>
                </c:pt>
                <c:pt idx="5">
                  <c:v>169.00440208865911</c:v>
                </c:pt>
                <c:pt idx="6">
                  <c:v>0</c:v>
                </c:pt>
                <c:pt idx="7">
                  <c:v>126.4243359609209</c:v>
                </c:pt>
                <c:pt idx="8">
                  <c:v>0</c:v>
                </c:pt>
                <c:pt idx="9">
                  <c:v>84.297912757626037</c:v>
                </c:pt>
                <c:pt idx="10">
                  <c:v>0</c:v>
                </c:pt>
                <c:pt idx="11">
                  <c:v>139.66450884206043</c:v>
                </c:pt>
                <c:pt idx="12">
                  <c:v>106.04543912025191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8-4EA2-9CEE-49F69D5C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72880"/>
        <c:axId val="796173208"/>
      </c:scatterChart>
      <c:valAx>
        <c:axId val="796172880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173208"/>
        <c:crosses val="autoZero"/>
        <c:crossBetween val="midCat"/>
      </c:valAx>
      <c:valAx>
        <c:axId val="796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強度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1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'sim2'!$A$9:$A$23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'sim2'!$I$9:$I$23</c:f>
              <c:numCache>
                <c:formatCode>General</c:formatCode>
                <c:ptCount val="15"/>
                <c:pt idx="0">
                  <c:v>29.7</c:v>
                </c:pt>
                <c:pt idx="1">
                  <c:v>51.047279312792639</c:v>
                </c:pt>
                <c:pt idx="2">
                  <c:v>66.425406746021181</c:v>
                </c:pt>
                <c:pt idx="3">
                  <c:v>106.9655671117016</c:v>
                </c:pt>
                <c:pt idx="4">
                  <c:v>117.81477120353071</c:v>
                </c:pt>
                <c:pt idx="5">
                  <c:v>126.2255409535931</c:v>
                </c:pt>
                <c:pt idx="6">
                  <c:v>173.45146614435572</c:v>
                </c:pt>
                <c:pt idx="7">
                  <c:v>189.43950115516822</c:v>
                </c:pt>
                <c:pt idx="8">
                  <c:v>199.57616508182744</c:v>
                </c:pt>
                <c:pt idx="9">
                  <c:v>208.3900542527897</c:v>
                </c:pt>
                <c:pt idx="10">
                  <c:v>230.81023945753512</c:v>
                </c:pt>
                <c:pt idx="11">
                  <c:v>257.08769339311698</c:v>
                </c:pt>
                <c:pt idx="12">
                  <c:v>260.23764437277651</c:v>
                </c:pt>
                <c:pt idx="13">
                  <c:v>273.21836847808885</c:v>
                </c:pt>
                <c:pt idx="14">
                  <c:v>267.21381355449648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4-4B3B-80C5-3D90ED475775}"/>
            </c:ext>
          </c:extLst>
        </c:ser>
        <c:ser>
          <c:idx val="2"/>
          <c:order val="2"/>
          <c:tx>
            <c:v>PAR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'sim2'!$A$9:$A$23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'sim2'!$J$9:$J$23</c:f>
              <c:numCache>
                <c:formatCode>General</c:formatCode>
                <c:ptCount val="15"/>
                <c:pt idx="0">
                  <c:v>-29.7</c:v>
                </c:pt>
                <c:pt idx="1">
                  <c:v>-48.521835598085445</c:v>
                </c:pt>
                <c:pt idx="2">
                  <c:v>-59.722195746521066</c:v>
                </c:pt>
                <c:pt idx="3">
                  <c:v>-95.046396165063584</c:v>
                </c:pt>
                <c:pt idx="4">
                  <c:v>-97.568831501833785</c:v>
                </c:pt>
                <c:pt idx="5">
                  <c:v>-97.26732383855024</c:v>
                </c:pt>
                <c:pt idx="6">
                  <c:v>-135.62766997342129</c:v>
                </c:pt>
                <c:pt idx="7">
                  <c:v>-139.3061896105504</c:v>
                </c:pt>
                <c:pt idx="8">
                  <c:v>-136.56772492854654</c:v>
                </c:pt>
                <c:pt idx="9">
                  <c:v>-132.47490282761498</c:v>
                </c:pt>
                <c:pt idx="10">
                  <c:v>-142.07130884368607</c:v>
                </c:pt>
                <c:pt idx="11">
                  <c:v>-154.44559963208002</c:v>
                </c:pt>
                <c:pt idx="12">
                  <c:v>-142.35462582535882</c:v>
                </c:pt>
                <c:pt idx="13">
                  <c:v>-140.80951241200313</c:v>
                </c:pt>
                <c:pt idx="14">
                  <c:v>-120.11216101602321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4-4B3B-80C5-3D90ED475775}"/>
            </c:ext>
          </c:extLst>
        </c:ser>
        <c:ser>
          <c:idx val="3"/>
          <c:order val="3"/>
          <c:tx>
            <c:v>FIG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'sim2'!$A$9:$A$23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'sim2'!$K$9:$K$23</c:f>
              <c:numCache>
                <c:formatCode>General</c:formatCode>
                <c:ptCount val="15"/>
                <c:pt idx="0">
                  <c:v>-59.4</c:v>
                </c:pt>
                <c:pt idx="1">
                  <c:v>-99.569114910878085</c:v>
                </c:pt>
                <c:pt idx="2">
                  <c:v>-126.14760249254225</c:v>
                </c:pt>
                <c:pt idx="3">
                  <c:v>-202.01196327676519</c:v>
                </c:pt>
                <c:pt idx="4">
                  <c:v>-215.3836027053645</c:v>
                </c:pt>
                <c:pt idx="5">
                  <c:v>-223.49286479214334</c:v>
                </c:pt>
                <c:pt idx="6">
                  <c:v>-309.07913611777701</c:v>
                </c:pt>
                <c:pt idx="7">
                  <c:v>-328.74569076571862</c:v>
                </c:pt>
                <c:pt idx="8">
                  <c:v>-336.14389001037398</c:v>
                </c:pt>
                <c:pt idx="9">
                  <c:v>-340.86495708040468</c:v>
                </c:pt>
                <c:pt idx="10">
                  <c:v>-372.88154830122119</c:v>
                </c:pt>
                <c:pt idx="11">
                  <c:v>-411.533293025197</c:v>
                </c:pt>
                <c:pt idx="12">
                  <c:v>-402.59227019813534</c:v>
                </c:pt>
                <c:pt idx="13">
                  <c:v>-414.02788089009198</c:v>
                </c:pt>
                <c:pt idx="14">
                  <c:v>-387.32597457051969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04-4B3B-80C5-3D90ED47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0336"/>
        <c:axId val="801889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'sim2'!$A$9:$A$23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'sim2'!$H$9:$H$23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</c:v>
                      </c:pt>
                      <c:pt idx="1">
                        <c:v>99.569114910878085</c:v>
                      </c:pt>
                      <c:pt idx="2">
                        <c:v>126.14760249254225</c:v>
                      </c:pt>
                      <c:pt idx="3">
                        <c:v>202.01196327676519</c:v>
                      </c:pt>
                      <c:pt idx="4">
                        <c:v>215.3836027053645</c:v>
                      </c:pt>
                      <c:pt idx="5">
                        <c:v>223.49286479214334</c:v>
                      </c:pt>
                      <c:pt idx="6">
                        <c:v>309.07913611777701</c:v>
                      </c:pt>
                      <c:pt idx="7">
                        <c:v>328.74569076571862</c:v>
                      </c:pt>
                      <c:pt idx="8">
                        <c:v>336.14389001037398</c:v>
                      </c:pt>
                      <c:pt idx="9">
                        <c:v>340.86495708040468</c:v>
                      </c:pt>
                      <c:pt idx="10">
                        <c:v>372.88154830122119</c:v>
                      </c:pt>
                      <c:pt idx="11">
                        <c:v>411.533293025197</c:v>
                      </c:pt>
                      <c:pt idx="12">
                        <c:v>402.59227019813534</c:v>
                      </c:pt>
                      <c:pt idx="13">
                        <c:v>414.02788089009198</c:v>
                      </c:pt>
                      <c:pt idx="14">
                        <c:v>387.32597457051969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F04-4B3B-80C5-3D90ED475775}"/>
                  </c:ext>
                </c:extLst>
              </c15:ser>
            </c15:filteredScatterSeries>
          </c:ext>
        </c:extLst>
      </c:scatterChart>
      <c:valAx>
        <c:axId val="80138033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889848"/>
        <c:crosses val="autoZero"/>
        <c:crossBetween val="midCat"/>
        <c:majorUnit val="1"/>
      </c:valAx>
      <c:valAx>
        <c:axId val="8018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'sim3'!$A$9:$A$23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'sim3'!$I$9:$I$23</c:f>
              <c:numCache>
                <c:formatCode>General</c:formatCode>
                <c:ptCount val="15"/>
                <c:pt idx="0">
                  <c:v>39.6</c:v>
                </c:pt>
                <c:pt idx="1">
                  <c:v>49.729705750390181</c:v>
                </c:pt>
                <c:pt idx="2">
                  <c:v>48.636789665810561</c:v>
                </c:pt>
                <c:pt idx="3">
                  <c:v>89.567892737385378</c:v>
                </c:pt>
                <c:pt idx="4">
                  <c:v>87.59944773741023</c:v>
                </c:pt>
                <c:pt idx="5">
                  <c:v>98.874263504206596</c:v>
                </c:pt>
                <c:pt idx="6">
                  <c:v>146.70129120718343</c:v>
                </c:pt>
                <c:pt idx="7">
                  <c:v>143.4772182236494</c:v>
                </c:pt>
                <c:pt idx="8">
                  <c:v>140.32400110319347</c:v>
                </c:pt>
                <c:pt idx="9">
                  <c:v>148.24008263747751</c:v>
                </c:pt>
                <c:pt idx="10">
                  <c:v>171.98219143846032</c:v>
                </c:pt>
                <c:pt idx="11">
                  <c:v>177.00251688683943</c:v>
                </c:pt>
                <c:pt idx="12">
                  <c:v>173.11251000267072</c:v>
                </c:pt>
                <c:pt idx="13">
                  <c:v>188.00799429583117</c:v>
                </c:pt>
                <c:pt idx="14">
                  <c:v>183.87611863127719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E-49CF-B680-A0FCFEA4FC2E}"/>
            </c:ext>
          </c:extLst>
        </c:ser>
        <c:ser>
          <c:idx val="2"/>
          <c:order val="2"/>
          <c:tx>
            <c:v>PAR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'sim3'!$A$9:$A$23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'sim3'!$J$9:$J$23</c:f>
              <c:numCache>
                <c:formatCode>General</c:formatCode>
                <c:ptCount val="15"/>
                <c:pt idx="0">
                  <c:v>0</c:v>
                </c:pt>
                <c:pt idx="1">
                  <c:v>-9.3163708568618873</c:v>
                </c:pt>
                <c:pt idx="2">
                  <c:v>-6.6012274389857595</c:v>
                </c:pt>
                <c:pt idx="3">
                  <c:v>-46.107658103447577</c:v>
                </c:pt>
                <c:pt idx="4">
                  <c:v>-39.325977772201384</c:v>
                </c:pt>
                <c:pt idx="5">
                  <c:v>-46.265358638145358</c:v>
                </c:pt>
                <c:pt idx="6">
                  <c:v>-89.077839111836482</c:v>
                </c:pt>
                <c:pt idx="7">
                  <c:v>-77.095805114473819</c:v>
                </c:pt>
                <c:pt idx="8">
                  <c:v>-66.023602939162856</c:v>
                </c:pt>
                <c:pt idx="9">
                  <c:v>-66.799542288685302</c:v>
                </c:pt>
                <c:pt idx="10">
                  <c:v>-83.188879738544188</c:v>
                </c:pt>
                <c:pt idx="11">
                  <c:v>-79.311802577248386</c:v>
                </c:pt>
                <c:pt idx="12">
                  <c:v>-66.671326219608972</c:v>
                </c:pt>
                <c:pt idx="13">
                  <c:v>-73.711459387788921</c:v>
                </c:pt>
                <c:pt idx="14">
                  <c:v>-60.964258408408369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E-49CF-B680-A0FCFEA4FC2E}"/>
            </c:ext>
          </c:extLst>
        </c:ser>
        <c:ser>
          <c:idx val="3"/>
          <c:order val="3"/>
          <c:tx>
            <c:v>FIG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'sim3'!$A$9:$A$23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'sim3'!$K$9:$K$23</c:f>
              <c:numCache>
                <c:formatCode>General</c:formatCode>
                <c:ptCount val="15"/>
                <c:pt idx="0">
                  <c:v>-39.6</c:v>
                </c:pt>
                <c:pt idx="1">
                  <c:v>-59.046076607252068</c:v>
                </c:pt>
                <c:pt idx="2">
                  <c:v>-55.23801710479632</c:v>
                </c:pt>
                <c:pt idx="3">
                  <c:v>-135.67555084083295</c:v>
                </c:pt>
                <c:pt idx="4">
                  <c:v>-126.92542550961161</c:v>
                </c:pt>
                <c:pt idx="5">
                  <c:v>-145.13962214235195</c:v>
                </c:pt>
                <c:pt idx="6">
                  <c:v>-235.77913031901991</c:v>
                </c:pt>
                <c:pt idx="7">
                  <c:v>-220.57302333812322</c:v>
                </c:pt>
                <c:pt idx="8">
                  <c:v>-206.34760404235632</c:v>
                </c:pt>
                <c:pt idx="9">
                  <c:v>-215.03962492616282</c:v>
                </c:pt>
                <c:pt idx="10">
                  <c:v>-255.17107117700451</c:v>
                </c:pt>
                <c:pt idx="11">
                  <c:v>-256.31431946408782</c:v>
                </c:pt>
                <c:pt idx="12">
                  <c:v>-239.78383622227969</c:v>
                </c:pt>
                <c:pt idx="13">
                  <c:v>-261.71945368362009</c:v>
                </c:pt>
                <c:pt idx="14">
                  <c:v>-244.84037703968556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6E-49CF-B680-A0FCFEA4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0336"/>
        <c:axId val="801889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'sim3'!$A$9:$A$23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'sim3'!$H$9:$H$23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39.6</c:v>
                      </c:pt>
                      <c:pt idx="1">
                        <c:v>59.046076607252068</c:v>
                      </c:pt>
                      <c:pt idx="2">
                        <c:v>55.23801710479632</c:v>
                      </c:pt>
                      <c:pt idx="3">
                        <c:v>135.67555084083295</c:v>
                      </c:pt>
                      <c:pt idx="4">
                        <c:v>126.92542550961161</c:v>
                      </c:pt>
                      <c:pt idx="5">
                        <c:v>145.13962214235195</c:v>
                      </c:pt>
                      <c:pt idx="6">
                        <c:v>235.77913031901991</c:v>
                      </c:pt>
                      <c:pt idx="7">
                        <c:v>220.57302333812322</c:v>
                      </c:pt>
                      <c:pt idx="8">
                        <c:v>206.34760404235632</c:v>
                      </c:pt>
                      <c:pt idx="9">
                        <c:v>215.03962492616282</c:v>
                      </c:pt>
                      <c:pt idx="10">
                        <c:v>255.17107117700451</c:v>
                      </c:pt>
                      <c:pt idx="11">
                        <c:v>256.31431946408782</c:v>
                      </c:pt>
                      <c:pt idx="12">
                        <c:v>239.78383622227969</c:v>
                      </c:pt>
                      <c:pt idx="13">
                        <c:v>261.71945368362009</c:v>
                      </c:pt>
                      <c:pt idx="14">
                        <c:v>244.84037703968556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E6E-49CF-B680-A0FCFEA4FC2E}"/>
                  </c:ext>
                </c:extLst>
              </c15:ser>
            </c15:filteredScatterSeries>
          </c:ext>
        </c:extLst>
      </c:scatterChart>
      <c:valAx>
        <c:axId val="80138033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889848"/>
        <c:crosses val="autoZero"/>
        <c:crossBetween val="midCat"/>
        <c:majorUnit val="1"/>
      </c:valAx>
      <c:valAx>
        <c:axId val="8018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'sim4'!$A$9:$A$23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'sim4'!$I$9:$I$23</c:f>
              <c:numCache>
                <c:formatCode>General</c:formatCode>
                <c:ptCount val="15"/>
                <c:pt idx="0">
                  <c:v>29.7</c:v>
                </c:pt>
                <c:pt idx="1">
                  <c:v>40.047279312792639</c:v>
                </c:pt>
                <c:pt idx="2">
                  <c:v>50.167155148690576</c:v>
                </c:pt>
                <c:pt idx="3">
                  <c:v>60.064625182902972</c:v>
                </c:pt>
                <c:pt idx="4">
                  <c:v>69.744577256093635</c:v>
                </c:pt>
                <c:pt idx="5">
                  <c:v>79.211791788228837</c:v>
                </c:pt>
                <c:pt idx="6">
                  <c:v>86.270944139375658</c:v>
                </c:pt>
                <c:pt idx="7">
                  <c:v>93.17495659915069</c:v>
                </c:pt>
                <c:pt idx="8">
                  <c:v>99.927238696729333</c:v>
                </c:pt>
                <c:pt idx="9">
                  <c:v>106.53112502962955</c:v>
                </c:pt>
                <c:pt idx="10">
                  <c:v>112.98987691049442</c:v>
                </c:pt>
                <c:pt idx="11">
                  <c:v>119.30668397768319</c:v>
                </c:pt>
                <c:pt idx="12">
                  <c:v>123.28466577046618</c:v>
                </c:pt>
                <c:pt idx="13">
                  <c:v>127.17522295013524</c:v>
                </c:pt>
                <c:pt idx="14">
                  <c:v>124.38027685856075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B-40AC-86E3-9F6626A798B3}"/>
            </c:ext>
          </c:extLst>
        </c:ser>
        <c:ser>
          <c:idx val="2"/>
          <c:order val="2"/>
          <c:tx>
            <c:v>PAR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'sim4'!$A$9:$A$23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'sim4'!$J$9:$J$23</c:f>
              <c:numCache>
                <c:formatCode>General</c:formatCode>
                <c:ptCount val="15"/>
                <c:pt idx="0">
                  <c:v>-29.7</c:v>
                </c:pt>
                <c:pt idx="1">
                  <c:v>-37.521835598085445</c:v>
                </c:pt>
                <c:pt idx="2">
                  <c:v>-44.399293673156087</c:v>
                </c:pt>
                <c:pt idx="3">
                  <c:v>-50.402948239569582</c:v>
                </c:pt>
                <c:pt idx="4">
                  <c:v>-55.598609300122533</c:v>
                </c:pt>
                <c:pt idx="5">
                  <c:v>-60.047634761232572</c:v>
                </c:pt>
                <c:pt idx="6">
                  <c:v>-61.607222129143011</c:v>
                </c:pt>
                <c:pt idx="7">
                  <c:v>-62.766100878715477</c:v>
                </c:pt>
                <c:pt idx="8">
                  <c:v>-63.55670982703144</c:v>
                </c:pt>
                <c:pt idx="9">
                  <c:v>-64.00925075489809</c:v>
                </c:pt>
                <c:pt idx="10">
                  <c:v>-64.151835865848142</c:v>
                </c:pt>
                <c:pt idx="11">
                  <c:v>-64.01062566504983</c:v>
                </c:pt>
                <c:pt idx="12">
                  <c:v>-61.409957877514501</c:v>
                </c:pt>
                <c:pt idx="13">
                  <c:v>-58.807887570336504</c:v>
                </c:pt>
                <c:pt idx="14">
                  <c:v>-49.608222131247928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B-40AC-86E3-9F6626A798B3}"/>
            </c:ext>
          </c:extLst>
        </c:ser>
        <c:ser>
          <c:idx val="3"/>
          <c:order val="3"/>
          <c:tx>
            <c:v>FIG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'sim4'!$A$9:$A$23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'sim4'!$K$9:$K$23</c:f>
              <c:numCache>
                <c:formatCode>General</c:formatCode>
                <c:ptCount val="15"/>
                <c:pt idx="0">
                  <c:v>-59.4</c:v>
                </c:pt>
                <c:pt idx="1">
                  <c:v>-77.569114910878085</c:v>
                </c:pt>
                <c:pt idx="2">
                  <c:v>-94.566448821846663</c:v>
                </c:pt>
                <c:pt idx="3">
                  <c:v>-110.46757342247255</c:v>
                </c:pt>
                <c:pt idx="4">
                  <c:v>-125.34318655621617</c:v>
                </c:pt>
                <c:pt idx="5">
                  <c:v>-139.25942654946141</c:v>
                </c:pt>
                <c:pt idx="6">
                  <c:v>-147.87816626851867</c:v>
                </c:pt>
                <c:pt idx="7">
                  <c:v>-155.94105747786617</c:v>
                </c:pt>
                <c:pt idx="8">
                  <c:v>-163.48394852376077</c:v>
                </c:pt>
                <c:pt idx="9">
                  <c:v>-170.54037578452764</c:v>
                </c:pt>
                <c:pt idx="10">
                  <c:v>-177.14171277634256</c:v>
                </c:pt>
                <c:pt idx="11">
                  <c:v>-183.31730964273302</c:v>
                </c:pt>
                <c:pt idx="12">
                  <c:v>-184.69462364798068</c:v>
                </c:pt>
                <c:pt idx="13">
                  <c:v>-185.98311052047174</c:v>
                </c:pt>
                <c:pt idx="14">
                  <c:v>-173.98849898980868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B-40AC-86E3-9F6626A7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0336"/>
        <c:axId val="801889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'sim4'!$A$9:$A$23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'sim4'!$H$9:$H$23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</c:v>
                      </c:pt>
                      <c:pt idx="1">
                        <c:v>77.569114910878085</c:v>
                      </c:pt>
                      <c:pt idx="2">
                        <c:v>94.566448821846663</c:v>
                      </c:pt>
                      <c:pt idx="3">
                        <c:v>110.46757342247255</c:v>
                      </c:pt>
                      <c:pt idx="4">
                        <c:v>125.34318655621617</c:v>
                      </c:pt>
                      <c:pt idx="5">
                        <c:v>139.25942654946141</c:v>
                      </c:pt>
                      <c:pt idx="6">
                        <c:v>147.87816626851867</c:v>
                      </c:pt>
                      <c:pt idx="7">
                        <c:v>155.94105747786617</c:v>
                      </c:pt>
                      <c:pt idx="8">
                        <c:v>163.48394852376077</c:v>
                      </c:pt>
                      <c:pt idx="9">
                        <c:v>170.54037578452764</c:v>
                      </c:pt>
                      <c:pt idx="10">
                        <c:v>177.14171277634256</c:v>
                      </c:pt>
                      <c:pt idx="11">
                        <c:v>183.31730964273302</c:v>
                      </c:pt>
                      <c:pt idx="12">
                        <c:v>184.69462364798068</c:v>
                      </c:pt>
                      <c:pt idx="13">
                        <c:v>185.98311052047174</c:v>
                      </c:pt>
                      <c:pt idx="14">
                        <c:v>173.98849898980868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58B-40AC-86E3-9F6626A798B3}"/>
                  </c:ext>
                </c:extLst>
              </c15:ser>
            </c15:filteredScatterSeries>
          </c:ext>
        </c:extLst>
      </c:scatterChart>
      <c:valAx>
        <c:axId val="80138033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889848"/>
        <c:crosses val="autoZero"/>
        <c:crossBetween val="midCat"/>
        <c:majorUnit val="1"/>
      </c:valAx>
      <c:valAx>
        <c:axId val="8018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'sim5'!$A$9:$A$23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'sim5'!$I$9:$I$23</c:f>
              <c:numCache>
                <c:formatCode>General</c:formatCode>
                <c:ptCount val="15"/>
                <c:pt idx="0">
                  <c:v>29.7</c:v>
                </c:pt>
                <c:pt idx="1">
                  <c:v>29.047279312792636</c:v>
                </c:pt>
                <c:pt idx="2">
                  <c:v>28.408903551359966</c:v>
                </c:pt>
                <c:pt idx="3">
                  <c:v>55.284557455439042</c:v>
                </c:pt>
                <c:pt idx="4">
                  <c:v>54.069561686608431</c:v>
                </c:pt>
                <c:pt idx="5">
                  <c:v>52.88126803472008</c:v>
                </c:pt>
                <c:pt idx="6">
                  <c:v>97.919089663945016</c:v>
                </c:pt>
                <c:pt idx="7">
                  <c:v>95.767109344208663</c:v>
                </c:pt>
                <c:pt idx="8">
                  <c:v>93.66242337036978</c:v>
                </c:pt>
                <c:pt idx="9">
                  <c:v>91.603992348557824</c:v>
                </c:pt>
                <c:pt idx="10">
                  <c:v>89.590799727793893</c:v>
                </c:pt>
                <c:pt idx="11">
                  <c:v>87.621851297969556</c:v>
                </c:pt>
                <c:pt idx="12">
                  <c:v>85.696174698858712</c:v>
                </c:pt>
                <c:pt idx="13">
                  <c:v>83.81281893991995</c:v>
                </c:pt>
                <c:pt idx="14">
                  <c:v>81.97085393065224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9-4B1D-B9E5-EB7D8E362F5D}"/>
            </c:ext>
          </c:extLst>
        </c:ser>
        <c:ser>
          <c:idx val="2"/>
          <c:order val="2"/>
          <c:tx>
            <c:v>PAR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'sim5'!$A$9:$A$23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'sim5'!$J$9:$J$23</c:f>
              <c:numCache>
                <c:formatCode>General</c:formatCode>
                <c:ptCount val="15"/>
                <c:pt idx="0">
                  <c:v>-29.7</c:v>
                </c:pt>
                <c:pt idx="1">
                  <c:v>-26.521835598085456</c:v>
                </c:pt>
                <c:pt idx="2">
                  <c:v>-23.576391599791112</c:v>
                </c:pt>
                <c:pt idx="3">
                  <c:v>-48.348049277393088</c:v>
                </c:pt>
                <c:pt idx="4">
                  <c:v>-42.879465788990693</c:v>
                </c:pt>
                <c:pt idx="5">
                  <c:v>-37.815224360725125</c:v>
                </c:pt>
                <c:pt idx="6">
                  <c:v>-79.328112489860985</c:v>
                </c:pt>
                <c:pt idx="7">
                  <c:v>-70.048886347988045</c:v>
                </c:pt>
                <c:pt idx="8">
                  <c:v>-61.459598829652876</c:v>
                </c:pt>
                <c:pt idx="9">
                  <c:v>-53.513742951793063</c:v>
                </c:pt>
                <c:pt idx="10">
                  <c:v>-46.167855297653745</c:v>
                </c:pt>
                <c:pt idx="11">
                  <c:v>-39.381318756834446</c:v>
                </c:pt>
                <c:pt idx="12">
                  <c:v>-33.116178008568824</c:v>
                </c:pt>
                <c:pt idx="13">
                  <c:v>-27.336966925918759</c:v>
                </c:pt>
                <c:pt idx="14">
                  <c:v>-22.010547131608448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9-4B1D-B9E5-EB7D8E362F5D}"/>
            </c:ext>
          </c:extLst>
        </c:ser>
        <c:ser>
          <c:idx val="3"/>
          <c:order val="3"/>
          <c:tx>
            <c:v>FIG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'sim5'!$A$9:$A$23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'sim5'!$K$9:$K$23</c:f>
              <c:numCache>
                <c:formatCode>General</c:formatCode>
                <c:ptCount val="15"/>
                <c:pt idx="0">
                  <c:v>-59.4</c:v>
                </c:pt>
                <c:pt idx="1">
                  <c:v>-55.569114910878092</c:v>
                </c:pt>
                <c:pt idx="2">
                  <c:v>-51.985295151151078</c:v>
                </c:pt>
                <c:pt idx="3">
                  <c:v>-103.63260673283213</c:v>
                </c:pt>
                <c:pt idx="4">
                  <c:v>-96.949027475599124</c:v>
                </c:pt>
                <c:pt idx="5">
                  <c:v>-90.696492395445205</c:v>
                </c:pt>
                <c:pt idx="6">
                  <c:v>-177.247202153806</c:v>
                </c:pt>
                <c:pt idx="7">
                  <c:v>-165.81599569219671</c:v>
                </c:pt>
                <c:pt idx="8">
                  <c:v>-155.12202220002266</c:v>
                </c:pt>
                <c:pt idx="9">
                  <c:v>-145.11773530035089</c:v>
                </c:pt>
                <c:pt idx="10">
                  <c:v>-135.75865502544764</c:v>
                </c:pt>
                <c:pt idx="11">
                  <c:v>-127.003170054804</c:v>
                </c:pt>
                <c:pt idx="12">
                  <c:v>-118.81235270742754</c:v>
                </c:pt>
                <c:pt idx="13">
                  <c:v>-111.14978586583871</c:v>
                </c:pt>
                <c:pt idx="14">
                  <c:v>-103.98140106226069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9-4B1D-B9E5-EB7D8E362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0336"/>
        <c:axId val="801889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'sim5'!$A$9:$A$23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'sim5'!$H$9:$H$23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</c:v>
                      </c:pt>
                      <c:pt idx="1">
                        <c:v>55.569114910878092</c:v>
                      </c:pt>
                      <c:pt idx="2">
                        <c:v>51.985295151151078</c:v>
                      </c:pt>
                      <c:pt idx="3">
                        <c:v>103.63260673283213</c:v>
                      </c:pt>
                      <c:pt idx="4">
                        <c:v>96.949027475599124</c:v>
                      </c:pt>
                      <c:pt idx="5">
                        <c:v>90.696492395445205</c:v>
                      </c:pt>
                      <c:pt idx="6">
                        <c:v>177.247202153806</c:v>
                      </c:pt>
                      <c:pt idx="7">
                        <c:v>165.81599569219671</c:v>
                      </c:pt>
                      <c:pt idx="8">
                        <c:v>155.12202220002266</c:v>
                      </c:pt>
                      <c:pt idx="9">
                        <c:v>145.11773530035089</c:v>
                      </c:pt>
                      <c:pt idx="10">
                        <c:v>135.75865502544764</c:v>
                      </c:pt>
                      <c:pt idx="11">
                        <c:v>127.003170054804</c:v>
                      </c:pt>
                      <c:pt idx="12">
                        <c:v>118.81235270742754</c:v>
                      </c:pt>
                      <c:pt idx="13">
                        <c:v>111.14978586583871</c:v>
                      </c:pt>
                      <c:pt idx="14">
                        <c:v>103.98140106226069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349-4B1D-B9E5-EB7D8E362F5D}"/>
                  </c:ext>
                </c:extLst>
              </c15:ser>
            </c15:filteredScatterSeries>
          </c:ext>
        </c:extLst>
      </c:scatterChart>
      <c:valAx>
        <c:axId val="80138033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889848"/>
        <c:crosses val="autoZero"/>
        <c:crossBetween val="midCat"/>
        <c:majorUnit val="1"/>
      </c:valAx>
      <c:valAx>
        <c:axId val="8018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疲労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model!$R$29:$R$41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model!$S$29:$S$41</c:f>
              <c:numCache>
                <c:formatCode>General</c:formatCode>
                <c:ptCount val="13"/>
                <c:pt idx="0">
                  <c:v>-35.640000000000008</c:v>
                </c:pt>
                <c:pt idx="1">
                  <c:v>-63.041468946526876</c:v>
                </c:pt>
                <c:pt idx="2">
                  <c:v>-130.73573454612972</c:v>
                </c:pt>
                <c:pt idx="3">
                  <c:v>-122.30419286114373</c:v>
                </c:pt>
                <c:pt idx="4">
                  <c:v>-114.41642672025408</c:v>
                </c:pt>
                <c:pt idx="5">
                  <c:v>-231.83736639915594</c:v>
                </c:pt>
                <c:pt idx="6">
                  <c:v>-216.88547565774485</c:v>
                </c:pt>
                <c:pt idx="7">
                  <c:v>-220.05787742972521</c:v>
                </c:pt>
                <c:pt idx="8">
                  <c:v>-205.86568144673953</c:v>
                </c:pt>
                <c:pt idx="9">
                  <c:v>-231.58878297171876</c:v>
                </c:pt>
                <c:pt idx="10">
                  <c:v>-216.65292412501427</c:v>
                </c:pt>
                <c:pt idx="11">
                  <c:v>-242.28032384647594</c:v>
                </c:pt>
                <c:pt idx="12">
                  <c:v>-248.1049352941007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1-4A2C-B8E8-173879824ADE}"/>
            </c:ext>
          </c:extLst>
        </c:ser>
        <c:ser>
          <c:idx val="1"/>
          <c:order val="1"/>
          <c:tx>
            <c:v>フィットネス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model!$R$29:$R$41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model!$P$29:$P$41</c:f>
              <c:numCache>
                <c:formatCode>General</c:formatCode>
                <c:ptCount val="13"/>
                <c:pt idx="0">
                  <c:v>17.820000000000004</c:v>
                </c:pt>
                <c:pt idx="1">
                  <c:v>32.278367587675589</c:v>
                </c:pt>
                <c:pt idx="2">
                  <c:v>67.448981787212304</c:v>
                </c:pt>
                <c:pt idx="3">
                  <c:v>65.96664691369088</c:v>
                </c:pt>
                <c:pt idx="4">
                  <c:v>64.516889502705368</c:v>
                </c:pt>
                <c:pt idx="5">
                  <c:v>125.49899359520748</c:v>
                </c:pt>
                <c:pt idx="6">
                  <c:v>122.7408862099113</c:v>
                </c:pt>
                <c:pt idx="7">
                  <c:v>128.62339410232295</c:v>
                </c:pt>
                <c:pt idx="8">
                  <c:v>125.79662136867272</c:v>
                </c:pt>
                <c:pt idx="9">
                  <c:v>142.53197297984696</c:v>
                </c:pt>
                <c:pt idx="10">
                  <c:v>139.39952963464739</c:v>
                </c:pt>
                <c:pt idx="11">
                  <c:v>156.13592839628004</c:v>
                </c:pt>
                <c:pt idx="12">
                  <c:v>163.42950918817971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1-4A2C-B8E8-173879824ADE}"/>
            </c:ext>
          </c:extLst>
        </c:ser>
        <c:ser>
          <c:idx val="2"/>
          <c:order val="2"/>
          <c:tx>
            <c:v>パフォーマンス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model!$R$29:$R$41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model!$Q$29:$Q$41</c:f>
              <c:numCache>
                <c:formatCode>General</c:formatCode>
                <c:ptCount val="13"/>
                <c:pt idx="0">
                  <c:v>-17.820000000000004</c:v>
                </c:pt>
                <c:pt idx="1">
                  <c:v>-30.763101358851287</c:v>
                </c:pt>
                <c:pt idx="2">
                  <c:v>-63.286752758917416</c:v>
                </c:pt>
                <c:pt idx="3">
                  <c:v>-56.337545947452853</c:v>
                </c:pt>
                <c:pt idx="4">
                  <c:v>-49.899537217548712</c:v>
                </c:pt>
                <c:pt idx="5">
                  <c:v>-106.33837280394846</c:v>
                </c:pt>
                <c:pt idx="6">
                  <c:v>-94.144589447833553</c:v>
                </c:pt>
                <c:pt idx="7">
                  <c:v>-91.434483327402262</c:v>
                </c:pt>
                <c:pt idx="8">
                  <c:v>-80.069060078066812</c:v>
                </c:pt>
                <c:pt idx="9">
                  <c:v>-89.056809991871802</c:v>
                </c:pt>
                <c:pt idx="10">
                  <c:v>-77.253394490366873</c:v>
                </c:pt>
                <c:pt idx="11">
                  <c:v>-86.144395450195901</c:v>
                </c:pt>
                <c:pt idx="12">
                  <c:v>-84.675426105920991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1-4A2C-B8E8-17387982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5360"/>
        <c:axId val="920493064"/>
      </c:scatterChart>
      <c:valAx>
        <c:axId val="920495360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493064"/>
        <c:crosses val="autoZero"/>
        <c:crossBetween val="midCat"/>
        <c:majorUnit val="1"/>
      </c:valAx>
      <c:valAx>
        <c:axId val="920493064"/>
        <c:scaling>
          <c:orientation val="minMax"/>
          <c:max val="4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49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'sim1'!$A$9:$A$23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'sim1'!$I$9:$I$23</c:f>
              <c:numCache>
                <c:formatCode>General</c:formatCode>
                <c:ptCount val="15"/>
                <c:pt idx="0">
                  <c:v>29.7</c:v>
                </c:pt>
                <c:pt idx="1">
                  <c:v>51.047279312792639</c:v>
                </c:pt>
                <c:pt idx="2">
                  <c:v>66.425406746021181</c:v>
                </c:pt>
                <c:pt idx="3">
                  <c:v>78.165567111701606</c:v>
                </c:pt>
                <c:pt idx="4">
                  <c:v>89.647712475974231</c:v>
                </c:pt>
                <c:pt idx="5">
                  <c:v>98.67751326742588</c:v>
                </c:pt>
                <c:pt idx="6">
                  <c:v>122.90886497544514</c:v>
                </c:pt>
                <c:pt idx="7">
                  <c:v>140.00768117710678</c:v>
                </c:pt>
                <c:pt idx="8">
                  <c:v>151.23071451474212</c:v>
                </c:pt>
                <c:pt idx="9">
                  <c:v>161.10709781760664</c:v>
                </c:pt>
                <c:pt idx="10">
                  <c:v>176.26642658523315</c:v>
                </c:pt>
                <c:pt idx="11">
                  <c:v>203.74259685148567</c:v>
                </c:pt>
                <c:pt idx="12">
                  <c:v>210.26491982016194</c:v>
                </c:pt>
                <c:pt idx="13">
                  <c:v>214.443900865259</c:v>
                </c:pt>
                <c:pt idx="14">
                  <c:v>209.73103991104352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E-4845-8768-CE5B50912629}"/>
            </c:ext>
          </c:extLst>
        </c:ser>
        <c:ser>
          <c:idx val="2"/>
          <c:order val="2"/>
          <c:tx>
            <c:v>PAR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'sim1'!$A$9:$A$23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'sim1'!$J$9:$J$23</c:f>
              <c:numCache>
                <c:formatCode>General</c:formatCode>
                <c:ptCount val="15"/>
                <c:pt idx="0">
                  <c:v>-29.7</c:v>
                </c:pt>
                <c:pt idx="1">
                  <c:v>-48.521835598085445</c:v>
                </c:pt>
                <c:pt idx="2">
                  <c:v>-59.722195746521066</c:v>
                </c:pt>
                <c:pt idx="3">
                  <c:v>-66.246396165063587</c:v>
                </c:pt>
                <c:pt idx="4">
                  <c:v>-71.850687891569095</c:v>
                </c:pt>
                <c:pt idx="5">
                  <c:v>-74.405368347843691</c:v>
                </c:pt>
                <c:pt idx="6">
                  <c:v>-91.81137976504013</c:v>
                </c:pt>
                <c:pt idx="7">
                  <c:v>-100.46460760531568</c:v>
                </c:pt>
                <c:pt idx="8">
                  <c:v>-102.33279134775444</c:v>
                </c:pt>
                <c:pt idx="9">
                  <c:v>-102.50333306586447</c:v>
                </c:pt>
                <c:pt idx="10">
                  <c:v>-107.74297283344856</c:v>
                </c:pt>
                <c:pt idx="11">
                  <c:v>-124.65018011932577</c:v>
                </c:pt>
                <c:pt idx="12">
                  <c:v>-118.94881686996234</c:v>
                </c:pt>
                <c:pt idx="13">
                  <c:v>-111.13784937671207</c:v>
                </c:pt>
                <c:pt idx="14">
                  <c:v>-94.852961639140005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E-4845-8768-CE5B50912629}"/>
            </c:ext>
          </c:extLst>
        </c:ser>
        <c:ser>
          <c:idx val="3"/>
          <c:order val="3"/>
          <c:tx>
            <c:v>FIG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'sim1'!$A$9:$A$23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'sim1'!$K$9:$K$23</c:f>
              <c:numCache>
                <c:formatCode>General</c:formatCode>
                <c:ptCount val="15"/>
                <c:pt idx="0">
                  <c:v>-59.4</c:v>
                </c:pt>
                <c:pt idx="1">
                  <c:v>-99.569114910878085</c:v>
                </c:pt>
                <c:pt idx="2">
                  <c:v>-126.14760249254225</c:v>
                </c:pt>
                <c:pt idx="3">
                  <c:v>-144.41196327676519</c:v>
                </c:pt>
                <c:pt idx="4">
                  <c:v>-161.49840036754333</c:v>
                </c:pt>
                <c:pt idx="5">
                  <c:v>-173.08288161526957</c:v>
                </c:pt>
                <c:pt idx="6">
                  <c:v>-214.72024474048527</c:v>
                </c:pt>
                <c:pt idx="7">
                  <c:v>-240.47228878242245</c:v>
                </c:pt>
                <c:pt idx="8">
                  <c:v>-253.56350586249656</c:v>
                </c:pt>
                <c:pt idx="9">
                  <c:v>-263.61043088347111</c:v>
                </c:pt>
                <c:pt idx="10">
                  <c:v>-284.00939941868171</c:v>
                </c:pt>
                <c:pt idx="11">
                  <c:v>-328.39277697081144</c:v>
                </c:pt>
                <c:pt idx="12">
                  <c:v>-329.21373669012428</c:v>
                </c:pt>
                <c:pt idx="13">
                  <c:v>-325.58175024197106</c:v>
                </c:pt>
                <c:pt idx="14">
                  <c:v>-304.58400155018353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E-4845-8768-CE5B5091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0336"/>
        <c:axId val="801889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'sim1'!$A$9:$A$23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'sim1'!$H$9:$H$23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</c:v>
                      </c:pt>
                      <c:pt idx="1">
                        <c:v>99.569114910878085</c:v>
                      </c:pt>
                      <c:pt idx="2">
                        <c:v>126.14760249254225</c:v>
                      </c:pt>
                      <c:pt idx="3">
                        <c:v>144.41196327676519</c:v>
                      </c:pt>
                      <c:pt idx="4">
                        <c:v>161.49840036754333</c:v>
                      </c:pt>
                      <c:pt idx="5">
                        <c:v>173.08288161526957</c:v>
                      </c:pt>
                      <c:pt idx="6">
                        <c:v>214.72024474048527</c:v>
                      </c:pt>
                      <c:pt idx="7">
                        <c:v>240.47228878242245</c:v>
                      </c:pt>
                      <c:pt idx="8">
                        <c:v>253.56350586249656</c:v>
                      </c:pt>
                      <c:pt idx="9">
                        <c:v>263.61043088347111</c:v>
                      </c:pt>
                      <c:pt idx="10">
                        <c:v>284.00939941868171</c:v>
                      </c:pt>
                      <c:pt idx="11">
                        <c:v>328.39277697081144</c:v>
                      </c:pt>
                      <c:pt idx="12">
                        <c:v>329.21373669012428</c:v>
                      </c:pt>
                      <c:pt idx="13">
                        <c:v>325.58175024197106</c:v>
                      </c:pt>
                      <c:pt idx="14">
                        <c:v>304.58400155018353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39E-4845-8768-CE5B50912629}"/>
                  </c:ext>
                </c:extLst>
              </c15:ser>
            </c15:filteredScatterSeries>
          </c:ext>
        </c:extLst>
      </c:scatterChart>
      <c:valAx>
        <c:axId val="80138033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889848"/>
        <c:crosses val="autoZero"/>
        <c:crossBetween val="midCat"/>
        <c:majorUnit val="1"/>
      </c:valAx>
      <c:valAx>
        <c:axId val="801889848"/>
        <c:scaling>
          <c:orientation val="minMax"/>
          <c:max val="4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'sim2'!$A$9:$A$23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'sim2'!$I$9:$I$23</c:f>
              <c:numCache>
                <c:formatCode>General</c:formatCode>
                <c:ptCount val="15"/>
                <c:pt idx="0">
                  <c:v>29.7</c:v>
                </c:pt>
                <c:pt idx="1">
                  <c:v>51.047279312792639</c:v>
                </c:pt>
                <c:pt idx="2">
                  <c:v>66.425406746021181</c:v>
                </c:pt>
                <c:pt idx="3">
                  <c:v>106.9655671117016</c:v>
                </c:pt>
                <c:pt idx="4">
                  <c:v>117.81477120353071</c:v>
                </c:pt>
                <c:pt idx="5">
                  <c:v>126.2255409535931</c:v>
                </c:pt>
                <c:pt idx="6">
                  <c:v>173.45146614435572</c:v>
                </c:pt>
                <c:pt idx="7">
                  <c:v>189.43950115516822</c:v>
                </c:pt>
                <c:pt idx="8">
                  <c:v>199.57616508182744</c:v>
                </c:pt>
                <c:pt idx="9">
                  <c:v>208.3900542527897</c:v>
                </c:pt>
                <c:pt idx="10">
                  <c:v>230.81023945753512</c:v>
                </c:pt>
                <c:pt idx="11">
                  <c:v>257.08769339311698</c:v>
                </c:pt>
                <c:pt idx="12">
                  <c:v>260.23764437277651</c:v>
                </c:pt>
                <c:pt idx="13">
                  <c:v>273.21836847808885</c:v>
                </c:pt>
                <c:pt idx="14">
                  <c:v>267.21381355449648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6-4854-B183-7B6137249411}"/>
            </c:ext>
          </c:extLst>
        </c:ser>
        <c:ser>
          <c:idx val="2"/>
          <c:order val="2"/>
          <c:tx>
            <c:v>PAR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'sim2'!$A$9:$A$23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'sim2'!$J$9:$J$23</c:f>
              <c:numCache>
                <c:formatCode>General</c:formatCode>
                <c:ptCount val="15"/>
                <c:pt idx="0">
                  <c:v>-29.7</c:v>
                </c:pt>
                <c:pt idx="1">
                  <c:v>-48.521835598085445</c:v>
                </c:pt>
                <c:pt idx="2">
                  <c:v>-59.722195746521066</c:v>
                </c:pt>
                <c:pt idx="3">
                  <c:v>-95.046396165063584</c:v>
                </c:pt>
                <c:pt idx="4">
                  <c:v>-97.568831501833785</c:v>
                </c:pt>
                <c:pt idx="5">
                  <c:v>-97.26732383855024</c:v>
                </c:pt>
                <c:pt idx="6">
                  <c:v>-135.62766997342129</c:v>
                </c:pt>
                <c:pt idx="7">
                  <c:v>-139.3061896105504</c:v>
                </c:pt>
                <c:pt idx="8">
                  <c:v>-136.56772492854654</c:v>
                </c:pt>
                <c:pt idx="9">
                  <c:v>-132.47490282761498</c:v>
                </c:pt>
                <c:pt idx="10">
                  <c:v>-142.07130884368607</c:v>
                </c:pt>
                <c:pt idx="11">
                  <c:v>-154.44559963208002</c:v>
                </c:pt>
                <c:pt idx="12">
                  <c:v>-142.35462582535882</c:v>
                </c:pt>
                <c:pt idx="13">
                  <c:v>-140.80951241200313</c:v>
                </c:pt>
                <c:pt idx="14">
                  <c:v>-120.11216101602321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6-4854-B183-7B6137249411}"/>
            </c:ext>
          </c:extLst>
        </c:ser>
        <c:ser>
          <c:idx val="3"/>
          <c:order val="3"/>
          <c:tx>
            <c:v>FIG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'sim2'!$A$9:$A$23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'sim2'!$K$9:$K$23</c:f>
              <c:numCache>
                <c:formatCode>General</c:formatCode>
                <c:ptCount val="15"/>
                <c:pt idx="0">
                  <c:v>-59.4</c:v>
                </c:pt>
                <c:pt idx="1">
                  <c:v>-99.569114910878085</c:v>
                </c:pt>
                <c:pt idx="2">
                  <c:v>-126.14760249254225</c:v>
                </c:pt>
                <c:pt idx="3">
                  <c:v>-202.01196327676519</c:v>
                </c:pt>
                <c:pt idx="4">
                  <c:v>-215.3836027053645</c:v>
                </c:pt>
                <c:pt idx="5">
                  <c:v>-223.49286479214334</c:v>
                </c:pt>
                <c:pt idx="6">
                  <c:v>-309.07913611777701</c:v>
                </c:pt>
                <c:pt idx="7">
                  <c:v>-328.74569076571862</c:v>
                </c:pt>
                <c:pt idx="8">
                  <c:v>-336.14389001037398</c:v>
                </c:pt>
                <c:pt idx="9">
                  <c:v>-340.86495708040468</c:v>
                </c:pt>
                <c:pt idx="10">
                  <c:v>-372.88154830122119</c:v>
                </c:pt>
                <c:pt idx="11">
                  <c:v>-411.533293025197</c:v>
                </c:pt>
                <c:pt idx="12">
                  <c:v>-402.59227019813534</c:v>
                </c:pt>
                <c:pt idx="13">
                  <c:v>-414.02788089009198</c:v>
                </c:pt>
                <c:pt idx="14">
                  <c:v>-387.32597457051969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6-4854-B183-7B613724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0336"/>
        <c:axId val="801889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'sim2'!$A$9:$A$23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'sim2'!$H$9:$H$23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</c:v>
                      </c:pt>
                      <c:pt idx="1">
                        <c:v>99.569114910878085</c:v>
                      </c:pt>
                      <c:pt idx="2">
                        <c:v>126.14760249254225</c:v>
                      </c:pt>
                      <c:pt idx="3">
                        <c:v>202.01196327676519</c:v>
                      </c:pt>
                      <c:pt idx="4">
                        <c:v>215.3836027053645</c:v>
                      </c:pt>
                      <c:pt idx="5">
                        <c:v>223.49286479214334</c:v>
                      </c:pt>
                      <c:pt idx="6">
                        <c:v>309.07913611777701</c:v>
                      </c:pt>
                      <c:pt idx="7">
                        <c:v>328.74569076571862</c:v>
                      </c:pt>
                      <c:pt idx="8">
                        <c:v>336.14389001037398</c:v>
                      </c:pt>
                      <c:pt idx="9">
                        <c:v>340.86495708040468</c:v>
                      </c:pt>
                      <c:pt idx="10">
                        <c:v>372.88154830122119</c:v>
                      </c:pt>
                      <c:pt idx="11">
                        <c:v>411.533293025197</c:v>
                      </c:pt>
                      <c:pt idx="12">
                        <c:v>402.59227019813534</c:v>
                      </c:pt>
                      <c:pt idx="13">
                        <c:v>414.02788089009198</c:v>
                      </c:pt>
                      <c:pt idx="14">
                        <c:v>387.32597457051969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DC6-4854-B183-7B6137249411}"/>
                  </c:ext>
                </c:extLst>
              </c15:ser>
            </c15:filteredScatterSeries>
          </c:ext>
        </c:extLst>
      </c:scatterChart>
      <c:valAx>
        <c:axId val="80138033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889848"/>
        <c:crosses val="autoZero"/>
        <c:crossBetween val="midCat"/>
        <c:majorUnit val="1"/>
      </c:valAx>
      <c:valAx>
        <c:axId val="8018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'sim3'!$A$9:$A$23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'sim3'!$I$9:$I$23</c:f>
              <c:numCache>
                <c:formatCode>General</c:formatCode>
                <c:ptCount val="15"/>
                <c:pt idx="0">
                  <c:v>39.6</c:v>
                </c:pt>
                <c:pt idx="1">
                  <c:v>49.729705750390181</c:v>
                </c:pt>
                <c:pt idx="2">
                  <c:v>48.636789665810561</c:v>
                </c:pt>
                <c:pt idx="3">
                  <c:v>89.567892737385378</c:v>
                </c:pt>
                <c:pt idx="4">
                  <c:v>87.59944773741023</c:v>
                </c:pt>
                <c:pt idx="5">
                  <c:v>98.874263504206596</c:v>
                </c:pt>
                <c:pt idx="6">
                  <c:v>146.70129120718343</c:v>
                </c:pt>
                <c:pt idx="7">
                  <c:v>143.4772182236494</c:v>
                </c:pt>
                <c:pt idx="8">
                  <c:v>140.32400110319347</c:v>
                </c:pt>
                <c:pt idx="9">
                  <c:v>148.24008263747751</c:v>
                </c:pt>
                <c:pt idx="10">
                  <c:v>171.98219143846032</c:v>
                </c:pt>
                <c:pt idx="11">
                  <c:v>177.00251688683943</c:v>
                </c:pt>
                <c:pt idx="12">
                  <c:v>173.11251000267072</c:v>
                </c:pt>
                <c:pt idx="13">
                  <c:v>188.00799429583117</c:v>
                </c:pt>
                <c:pt idx="14">
                  <c:v>183.87611863127719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B-40C7-8CE7-4BD6767E88FE}"/>
            </c:ext>
          </c:extLst>
        </c:ser>
        <c:ser>
          <c:idx val="2"/>
          <c:order val="2"/>
          <c:tx>
            <c:v>PAR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'sim3'!$A$9:$A$23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'sim3'!$J$9:$J$23</c:f>
              <c:numCache>
                <c:formatCode>General</c:formatCode>
                <c:ptCount val="15"/>
                <c:pt idx="0">
                  <c:v>0</c:v>
                </c:pt>
                <c:pt idx="1">
                  <c:v>-9.3163708568618873</c:v>
                </c:pt>
                <c:pt idx="2">
                  <c:v>-6.6012274389857595</c:v>
                </c:pt>
                <c:pt idx="3">
                  <c:v>-46.107658103447577</c:v>
                </c:pt>
                <c:pt idx="4">
                  <c:v>-39.325977772201384</c:v>
                </c:pt>
                <c:pt idx="5">
                  <c:v>-46.265358638145358</c:v>
                </c:pt>
                <c:pt idx="6">
                  <c:v>-89.077839111836482</c:v>
                </c:pt>
                <c:pt idx="7">
                  <c:v>-77.095805114473819</c:v>
                </c:pt>
                <c:pt idx="8">
                  <c:v>-66.023602939162856</c:v>
                </c:pt>
                <c:pt idx="9">
                  <c:v>-66.799542288685302</c:v>
                </c:pt>
                <c:pt idx="10">
                  <c:v>-83.188879738544188</c:v>
                </c:pt>
                <c:pt idx="11">
                  <c:v>-79.311802577248386</c:v>
                </c:pt>
                <c:pt idx="12">
                  <c:v>-66.671326219608972</c:v>
                </c:pt>
                <c:pt idx="13">
                  <c:v>-73.711459387788921</c:v>
                </c:pt>
                <c:pt idx="14">
                  <c:v>-60.964258408408369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B-40C7-8CE7-4BD6767E88FE}"/>
            </c:ext>
          </c:extLst>
        </c:ser>
        <c:ser>
          <c:idx val="3"/>
          <c:order val="3"/>
          <c:tx>
            <c:v>FIG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'sim3'!$A$9:$A$23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'sim3'!$K$9:$K$23</c:f>
              <c:numCache>
                <c:formatCode>General</c:formatCode>
                <c:ptCount val="15"/>
                <c:pt idx="0">
                  <c:v>-39.6</c:v>
                </c:pt>
                <c:pt idx="1">
                  <c:v>-59.046076607252068</c:v>
                </c:pt>
                <c:pt idx="2">
                  <c:v>-55.23801710479632</c:v>
                </c:pt>
                <c:pt idx="3">
                  <c:v>-135.67555084083295</c:v>
                </c:pt>
                <c:pt idx="4">
                  <c:v>-126.92542550961161</c:v>
                </c:pt>
                <c:pt idx="5">
                  <c:v>-145.13962214235195</c:v>
                </c:pt>
                <c:pt idx="6">
                  <c:v>-235.77913031901991</c:v>
                </c:pt>
                <c:pt idx="7">
                  <c:v>-220.57302333812322</c:v>
                </c:pt>
                <c:pt idx="8">
                  <c:v>-206.34760404235632</c:v>
                </c:pt>
                <c:pt idx="9">
                  <c:v>-215.03962492616282</c:v>
                </c:pt>
                <c:pt idx="10">
                  <c:v>-255.17107117700451</c:v>
                </c:pt>
                <c:pt idx="11">
                  <c:v>-256.31431946408782</c:v>
                </c:pt>
                <c:pt idx="12">
                  <c:v>-239.78383622227969</c:v>
                </c:pt>
                <c:pt idx="13">
                  <c:v>-261.71945368362009</c:v>
                </c:pt>
                <c:pt idx="14">
                  <c:v>-244.84037703968556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CB-40C7-8CE7-4BD6767E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0336"/>
        <c:axId val="801889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'sim3'!$A$9:$A$23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'sim3'!$H$9:$H$23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39.6</c:v>
                      </c:pt>
                      <c:pt idx="1">
                        <c:v>59.046076607252068</c:v>
                      </c:pt>
                      <c:pt idx="2">
                        <c:v>55.23801710479632</c:v>
                      </c:pt>
                      <c:pt idx="3">
                        <c:v>135.67555084083295</c:v>
                      </c:pt>
                      <c:pt idx="4">
                        <c:v>126.92542550961161</c:v>
                      </c:pt>
                      <c:pt idx="5">
                        <c:v>145.13962214235195</c:v>
                      </c:pt>
                      <c:pt idx="6">
                        <c:v>235.77913031901991</c:v>
                      </c:pt>
                      <c:pt idx="7">
                        <c:v>220.57302333812322</c:v>
                      </c:pt>
                      <c:pt idx="8">
                        <c:v>206.34760404235632</c:v>
                      </c:pt>
                      <c:pt idx="9">
                        <c:v>215.03962492616282</c:v>
                      </c:pt>
                      <c:pt idx="10">
                        <c:v>255.17107117700451</c:v>
                      </c:pt>
                      <c:pt idx="11">
                        <c:v>256.31431946408782</c:v>
                      </c:pt>
                      <c:pt idx="12">
                        <c:v>239.78383622227969</c:v>
                      </c:pt>
                      <c:pt idx="13">
                        <c:v>261.71945368362009</c:v>
                      </c:pt>
                      <c:pt idx="14">
                        <c:v>244.84037703968556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0CB-40C7-8CE7-4BD6767E88FE}"/>
                  </c:ext>
                </c:extLst>
              </c15:ser>
            </c15:filteredScatterSeries>
          </c:ext>
        </c:extLst>
      </c:scatterChart>
      <c:valAx>
        <c:axId val="80138033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889848"/>
        <c:crosses val="autoZero"/>
        <c:crossBetween val="midCat"/>
        <c:majorUnit val="1"/>
      </c:valAx>
      <c:valAx>
        <c:axId val="801889848"/>
        <c:scaling>
          <c:orientation val="minMax"/>
          <c:max val="4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'sim4'!$A$9:$A$23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'sim4'!$I$9:$I$23</c:f>
              <c:numCache>
                <c:formatCode>General</c:formatCode>
                <c:ptCount val="15"/>
                <c:pt idx="0">
                  <c:v>29.7</c:v>
                </c:pt>
                <c:pt idx="1">
                  <c:v>40.047279312792639</c:v>
                </c:pt>
                <c:pt idx="2">
                  <c:v>50.167155148690576</c:v>
                </c:pt>
                <c:pt idx="3">
                  <c:v>60.064625182902972</c:v>
                </c:pt>
                <c:pt idx="4">
                  <c:v>69.744577256093635</c:v>
                </c:pt>
                <c:pt idx="5">
                  <c:v>79.211791788228837</c:v>
                </c:pt>
                <c:pt idx="6">
                  <c:v>86.270944139375658</c:v>
                </c:pt>
                <c:pt idx="7">
                  <c:v>93.17495659915069</c:v>
                </c:pt>
                <c:pt idx="8">
                  <c:v>99.927238696729333</c:v>
                </c:pt>
                <c:pt idx="9">
                  <c:v>106.53112502962955</c:v>
                </c:pt>
                <c:pt idx="10">
                  <c:v>112.98987691049442</c:v>
                </c:pt>
                <c:pt idx="11">
                  <c:v>119.30668397768319</c:v>
                </c:pt>
                <c:pt idx="12">
                  <c:v>123.28466577046618</c:v>
                </c:pt>
                <c:pt idx="13">
                  <c:v>127.17522295013524</c:v>
                </c:pt>
                <c:pt idx="14">
                  <c:v>124.38027685856075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6-4AD3-9262-4878D0D11AF0}"/>
            </c:ext>
          </c:extLst>
        </c:ser>
        <c:ser>
          <c:idx val="2"/>
          <c:order val="2"/>
          <c:tx>
            <c:v>PAR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'sim4'!$A$9:$A$23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'sim4'!$J$9:$J$23</c:f>
              <c:numCache>
                <c:formatCode>General</c:formatCode>
                <c:ptCount val="15"/>
                <c:pt idx="0">
                  <c:v>-29.7</c:v>
                </c:pt>
                <c:pt idx="1">
                  <c:v>-37.521835598085445</c:v>
                </c:pt>
                <c:pt idx="2">
                  <c:v>-44.399293673156087</c:v>
                </c:pt>
                <c:pt idx="3">
                  <c:v>-50.402948239569582</c:v>
                </c:pt>
                <c:pt idx="4">
                  <c:v>-55.598609300122533</c:v>
                </c:pt>
                <c:pt idx="5">
                  <c:v>-60.047634761232572</c:v>
                </c:pt>
                <c:pt idx="6">
                  <c:v>-61.607222129143011</c:v>
                </c:pt>
                <c:pt idx="7">
                  <c:v>-62.766100878715477</c:v>
                </c:pt>
                <c:pt idx="8">
                  <c:v>-63.55670982703144</c:v>
                </c:pt>
                <c:pt idx="9">
                  <c:v>-64.00925075489809</c:v>
                </c:pt>
                <c:pt idx="10">
                  <c:v>-64.151835865848142</c:v>
                </c:pt>
                <c:pt idx="11">
                  <c:v>-64.01062566504983</c:v>
                </c:pt>
                <c:pt idx="12">
                  <c:v>-61.409957877514501</c:v>
                </c:pt>
                <c:pt idx="13">
                  <c:v>-58.807887570336504</c:v>
                </c:pt>
                <c:pt idx="14">
                  <c:v>-49.608222131247928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6-4AD3-9262-4878D0D11AF0}"/>
            </c:ext>
          </c:extLst>
        </c:ser>
        <c:ser>
          <c:idx val="3"/>
          <c:order val="3"/>
          <c:tx>
            <c:v>FIG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'sim4'!$A$9:$A$23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'sim4'!$K$9:$K$23</c:f>
              <c:numCache>
                <c:formatCode>General</c:formatCode>
                <c:ptCount val="15"/>
                <c:pt idx="0">
                  <c:v>-59.4</c:v>
                </c:pt>
                <c:pt idx="1">
                  <c:v>-77.569114910878085</c:v>
                </c:pt>
                <c:pt idx="2">
                  <c:v>-94.566448821846663</c:v>
                </c:pt>
                <c:pt idx="3">
                  <c:v>-110.46757342247255</c:v>
                </c:pt>
                <c:pt idx="4">
                  <c:v>-125.34318655621617</c:v>
                </c:pt>
                <c:pt idx="5">
                  <c:v>-139.25942654946141</c:v>
                </c:pt>
                <c:pt idx="6">
                  <c:v>-147.87816626851867</c:v>
                </c:pt>
                <c:pt idx="7">
                  <c:v>-155.94105747786617</c:v>
                </c:pt>
                <c:pt idx="8">
                  <c:v>-163.48394852376077</c:v>
                </c:pt>
                <c:pt idx="9">
                  <c:v>-170.54037578452764</c:v>
                </c:pt>
                <c:pt idx="10">
                  <c:v>-177.14171277634256</c:v>
                </c:pt>
                <c:pt idx="11">
                  <c:v>-183.31730964273302</c:v>
                </c:pt>
                <c:pt idx="12">
                  <c:v>-184.69462364798068</c:v>
                </c:pt>
                <c:pt idx="13">
                  <c:v>-185.98311052047174</c:v>
                </c:pt>
                <c:pt idx="14">
                  <c:v>-173.98849898980868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6-4AD3-9262-4878D0D1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0336"/>
        <c:axId val="801889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'sim4'!$A$9:$A$23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'sim4'!$H$9:$H$23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</c:v>
                      </c:pt>
                      <c:pt idx="1">
                        <c:v>77.569114910878085</c:v>
                      </c:pt>
                      <c:pt idx="2">
                        <c:v>94.566448821846663</c:v>
                      </c:pt>
                      <c:pt idx="3">
                        <c:v>110.46757342247255</c:v>
                      </c:pt>
                      <c:pt idx="4">
                        <c:v>125.34318655621617</c:v>
                      </c:pt>
                      <c:pt idx="5">
                        <c:v>139.25942654946141</c:v>
                      </c:pt>
                      <c:pt idx="6">
                        <c:v>147.87816626851867</c:v>
                      </c:pt>
                      <c:pt idx="7">
                        <c:v>155.94105747786617</c:v>
                      </c:pt>
                      <c:pt idx="8">
                        <c:v>163.48394852376077</c:v>
                      </c:pt>
                      <c:pt idx="9">
                        <c:v>170.54037578452764</c:v>
                      </c:pt>
                      <c:pt idx="10">
                        <c:v>177.14171277634256</c:v>
                      </c:pt>
                      <c:pt idx="11">
                        <c:v>183.31730964273302</c:v>
                      </c:pt>
                      <c:pt idx="12">
                        <c:v>184.69462364798068</c:v>
                      </c:pt>
                      <c:pt idx="13">
                        <c:v>185.98311052047174</c:v>
                      </c:pt>
                      <c:pt idx="14">
                        <c:v>173.98849898980868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996-4AD3-9262-4878D0D11AF0}"/>
                  </c:ext>
                </c:extLst>
              </c15:ser>
            </c15:filteredScatterSeries>
          </c:ext>
        </c:extLst>
      </c:scatterChart>
      <c:valAx>
        <c:axId val="80138033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889848"/>
        <c:crosses val="autoZero"/>
        <c:crossBetween val="midCat"/>
        <c:majorUnit val="1"/>
      </c:valAx>
      <c:valAx>
        <c:axId val="801889848"/>
        <c:scaling>
          <c:orientation val="minMax"/>
          <c:max val="4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H(t)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model!$B$22:$B$33</c:f>
              <c:numCache>
                <c:formatCode>General</c:formatCode>
                <c:ptCount val="12"/>
                <c:pt idx="0">
                  <c:v>264.36764735357366</c:v>
                </c:pt>
                <c:pt idx="1">
                  <c:v>478.76924131686314</c:v>
                </c:pt>
                <c:pt idx="2">
                  <c:v>863.01964114576117</c:v>
                </c:pt>
                <c:pt idx="3">
                  <c:v>807.36090251133976</c:v>
                </c:pt>
                <c:pt idx="4">
                  <c:v>755.29176374078929</c:v>
                </c:pt>
                <c:pt idx="5">
                  <c:v>875.58512280501782</c:v>
                </c:pt>
                <c:pt idx="6">
                  <c:v>819.11599837386098</c:v>
                </c:pt>
                <c:pt idx="7">
                  <c:v>892.71307399081513</c:v>
                </c:pt>
                <c:pt idx="8">
                  <c:v>835.13931634745495</c:v>
                </c:pt>
                <c:pt idx="9">
                  <c:v>865.57657667520004</c:v>
                </c:pt>
                <c:pt idx="10">
                  <c:v>809.75293355940528</c:v>
                </c:pt>
                <c:pt idx="11">
                  <c:v>897.19403433672755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5-4458-BA71-6C8E773DFF54}"/>
            </c:ext>
          </c:extLst>
        </c:ser>
        <c:ser>
          <c:idx val="2"/>
          <c:order val="2"/>
          <c:tx>
            <c:strRef>
              <c:f>model!$C$21</c:f>
              <c:strCache>
                <c:ptCount val="1"/>
                <c:pt idx="0">
                  <c:v>g(t)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model!$C$22:$C$33</c:f>
              <c:numCache>
                <c:formatCode>General</c:formatCode>
                <c:ptCount val="12"/>
                <c:pt idx="0">
                  <c:v>264.36764735357366</c:v>
                </c:pt>
                <c:pt idx="1">
                  <c:v>490.00906645795754</c:v>
                </c:pt>
                <c:pt idx="2">
                  <c:v>894.36774639625662</c:v>
                </c:pt>
                <c:pt idx="3">
                  <c:v>874.71211238804563</c:v>
                </c:pt>
                <c:pt idx="4">
                  <c:v>1024.4928548434882</c:v>
                </c:pt>
                <c:pt idx="5">
                  <c:v>1001.9774447339772</c:v>
                </c:pt>
                <c:pt idx="6">
                  <c:v>1106.3811946244255</c:v>
                </c:pt>
                <c:pt idx="7">
                  <c:v>1082.0661140295244</c:v>
                </c:pt>
                <c:pt idx="8">
                  <c:v>1142.583321819031</c:v>
                </c:pt>
                <c:pt idx="9">
                  <c:v>1117.4726224584454</c:v>
                </c:pt>
                <c:pt idx="10">
                  <c:v>1232.5782929817688</c:v>
                </c:pt>
                <c:pt idx="11">
                  <c:v>1311.5352017844471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5-4458-BA71-6C8E773DFF54}"/>
            </c:ext>
          </c:extLst>
        </c:ser>
        <c:ser>
          <c:idx val="3"/>
          <c:order val="3"/>
          <c:tx>
            <c:strRef>
              <c:f>model!$D$21</c:f>
              <c:strCache>
                <c:ptCount val="1"/>
                <c:pt idx="0">
                  <c:v>p(t)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model!$D$22:$D$33</c:f>
              <c:numCache>
                <c:formatCode>General</c:formatCode>
                <c:ptCount val="12"/>
                <c:pt idx="0">
                  <c:v>0</c:v>
                </c:pt>
                <c:pt idx="1">
                  <c:v>11.2398251410944</c:v>
                </c:pt>
                <c:pt idx="2">
                  <c:v>31.34810525049545</c:v>
                </c:pt>
                <c:pt idx="3">
                  <c:v>67.351209876705866</c:v>
                </c:pt>
                <c:pt idx="4">
                  <c:v>269.20109110269891</c:v>
                </c:pt>
                <c:pt idx="5">
                  <c:v>126.3923219289594</c:v>
                </c:pt>
                <c:pt idx="6">
                  <c:v>287.26519625056449</c:v>
                </c:pt>
                <c:pt idx="7">
                  <c:v>189.35304003870931</c:v>
                </c:pt>
                <c:pt idx="8">
                  <c:v>307.44400547157602</c:v>
                </c:pt>
                <c:pt idx="9">
                  <c:v>251.89604578324531</c:v>
                </c:pt>
                <c:pt idx="10">
                  <c:v>422.82535942236348</c:v>
                </c:pt>
                <c:pt idx="11">
                  <c:v>414.3411674477195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55-4458-BA71-6C8E773D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48216"/>
        <c:axId val="635547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model!$A$21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model!$A$22:$A$33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55-4458-BA71-6C8E773DFF54}"/>
                  </c:ext>
                </c:extLst>
              </c15:ser>
            </c15:filteredLineSeries>
          </c:ext>
        </c:extLst>
      </c:lineChart>
      <c:catAx>
        <c:axId val="63554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547560"/>
        <c:crosses val="autoZero"/>
        <c:auto val="1"/>
        <c:lblAlgn val="ctr"/>
        <c:lblOffset val="100"/>
        <c:noMultiLvlLbl val="0"/>
      </c:catAx>
      <c:valAx>
        <c:axId val="6355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レベル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54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H(t)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model!$B$22:$B$33</c:f>
              <c:numCache>
                <c:formatCode>General</c:formatCode>
                <c:ptCount val="12"/>
                <c:pt idx="0">
                  <c:v>264.36764735357366</c:v>
                </c:pt>
                <c:pt idx="1">
                  <c:v>478.76924131686314</c:v>
                </c:pt>
                <c:pt idx="2">
                  <c:v>863.01964114576117</c:v>
                </c:pt>
                <c:pt idx="3">
                  <c:v>807.36090251133976</c:v>
                </c:pt>
                <c:pt idx="4">
                  <c:v>755.29176374078929</c:v>
                </c:pt>
                <c:pt idx="5">
                  <c:v>875.58512280501782</c:v>
                </c:pt>
                <c:pt idx="6">
                  <c:v>819.11599837386098</c:v>
                </c:pt>
                <c:pt idx="7">
                  <c:v>892.71307399081513</c:v>
                </c:pt>
                <c:pt idx="8">
                  <c:v>835.13931634745495</c:v>
                </c:pt>
                <c:pt idx="9">
                  <c:v>865.57657667520004</c:v>
                </c:pt>
                <c:pt idx="10">
                  <c:v>809.75293355940528</c:v>
                </c:pt>
                <c:pt idx="11">
                  <c:v>897.19403433672755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6-48E3-9CF4-2D1378EBFAF5}"/>
            </c:ext>
          </c:extLst>
        </c:ser>
        <c:ser>
          <c:idx val="2"/>
          <c:order val="2"/>
          <c:tx>
            <c:strRef>
              <c:f>model!$D$21</c:f>
              <c:strCache>
                <c:ptCount val="1"/>
                <c:pt idx="0">
                  <c:v>p(t)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model!$D$22:$D$33</c:f>
              <c:numCache>
                <c:formatCode>General</c:formatCode>
                <c:ptCount val="12"/>
                <c:pt idx="0">
                  <c:v>0</c:v>
                </c:pt>
                <c:pt idx="1">
                  <c:v>11.2398251410944</c:v>
                </c:pt>
                <c:pt idx="2">
                  <c:v>31.34810525049545</c:v>
                </c:pt>
                <c:pt idx="3">
                  <c:v>67.351209876705866</c:v>
                </c:pt>
                <c:pt idx="4">
                  <c:v>269.20109110269891</c:v>
                </c:pt>
                <c:pt idx="5">
                  <c:v>126.3923219289594</c:v>
                </c:pt>
                <c:pt idx="6">
                  <c:v>287.26519625056449</c:v>
                </c:pt>
                <c:pt idx="7">
                  <c:v>189.35304003870931</c:v>
                </c:pt>
                <c:pt idx="8">
                  <c:v>307.44400547157602</c:v>
                </c:pt>
                <c:pt idx="9">
                  <c:v>251.89604578324531</c:v>
                </c:pt>
                <c:pt idx="10">
                  <c:v>422.82535942236348</c:v>
                </c:pt>
                <c:pt idx="11">
                  <c:v>414.3411674477195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6-48E3-9CF4-2D1378EB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1524336"/>
        <c:axId val="871520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model!$A$21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model!$A$22:$A$33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D6-48E3-9CF4-2D1378EBFAF5}"/>
                  </c:ext>
                </c:extLst>
              </c15:ser>
            </c15:filteredBarSeries>
          </c:ext>
        </c:extLst>
      </c:barChart>
      <c:catAx>
        <c:axId val="87152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20728"/>
        <c:crosses val="autoZero"/>
        <c:auto val="1"/>
        <c:lblAlgn val="ctr"/>
        <c:lblOffset val="100"/>
        <c:noMultiLvlLbl val="0"/>
      </c:catAx>
      <c:valAx>
        <c:axId val="8715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model!$K$44</c:f>
              <c:strCache>
                <c:ptCount val="1"/>
                <c:pt idx="0">
                  <c:v>h(t)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model!$K$45:$K$56</c:f>
              <c:numCache>
                <c:formatCode>General</c:formatCode>
                <c:ptCount val="12"/>
                <c:pt idx="0">
                  <c:v>17.820000000000004</c:v>
                </c:pt>
                <c:pt idx="1">
                  <c:v>31.520734473263438</c:v>
                </c:pt>
                <c:pt idx="2">
                  <c:v>65.36786727306486</c:v>
                </c:pt>
                <c:pt idx="3">
                  <c:v>61.152096430571866</c:v>
                </c:pt>
                <c:pt idx="4">
                  <c:v>57.20821336012704</c:v>
                </c:pt>
                <c:pt idx="5">
                  <c:v>115.91868319957797</c:v>
                </c:pt>
                <c:pt idx="6">
                  <c:v>108.44273782887242</c:v>
                </c:pt>
                <c:pt idx="7">
                  <c:v>110.0289387148626</c:v>
                </c:pt>
                <c:pt idx="8">
                  <c:v>102.93284072336976</c:v>
                </c:pt>
                <c:pt idx="9">
                  <c:v>115.79439148585938</c:v>
                </c:pt>
                <c:pt idx="10">
                  <c:v>108.32646206250713</c:v>
                </c:pt>
                <c:pt idx="11">
                  <c:v>121.14016192323797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4E61-A8E2-9B2768222B66}"/>
            </c:ext>
          </c:extLst>
        </c:ser>
        <c:ser>
          <c:idx val="2"/>
          <c:order val="2"/>
          <c:tx>
            <c:strRef>
              <c:f>model!$M$44</c:f>
              <c:strCache>
                <c:ptCount val="1"/>
                <c:pt idx="0">
                  <c:v>p(t)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model!$M$45:$M$56</c:f>
              <c:numCache>
                <c:formatCode>General</c:formatCode>
                <c:ptCount val="12"/>
                <c:pt idx="0">
                  <c:v>0</c:v>
                </c:pt>
                <c:pt idx="1">
                  <c:v>0.75763311441215109</c:v>
                </c:pt>
                <c:pt idx="2">
                  <c:v>1.340131999300624</c:v>
                </c:pt>
                <c:pt idx="3">
                  <c:v>2.7791728880231403</c:v>
                </c:pt>
                <c:pt idx="4">
                  <c:v>2.5999356493561407</c:v>
                </c:pt>
                <c:pt idx="5">
                  <c:v>2.4322579606053836</c:v>
                </c:pt>
                <c:pt idx="6">
                  <c:v>4.9283856886112289</c:v>
                </c:pt>
                <c:pt idx="7">
                  <c:v>4.6105392366256552</c:v>
                </c:pt>
                <c:pt idx="8">
                  <c:v>4.6779779749722223</c:v>
                </c:pt>
                <c:pt idx="9">
                  <c:v>4.3762810714105882</c:v>
                </c:pt>
                <c:pt idx="10">
                  <c:v>4.9231013160994195</c:v>
                </c:pt>
                <c:pt idx="11">
                  <c:v>4.6055956692293591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1-4E61-A8E2-9B276822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1521712"/>
        <c:axId val="871515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model!$J$44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model!$J$45:$J$56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01-4E61-A8E2-9B2768222B66}"/>
                  </c:ext>
                </c:extLst>
              </c15:ser>
            </c15:filteredBarSeries>
          </c:ext>
        </c:extLst>
      </c:barChart>
      <c:catAx>
        <c:axId val="87152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15152"/>
        <c:crosses val="autoZero"/>
        <c:auto val="1"/>
        <c:lblAlgn val="ctr"/>
        <c:lblOffset val="100"/>
        <c:noMultiLvlLbl val="0"/>
      </c:catAx>
      <c:valAx>
        <c:axId val="8715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model!$K$44</c:f>
              <c:strCache>
                <c:ptCount val="1"/>
                <c:pt idx="0">
                  <c:v>h(t)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model!$K$45:$K$56</c:f>
              <c:numCache>
                <c:formatCode>General</c:formatCode>
                <c:ptCount val="12"/>
                <c:pt idx="0">
                  <c:v>17.820000000000004</c:v>
                </c:pt>
                <c:pt idx="1">
                  <c:v>31.520734473263438</c:v>
                </c:pt>
                <c:pt idx="2">
                  <c:v>65.36786727306486</c:v>
                </c:pt>
                <c:pt idx="3">
                  <c:v>61.152096430571866</c:v>
                </c:pt>
                <c:pt idx="4">
                  <c:v>57.20821336012704</c:v>
                </c:pt>
                <c:pt idx="5">
                  <c:v>115.91868319957797</c:v>
                </c:pt>
                <c:pt idx="6">
                  <c:v>108.44273782887242</c:v>
                </c:pt>
                <c:pt idx="7">
                  <c:v>110.0289387148626</c:v>
                </c:pt>
                <c:pt idx="8">
                  <c:v>102.93284072336976</c:v>
                </c:pt>
                <c:pt idx="9">
                  <c:v>115.79439148585938</c:v>
                </c:pt>
                <c:pt idx="10">
                  <c:v>108.32646206250713</c:v>
                </c:pt>
                <c:pt idx="11">
                  <c:v>121.14016192323797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1-4EFA-8DDA-87CE1C1E3679}"/>
            </c:ext>
          </c:extLst>
        </c:ser>
        <c:ser>
          <c:idx val="2"/>
          <c:order val="2"/>
          <c:tx>
            <c:strRef>
              <c:f>model!$L$44</c:f>
              <c:strCache>
                <c:ptCount val="1"/>
                <c:pt idx="0">
                  <c:v>g(t)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model!$L$45:$L$56</c:f>
              <c:numCache>
                <c:formatCode>General</c:formatCode>
                <c:ptCount val="12"/>
                <c:pt idx="0">
                  <c:v>17.820000000000004</c:v>
                </c:pt>
                <c:pt idx="1">
                  <c:v>32.278367587675589</c:v>
                </c:pt>
                <c:pt idx="2">
                  <c:v>66.707999272365484</c:v>
                </c:pt>
                <c:pt idx="3">
                  <c:v>63.931269318595007</c:v>
                </c:pt>
                <c:pt idx="4">
                  <c:v>59.808149009483181</c:v>
                </c:pt>
                <c:pt idx="5">
                  <c:v>118.35094116018335</c:v>
                </c:pt>
                <c:pt idx="6">
                  <c:v>113.37112351748365</c:v>
                </c:pt>
                <c:pt idx="7">
                  <c:v>114.63947795148826</c:v>
                </c:pt>
                <c:pt idx="8">
                  <c:v>107.61081869834199</c:v>
                </c:pt>
                <c:pt idx="9">
                  <c:v>120.17067255726997</c:v>
                </c:pt>
                <c:pt idx="10">
                  <c:v>113.24956337860655</c:v>
                </c:pt>
                <c:pt idx="11">
                  <c:v>125.74575759246733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1-4EFA-8DDA-87CE1C1E3679}"/>
            </c:ext>
          </c:extLst>
        </c:ser>
        <c:ser>
          <c:idx val="3"/>
          <c:order val="3"/>
          <c:tx>
            <c:strRef>
              <c:f>model!$M$44</c:f>
              <c:strCache>
                <c:ptCount val="1"/>
                <c:pt idx="0">
                  <c:v>p(t)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model!$M$45:$M$56</c:f>
              <c:numCache>
                <c:formatCode>General</c:formatCode>
                <c:ptCount val="12"/>
                <c:pt idx="0">
                  <c:v>0</c:v>
                </c:pt>
                <c:pt idx="1">
                  <c:v>0.75763311441215109</c:v>
                </c:pt>
                <c:pt idx="2">
                  <c:v>1.340131999300624</c:v>
                </c:pt>
                <c:pt idx="3">
                  <c:v>2.7791728880231403</c:v>
                </c:pt>
                <c:pt idx="4">
                  <c:v>2.5999356493561407</c:v>
                </c:pt>
                <c:pt idx="5">
                  <c:v>2.4322579606053836</c:v>
                </c:pt>
                <c:pt idx="6">
                  <c:v>4.9283856886112289</c:v>
                </c:pt>
                <c:pt idx="7">
                  <c:v>4.6105392366256552</c:v>
                </c:pt>
                <c:pt idx="8">
                  <c:v>4.6779779749722223</c:v>
                </c:pt>
                <c:pt idx="9">
                  <c:v>4.3762810714105882</c:v>
                </c:pt>
                <c:pt idx="10">
                  <c:v>4.9231013160994195</c:v>
                </c:pt>
                <c:pt idx="11">
                  <c:v>4.6055956692293591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1-4EFA-8DDA-87CE1C1E3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443008"/>
        <c:axId val="871441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model!$J$44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model!$J$45:$J$56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41-4EFA-8DDA-87CE1C1E3679}"/>
                  </c:ext>
                </c:extLst>
              </c15:ser>
            </c15:filteredLineSeries>
          </c:ext>
        </c:extLst>
      </c:lineChart>
      <c:catAx>
        <c:axId val="87144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441696"/>
        <c:crosses val="autoZero"/>
        <c:auto val="1"/>
        <c:lblAlgn val="ctr"/>
        <c:lblOffset val="100"/>
        <c:noMultiLvlLbl val="0"/>
      </c:catAx>
      <c:valAx>
        <c:axId val="8714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4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model!$K$59</c:f>
              <c:strCache>
                <c:ptCount val="1"/>
                <c:pt idx="0">
                  <c:v>h(t)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model!$J$60:$J$72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model!$K$74:$K$86</c:f>
              <c:numCache>
                <c:formatCode>General</c:formatCode>
                <c:ptCount val="13"/>
                <c:pt idx="0">
                  <c:v>0</c:v>
                </c:pt>
                <c:pt idx="1">
                  <c:v>-35.640000000000008</c:v>
                </c:pt>
                <c:pt idx="2">
                  <c:v>-61.152096430571866</c:v>
                </c:pt>
                <c:pt idx="3">
                  <c:v>-57.20821336012704</c:v>
                </c:pt>
                <c:pt idx="4">
                  <c:v>-178.31868319957798</c:v>
                </c:pt>
                <c:pt idx="5">
                  <c:v>-108.44273782887242</c:v>
                </c:pt>
                <c:pt idx="6">
                  <c:v>-118.6089387148626</c:v>
                </c:pt>
                <c:pt idx="7">
                  <c:v>-102.93284072336976</c:v>
                </c:pt>
                <c:pt idx="8">
                  <c:v>-135.29439148585936</c:v>
                </c:pt>
                <c:pt idx="9">
                  <c:v>-108.32646206250713</c:v>
                </c:pt>
                <c:pt idx="10">
                  <c:v>-140.94016192323798</c:v>
                </c:pt>
                <c:pt idx="11">
                  <c:v>-134.77746764705034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A-4294-9780-9F1727164A16}"/>
            </c:ext>
          </c:extLst>
        </c:ser>
        <c:ser>
          <c:idx val="1"/>
          <c:order val="1"/>
          <c:tx>
            <c:strRef>
              <c:f>model!$L$59</c:f>
              <c:strCache>
                <c:ptCount val="1"/>
                <c:pt idx="0">
                  <c:v>g(t)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model!$J$60:$J$72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model!$L$60:$L$72</c:f>
              <c:numCache>
                <c:formatCode>General</c:formatCode>
                <c:ptCount val="13"/>
                <c:pt idx="0">
                  <c:v>0</c:v>
                </c:pt>
                <c:pt idx="1">
                  <c:v>17.820000000000004</c:v>
                </c:pt>
                <c:pt idx="2">
                  <c:v>32.278367587675589</c:v>
                </c:pt>
                <c:pt idx="3">
                  <c:v>66.707999272365484</c:v>
                </c:pt>
                <c:pt idx="4">
                  <c:v>63.931269318595007</c:v>
                </c:pt>
                <c:pt idx="5">
                  <c:v>59.808149009483181</c:v>
                </c:pt>
                <c:pt idx="6">
                  <c:v>118.35094116018335</c:v>
                </c:pt>
                <c:pt idx="7">
                  <c:v>113.37112351748365</c:v>
                </c:pt>
                <c:pt idx="8">
                  <c:v>114.63947795148826</c:v>
                </c:pt>
                <c:pt idx="9">
                  <c:v>107.61081869834199</c:v>
                </c:pt>
                <c:pt idx="10">
                  <c:v>120.17067255726997</c:v>
                </c:pt>
                <c:pt idx="11">
                  <c:v>113.24956337860655</c:v>
                </c:pt>
                <c:pt idx="12">
                  <c:v>125.74575759246733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A-4294-9780-9F1727164A16}"/>
            </c:ext>
          </c:extLst>
        </c:ser>
        <c:ser>
          <c:idx val="2"/>
          <c:order val="2"/>
          <c:tx>
            <c:strRef>
              <c:f>model!$M$59</c:f>
              <c:strCache>
                <c:ptCount val="1"/>
                <c:pt idx="0">
                  <c:v>p(t)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model!$J$60:$J$72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model!$M$60:$M$72</c:f>
              <c:numCache>
                <c:formatCode>General</c:formatCode>
                <c:ptCount val="13"/>
                <c:pt idx="0">
                  <c:v>0</c:v>
                </c:pt>
                <c:pt idx="1">
                  <c:v>-17.820000000000004</c:v>
                </c:pt>
                <c:pt idx="2">
                  <c:v>-28.873728842896277</c:v>
                </c:pt>
                <c:pt idx="3">
                  <c:v>9.499785912238444</c:v>
                </c:pt>
                <c:pt idx="4">
                  <c:v>-114.38741388098296</c:v>
                </c:pt>
                <c:pt idx="5">
                  <c:v>-48.634588819389243</c:v>
                </c:pt>
                <c:pt idx="6">
                  <c:v>-0.25799755467924967</c:v>
                </c:pt>
                <c:pt idx="7">
                  <c:v>10.438282794113888</c:v>
                </c:pt>
                <c:pt idx="8">
                  <c:v>-20.654913534371104</c:v>
                </c:pt>
                <c:pt idx="9">
                  <c:v>-0.71564336416514607</c:v>
                </c:pt>
                <c:pt idx="10">
                  <c:v>-20.769489365968013</c:v>
                </c:pt>
                <c:pt idx="11">
                  <c:v>-21.527904268443791</c:v>
                </c:pt>
                <c:pt idx="12">
                  <c:v>125.74575759246733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A-4294-9780-9F1727164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66120"/>
        <c:axId val="943569728"/>
      </c:scatterChart>
      <c:valAx>
        <c:axId val="94356612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569728"/>
        <c:crosses val="autoZero"/>
        <c:crossBetween val="midCat"/>
        <c:majorUnit val="1"/>
      </c:valAx>
      <c:valAx>
        <c:axId val="9435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level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56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model!$D$48</c:f>
              <c:strCache>
                <c:ptCount val="1"/>
                <c:pt idx="0">
                  <c:v>H(t)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model!$B$49:$B$61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model!$C$49:$C$61</c:f>
              <c:numCache>
                <c:formatCode>General</c:formatCode>
                <c:ptCount val="13"/>
                <c:pt idx="0">
                  <c:v>0</c:v>
                </c:pt>
                <c:pt idx="1">
                  <c:v>-528.73529470714732</c:v>
                </c:pt>
                <c:pt idx="2">
                  <c:v>-957.53848263372629</c:v>
                </c:pt>
                <c:pt idx="3">
                  <c:v>-1726.0392822915223</c:v>
                </c:pt>
                <c:pt idx="4">
                  <c:v>-1614.7218050226795</c:v>
                </c:pt>
                <c:pt idx="5">
                  <c:v>-1510.5835274815786</c:v>
                </c:pt>
                <c:pt idx="6">
                  <c:v>-1751.1702456100356</c:v>
                </c:pt>
                <c:pt idx="7">
                  <c:v>-1638.231996747722</c:v>
                </c:pt>
                <c:pt idx="8">
                  <c:v>-1785.4261479816303</c:v>
                </c:pt>
                <c:pt idx="9">
                  <c:v>-1670.2786326949099</c:v>
                </c:pt>
                <c:pt idx="10">
                  <c:v>-1731.1531533504001</c:v>
                </c:pt>
                <c:pt idx="11">
                  <c:v>-1619.5058671188106</c:v>
                </c:pt>
                <c:pt idx="12">
                  <c:v>-1794.3880686734551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43BB-87B1-47C01FF8D7BA}"/>
            </c:ext>
          </c:extLst>
        </c:ser>
        <c:ser>
          <c:idx val="1"/>
          <c:order val="1"/>
          <c:tx>
            <c:strRef>
              <c:f>model!$E$48</c:f>
              <c:strCache>
                <c:ptCount val="1"/>
                <c:pt idx="0">
                  <c:v>G(t)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model!$B$49:$B$61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model!$E$49:$E$61</c:f>
              <c:numCache>
                <c:formatCode>General</c:formatCode>
                <c:ptCount val="13"/>
                <c:pt idx="0">
                  <c:v>0</c:v>
                </c:pt>
                <c:pt idx="1">
                  <c:v>264.36764735357366</c:v>
                </c:pt>
                <c:pt idx="2">
                  <c:v>490.00906645795754</c:v>
                </c:pt>
                <c:pt idx="3">
                  <c:v>894.36774639625662</c:v>
                </c:pt>
                <c:pt idx="4">
                  <c:v>874.71211238804563</c:v>
                </c:pt>
                <c:pt idx="5">
                  <c:v>1024.4928548434882</c:v>
                </c:pt>
                <c:pt idx="6">
                  <c:v>1001.9774447339772</c:v>
                </c:pt>
                <c:pt idx="7">
                  <c:v>1106.3811946244255</c:v>
                </c:pt>
                <c:pt idx="8">
                  <c:v>1082.0661140295244</c:v>
                </c:pt>
                <c:pt idx="9">
                  <c:v>1142.583321819031</c:v>
                </c:pt>
                <c:pt idx="10">
                  <c:v>1117.4726224584454</c:v>
                </c:pt>
                <c:pt idx="11">
                  <c:v>1232.5782929817688</c:v>
                </c:pt>
                <c:pt idx="12">
                  <c:v>1311.5352017844471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D-43BB-87B1-47C01FF8D7BA}"/>
            </c:ext>
          </c:extLst>
        </c:ser>
        <c:ser>
          <c:idx val="2"/>
          <c:order val="2"/>
          <c:tx>
            <c:strRef>
              <c:f>model!$F$48</c:f>
              <c:strCache>
                <c:ptCount val="1"/>
                <c:pt idx="0">
                  <c:v>P(t)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model!$B$49:$B$61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model!$F$49:$F$61</c:f>
              <c:numCache>
                <c:formatCode>General</c:formatCode>
                <c:ptCount val="13"/>
                <c:pt idx="0">
                  <c:v>0</c:v>
                </c:pt>
                <c:pt idx="1">
                  <c:v>-264.36764735357366</c:v>
                </c:pt>
                <c:pt idx="2">
                  <c:v>-467.52941617576874</c:v>
                </c:pt>
                <c:pt idx="3">
                  <c:v>-831.67153589526572</c:v>
                </c:pt>
                <c:pt idx="4">
                  <c:v>-740.00969263463389</c:v>
                </c:pt>
                <c:pt idx="5">
                  <c:v>-486.09067263809038</c:v>
                </c:pt>
                <c:pt idx="6">
                  <c:v>-749.19280087605841</c:v>
                </c:pt>
                <c:pt idx="7">
                  <c:v>-531.85080212329649</c:v>
                </c:pt>
                <c:pt idx="8">
                  <c:v>-703.36003395210582</c:v>
                </c:pt>
                <c:pt idx="9">
                  <c:v>-527.69531087587893</c:v>
                </c:pt>
                <c:pt idx="10">
                  <c:v>-613.68053089195473</c:v>
                </c:pt>
                <c:pt idx="11">
                  <c:v>-386.9275741370418</c:v>
                </c:pt>
                <c:pt idx="12">
                  <c:v>-482.85286688900806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D-43BB-87B1-47C01FF8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28928"/>
        <c:axId val="935727944"/>
      </c:scatterChart>
      <c:valAx>
        <c:axId val="93572892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727944"/>
        <c:crosses val="autoZero"/>
        <c:crossBetween val="midCat"/>
        <c:majorUnit val="1"/>
      </c:valAx>
      <c:valAx>
        <c:axId val="9357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level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7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疲労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model!$R$29:$R$41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model!$S$29:$S$41</c:f>
              <c:numCache>
                <c:formatCode>General</c:formatCode>
                <c:ptCount val="13"/>
                <c:pt idx="0">
                  <c:v>-35.640000000000008</c:v>
                </c:pt>
                <c:pt idx="1">
                  <c:v>-63.041468946526876</c:v>
                </c:pt>
                <c:pt idx="2">
                  <c:v>-130.73573454612972</c:v>
                </c:pt>
                <c:pt idx="3">
                  <c:v>-122.30419286114373</c:v>
                </c:pt>
                <c:pt idx="4">
                  <c:v>-114.41642672025408</c:v>
                </c:pt>
                <c:pt idx="5">
                  <c:v>-231.83736639915594</c:v>
                </c:pt>
                <c:pt idx="6">
                  <c:v>-216.88547565774485</c:v>
                </c:pt>
                <c:pt idx="7">
                  <c:v>-220.05787742972521</c:v>
                </c:pt>
                <c:pt idx="8">
                  <c:v>-205.86568144673953</c:v>
                </c:pt>
                <c:pt idx="9">
                  <c:v>-231.58878297171876</c:v>
                </c:pt>
                <c:pt idx="10">
                  <c:v>-216.65292412501427</c:v>
                </c:pt>
                <c:pt idx="11">
                  <c:v>-242.28032384647594</c:v>
                </c:pt>
                <c:pt idx="12">
                  <c:v>-248.1049352941007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F-4D3F-9965-1F084DC45DCD}"/>
            </c:ext>
          </c:extLst>
        </c:ser>
        <c:ser>
          <c:idx val="1"/>
          <c:order val="1"/>
          <c:tx>
            <c:v>フィットネス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model!$R$29:$R$41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model!$P$29:$P$41</c:f>
              <c:numCache>
                <c:formatCode>General</c:formatCode>
                <c:ptCount val="13"/>
                <c:pt idx="0">
                  <c:v>17.820000000000004</c:v>
                </c:pt>
                <c:pt idx="1">
                  <c:v>32.278367587675589</c:v>
                </c:pt>
                <c:pt idx="2">
                  <c:v>67.448981787212304</c:v>
                </c:pt>
                <c:pt idx="3">
                  <c:v>65.96664691369088</c:v>
                </c:pt>
                <c:pt idx="4">
                  <c:v>64.516889502705368</c:v>
                </c:pt>
                <c:pt idx="5">
                  <c:v>125.49899359520748</c:v>
                </c:pt>
                <c:pt idx="6">
                  <c:v>122.7408862099113</c:v>
                </c:pt>
                <c:pt idx="7">
                  <c:v>128.62339410232295</c:v>
                </c:pt>
                <c:pt idx="8">
                  <c:v>125.79662136867272</c:v>
                </c:pt>
                <c:pt idx="9">
                  <c:v>142.53197297984696</c:v>
                </c:pt>
                <c:pt idx="10">
                  <c:v>139.39952963464739</c:v>
                </c:pt>
                <c:pt idx="11">
                  <c:v>156.13592839628004</c:v>
                </c:pt>
                <c:pt idx="12">
                  <c:v>163.42950918817971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F-4D3F-9965-1F084DC45DCD}"/>
            </c:ext>
          </c:extLst>
        </c:ser>
        <c:ser>
          <c:idx val="2"/>
          <c:order val="2"/>
          <c:tx>
            <c:v>パフォーマンス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model!$R$29:$R$41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model!$Q$29:$Q$41</c:f>
              <c:numCache>
                <c:formatCode>General</c:formatCode>
                <c:ptCount val="13"/>
                <c:pt idx="0">
                  <c:v>-17.820000000000004</c:v>
                </c:pt>
                <c:pt idx="1">
                  <c:v>-30.763101358851287</c:v>
                </c:pt>
                <c:pt idx="2">
                  <c:v>-63.286752758917416</c:v>
                </c:pt>
                <c:pt idx="3">
                  <c:v>-56.337545947452853</c:v>
                </c:pt>
                <c:pt idx="4">
                  <c:v>-49.899537217548712</c:v>
                </c:pt>
                <c:pt idx="5">
                  <c:v>-106.33837280394846</c:v>
                </c:pt>
                <c:pt idx="6">
                  <c:v>-94.144589447833553</c:v>
                </c:pt>
                <c:pt idx="7">
                  <c:v>-91.434483327402262</c:v>
                </c:pt>
                <c:pt idx="8">
                  <c:v>-80.069060078066812</c:v>
                </c:pt>
                <c:pt idx="9">
                  <c:v>-89.056809991871802</c:v>
                </c:pt>
                <c:pt idx="10">
                  <c:v>-77.253394490366873</c:v>
                </c:pt>
                <c:pt idx="11">
                  <c:v>-86.144395450195901</c:v>
                </c:pt>
                <c:pt idx="12">
                  <c:v>-84.675426105920991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F-4D3F-9965-1F084DC4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5360"/>
        <c:axId val="920493064"/>
      </c:scatterChart>
      <c:valAx>
        <c:axId val="9204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493064"/>
        <c:crosses val="autoZero"/>
        <c:crossBetween val="midCat"/>
      </c:valAx>
      <c:valAx>
        <c:axId val="9204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49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'sim1'!$A$9:$A$23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'sim1'!$I$9:$I$23</c:f>
              <c:numCache>
                <c:formatCode>General</c:formatCode>
                <c:ptCount val="15"/>
                <c:pt idx="0">
                  <c:v>29.7</c:v>
                </c:pt>
                <c:pt idx="1">
                  <c:v>51.047279312792639</c:v>
                </c:pt>
                <c:pt idx="2">
                  <c:v>66.425406746021181</c:v>
                </c:pt>
                <c:pt idx="3">
                  <c:v>78.165567111701606</c:v>
                </c:pt>
                <c:pt idx="4">
                  <c:v>89.647712475974231</c:v>
                </c:pt>
                <c:pt idx="5">
                  <c:v>98.67751326742588</c:v>
                </c:pt>
                <c:pt idx="6">
                  <c:v>122.90886497544514</c:v>
                </c:pt>
                <c:pt idx="7">
                  <c:v>140.00768117710678</c:v>
                </c:pt>
                <c:pt idx="8">
                  <c:v>151.23071451474212</c:v>
                </c:pt>
                <c:pt idx="9">
                  <c:v>161.10709781760664</c:v>
                </c:pt>
                <c:pt idx="10">
                  <c:v>176.26642658523315</c:v>
                </c:pt>
                <c:pt idx="11">
                  <c:v>203.74259685148567</c:v>
                </c:pt>
                <c:pt idx="12">
                  <c:v>210.26491982016194</c:v>
                </c:pt>
                <c:pt idx="13">
                  <c:v>214.443900865259</c:v>
                </c:pt>
                <c:pt idx="14">
                  <c:v>209.73103991104352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6-4277-A3C7-4E7F92E00003}"/>
            </c:ext>
          </c:extLst>
        </c:ser>
        <c:ser>
          <c:idx val="2"/>
          <c:order val="2"/>
          <c:tx>
            <c:v>PAR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'sim1'!$A$9:$A$23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'sim1'!$J$9:$J$23</c:f>
              <c:numCache>
                <c:formatCode>General</c:formatCode>
                <c:ptCount val="15"/>
                <c:pt idx="0">
                  <c:v>-29.7</c:v>
                </c:pt>
                <c:pt idx="1">
                  <c:v>-48.521835598085445</c:v>
                </c:pt>
                <c:pt idx="2">
                  <c:v>-59.722195746521066</c:v>
                </c:pt>
                <c:pt idx="3">
                  <c:v>-66.246396165063587</c:v>
                </c:pt>
                <c:pt idx="4">
                  <c:v>-71.850687891569095</c:v>
                </c:pt>
                <c:pt idx="5">
                  <c:v>-74.405368347843691</c:v>
                </c:pt>
                <c:pt idx="6">
                  <c:v>-91.81137976504013</c:v>
                </c:pt>
                <c:pt idx="7">
                  <c:v>-100.46460760531568</c:v>
                </c:pt>
                <c:pt idx="8">
                  <c:v>-102.33279134775444</c:v>
                </c:pt>
                <c:pt idx="9">
                  <c:v>-102.50333306586447</c:v>
                </c:pt>
                <c:pt idx="10">
                  <c:v>-107.74297283344856</c:v>
                </c:pt>
                <c:pt idx="11">
                  <c:v>-124.65018011932577</c:v>
                </c:pt>
                <c:pt idx="12">
                  <c:v>-118.94881686996234</c:v>
                </c:pt>
                <c:pt idx="13">
                  <c:v>-111.13784937671207</c:v>
                </c:pt>
                <c:pt idx="14">
                  <c:v>-94.852961639140005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6-4277-A3C7-4E7F92E00003}"/>
            </c:ext>
          </c:extLst>
        </c:ser>
        <c:ser>
          <c:idx val="3"/>
          <c:order val="3"/>
          <c:tx>
            <c:v>FIG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'sim1'!$A$9:$A$23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'sim1'!$K$9:$K$23</c:f>
              <c:numCache>
                <c:formatCode>General</c:formatCode>
                <c:ptCount val="15"/>
                <c:pt idx="0">
                  <c:v>-59.4</c:v>
                </c:pt>
                <c:pt idx="1">
                  <c:v>-99.569114910878085</c:v>
                </c:pt>
                <c:pt idx="2">
                  <c:v>-126.14760249254225</c:v>
                </c:pt>
                <c:pt idx="3">
                  <c:v>-144.41196327676519</c:v>
                </c:pt>
                <c:pt idx="4">
                  <c:v>-161.49840036754333</c:v>
                </c:pt>
                <c:pt idx="5">
                  <c:v>-173.08288161526957</c:v>
                </c:pt>
                <c:pt idx="6">
                  <c:v>-214.72024474048527</c:v>
                </c:pt>
                <c:pt idx="7">
                  <c:v>-240.47228878242245</c:v>
                </c:pt>
                <c:pt idx="8">
                  <c:v>-253.56350586249656</c:v>
                </c:pt>
                <c:pt idx="9">
                  <c:v>-263.61043088347111</c:v>
                </c:pt>
                <c:pt idx="10">
                  <c:v>-284.00939941868171</c:v>
                </c:pt>
                <c:pt idx="11">
                  <c:v>-328.39277697081144</c:v>
                </c:pt>
                <c:pt idx="12">
                  <c:v>-329.21373669012428</c:v>
                </c:pt>
                <c:pt idx="13">
                  <c:v>-325.58175024197106</c:v>
                </c:pt>
                <c:pt idx="14">
                  <c:v>-304.58400155018353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86-4277-A3C7-4E7F92E0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0336"/>
        <c:axId val="801889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'sim1'!$A$9:$A$23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'sim1'!$H$9:$H$23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</c:v>
                      </c:pt>
                      <c:pt idx="1">
                        <c:v>99.569114910878085</c:v>
                      </c:pt>
                      <c:pt idx="2">
                        <c:v>126.14760249254225</c:v>
                      </c:pt>
                      <c:pt idx="3">
                        <c:v>144.41196327676519</c:v>
                      </c:pt>
                      <c:pt idx="4">
                        <c:v>161.49840036754333</c:v>
                      </c:pt>
                      <c:pt idx="5">
                        <c:v>173.08288161526957</c:v>
                      </c:pt>
                      <c:pt idx="6">
                        <c:v>214.72024474048527</c:v>
                      </c:pt>
                      <c:pt idx="7">
                        <c:v>240.47228878242245</c:v>
                      </c:pt>
                      <c:pt idx="8">
                        <c:v>253.56350586249656</c:v>
                      </c:pt>
                      <c:pt idx="9">
                        <c:v>263.61043088347111</c:v>
                      </c:pt>
                      <c:pt idx="10">
                        <c:v>284.00939941868171</c:v>
                      </c:pt>
                      <c:pt idx="11">
                        <c:v>328.39277697081144</c:v>
                      </c:pt>
                      <c:pt idx="12">
                        <c:v>329.21373669012428</c:v>
                      </c:pt>
                      <c:pt idx="13">
                        <c:v>325.58175024197106</c:v>
                      </c:pt>
                      <c:pt idx="14">
                        <c:v>304.58400155018353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F86-4277-A3C7-4E7F92E00003}"/>
                  </c:ext>
                </c:extLst>
              </c15:ser>
            </c15:filteredScatterSeries>
          </c:ext>
        </c:extLst>
      </c:scatterChart>
      <c:valAx>
        <c:axId val="80138033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889848"/>
        <c:crosses val="autoZero"/>
        <c:crossBetween val="midCat"/>
        <c:majorUnit val="1"/>
      </c:valAx>
      <c:valAx>
        <c:axId val="8018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1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300037</xdr:colOff>
      <xdr:row>3</xdr:row>
      <xdr:rowOff>66675</xdr:rowOff>
    </xdr:from>
    <xdr:to>
      <xdr:col>19</xdr:col>
      <xdr:colOff>71437</xdr:colOff>
      <xdr:row>14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64A382-B2AC-6577-F0E5-88AD7740E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681037</xdr:colOff>
      <xdr:row>2</xdr:row>
      <xdr:rowOff>0</xdr:rowOff>
    </xdr:from>
    <xdr:to>
      <xdr:col>21</xdr:col>
      <xdr:colOff>200025</xdr:colOff>
      <xdr:row>23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360F35D-46F5-BE39-F8BB-7767AF16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13</xdr:row>
      <xdr:rowOff>38100</xdr:rowOff>
    </xdr:from>
    <xdr:to>
      <xdr:col>12</xdr:col>
      <xdr:colOff>238125</xdr:colOff>
      <xdr:row>24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6B1619D-FEA0-D8FF-5FAF-7776BCD5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862012</xdr:colOff>
      <xdr:row>28</xdr:row>
      <xdr:rowOff>161925</xdr:rowOff>
    </xdr:from>
    <xdr:to>
      <xdr:col>8</xdr:col>
      <xdr:colOff>23812</xdr:colOff>
      <xdr:row>40</xdr:row>
      <xdr:rowOff>47625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B83449C-FDD9-45C7-2AF1-43585401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228600</xdr:colOff>
      <xdr:row>3</xdr:row>
      <xdr:rowOff>123825</xdr:rowOff>
    </xdr:from>
    <xdr:to>
      <xdr:col>33</xdr:col>
      <xdr:colOff>0</xdr:colOff>
      <xdr:row>21</xdr:row>
      <xdr:rowOff>161925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E4699DF-E198-37F8-CF42-740C2A01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557212</xdr:colOff>
      <xdr:row>42</xdr:row>
      <xdr:rowOff>57150</xdr:rowOff>
    </xdr:from>
    <xdr:to>
      <xdr:col>21</xdr:col>
      <xdr:colOff>328612</xdr:colOff>
      <xdr:row>53</xdr:row>
      <xdr:rowOff>180975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5772E8F-D0D0-206C-3DB7-6B93C558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166687</xdr:colOff>
      <xdr:row>55</xdr:row>
      <xdr:rowOff>133350</xdr:rowOff>
    </xdr:from>
    <xdr:to>
      <xdr:col>21</xdr:col>
      <xdr:colOff>623887</xdr:colOff>
      <xdr:row>67</xdr:row>
      <xdr:rowOff>19050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69E6C15-92CF-E12D-F964-7A1E0F56C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157162</xdr:colOff>
      <xdr:row>31</xdr:row>
      <xdr:rowOff>9525</xdr:rowOff>
    </xdr:from>
    <xdr:to>
      <xdr:col>13</xdr:col>
      <xdr:colOff>614362</xdr:colOff>
      <xdr:row>42</xdr:row>
      <xdr:rowOff>133350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2D6CFE9-C118-B8E1-1203-31BBBC3D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538162</xdr:colOff>
      <xdr:row>6</xdr:row>
      <xdr:rowOff>228600</xdr:rowOff>
    </xdr:from>
    <xdr:to>
      <xdr:col>18</xdr:col>
      <xdr:colOff>309562</xdr:colOff>
      <xdr:row>18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2341D8-3FE2-A873-C3DB-634CD466A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7</xdr:row>
      <xdr:rowOff>228600</xdr:rowOff>
    </xdr:from>
    <xdr:to>
      <xdr:col>18</xdr:col>
      <xdr:colOff>509587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BE166B-9A36-4378-9F82-556CA5924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7</xdr:row>
      <xdr:rowOff>228600</xdr:rowOff>
    </xdr:from>
    <xdr:to>
      <xdr:col>18</xdr:col>
      <xdr:colOff>509587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64B898-2AF6-4F92-8AE9-A67DDE3CD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538162</xdr:colOff>
      <xdr:row>6</xdr:row>
      <xdr:rowOff>228600</xdr:rowOff>
    </xdr:from>
    <xdr:to>
      <xdr:col>18</xdr:col>
      <xdr:colOff>309562</xdr:colOff>
      <xdr:row>18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C599C3-8B02-4958-8000-669DEE692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538162</xdr:colOff>
      <xdr:row>6</xdr:row>
      <xdr:rowOff>228600</xdr:rowOff>
    </xdr:from>
    <xdr:to>
      <xdr:col>18</xdr:col>
      <xdr:colOff>309562</xdr:colOff>
      <xdr:row>18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2DDB51-B3EC-454F-807F-AD56B69F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9525</xdr:rowOff>
    </xdr:from>
    <xdr:to>
      <xdr:col>38</xdr:col>
      <xdr:colOff>57150</xdr:colOff>
      <xdr:row>11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C85CC96-B62E-43F3-87F9-DC65F887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9525</xdr:colOff>
      <xdr:row>12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9D1F2AF-DE40-4EB8-BA37-B2F672BB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228600</xdr:colOff>
      <xdr:row>12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246097F-BD77-4FD3-934D-4B17E0065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676275</xdr:colOff>
      <xdr:row>0</xdr:row>
      <xdr:rowOff>0</xdr:rowOff>
    </xdr:from>
    <xdr:to>
      <xdr:col>21</xdr:col>
      <xdr:colOff>676275</xdr:colOff>
      <xdr:row>12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308C03B-4F35-4C5E-8F97-CAA9BA60B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9524</xdr:colOff>
      <xdr:row>0</xdr:row>
      <xdr:rowOff>0</xdr:rowOff>
    </xdr:from>
    <xdr:to>
      <xdr:col>29</xdr:col>
      <xdr:colOff>685799</xdr:colOff>
      <xdr:row>11</xdr:row>
      <xdr:rowOff>228600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77969AC-098F-4F8E-A01C-B0DA0851E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B16D-9AAE-4105-9242-0AE7A2B97EDD}">
  <dimension ref="A3:S87"/>
  <sheetViews>
    <sheetView topLeftCell="C23" workbookViewId="0">
      <selection activeCell="S29" sqref="S29:S41"/>
    </sheetView>
  </sheetViews>
  <sheetFormatPr defaultRowHeight="18.75" x14ac:dyDescent="0.4"/>
  <cols>
    <col min="2" max="2" width="12" customWidth="1"/>
    <col min="6" max="6" width="14" customWidth="1"/>
  </cols>
  <sheetData>
    <row r="3" spans="1:9" x14ac:dyDescent="0.4">
      <c r="D3">
        <v>1.92</v>
      </c>
    </row>
    <row r="4" spans="1:9" x14ac:dyDescent="0.4">
      <c r="B4" t="s">
        <v>30</v>
      </c>
      <c r="D4" t="s">
        <v>1</v>
      </c>
      <c r="E4" t="s">
        <v>5</v>
      </c>
      <c r="F4" t="s">
        <v>4</v>
      </c>
      <c r="G4" t="s">
        <v>2</v>
      </c>
      <c r="H4" t="s">
        <v>3</v>
      </c>
      <c r="I4" t="s">
        <v>0</v>
      </c>
    </row>
    <row r="5" spans="1:9" x14ac:dyDescent="0.4">
      <c r="A5">
        <v>1</v>
      </c>
      <c r="B5">
        <v>60</v>
      </c>
      <c r="D5">
        <f>EXP(I5*1.92)</f>
        <v>5.1571719086019101</v>
      </c>
      <c r="E5">
        <f>B5*I5*D5</f>
        <v>264.36764735357366</v>
      </c>
      <c r="F5">
        <v>143</v>
      </c>
      <c r="G5">
        <v>55</v>
      </c>
      <c r="H5">
        <v>158</v>
      </c>
      <c r="I5">
        <f>(F5-G5)/(H5-G5)</f>
        <v>0.85436893203883491</v>
      </c>
    </row>
    <row r="6" spans="1:9" x14ac:dyDescent="0.4">
      <c r="A6">
        <v>2</v>
      </c>
      <c r="B6">
        <v>53</v>
      </c>
      <c r="D6">
        <f t="shared" ref="D6:D17" si="0">EXP(I6*1.92)</f>
        <v>5.1286962529010909</v>
      </c>
      <c r="E6">
        <f t="shared" ref="E6:E17" si="1">B6*I6*D6</f>
        <v>231.45146060121954</v>
      </c>
      <c r="F6">
        <v>141</v>
      </c>
      <c r="G6">
        <v>55</v>
      </c>
      <c r="H6">
        <v>156</v>
      </c>
      <c r="I6">
        <f t="shared" ref="I6:I17" si="2">(F6-G6)/(H6-G6)</f>
        <v>0.85148514851485146</v>
      </c>
    </row>
    <row r="7" spans="1:9" x14ac:dyDescent="0.4">
      <c r="A7">
        <v>3</v>
      </c>
      <c r="B7">
        <v>90</v>
      </c>
      <c r="D7">
        <f t="shared" si="0"/>
        <v>5.3064500804150612</v>
      </c>
      <c r="E7">
        <f t="shared" si="1"/>
        <v>415.12767167554745</v>
      </c>
      <c r="F7">
        <v>168</v>
      </c>
      <c r="G7">
        <v>55</v>
      </c>
      <c r="H7">
        <v>185</v>
      </c>
      <c r="I7">
        <f t="shared" si="2"/>
        <v>0.86923076923076925</v>
      </c>
    </row>
    <row r="8" spans="1:9" x14ac:dyDescent="0.4">
      <c r="A8">
        <v>4</v>
      </c>
      <c r="B8">
        <v>0</v>
      </c>
      <c r="D8">
        <f t="shared" si="0"/>
        <v>1</v>
      </c>
      <c r="E8">
        <f t="shared" si="1"/>
        <v>0</v>
      </c>
      <c r="G8">
        <v>55</v>
      </c>
      <c r="I8">
        <v>0</v>
      </c>
    </row>
    <row r="9" spans="1:9" x14ac:dyDescent="0.4">
      <c r="A9">
        <v>5</v>
      </c>
      <c r="B9">
        <v>0</v>
      </c>
      <c r="D9">
        <f t="shared" si="0"/>
        <v>1</v>
      </c>
      <c r="E9">
        <f t="shared" si="1"/>
        <v>0</v>
      </c>
      <c r="G9">
        <v>55</v>
      </c>
      <c r="I9">
        <v>0</v>
      </c>
    </row>
    <row r="10" spans="1:9" x14ac:dyDescent="0.4">
      <c r="A10">
        <v>6</v>
      </c>
      <c r="B10">
        <v>39</v>
      </c>
      <c r="D10">
        <f t="shared" si="0"/>
        <v>5.1042172719590972</v>
      </c>
      <c r="E10">
        <f t="shared" si="1"/>
        <v>169.00440208865911</v>
      </c>
      <c r="F10">
        <v>181.5</v>
      </c>
      <c r="G10">
        <v>55</v>
      </c>
      <c r="H10">
        <v>204</v>
      </c>
      <c r="I10">
        <f t="shared" si="2"/>
        <v>0.84899328859060408</v>
      </c>
    </row>
    <row r="11" spans="1:9" x14ac:dyDescent="0.4">
      <c r="A11">
        <v>7</v>
      </c>
      <c r="B11">
        <v>0</v>
      </c>
      <c r="D11">
        <f t="shared" si="0"/>
        <v>1</v>
      </c>
      <c r="E11">
        <f t="shared" si="1"/>
        <v>0</v>
      </c>
      <c r="G11">
        <v>55</v>
      </c>
      <c r="I11">
        <v>0</v>
      </c>
    </row>
    <row r="12" spans="1:9" x14ac:dyDescent="0.4">
      <c r="A12">
        <v>8</v>
      </c>
      <c r="B12">
        <v>30</v>
      </c>
      <c r="D12">
        <f t="shared" si="0"/>
        <v>5.0168387286079721</v>
      </c>
      <c r="E12">
        <f t="shared" si="1"/>
        <v>126.4243359609209</v>
      </c>
      <c r="F12">
        <v>160</v>
      </c>
      <c r="G12">
        <v>55</v>
      </c>
      <c r="H12">
        <v>180</v>
      </c>
      <c r="I12">
        <f t="shared" si="2"/>
        <v>0.84</v>
      </c>
    </row>
    <row r="13" spans="1:9" x14ac:dyDescent="0.4">
      <c r="A13">
        <v>9</v>
      </c>
      <c r="B13">
        <v>0</v>
      </c>
      <c r="D13">
        <f t="shared" si="0"/>
        <v>1</v>
      </c>
      <c r="E13">
        <f t="shared" si="1"/>
        <v>0</v>
      </c>
      <c r="G13">
        <v>55</v>
      </c>
      <c r="I13">
        <v>0</v>
      </c>
    </row>
    <row r="14" spans="1:9" x14ac:dyDescent="0.4">
      <c r="A14">
        <v>10</v>
      </c>
      <c r="B14">
        <v>21</v>
      </c>
      <c r="D14">
        <f t="shared" si="0"/>
        <v>4.8690593347658782</v>
      </c>
      <c r="E14">
        <f t="shared" si="1"/>
        <v>84.297912757626037</v>
      </c>
      <c r="F14">
        <v>163</v>
      </c>
      <c r="G14">
        <v>55</v>
      </c>
      <c r="H14">
        <v>186</v>
      </c>
      <c r="I14">
        <f t="shared" si="2"/>
        <v>0.82442748091603058</v>
      </c>
    </row>
    <row r="15" spans="1:9" x14ac:dyDescent="0.4">
      <c r="A15">
        <v>11</v>
      </c>
      <c r="B15">
        <v>0</v>
      </c>
      <c r="D15">
        <f t="shared" si="0"/>
        <v>1</v>
      </c>
      <c r="E15">
        <f t="shared" si="1"/>
        <v>0</v>
      </c>
      <c r="G15">
        <v>55</v>
      </c>
      <c r="I15">
        <v>0</v>
      </c>
    </row>
    <row r="16" spans="1:9" x14ac:dyDescent="0.4">
      <c r="A16">
        <v>12</v>
      </c>
      <c r="B16">
        <v>29</v>
      </c>
      <c r="D16">
        <f t="shared" si="0"/>
        <v>5.4520953354089947</v>
      </c>
      <c r="E16">
        <f t="shared" si="1"/>
        <v>139.66450884206043</v>
      </c>
      <c r="F16">
        <v>161</v>
      </c>
      <c r="G16">
        <v>55</v>
      </c>
      <c r="H16">
        <v>175</v>
      </c>
      <c r="I16">
        <f t="shared" si="2"/>
        <v>0.8833333333333333</v>
      </c>
    </row>
    <row r="17" spans="1:19" x14ac:dyDescent="0.4">
      <c r="A17">
        <v>13</v>
      </c>
      <c r="B17">
        <v>25</v>
      </c>
      <c r="D17">
        <f t="shared" si="0"/>
        <v>5.0371583582119666</v>
      </c>
      <c r="E17">
        <f t="shared" si="1"/>
        <v>106.04543912025191</v>
      </c>
      <c r="F17">
        <v>151</v>
      </c>
      <c r="G17">
        <v>55</v>
      </c>
      <c r="H17">
        <v>169</v>
      </c>
      <c r="I17">
        <f t="shared" si="2"/>
        <v>0.84210526315789469</v>
      </c>
    </row>
    <row r="20" spans="1:19" x14ac:dyDescent="0.4">
      <c r="B20" t="s">
        <v>6</v>
      </c>
    </row>
    <row r="21" spans="1:19" x14ac:dyDescent="0.4">
      <c r="A21" t="s">
        <v>10</v>
      </c>
      <c r="B21" t="s">
        <v>7</v>
      </c>
      <c r="C21" t="s">
        <v>8</v>
      </c>
      <c r="D21" t="s">
        <v>9</v>
      </c>
    </row>
    <row r="22" spans="1:19" x14ac:dyDescent="0.4">
      <c r="A22">
        <v>1</v>
      </c>
      <c r="B22">
        <f>E5</f>
        <v>264.36764735357366</v>
      </c>
      <c r="C22">
        <f>E5</f>
        <v>264.36764735357366</v>
      </c>
      <c r="D22">
        <f>C22-B22</f>
        <v>0</v>
      </c>
    </row>
    <row r="23" spans="1:19" x14ac:dyDescent="0.4">
      <c r="A23">
        <v>2</v>
      </c>
      <c r="B23">
        <f>E6+B22*EXP(-1/15)</f>
        <v>478.76924131686314</v>
      </c>
      <c r="C23">
        <f>E6+C22*EXP(-1/45)</f>
        <v>490.00906645795754</v>
      </c>
      <c r="D23">
        <f t="shared" ref="D23:D33" si="3">C23-B23</f>
        <v>11.2398251410944</v>
      </c>
    </row>
    <row r="24" spans="1:19" x14ac:dyDescent="0.4">
      <c r="A24">
        <v>3</v>
      </c>
      <c r="B24">
        <f t="shared" ref="B24:B33" si="4">E7+B23*EXP(-1/15)</f>
        <v>863.01964114576117</v>
      </c>
      <c r="C24">
        <f>E7+C23*EXP(-1/45)</f>
        <v>894.36774639625662</v>
      </c>
      <c r="D24">
        <f t="shared" si="3"/>
        <v>31.34810525049545</v>
      </c>
    </row>
    <row r="25" spans="1:19" x14ac:dyDescent="0.4">
      <c r="A25">
        <v>4</v>
      </c>
      <c r="B25">
        <f t="shared" si="4"/>
        <v>807.36090251133976</v>
      </c>
      <c r="C25">
        <f t="shared" ref="C25:C33" si="5">E9+C24*EXP(-1/45)</f>
        <v>874.71211238804563</v>
      </c>
      <c r="D25">
        <f t="shared" si="3"/>
        <v>67.351209876705866</v>
      </c>
    </row>
    <row r="26" spans="1:19" x14ac:dyDescent="0.4">
      <c r="A26">
        <v>5</v>
      </c>
      <c r="B26">
        <f t="shared" si="4"/>
        <v>755.29176374078929</v>
      </c>
      <c r="C26">
        <f t="shared" si="5"/>
        <v>1024.4928548434882</v>
      </c>
      <c r="D26">
        <f t="shared" si="3"/>
        <v>269.20109110269891</v>
      </c>
    </row>
    <row r="27" spans="1:19" x14ac:dyDescent="0.4">
      <c r="A27">
        <v>6</v>
      </c>
      <c r="B27">
        <f t="shared" si="4"/>
        <v>875.58512280501782</v>
      </c>
      <c r="C27">
        <f t="shared" si="5"/>
        <v>1001.9774447339772</v>
      </c>
      <c r="D27">
        <f t="shared" si="3"/>
        <v>126.3923219289594</v>
      </c>
      <c r="H27" t="s">
        <v>11</v>
      </c>
    </row>
    <row r="28" spans="1:19" x14ac:dyDescent="0.4">
      <c r="A28">
        <v>7</v>
      </c>
      <c r="B28">
        <f t="shared" si="4"/>
        <v>819.11599837386098</v>
      </c>
      <c r="C28">
        <f t="shared" si="5"/>
        <v>1106.3811946244255</v>
      </c>
      <c r="D28">
        <f t="shared" si="3"/>
        <v>287.26519625056449</v>
      </c>
      <c r="H28" t="s">
        <v>18</v>
      </c>
      <c r="I28" t="s">
        <v>19</v>
      </c>
      <c r="K28" t="s">
        <v>20</v>
      </c>
      <c r="L28" t="s">
        <v>21</v>
      </c>
      <c r="M28" t="s">
        <v>26</v>
      </c>
      <c r="N28" t="s">
        <v>5</v>
      </c>
      <c r="O28" t="s">
        <v>79</v>
      </c>
      <c r="P28" t="s">
        <v>80</v>
      </c>
      <c r="Q28" t="s">
        <v>81</v>
      </c>
    </row>
    <row r="29" spans="1:19" x14ac:dyDescent="0.4">
      <c r="A29">
        <v>8</v>
      </c>
      <c r="B29">
        <f t="shared" si="4"/>
        <v>892.71307399081513</v>
      </c>
      <c r="C29">
        <f t="shared" si="5"/>
        <v>1082.0661140295244</v>
      </c>
      <c r="D29">
        <f t="shared" si="3"/>
        <v>189.35304003870931</v>
      </c>
      <c r="H29" t="s">
        <v>25</v>
      </c>
      <c r="I29" t="s">
        <v>23</v>
      </c>
      <c r="J29">
        <v>1.35</v>
      </c>
      <c r="K29">
        <v>1.1000000000000001</v>
      </c>
      <c r="L29">
        <v>1</v>
      </c>
      <c r="M29">
        <v>12</v>
      </c>
      <c r="N29">
        <f>J29*K29*L29*M29</f>
        <v>17.820000000000004</v>
      </c>
      <c r="O29">
        <f>2*J29*K29*L29*M29</f>
        <v>35.640000000000008</v>
      </c>
      <c r="P29">
        <f>J29*K29*L29*M29</f>
        <v>17.820000000000004</v>
      </c>
      <c r="Q29">
        <f>P29-O29</f>
        <v>-17.820000000000004</v>
      </c>
      <c r="R29">
        <v>1</v>
      </c>
      <c r="S29">
        <f>-O29</f>
        <v>-35.640000000000008</v>
      </c>
    </row>
    <row r="30" spans="1:19" x14ac:dyDescent="0.4">
      <c r="A30">
        <v>9</v>
      </c>
      <c r="B30">
        <f>E13+B29*EXP(-1/15)</f>
        <v>835.13931634745495</v>
      </c>
      <c r="C30">
        <f t="shared" si="5"/>
        <v>1142.583321819031</v>
      </c>
      <c r="D30">
        <f t="shared" si="3"/>
        <v>307.44400547157602</v>
      </c>
      <c r="H30" t="s">
        <v>25</v>
      </c>
      <c r="I30" t="s">
        <v>23</v>
      </c>
      <c r="J30">
        <v>1.35</v>
      </c>
      <c r="K30">
        <v>1.1000000000000001</v>
      </c>
      <c r="L30">
        <v>1</v>
      </c>
      <c r="M30">
        <v>10</v>
      </c>
      <c r="N30">
        <f t="shared" ref="N30:N41" si="6">J30*K30*L30*M30</f>
        <v>14.850000000000003</v>
      </c>
      <c r="O30">
        <f>2*N30+O29*EXP(-1/15)</f>
        <v>63.041468946526876</v>
      </c>
      <c r="P30">
        <f>N30+P29*EXP(-1/45)</f>
        <v>32.278367587675589</v>
      </c>
      <c r="Q30">
        <f t="shared" ref="Q30:Q41" si="7">P30-O30</f>
        <v>-30.763101358851287</v>
      </c>
      <c r="R30">
        <v>2</v>
      </c>
      <c r="S30">
        <f t="shared" ref="S30:S41" si="8">-O30</f>
        <v>-63.041468946526876</v>
      </c>
    </row>
    <row r="31" spans="1:19" x14ac:dyDescent="0.4">
      <c r="A31">
        <v>10</v>
      </c>
      <c r="B31">
        <f t="shared" si="4"/>
        <v>865.57657667520004</v>
      </c>
      <c r="C31">
        <f t="shared" si="5"/>
        <v>1117.4726224584454</v>
      </c>
      <c r="D31">
        <f t="shared" si="3"/>
        <v>251.89604578324531</v>
      </c>
      <c r="H31" t="s">
        <v>22</v>
      </c>
      <c r="I31" t="s">
        <v>23</v>
      </c>
      <c r="J31">
        <v>1.3</v>
      </c>
      <c r="K31">
        <v>1</v>
      </c>
      <c r="L31">
        <v>4</v>
      </c>
      <c r="M31">
        <v>6.9</v>
      </c>
      <c r="N31">
        <f t="shared" si="6"/>
        <v>35.880000000000003</v>
      </c>
      <c r="O31">
        <f t="shared" ref="O31:O41" si="9">2*N31+O30*EXP(-1/15)</f>
        <v>130.73573454612972</v>
      </c>
      <c r="P31">
        <f t="shared" ref="P31:P41" si="10">N31+P30*EXP(-1/45)</f>
        <v>67.448981787212304</v>
      </c>
      <c r="Q31">
        <f t="shared" si="7"/>
        <v>-63.286752758917416</v>
      </c>
      <c r="R31">
        <v>3</v>
      </c>
      <c r="S31">
        <f t="shared" si="8"/>
        <v>-130.73573454612972</v>
      </c>
    </row>
    <row r="32" spans="1:19" x14ac:dyDescent="0.4">
      <c r="A32">
        <v>11</v>
      </c>
      <c r="B32">
        <f t="shared" si="4"/>
        <v>809.75293355940528</v>
      </c>
      <c r="C32">
        <f t="shared" si="5"/>
        <v>1232.5782929817688</v>
      </c>
      <c r="D32">
        <f t="shared" si="3"/>
        <v>422.82535942236348</v>
      </c>
      <c r="H32" t="s">
        <v>22</v>
      </c>
      <c r="I32" t="s">
        <v>23</v>
      </c>
      <c r="J32">
        <v>1.3</v>
      </c>
      <c r="L32">
        <v>0</v>
      </c>
      <c r="M32">
        <v>0</v>
      </c>
      <c r="N32">
        <f t="shared" si="6"/>
        <v>0</v>
      </c>
      <c r="O32">
        <f t="shared" si="9"/>
        <v>122.30419286114373</v>
      </c>
      <c r="P32">
        <f t="shared" si="10"/>
        <v>65.96664691369088</v>
      </c>
      <c r="Q32">
        <f t="shared" si="7"/>
        <v>-56.337545947452853</v>
      </c>
      <c r="R32">
        <v>4</v>
      </c>
      <c r="S32">
        <f t="shared" si="8"/>
        <v>-122.30419286114373</v>
      </c>
    </row>
    <row r="33" spans="1:19" x14ac:dyDescent="0.4">
      <c r="A33">
        <v>12</v>
      </c>
      <c r="B33">
        <f t="shared" si="4"/>
        <v>897.19403433672755</v>
      </c>
      <c r="C33">
        <f t="shared" si="5"/>
        <v>1311.5352017844471</v>
      </c>
      <c r="D33">
        <f t="shared" si="3"/>
        <v>414.3411674477195</v>
      </c>
      <c r="F33" t="s">
        <v>12</v>
      </c>
      <c r="G33">
        <v>1.3</v>
      </c>
      <c r="H33" t="s">
        <v>22</v>
      </c>
      <c r="I33" t="s">
        <v>23</v>
      </c>
      <c r="J33">
        <v>1.3</v>
      </c>
      <c r="L33">
        <v>0</v>
      </c>
      <c r="M33">
        <v>0</v>
      </c>
      <c r="N33">
        <f t="shared" si="6"/>
        <v>0</v>
      </c>
      <c r="O33">
        <f t="shared" si="9"/>
        <v>114.41642672025408</v>
      </c>
      <c r="P33">
        <f t="shared" si="10"/>
        <v>64.516889502705368</v>
      </c>
      <c r="Q33">
        <f t="shared" si="7"/>
        <v>-49.899537217548712</v>
      </c>
      <c r="R33">
        <v>5</v>
      </c>
      <c r="S33">
        <f t="shared" si="8"/>
        <v>-114.41642672025408</v>
      </c>
    </row>
    <row r="34" spans="1:19" x14ac:dyDescent="0.4">
      <c r="F34" t="s">
        <v>13</v>
      </c>
      <c r="G34">
        <v>1</v>
      </c>
      <c r="H34" t="s">
        <v>22</v>
      </c>
      <c r="I34" t="s">
        <v>23</v>
      </c>
      <c r="J34">
        <v>1.3</v>
      </c>
      <c r="K34">
        <v>1</v>
      </c>
      <c r="L34">
        <v>8</v>
      </c>
      <c r="M34">
        <v>6</v>
      </c>
      <c r="N34">
        <f t="shared" si="6"/>
        <v>62.400000000000006</v>
      </c>
      <c r="O34">
        <f t="shared" si="9"/>
        <v>231.83736639915594</v>
      </c>
      <c r="P34">
        <f t="shared" si="10"/>
        <v>125.49899359520748</v>
      </c>
      <c r="Q34">
        <f t="shared" si="7"/>
        <v>-106.33837280394846</v>
      </c>
      <c r="R34">
        <v>6</v>
      </c>
      <c r="S34">
        <f t="shared" si="8"/>
        <v>-231.83736639915594</v>
      </c>
    </row>
    <row r="35" spans="1:19" x14ac:dyDescent="0.4">
      <c r="A35" t="s">
        <v>10</v>
      </c>
      <c r="B35" t="s">
        <v>7</v>
      </c>
      <c r="C35" t="s">
        <v>28</v>
      </c>
      <c r="D35" t="s">
        <v>29</v>
      </c>
      <c r="F35" t="s">
        <v>14</v>
      </c>
      <c r="G35">
        <v>1.35</v>
      </c>
      <c r="H35" t="s">
        <v>22</v>
      </c>
      <c r="I35" t="s">
        <v>23</v>
      </c>
      <c r="J35">
        <v>1.3</v>
      </c>
      <c r="L35">
        <v>0</v>
      </c>
      <c r="M35">
        <v>0</v>
      </c>
      <c r="N35">
        <f t="shared" si="6"/>
        <v>0</v>
      </c>
      <c r="O35">
        <f t="shared" si="9"/>
        <v>216.88547565774485</v>
      </c>
      <c r="P35">
        <f t="shared" si="10"/>
        <v>122.7408862099113</v>
      </c>
      <c r="Q35">
        <f t="shared" si="7"/>
        <v>-94.144589447833553</v>
      </c>
      <c r="R35">
        <v>7</v>
      </c>
      <c r="S35">
        <f t="shared" si="8"/>
        <v>-216.88547565774485</v>
      </c>
    </row>
    <row r="36" spans="1:19" x14ac:dyDescent="0.4">
      <c r="A36">
        <v>1</v>
      </c>
      <c r="B36">
        <f>B22*2</f>
        <v>528.73529470714732</v>
      </c>
      <c r="C36">
        <f t="shared" ref="C36:C47" si="11">C22</f>
        <v>264.36764735357366</v>
      </c>
      <c r="D36">
        <f>C36-B36</f>
        <v>-264.36764735357366</v>
      </c>
      <c r="F36" t="s">
        <v>15</v>
      </c>
      <c r="G36">
        <v>1.1000000000000001</v>
      </c>
      <c r="H36" t="s">
        <v>22</v>
      </c>
      <c r="I36" t="s">
        <v>23</v>
      </c>
      <c r="J36">
        <v>1.3</v>
      </c>
      <c r="K36">
        <v>1.1000000000000001</v>
      </c>
      <c r="L36">
        <v>1</v>
      </c>
      <c r="M36">
        <v>6</v>
      </c>
      <c r="N36">
        <f t="shared" si="6"/>
        <v>8.5800000000000018</v>
      </c>
      <c r="O36">
        <f t="shared" si="9"/>
        <v>220.05787742972521</v>
      </c>
      <c r="P36">
        <f t="shared" si="10"/>
        <v>128.62339410232295</v>
      </c>
      <c r="Q36">
        <f t="shared" si="7"/>
        <v>-91.434483327402262</v>
      </c>
      <c r="R36">
        <v>8</v>
      </c>
      <c r="S36">
        <f t="shared" si="8"/>
        <v>-220.05787742972521</v>
      </c>
    </row>
    <row r="37" spans="1:19" x14ac:dyDescent="0.4">
      <c r="A37">
        <v>2</v>
      </c>
      <c r="B37">
        <f t="shared" ref="B37:B47" si="12">B23*2</f>
        <v>957.53848263372629</v>
      </c>
      <c r="C37">
        <f t="shared" si="11"/>
        <v>490.00906645795754</v>
      </c>
      <c r="D37">
        <f t="shared" ref="D37:D47" si="13">C37-B37</f>
        <v>-467.52941617576874</v>
      </c>
      <c r="H37" t="s">
        <v>22</v>
      </c>
      <c r="I37" t="s">
        <v>23</v>
      </c>
      <c r="J37">
        <v>1.3</v>
      </c>
      <c r="L37">
        <v>0</v>
      </c>
      <c r="M37">
        <v>0</v>
      </c>
      <c r="N37">
        <f t="shared" si="6"/>
        <v>0</v>
      </c>
      <c r="O37">
        <f t="shared" si="9"/>
        <v>205.86568144673953</v>
      </c>
      <c r="P37">
        <f t="shared" si="10"/>
        <v>125.79662136867272</v>
      </c>
      <c r="Q37">
        <f t="shared" si="7"/>
        <v>-80.069060078066812</v>
      </c>
      <c r="R37">
        <v>9</v>
      </c>
      <c r="S37">
        <f t="shared" si="8"/>
        <v>-205.86568144673953</v>
      </c>
    </row>
    <row r="38" spans="1:19" x14ac:dyDescent="0.4">
      <c r="A38">
        <v>3</v>
      </c>
      <c r="B38">
        <f t="shared" si="12"/>
        <v>1726.0392822915223</v>
      </c>
      <c r="C38">
        <f t="shared" si="11"/>
        <v>894.36774639625662</v>
      </c>
      <c r="D38">
        <f t="shared" si="13"/>
        <v>-831.67153589526572</v>
      </c>
      <c r="H38" t="s">
        <v>22</v>
      </c>
      <c r="I38" t="s">
        <v>23</v>
      </c>
      <c r="J38">
        <v>1.3</v>
      </c>
      <c r="K38">
        <v>1</v>
      </c>
      <c r="L38">
        <v>5</v>
      </c>
      <c r="M38">
        <v>3</v>
      </c>
      <c r="N38">
        <f t="shared" si="6"/>
        <v>19.5</v>
      </c>
      <c r="O38">
        <f t="shared" si="9"/>
        <v>231.58878297171876</v>
      </c>
      <c r="P38">
        <f t="shared" si="10"/>
        <v>142.53197297984696</v>
      </c>
      <c r="Q38">
        <f t="shared" si="7"/>
        <v>-89.056809991871802</v>
      </c>
      <c r="R38">
        <v>10</v>
      </c>
      <c r="S38">
        <f t="shared" si="8"/>
        <v>-231.58878297171876</v>
      </c>
    </row>
    <row r="39" spans="1:19" x14ac:dyDescent="0.4">
      <c r="A39">
        <v>4</v>
      </c>
      <c r="B39">
        <f t="shared" si="12"/>
        <v>1614.7218050226795</v>
      </c>
      <c r="C39">
        <f t="shared" si="11"/>
        <v>874.71211238804563</v>
      </c>
      <c r="D39">
        <f t="shared" si="13"/>
        <v>-740.00969263463389</v>
      </c>
      <c r="F39" t="s">
        <v>16</v>
      </c>
      <c r="G39">
        <v>1</v>
      </c>
      <c r="H39" t="s">
        <v>25</v>
      </c>
      <c r="I39" t="s">
        <v>24</v>
      </c>
      <c r="J39">
        <v>1</v>
      </c>
      <c r="L39">
        <v>0</v>
      </c>
      <c r="M39">
        <v>0</v>
      </c>
      <c r="N39">
        <f t="shared" si="6"/>
        <v>0</v>
      </c>
      <c r="O39">
        <f t="shared" si="9"/>
        <v>216.65292412501427</v>
      </c>
      <c r="P39">
        <f t="shared" si="10"/>
        <v>139.39952963464739</v>
      </c>
      <c r="Q39">
        <f t="shared" si="7"/>
        <v>-77.253394490366873</v>
      </c>
      <c r="R39">
        <v>11</v>
      </c>
      <c r="S39">
        <f t="shared" si="8"/>
        <v>-216.65292412501427</v>
      </c>
    </row>
    <row r="40" spans="1:19" x14ac:dyDescent="0.4">
      <c r="A40">
        <v>5</v>
      </c>
      <c r="B40">
        <f t="shared" si="12"/>
        <v>1510.5835274815786</v>
      </c>
      <c r="C40">
        <f t="shared" si="11"/>
        <v>1024.4928548434882</v>
      </c>
      <c r="D40">
        <f t="shared" si="13"/>
        <v>-486.09067263809038</v>
      </c>
      <c r="F40" t="s">
        <v>17</v>
      </c>
      <c r="G40">
        <v>1.1000000000000001</v>
      </c>
      <c r="H40" t="s">
        <v>25</v>
      </c>
      <c r="I40" t="s">
        <v>24</v>
      </c>
      <c r="J40">
        <v>1</v>
      </c>
      <c r="K40">
        <v>1.1000000000000001</v>
      </c>
      <c r="L40">
        <v>3</v>
      </c>
      <c r="M40">
        <v>6</v>
      </c>
      <c r="N40">
        <f t="shared" si="6"/>
        <v>19.8</v>
      </c>
      <c r="O40">
        <f t="shared" si="9"/>
        <v>242.28032384647594</v>
      </c>
      <c r="P40">
        <f t="shared" si="10"/>
        <v>156.13592839628004</v>
      </c>
      <c r="Q40">
        <f t="shared" si="7"/>
        <v>-86.144395450195901</v>
      </c>
      <c r="R40">
        <v>12</v>
      </c>
      <c r="S40">
        <f t="shared" si="8"/>
        <v>-242.28032384647594</v>
      </c>
    </row>
    <row r="41" spans="1:19" x14ac:dyDescent="0.4">
      <c r="A41">
        <v>6</v>
      </c>
      <c r="B41">
        <f t="shared" si="12"/>
        <v>1751.1702456100356</v>
      </c>
      <c r="C41">
        <f t="shared" si="11"/>
        <v>1001.9774447339772</v>
      </c>
      <c r="D41">
        <f t="shared" si="13"/>
        <v>-749.19280087605841</v>
      </c>
      <c r="H41" t="s">
        <v>25</v>
      </c>
      <c r="I41" t="s">
        <v>24</v>
      </c>
      <c r="J41">
        <v>1.3</v>
      </c>
      <c r="K41">
        <v>1.1000000000000001</v>
      </c>
      <c r="L41">
        <v>1.5</v>
      </c>
      <c r="M41">
        <v>5</v>
      </c>
      <c r="N41">
        <f t="shared" si="6"/>
        <v>10.725000000000001</v>
      </c>
      <c r="O41">
        <f t="shared" si="9"/>
        <v>248.1049352941007</v>
      </c>
      <c r="P41">
        <f t="shared" si="10"/>
        <v>163.42950918817971</v>
      </c>
      <c r="Q41">
        <f t="shared" si="7"/>
        <v>-84.675426105920991</v>
      </c>
      <c r="R41">
        <v>13</v>
      </c>
      <c r="S41">
        <f t="shared" si="8"/>
        <v>-248.1049352941007</v>
      </c>
    </row>
    <row r="42" spans="1:19" x14ac:dyDescent="0.4">
      <c r="A42">
        <v>7</v>
      </c>
      <c r="B42">
        <f t="shared" si="12"/>
        <v>1638.231996747722</v>
      </c>
      <c r="C42">
        <f t="shared" si="11"/>
        <v>1106.3811946244255</v>
      </c>
      <c r="D42">
        <f t="shared" si="13"/>
        <v>-531.85080212329649</v>
      </c>
    </row>
    <row r="43" spans="1:19" x14ac:dyDescent="0.4">
      <c r="A43">
        <v>8</v>
      </c>
      <c r="B43">
        <f t="shared" si="12"/>
        <v>1785.4261479816303</v>
      </c>
      <c r="C43">
        <f t="shared" si="11"/>
        <v>1082.0661140295244</v>
      </c>
      <c r="D43">
        <f t="shared" si="13"/>
        <v>-703.36003395210582</v>
      </c>
    </row>
    <row r="44" spans="1:19" x14ac:dyDescent="0.4">
      <c r="A44">
        <v>9</v>
      </c>
      <c r="B44">
        <f t="shared" si="12"/>
        <v>1670.2786326949099</v>
      </c>
      <c r="C44">
        <f t="shared" si="11"/>
        <v>1142.583321819031</v>
      </c>
      <c r="D44">
        <f t="shared" si="13"/>
        <v>-527.69531087587893</v>
      </c>
      <c r="J44" t="s">
        <v>10</v>
      </c>
      <c r="K44" t="s">
        <v>27</v>
      </c>
      <c r="L44" t="s">
        <v>8</v>
      </c>
      <c r="M44" t="s">
        <v>9</v>
      </c>
    </row>
    <row r="45" spans="1:19" x14ac:dyDescent="0.4">
      <c r="A45">
        <v>10</v>
      </c>
      <c r="B45">
        <f t="shared" si="12"/>
        <v>1731.1531533504001</v>
      </c>
      <c r="C45">
        <f t="shared" si="11"/>
        <v>1117.4726224584454</v>
      </c>
      <c r="D45">
        <f t="shared" si="13"/>
        <v>-613.68053089195473</v>
      </c>
      <c r="J45">
        <v>1</v>
      </c>
      <c r="K45">
        <f>N29</f>
        <v>17.820000000000004</v>
      </c>
      <c r="L45">
        <f>N29</f>
        <v>17.820000000000004</v>
      </c>
      <c r="M45">
        <f>L45-K45</f>
        <v>0</v>
      </c>
    </row>
    <row r="46" spans="1:19" x14ac:dyDescent="0.4">
      <c r="A46">
        <v>11</v>
      </c>
      <c r="B46">
        <f t="shared" si="12"/>
        <v>1619.5058671188106</v>
      </c>
      <c r="C46">
        <f t="shared" si="11"/>
        <v>1232.5782929817688</v>
      </c>
      <c r="D46">
        <f t="shared" si="13"/>
        <v>-386.9275741370418</v>
      </c>
      <c r="J46">
        <v>2</v>
      </c>
      <c r="K46">
        <f t="shared" ref="K46:K56" si="14">N30+K45*EXP(-1/15)</f>
        <v>31.520734473263438</v>
      </c>
      <c r="L46">
        <f t="shared" ref="L46:L56" si="15">N30+K45*EXP(-1/45)</f>
        <v>32.278367587675589</v>
      </c>
      <c r="M46">
        <f t="shared" ref="M46:M56" si="16">L46-K46</f>
        <v>0.75763311441215109</v>
      </c>
    </row>
    <row r="47" spans="1:19" x14ac:dyDescent="0.4">
      <c r="A47">
        <v>12</v>
      </c>
      <c r="B47">
        <f t="shared" si="12"/>
        <v>1794.3880686734551</v>
      </c>
      <c r="C47">
        <f t="shared" si="11"/>
        <v>1311.5352017844471</v>
      </c>
      <c r="D47">
        <f t="shared" si="13"/>
        <v>-482.85286688900806</v>
      </c>
      <c r="J47">
        <v>3</v>
      </c>
      <c r="K47">
        <f>N31+K46*EXP(-1/15)</f>
        <v>65.36786727306486</v>
      </c>
      <c r="L47">
        <f t="shared" si="15"/>
        <v>66.707999272365484</v>
      </c>
      <c r="M47">
        <f t="shared" si="16"/>
        <v>1.340131999300624</v>
      </c>
    </row>
    <row r="48" spans="1:19" x14ac:dyDescent="0.4">
      <c r="B48" t="s">
        <v>10</v>
      </c>
      <c r="C48" t="s">
        <v>31</v>
      </c>
      <c r="D48" t="s">
        <v>7</v>
      </c>
      <c r="E48" t="s">
        <v>28</v>
      </c>
      <c r="F48" t="s">
        <v>29</v>
      </c>
      <c r="J48">
        <v>4</v>
      </c>
      <c r="K48">
        <f>N32+K47*EXP(-1/15)</f>
        <v>61.152096430571866</v>
      </c>
      <c r="L48">
        <f t="shared" si="15"/>
        <v>63.931269318595007</v>
      </c>
      <c r="M48">
        <f t="shared" si="16"/>
        <v>2.7791728880231403</v>
      </c>
    </row>
    <row r="49" spans="2:13" x14ac:dyDescent="0.4">
      <c r="B49">
        <v>0</v>
      </c>
      <c r="C49">
        <v>0</v>
      </c>
      <c r="D49">
        <v>0</v>
      </c>
      <c r="E49">
        <v>0</v>
      </c>
      <c r="F49">
        <v>0</v>
      </c>
      <c r="J49">
        <v>5</v>
      </c>
      <c r="K49">
        <f t="shared" si="14"/>
        <v>57.20821336012704</v>
      </c>
      <c r="L49">
        <f t="shared" si="15"/>
        <v>59.808149009483181</v>
      </c>
      <c r="M49">
        <f t="shared" si="16"/>
        <v>2.5999356493561407</v>
      </c>
    </row>
    <row r="50" spans="2:13" x14ac:dyDescent="0.4">
      <c r="B50">
        <v>1</v>
      </c>
      <c r="C50">
        <f t="shared" ref="C50:C61" si="17">B36*-1</f>
        <v>-528.73529470714732</v>
      </c>
      <c r="D50">
        <f>B36</f>
        <v>528.73529470714732</v>
      </c>
      <c r="E50">
        <f>C36</f>
        <v>264.36764735357366</v>
      </c>
      <c r="F50">
        <f>E50-D50</f>
        <v>-264.36764735357366</v>
      </c>
      <c r="J50">
        <v>6</v>
      </c>
      <c r="K50">
        <f t="shared" si="14"/>
        <v>115.91868319957797</v>
      </c>
      <c r="L50">
        <f t="shared" si="15"/>
        <v>118.35094116018335</v>
      </c>
      <c r="M50">
        <f t="shared" si="16"/>
        <v>2.4322579606053836</v>
      </c>
    </row>
    <row r="51" spans="2:13" x14ac:dyDescent="0.4">
      <c r="B51">
        <v>2</v>
      </c>
      <c r="C51">
        <f t="shared" si="17"/>
        <v>-957.53848263372629</v>
      </c>
      <c r="D51">
        <f t="shared" ref="D51:D61" si="18">B37</f>
        <v>957.53848263372629</v>
      </c>
      <c r="E51">
        <f t="shared" ref="E51:E61" si="19">C37</f>
        <v>490.00906645795754</v>
      </c>
      <c r="F51">
        <f t="shared" ref="F51:F61" si="20">E51-D51</f>
        <v>-467.52941617576874</v>
      </c>
      <c r="J51">
        <v>7</v>
      </c>
      <c r="K51">
        <f t="shared" si="14"/>
        <v>108.44273782887242</v>
      </c>
      <c r="L51">
        <f t="shared" si="15"/>
        <v>113.37112351748365</v>
      </c>
      <c r="M51">
        <f t="shared" si="16"/>
        <v>4.9283856886112289</v>
      </c>
    </row>
    <row r="52" spans="2:13" x14ac:dyDescent="0.4">
      <c r="B52">
        <v>3</v>
      </c>
      <c r="C52">
        <f t="shared" si="17"/>
        <v>-1726.0392822915223</v>
      </c>
      <c r="D52">
        <f t="shared" si="18"/>
        <v>1726.0392822915223</v>
      </c>
      <c r="E52">
        <f t="shared" si="19"/>
        <v>894.36774639625662</v>
      </c>
      <c r="F52">
        <f t="shared" si="20"/>
        <v>-831.67153589526572</v>
      </c>
      <c r="J52">
        <v>8</v>
      </c>
      <c r="K52">
        <f t="shared" si="14"/>
        <v>110.0289387148626</v>
      </c>
      <c r="L52">
        <f t="shared" si="15"/>
        <v>114.63947795148826</v>
      </c>
      <c r="M52">
        <f t="shared" si="16"/>
        <v>4.6105392366256552</v>
      </c>
    </row>
    <row r="53" spans="2:13" x14ac:dyDescent="0.4">
      <c r="B53">
        <v>4</v>
      </c>
      <c r="C53">
        <f t="shared" si="17"/>
        <v>-1614.7218050226795</v>
      </c>
      <c r="D53">
        <f t="shared" si="18"/>
        <v>1614.7218050226795</v>
      </c>
      <c r="E53">
        <f t="shared" si="19"/>
        <v>874.71211238804563</v>
      </c>
      <c r="F53">
        <f t="shared" si="20"/>
        <v>-740.00969263463389</v>
      </c>
      <c r="J53">
        <v>9</v>
      </c>
      <c r="K53">
        <f t="shared" si="14"/>
        <v>102.93284072336976</v>
      </c>
      <c r="L53">
        <f t="shared" si="15"/>
        <v>107.61081869834199</v>
      </c>
      <c r="M53">
        <f t="shared" si="16"/>
        <v>4.6779779749722223</v>
      </c>
    </row>
    <row r="54" spans="2:13" x14ac:dyDescent="0.4">
      <c r="B54">
        <v>5</v>
      </c>
      <c r="C54">
        <f t="shared" si="17"/>
        <v>-1510.5835274815786</v>
      </c>
      <c r="D54">
        <f t="shared" si="18"/>
        <v>1510.5835274815786</v>
      </c>
      <c r="E54">
        <f t="shared" si="19"/>
        <v>1024.4928548434882</v>
      </c>
      <c r="F54">
        <f t="shared" si="20"/>
        <v>-486.09067263809038</v>
      </c>
      <c r="J54">
        <v>10</v>
      </c>
      <c r="K54">
        <f t="shared" si="14"/>
        <v>115.79439148585938</v>
      </c>
      <c r="L54">
        <f t="shared" si="15"/>
        <v>120.17067255726997</v>
      </c>
      <c r="M54">
        <f t="shared" si="16"/>
        <v>4.3762810714105882</v>
      </c>
    </row>
    <row r="55" spans="2:13" x14ac:dyDescent="0.4">
      <c r="B55">
        <v>6</v>
      </c>
      <c r="C55">
        <f t="shared" si="17"/>
        <v>-1751.1702456100356</v>
      </c>
      <c r="D55">
        <f t="shared" si="18"/>
        <v>1751.1702456100356</v>
      </c>
      <c r="E55">
        <f t="shared" si="19"/>
        <v>1001.9774447339772</v>
      </c>
      <c r="F55">
        <f t="shared" si="20"/>
        <v>-749.19280087605841</v>
      </c>
      <c r="J55">
        <v>11</v>
      </c>
      <c r="K55">
        <f t="shared" si="14"/>
        <v>108.32646206250713</v>
      </c>
      <c r="L55">
        <f t="shared" si="15"/>
        <v>113.24956337860655</v>
      </c>
      <c r="M55">
        <f t="shared" si="16"/>
        <v>4.9231013160994195</v>
      </c>
    </row>
    <row r="56" spans="2:13" x14ac:dyDescent="0.4">
      <c r="B56">
        <v>7</v>
      </c>
      <c r="C56">
        <f t="shared" si="17"/>
        <v>-1638.231996747722</v>
      </c>
      <c r="D56">
        <f t="shared" si="18"/>
        <v>1638.231996747722</v>
      </c>
      <c r="E56">
        <f t="shared" si="19"/>
        <v>1106.3811946244255</v>
      </c>
      <c r="F56">
        <f t="shared" si="20"/>
        <v>-531.85080212329649</v>
      </c>
      <c r="J56">
        <v>12</v>
      </c>
      <c r="K56">
        <f t="shared" si="14"/>
        <v>121.14016192323797</v>
      </c>
      <c r="L56">
        <f t="shared" si="15"/>
        <v>125.74575759246733</v>
      </c>
      <c r="M56">
        <f t="shared" si="16"/>
        <v>4.6055956692293591</v>
      </c>
    </row>
    <row r="57" spans="2:13" x14ac:dyDescent="0.4">
      <c r="B57">
        <v>8</v>
      </c>
      <c r="C57">
        <f t="shared" si="17"/>
        <v>-1785.4261479816303</v>
      </c>
      <c r="D57">
        <f t="shared" si="18"/>
        <v>1785.4261479816303</v>
      </c>
      <c r="E57">
        <f t="shared" si="19"/>
        <v>1082.0661140295244</v>
      </c>
      <c r="F57">
        <f t="shared" si="20"/>
        <v>-703.36003395210582</v>
      </c>
    </row>
    <row r="58" spans="2:13" x14ac:dyDescent="0.4">
      <c r="B58">
        <v>9</v>
      </c>
      <c r="C58">
        <f t="shared" si="17"/>
        <v>-1670.2786326949099</v>
      </c>
      <c r="D58">
        <f t="shared" si="18"/>
        <v>1670.2786326949099</v>
      </c>
      <c r="E58">
        <f t="shared" si="19"/>
        <v>1142.583321819031</v>
      </c>
      <c r="F58">
        <f t="shared" si="20"/>
        <v>-527.69531087587893</v>
      </c>
    </row>
    <row r="59" spans="2:13" x14ac:dyDescent="0.4">
      <c r="B59">
        <v>10</v>
      </c>
      <c r="C59">
        <f t="shared" si="17"/>
        <v>-1731.1531533504001</v>
      </c>
      <c r="D59">
        <f t="shared" si="18"/>
        <v>1731.1531533504001</v>
      </c>
      <c r="E59">
        <f t="shared" si="19"/>
        <v>1117.4726224584454</v>
      </c>
      <c r="F59">
        <f t="shared" si="20"/>
        <v>-613.68053089195473</v>
      </c>
      <c r="J59" t="s">
        <v>10</v>
      </c>
      <c r="K59" t="s">
        <v>27</v>
      </c>
      <c r="L59" t="s">
        <v>8</v>
      </c>
      <c r="M59" t="s">
        <v>9</v>
      </c>
    </row>
    <row r="60" spans="2:13" x14ac:dyDescent="0.4">
      <c r="B60">
        <v>11</v>
      </c>
      <c r="C60">
        <f t="shared" si="17"/>
        <v>-1619.5058671188106</v>
      </c>
      <c r="D60">
        <f t="shared" si="18"/>
        <v>1619.5058671188106</v>
      </c>
      <c r="E60">
        <f t="shared" si="19"/>
        <v>1232.5782929817688</v>
      </c>
      <c r="F60">
        <f t="shared" si="20"/>
        <v>-386.9275741370418</v>
      </c>
      <c r="J60">
        <v>0</v>
      </c>
      <c r="K60">
        <v>0</v>
      </c>
      <c r="L60">
        <v>0</v>
      </c>
      <c r="M60">
        <v>0</v>
      </c>
    </row>
    <row r="61" spans="2:13" x14ac:dyDescent="0.4">
      <c r="B61">
        <v>12</v>
      </c>
      <c r="C61">
        <f t="shared" si="17"/>
        <v>-1794.3880686734551</v>
      </c>
      <c r="D61">
        <f t="shared" si="18"/>
        <v>1794.3880686734551</v>
      </c>
      <c r="E61">
        <f t="shared" si="19"/>
        <v>1311.5352017844471</v>
      </c>
      <c r="F61">
        <f t="shared" si="20"/>
        <v>-482.85286688900806</v>
      </c>
      <c r="J61">
        <v>1</v>
      </c>
      <c r="K61">
        <f>K45*2</f>
        <v>35.640000000000008</v>
      </c>
      <c r="L61">
        <f>L45</f>
        <v>17.820000000000004</v>
      </c>
      <c r="M61">
        <f>L61-K61</f>
        <v>-17.820000000000004</v>
      </c>
    </row>
    <row r="62" spans="2:13" x14ac:dyDescent="0.4">
      <c r="J62">
        <v>2</v>
      </c>
      <c r="K62">
        <f>2*N32+K47*EXP(-1/15)</f>
        <v>61.152096430571866</v>
      </c>
      <c r="L62">
        <f t="shared" ref="L62:L72" si="21">L46</f>
        <v>32.278367587675589</v>
      </c>
      <c r="M62">
        <f t="shared" ref="M62:M72" si="22">L62-K62</f>
        <v>-28.873728842896277</v>
      </c>
    </row>
    <row r="63" spans="2:13" x14ac:dyDescent="0.4">
      <c r="J63">
        <v>3</v>
      </c>
      <c r="K63">
        <f t="shared" ref="K63:K72" si="23">2*N33+K48*EXP(-1/15)</f>
        <v>57.20821336012704</v>
      </c>
      <c r="L63">
        <f t="shared" si="21"/>
        <v>66.707999272365484</v>
      </c>
      <c r="M63">
        <f t="shared" si="22"/>
        <v>9.499785912238444</v>
      </c>
    </row>
    <row r="64" spans="2:13" x14ac:dyDescent="0.4">
      <c r="J64">
        <v>4</v>
      </c>
      <c r="K64">
        <f t="shared" si="23"/>
        <v>178.31868319957798</v>
      </c>
      <c r="L64">
        <f t="shared" si="21"/>
        <v>63.931269318595007</v>
      </c>
      <c r="M64">
        <f t="shared" si="22"/>
        <v>-114.38741388098296</v>
      </c>
    </row>
    <row r="65" spans="10:13" x14ac:dyDescent="0.4">
      <c r="J65">
        <v>5</v>
      </c>
      <c r="K65">
        <f t="shared" si="23"/>
        <v>108.44273782887242</v>
      </c>
      <c r="L65">
        <f t="shared" si="21"/>
        <v>59.808149009483181</v>
      </c>
      <c r="M65">
        <f t="shared" si="22"/>
        <v>-48.634588819389243</v>
      </c>
    </row>
    <row r="66" spans="10:13" x14ac:dyDescent="0.4">
      <c r="J66">
        <v>6</v>
      </c>
      <c r="K66">
        <f t="shared" si="23"/>
        <v>118.6089387148626</v>
      </c>
      <c r="L66">
        <f t="shared" si="21"/>
        <v>118.35094116018335</v>
      </c>
      <c r="M66">
        <f t="shared" si="22"/>
        <v>-0.25799755467924967</v>
      </c>
    </row>
    <row r="67" spans="10:13" x14ac:dyDescent="0.4">
      <c r="J67">
        <v>7</v>
      </c>
      <c r="K67">
        <f t="shared" si="23"/>
        <v>102.93284072336976</v>
      </c>
      <c r="L67">
        <f t="shared" si="21"/>
        <v>113.37112351748365</v>
      </c>
      <c r="M67">
        <f t="shared" si="22"/>
        <v>10.438282794113888</v>
      </c>
    </row>
    <row r="68" spans="10:13" x14ac:dyDescent="0.4">
      <c r="J68">
        <v>8</v>
      </c>
      <c r="K68">
        <f t="shared" si="23"/>
        <v>135.29439148585936</v>
      </c>
      <c r="L68">
        <f t="shared" si="21"/>
        <v>114.63947795148826</v>
      </c>
      <c r="M68">
        <f t="shared" si="22"/>
        <v>-20.654913534371104</v>
      </c>
    </row>
    <row r="69" spans="10:13" x14ac:dyDescent="0.4">
      <c r="J69">
        <v>9</v>
      </c>
      <c r="K69">
        <f t="shared" si="23"/>
        <v>108.32646206250713</v>
      </c>
      <c r="L69">
        <f t="shared" si="21"/>
        <v>107.61081869834199</v>
      </c>
      <c r="M69">
        <f t="shared" si="22"/>
        <v>-0.71564336416514607</v>
      </c>
    </row>
    <row r="70" spans="10:13" x14ac:dyDescent="0.4">
      <c r="J70">
        <v>10</v>
      </c>
      <c r="K70">
        <f t="shared" si="23"/>
        <v>140.94016192323798</v>
      </c>
      <c r="L70">
        <f t="shared" si="21"/>
        <v>120.17067255726997</v>
      </c>
      <c r="M70">
        <f t="shared" si="22"/>
        <v>-20.769489365968013</v>
      </c>
    </row>
    <row r="71" spans="10:13" x14ac:dyDescent="0.4">
      <c r="J71">
        <v>11</v>
      </c>
      <c r="K71">
        <f t="shared" si="23"/>
        <v>134.77746764705034</v>
      </c>
      <c r="L71">
        <f t="shared" si="21"/>
        <v>113.24956337860655</v>
      </c>
      <c r="M71">
        <f t="shared" si="22"/>
        <v>-21.527904268443791</v>
      </c>
    </row>
    <row r="72" spans="10:13" x14ac:dyDescent="0.4">
      <c r="J72">
        <v>12</v>
      </c>
      <c r="K72">
        <f t="shared" si="23"/>
        <v>0</v>
      </c>
      <c r="L72">
        <f t="shared" si="21"/>
        <v>125.74575759246733</v>
      </c>
      <c r="M72">
        <f t="shared" si="22"/>
        <v>125.74575759246733</v>
      </c>
    </row>
    <row r="74" spans="10:13" x14ac:dyDescent="0.4">
      <c r="K74">
        <v>0</v>
      </c>
    </row>
    <row r="75" spans="10:13" x14ac:dyDescent="0.4">
      <c r="K75">
        <f>-K61</f>
        <v>-35.640000000000008</v>
      </c>
    </row>
    <row r="76" spans="10:13" x14ac:dyDescent="0.4">
      <c r="K76">
        <f t="shared" ref="K76:K87" si="24">-K62</f>
        <v>-61.152096430571866</v>
      </c>
    </row>
    <row r="77" spans="10:13" x14ac:dyDescent="0.4">
      <c r="K77">
        <f t="shared" si="24"/>
        <v>-57.20821336012704</v>
      </c>
    </row>
    <row r="78" spans="10:13" x14ac:dyDescent="0.4">
      <c r="K78">
        <f t="shared" si="24"/>
        <v>-178.31868319957798</v>
      </c>
    </row>
    <row r="79" spans="10:13" x14ac:dyDescent="0.4">
      <c r="K79">
        <f t="shared" si="24"/>
        <v>-108.44273782887242</v>
      </c>
    </row>
    <row r="80" spans="10:13" x14ac:dyDescent="0.4">
      <c r="K80">
        <f t="shared" si="24"/>
        <v>-118.6089387148626</v>
      </c>
    </row>
    <row r="81" spans="11:11" x14ac:dyDescent="0.4">
      <c r="K81">
        <f t="shared" si="24"/>
        <v>-102.93284072336976</v>
      </c>
    </row>
    <row r="82" spans="11:11" x14ac:dyDescent="0.4">
      <c r="K82">
        <f t="shared" si="24"/>
        <v>-135.29439148585936</v>
      </c>
    </row>
    <row r="83" spans="11:11" x14ac:dyDescent="0.4">
      <c r="K83">
        <f t="shared" si="24"/>
        <v>-108.32646206250713</v>
      </c>
    </row>
    <row r="84" spans="11:11" x14ac:dyDescent="0.4">
      <c r="K84">
        <f t="shared" si="24"/>
        <v>-140.94016192323798</v>
      </c>
    </row>
    <row r="85" spans="11:11" x14ac:dyDescent="0.4">
      <c r="K85">
        <f>-K71</f>
        <v>-134.77746764705034</v>
      </c>
    </row>
    <row r="86" spans="11:11" x14ac:dyDescent="0.4">
      <c r="K86">
        <f t="shared" si="24"/>
        <v>0</v>
      </c>
    </row>
    <row r="87" spans="11:11" x14ac:dyDescent="0.4">
      <c r="K87">
        <f t="shared" si="24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1265-3FB7-4021-B9B4-408DA8141F47}">
  <dimension ref="A2:Q27"/>
  <sheetViews>
    <sheetView topLeftCell="A4" workbookViewId="0">
      <selection activeCell="K22" sqref="K22"/>
    </sheetView>
  </sheetViews>
  <sheetFormatPr defaultRowHeight="18.75" x14ac:dyDescent="0.4"/>
  <cols>
    <col min="2" max="2" width="16.25" customWidth="1"/>
    <col min="3" max="3" width="10.25" customWidth="1"/>
    <col min="4" max="4" width="12.25" customWidth="1"/>
  </cols>
  <sheetData>
    <row r="2" spans="1:11" x14ac:dyDescent="0.4">
      <c r="B2" t="s">
        <v>32</v>
      </c>
      <c r="C2" t="s">
        <v>34</v>
      </c>
      <c r="D2" t="s">
        <v>21</v>
      </c>
      <c r="E2" t="s">
        <v>35</v>
      </c>
      <c r="F2" t="s">
        <v>46</v>
      </c>
      <c r="G2" t="s">
        <v>47</v>
      </c>
      <c r="I2" t="s">
        <v>36</v>
      </c>
    </row>
    <row r="3" spans="1:11" x14ac:dyDescent="0.4">
      <c r="B3" t="s">
        <v>33</v>
      </c>
      <c r="C3" t="s">
        <v>41</v>
      </c>
      <c r="D3" t="s">
        <v>44</v>
      </c>
      <c r="E3">
        <v>1.1000000000000001</v>
      </c>
      <c r="F3" t="s">
        <v>52</v>
      </c>
      <c r="G3">
        <v>1</v>
      </c>
      <c r="I3">
        <v>1.3</v>
      </c>
    </row>
    <row r="4" spans="1:11" x14ac:dyDescent="0.4">
      <c r="B4" t="s">
        <v>37</v>
      </c>
      <c r="C4" t="s">
        <v>42</v>
      </c>
      <c r="D4" t="s">
        <v>45</v>
      </c>
      <c r="E4">
        <v>1</v>
      </c>
      <c r="F4" t="s">
        <v>51</v>
      </c>
      <c r="G4">
        <v>1</v>
      </c>
      <c r="I4">
        <v>1</v>
      </c>
    </row>
    <row r="5" spans="1:11" x14ac:dyDescent="0.4">
      <c r="B5" t="s">
        <v>38</v>
      </c>
      <c r="C5" t="s">
        <v>43</v>
      </c>
      <c r="D5" t="s">
        <v>49</v>
      </c>
      <c r="E5">
        <v>1</v>
      </c>
      <c r="F5">
        <v>1</v>
      </c>
      <c r="G5" t="s">
        <v>48</v>
      </c>
      <c r="I5">
        <v>1.35</v>
      </c>
    </row>
    <row r="6" spans="1:11" x14ac:dyDescent="0.4">
      <c r="B6" t="s">
        <v>39</v>
      </c>
      <c r="C6" t="s">
        <v>40</v>
      </c>
      <c r="D6" t="s">
        <v>50</v>
      </c>
      <c r="E6">
        <v>1</v>
      </c>
      <c r="F6">
        <v>2</v>
      </c>
      <c r="G6" t="s">
        <v>48</v>
      </c>
      <c r="I6">
        <v>1.1000000000000001</v>
      </c>
    </row>
    <row r="8" spans="1:11" x14ac:dyDescent="0.4">
      <c r="A8" t="s">
        <v>10</v>
      </c>
      <c r="B8" t="s">
        <v>32</v>
      </c>
      <c r="C8" t="s">
        <v>21</v>
      </c>
      <c r="D8" t="s">
        <v>35</v>
      </c>
      <c r="E8" t="s">
        <v>36</v>
      </c>
      <c r="F8" t="s">
        <v>46</v>
      </c>
      <c r="G8" t="s">
        <v>5</v>
      </c>
      <c r="H8" t="s">
        <v>53</v>
      </c>
      <c r="I8" t="s">
        <v>54</v>
      </c>
      <c r="J8" t="s">
        <v>55</v>
      </c>
      <c r="K8" t="s">
        <v>56</v>
      </c>
    </row>
    <row r="9" spans="1:11" x14ac:dyDescent="0.4">
      <c r="A9">
        <v>1</v>
      </c>
      <c r="B9" t="s">
        <v>33</v>
      </c>
      <c r="C9">
        <v>1.5</v>
      </c>
      <c r="D9">
        <v>1.1000000000000001</v>
      </c>
      <c r="E9">
        <v>1</v>
      </c>
      <c r="F9">
        <v>18</v>
      </c>
      <c r="G9">
        <f>C9*D9*E9*F9</f>
        <v>29.700000000000003</v>
      </c>
      <c r="H9">
        <f>29.7*2</f>
        <v>59.4</v>
      </c>
      <c r="I9">
        <v>29.7</v>
      </c>
      <c r="J9">
        <f>I9-H9</f>
        <v>-29.7</v>
      </c>
      <c r="K9">
        <f>29.7*2*-1</f>
        <v>-59.4</v>
      </c>
    </row>
    <row r="10" spans="1:11" x14ac:dyDescent="0.4">
      <c r="A10">
        <v>2</v>
      </c>
      <c r="B10" t="s">
        <v>33</v>
      </c>
      <c r="C10">
        <v>1</v>
      </c>
      <c r="D10">
        <v>1.1000000000000001</v>
      </c>
      <c r="E10">
        <v>1</v>
      </c>
      <c r="F10">
        <v>20</v>
      </c>
      <c r="G10">
        <f t="shared" ref="G10:G22" si="0">C10*D10*E10*F10</f>
        <v>22</v>
      </c>
      <c r="H10">
        <f>2*$G10+$H9*EXP(-1/15)</f>
        <v>99.569114910878085</v>
      </c>
      <c r="I10">
        <f>G10+I9*EXP(-1/45)</f>
        <v>51.047279312792639</v>
      </c>
      <c r="J10">
        <f t="shared" ref="J10:J23" si="1">I10-H10</f>
        <v>-48.521835598085445</v>
      </c>
      <c r="K10">
        <f>(2*$G10+$H9*EXP(-1/15))*-1</f>
        <v>-99.569114910878085</v>
      </c>
    </row>
    <row r="11" spans="1:11" x14ac:dyDescent="0.4">
      <c r="A11">
        <v>3</v>
      </c>
      <c r="B11" t="s">
        <v>33</v>
      </c>
      <c r="C11">
        <v>1</v>
      </c>
      <c r="D11">
        <v>1.1000000000000001</v>
      </c>
      <c r="E11">
        <v>1</v>
      </c>
      <c r="F11">
        <v>15</v>
      </c>
      <c r="G11">
        <f t="shared" si="0"/>
        <v>16.5</v>
      </c>
      <c r="H11">
        <f t="shared" ref="H11:H23" si="2">2*$G11+$H10*EXP(-1/15)</f>
        <v>126.14760249254225</v>
      </c>
      <c r="I11">
        <f t="shared" ref="I11:I23" si="3">G11+I10*EXP(-1/45)</f>
        <v>66.425406746021181</v>
      </c>
      <c r="J11">
        <f t="shared" si="1"/>
        <v>-59.722195746521066</v>
      </c>
      <c r="K11">
        <f t="shared" ref="K11:K23" si="4">(2*$G11+$H10*EXP(-1/15))*-1</f>
        <v>-126.14760249254225</v>
      </c>
    </row>
    <row r="12" spans="1:11" x14ac:dyDescent="0.4">
      <c r="A12">
        <v>4</v>
      </c>
      <c r="B12" t="s">
        <v>33</v>
      </c>
      <c r="C12">
        <v>1</v>
      </c>
      <c r="D12">
        <v>1.1000000000000001</v>
      </c>
      <c r="E12">
        <v>1</v>
      </c>
      <c r="F12">
        <v>12</v>
      </c>
      <c r="G12">
        <f t="shared" si="0"/>
        <v>13.200000000000001</v>
      </c>
      <c r="H12">
        <f t="shared" si="2"/>
        <v>144.41196327676519</v>
      </c>
      <c r="I12">
        <f t="shared" si="3"/>
        <v>78.165567111701606</v>
      </c>
      <c r="J12">
        <f t="shared" si="1"/>
        <v>-66.246396165063587</v>
      </c>
      <c r="K12">
        <f t="shared" si="4"/>
        <v>-144.41196327676519</v>
      </c>
    </row>
    <row r="13" spans="1:11" x14ac:dyDescent="0.4">
      <c r="A13">
        <v>5</v>
      </c>
      <c r="B13" t="s">
        <v>33</v>
      </c>
      <c r="C13">
        <v>1</v>
      </c>
      <c r="D13">
        <v>1.1000000000000001</v>
      </c>
      <c r="E13">
        <v>1</v>
      </c>
      <c r="F13">
        <v>12</v>
      </c>
      <c r="G13">
        <f t="shared" si="0"/>
        <v>13.200000000000001</v>
      </c>
      <c r="H13">
        <f t="shared" si="2"/>
        <v>161.49840036754333</v>
      </c>
      <c r="I13">
        <f t="shared" si="3"/>
        <v>89.647712475974231</v>
      </c>
      <c r="J13">
        <f t="shared" si="1"/>
        <v>-71.850687891569095</v>
      </c>
      <c r="K13">
        <f t="shared" si="4"/>
        <v>-161.49840036754333</v>
      </c>
    </row>
    <row r="14" spans="1:11" x14ac:dyDescent="0.4">
      <c r="A14">
        <v>6</v>
      </c>
      <c r="B14" t="s">
        <v>33</v>
      </c>
      <c r="C14">
        <v>1</v>
      </c>
      <c r="D14">
        <v>1.1000000000000001</v>
      </c>
      <c r="E14">
        <v>1</v>
      </c>
      <c r="F14">
        <v>10</v>
      </c>
      <c r="G14">
        <f t="shared" si="0"/>
        <v>11</v>
      </c>
      <c r="H14">
        <f t="shared" si="2"/>
        <v>173.08288161526957</v>
      </c>
      <c r="I14">
        <f t="shared" si="3"/>
        <v>98.67751326742588</v>
      </c>
      <c r="J14">
        <f t="shared" si="1"/>
        <v>-74.405368347843691</v>
      </c>
      <c r="K14">
        <f t="shared" si="4"/>
        <v>-173.08288161526957</v>
      </c>
    </row>
    <row r="15" spans="1:11" x14ac:dyDescent="0.4">
      <c r="A15">
        <v>7</v>
      </c>
      <c r="B15" t="s">
        <v>33</v>
      </c>
      <c r="C15">
        <v>1.5</v>
      </c>
      <c r="D15">
        <v>1.1000000000000001</v>
      </c>
      <c r="E15">
        <v>1</v>
      </c>
      <c r="F15">
        <v>16</v>
      </c>
      <c r="G15">
        <f t="shared" si="0"/>
        <v>26.400000000000002</v>
      </c>
      <c r="H15">
        <f t="shared" si="2"/>
        <v>214.72024474048527</v>
      </c>
      <c r="I15">
        <f t="shared" si="3"/>
        <v>122.90886497544514</v>
      </c>
      <c r="J15">
        <f t="shared" si="1"/>
        <v>-91.81137976504013</v>
      </c>
      <c r="K15">
        <f t="shared" si="4"/>
        <v>-214.72024474048527</v>
      </c>
    </row>
    <row r="16" spans="1:11" x14ac:dyDescent="0.4">
      <c r="A16">
        <v>8</v>
      </c>
      <c r="B16" t="s">
        <v>33</v>
      </c>
      <c r="C16">
        <v>1.5</v>
      </c>
      <c r="D16">
        <v>1.1000000000000001</v>
      </c>
      <c r="E16">
        <v>1</v>
      </c>
      <c r="F16">
        <v>12</v>
      </c>
      <c r="G16">
        <f t="shared" si="0"/>
        <v>19.8</v>
      </c>
      <c r="H16">
        <f t="shared" si="2"/>
        <v>240.47228878242245</v>
      </c>
      <c r="I16">
        <f t="shared" si="3"/>
        <v>140.00768117710678</v>
      </c>
      <c r="J16">
        <f t="shared" si="1"/>
        <v>-100.46460760531568</v>
      </c>
      <c r="K16">
        <f t="shared" si="4"/>
        <v>-240.47228878242245</v>
      </c>
    </row>
    <row r="17" spans="1:17" x14ac:dyDescent="0.4">
      <c r="A17">
        <v>9</v>
      </c>
      <c r="B17" t="s">
        <v>33</v>
      </c>
      <c r="C17">
        <v>1</v>
      </c>
      <c r="D17">
        <v>1.1000000000000001</v>
      </c>
      <c r="E17">
        <v>1</v>
      </c>
      <c r="F17">
        <v>13</v>
      </c>
      <c r="G17">
        <f t="shared" si="0"/>
        <v>14.3</v>
      </c>
      <c r="H17">
        <f t="shared" si="2"/>
        <v>253.56350586249656</v>
      </c>
      <c r="I17">
        <f t="shared" si="3"/>
        <v>151.23071451474212</v>
      </c>
      <c r="J17">
        <f t="shared" si="1"/>
        <v>-102.33279134775444</v>
      </c>
      <c r="K17">
        <f t="shared" si="4"/>
        <v>-253.56350586249656</v>
      </c>
    </row>
    <row r="18" spans="1:17" x14ac:dyDescent="0.4">
      <c r="A18">
        <v>10</v>
      </c>
      <c r="B18" t="s">
        <v>33</v>
      </c>
      <c r="C18">
        <v>1</v>
      </c>
      <c r="D18">
        <v>1.1000000000000001</v>
      </c>
      <c r="E18">
        <v>1</v>
      </c>
      <c r="F18">
        <v>12</v>
      </c>
      <c r="G18">
        <f t="shared" si="0"/>
        <v>13.200000000000001</v>
      </c>
      <c r="H18">
        <f t="shared" si="2"/>
        <v>263.61043088347111</v>
      </c>
      <c r="I18">
        <f t="shared" si="3"/>
        <v>161.10709781760664</v>
      </c>
      <c r="J18">
        <f t="shared" si="1"/>
        <v>-102.50333306586447</v>
      </c>
      <c r="K18">
        <f t="shared" si="4"/>
        <v>-263.61043088347111</v>
      </c>
    </row>
    <row r="19" spans="1:17" x14ac:dyDescent="0.4">
      <c r="A19">
        <v>11</v>
      </c>
      <c r="B19" t="s">
        <v>33</v>
      </c>
      <c r="C19">
        <v>1</v>
      </c>
      <c r="D19">
        <v>1.1000000000000001</v>
      </c>
      <c r="E19">
        <v>1</v>
      </c>
      <c r="F19">
        <v>17</v>
      </c>
      <c r="G19">
        <f t="shared" si="0"/>
        <v>18.700000000000003</v>
      </c>
      <c r="H19">
        <f t="shared" si="2"/>
        <v>284.00939941868171</v>
      </c>
      <c r="I19">
        <f t="shared" si="3"/>
        <v>176.26642658523315</v>
      </c>
      <c r="J19">
        <f t="shared" si="1"/>
        <v>-107.74297283344856</v>
      </c>
      <c r="K19">
        <f t="shared" si="4"/>
        <v>-284.00939941868171</v>
      </c>
    </row>
    <row r="20" spans="1:17" x14ac:dyDescent="0.4">
      <c r="A20">
        <v>12</v>
      </c>
      <c r="B20" t="s">
        <v>33</v>
      </c>
      <c r="C20">
        <v>1.5</v>
      </c>
      <c r="D20">
        <v>1.1000000000000001</v>
      </c>
      <c r="E20">
        <v>1</v>
      </c>
      <c r="F20">
        <v>19</v>
      </c>
      <c r="G20">
        <f t="shared" si="0"/>
        <v>31.35</v>
      </c>
      <c r="H20">
        <f t="shared" si="2"/>
        <v>328.39277697081144</v>
      </c>
      <c r="I20">
        <f t="shared" si="3"/>
        <v>203.74259685148567</v>
      </c>
      <c r="J20">
        <f t="shared" si="1"/>
        <v>-124.65018011932577</v>
      </c>
      <c r="K20">
        <f t="shared" si="4"/>
        <v>-328.39277697081144</v>
      </c>
    </row>
    <row r="21" spans="1:17" x14ac:dyDescent="0.4">
      <c r="A21">
        <v>13</v>
      </c>
      <c r="B21" t="s">
        <v>33</v>
      </c>
      <c r="C21">
        <v>1</v>
      </c>
      <c r="D21">
        <v>1.1000000000000001</v>
      </c>
      <c r="E21">
        <v>1</v>
      </c>
      <c r="F21">
        <v>10</v>
      </c>
      <c r="G21">
        <f t="shared" si="0"/>
        <v>11</v>
      </c>
      <c r="H21">
        <f t="shared" si="2"/>
        <v>329.21373669012428</v>
      </c>
      <c r="I21">
        <f t="shared" si="3"/>
        <v>210.26491982016194</v>
      </c>
      <c r="J21">
        <f t="shared" si="1"/>
        <v>-118.94881686996234</v>
      </c>
      <c r="K21">
        <f t="shared" si="4"/>
        <v>-329.21373669012428</v>
      </c>
    </row>
    <row r="22" spans="1:17" x14ac:dyDescent="0.4">
      <c r="A22">
        <v>14</v>
      </c>
      <c r="B22" t="s">
        <v>33</v>
      </c>
      <c r="C22">
        <v>1</v>
      </c>
      <c r="D22">
        <v>1.1000000000000001</v>
      </c>
      <c r="E22">
        <v>1</v>
      </c>
      <c r="F22">
        <v>8</v>
      </c>
      <c r="G22">
        <f t="shared" si="0"/>
        <v>8.8000000000000007</v>
      </c>
      <c r="H22">
        <f t="shared" si="2"/>
        <v>325.58175024197106</v>
      </c>
      <c r="I22">
        <f t="shared" si="3"/>
        <v>214.443900865259</v>
      </c>
      <c r="J22">
        <f t="shared" si="1"/>
        <v>-111.13784937671207</v>
      </c>
      <c r="K22">
        <f t="shared" si="4"/>
        <v>-325.58175024197106</v>
      </c>
    </row>
    <row r="23" spans="1:17" x14ac:dyDescent="0.4">
      <c r="A23">
        <v>15</v>
      </c>
      <c r="H23">
        <f t="shared" si="2"/>
        <v>304.58400155018353</v>
      </c>
      <c r="I23" s="3">
        <f t="shared" si="3"/>
        <v>209.73103991104352</v>
      </c>
      <c r="J23" s="3">
        <f t="shared" si="1"/>
        <v>-94.852961639140005</v>
      </c>
      <c r="K23" s="3">
        <f t="shared" si="4"/>
        <v>-304.58400155018353</v>
      </c>
    </row>
    <row r="24" spans="1:17" x14ac:dyDescent="0.4">
      <c r="C24">
        <v>1</v>
      </c>
      <c r="H24">
        <f>G24+G23*EXP(-1/15)</f>
        <v>0</v>
      </c>
      <c r="Q24">
        <f>6.4*1.35*1*8.5</f>
        <v>73.44</v>
      </c>
    </row>
    <row r="25" spans="1:17" x14ac:dyDescent="0.4">
      <c r="C25">
        <v>1.5</v>
      </c>
      <c r="Q25">
        <f>(4*8.5+2*11)*1*1.35</f>
        <v>75.600000000000009</v>
      </c>
    </row>
    <row r="26" spans="1:17" x14ac:dyDescent="0.4">
      <c r="G26" t="s">
        <v>83</v>
      </c>
      <c r="I26" s="3">
        <f t="shared" ref="I26:K26" si="5">MAX(I9:I23)</f>
        <v>214.443900865259</v>
      </c>
      <c r="Q26">
        <f>1.5*10*1.3*1.1</f>
        <v>21.450000000000003</v>
      </c>
    </row>
    <row r="27" spans="1:17" x14ac:dyDescent="0.4">
      <c r="B27" t="s">
        <v>57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014B-2D9A-44DF-8095-81128E02D0E2}">
  <dimension ref="A2:L27"/>
  <sheetViews>
    <sheetView topLeftCell="D1" workbookViewId="0">
      <selection activeCell="E28" sqref="E28"/>
    </sheetView>
  </sheetViews>
  <sheetFormatPr defaultRowHeight="18.75" x14ac:dyDescent="0.4"/>
  <cols>
    <col min="2" max="2" width="16.25" customWidth="1"/>
    <col min="3" max="3" width="10.25" customWidth="1"/>
    <col min="4" max="4" width="12.25" customWidth="1"/>
  </cols>
  <sheetData>
    <row r="2" spans="1:12" x14ac:dyDescent="0.4">
      <c r="B2" t="s">
        <v>32</v>
      </c>
      <c r="C2" t="s">
        <v>34</v>
      </c>
      <c r="D2" t="s">
        <v>21</v>
      </c>
      <c r="E2" t="s">
        <v>35</v>
      </c>
      <c r="F2" t="s">
        <v>46</v>
      </c>
      <c r="G2" t="s">
        <v>47</v>
      </c>
      <c r="I2" t="s">
        <v>36</v>
      </c>
    </row>
    <row r="3" spans="1:12" x14ac:dyDescent="0.4">
      <c r="B3" t="s">
        <v>33</v>
      </c>
      <c r="C3" t="s">
        <v>41</v>
      </c>
      <c r="D3" t="s">
        <v>44</v>
      </c>
      <c r="E3">
        <v>1.1000000000000001</v>
      </c>
      <c r="F3" t="s">
        <v>52</v>
      </c>
      <c r="G3">
        <v>1</v>
      </c>
      <c r="I3">
        <v>1.3</v>
      </c>
    </row>
    <row r="4" spans="1:12" x14ac:dyDescent="0.4">
      <c r="B4" t="s">
        <v>37</v>
      </c>
      <c r="C4" t="s">
        <v>42</v>
      </c>
      <c r="D4" t="s">
        <v>45</v>
      </c>
      <c r="E4">
        <v>1</v>
      </c>
      <c r="F4" t="s">
        <v>51</v>
      </c>
      <c r="G4">
        <v>1</v>
      </c>
      <c r="I4">
        <v>1</v>
      </c>
    </row>
    <row r="5" spans="1:12" x14ac:dyDescent="0.4">
      <c r="B5" t="s">
        <v>38</v>
      </c>
      <c r="C5" t="s">
        <v>43</v>
      </c>
      <c r="D5" t="s">
        <v>49</v>
      </c>
      <c r="E5">
        <v>1</v>
      </c>
      <c r="F5">
        <v>1</v>
      </c>
      <c r="G5" t="s">
        <v>48</v>
      </c>
      <c r="I5">
        <v>1.35</v>
      </c>
    </row>
    <row r="6" spans="1:12" x14ac:dyDescent="0.4">
      <c r="B6" t="s">
        <v>39</v>
      </c>
      <c r="C6" t="s">
        <v>40</v>
      </c>
      <c r="D6" t="s">
        <v>50</v>
      </c>
      <c r="E6">
        <v>1</v>
      </c>
      <c r="F6">
        <v>2</v>
      </c>
      <c r="G6" t="s">
        <v>48</v>
      </c>
      <c r="I6">
        <v>1.1000000000000001</v>
      </c>
    </row>
    <row r="8" spans="1:12" x14ac:dyDescent="0.4">
      <c r="A8" t="s">
        <v>10</v>
      </c>
      <c r="B8" t="s">
        <v>32</v>
      </c>
      <c r="C8" t="s">
        <v>21</v>
      </c>
      <c r="D8" t="s">
        <v>35</v>
      </c>
      <c r="E8" t="s">
        <v>36</v>
      </c>
      <c r="F8" t="s">
        <v>46</v>
      </c>
      <c r="G8" t="s">
        <v>5</v>
      </c>
      <c r="H8" t="s">
        <v>53</v>
      </c>
      <c r="I8" t="s">
        <v>54</v>
      </c>
      <c r="J8" t="s">
        <v>55</v>
      </c>
      <c r="K8" t="s">
        <v>56</v>
      </c>
    </row>
    <row r="9" spans="1:12" x14ac:dyDescent="0.4">
      <c r="A9">
        <v>1</v>
      </c>
      <c r="B9" t="s">
        <v>33</v>
      </c>
      <c r="C9">
        <v>1.5</v>
      </c>
      <c r="D9">
        <v>1.1000000000000001</v>
      </c>
      <c r="E9">
        <v>1</v>
      </c>
      <c r="F9">
        <v>18</v>
      </c>
      <c r="G9">
        <f>C9*D9*E9*F9</f>
        <v>29.700000000000003</v>
      </c>
      <c r="H9">
        <f>29.7*2</f>
        <v>59.4</v>
      </c>
      <c r="I9">
        <v>29.7</v>
      </c>
      <c r="J9">
        <f>I9-H9</f>
        <v>-29.7</v>
      </c>
      <c r="K9">
        <f>29.7*2*-1</f>
        <v>-59.4</v>
      </c>
      <c r="L9" t="s">
        <v>67</v>
      </c>
    </row>
    <row r="10" spans="1:12" x14ac:dyDescent="0.4">
      <c r="A10">
        <v>2</v>
      </c>
      <c r="B10" t="s">
        <v>33</v>
      </c>
      <c r="C10">
        <v>1</v>
      </c>
      <c r="D10">
        <v>1.1000000000000001</v>
      </c>
      <c r="E10">
        <v>1</v>
      </c>
      <c r="F10">
        <v>20</v>
      </c>
      <c r="G10">
        <f t="shared" ref="G10:G22" si="0">C10*D10*E10*F10</f>
        <v>22</v>
      </c>
      <c r="H10">
        <f>2*$G10+$H9*EXP(-1/15)</f>
        <v>99.569114910878085</v>
      </c>
      <c r="I10">
        <f>G10+I9*EXP(-1/45)</f>
        <v>51.047279312792639</v>
      </c>
      <c r="J10">
        <f t="shared" ref="J10:J23" si="1">I10-H10</f>
        <v>-48.521835598085445</v>
      </c>
      <c r="K10">
        <f>(2*$G10+$H9*EXP(-1/15))*-1</f>
        <v>-99.569114910878085</v>
      </c>
      <c r="L10" t="s">
        <v>59</v>
      </c>
    </row>
    <row r="11" spans="1:12" x14ac:dyDescent="0.4">
      <c r="A11">
        <v>3</v>
      </c>
      <c r="B11" t="s">
        <v>33</v>
      </c>
      <c r="C11">
        <v>1</v>
      </c>
      <c r="D11">
        <v>1.1000000000000001</v>
      </c>
      <c r="E11">
        <v>1</v>
      </c>
      <c r="F11">
        <v>15</v>
      </c>
      <c r="G11">
        <f t="shared" si="0"/>
        <v>16.5</v>
      </c>
      <c r="H11">
        <f t="shared" ref="H11:H23" si="2">2*$G11+$H10*EXP(-1/15)</f>
        <v>126.14760249254225</v>
      </c>
      <c r="I11">
        <f t="shared" ref="I11:I23" si="3">G11+I10*EXP(-1/45)</f>
        <v>66.425406746021181</v>
      </c>
      <c r="J11">
        <f t="shared" si="1"/>
        <v>-59.722195746521066</v>
      </c>
      <c r="K11">
        <f t="shared" ref="K11:K23" si="4">(2*$G11+$H10*EXP(-1/15))*-1</f>
        <v>-126.14760249254225</v>
      </c>
      <c r="L11" t="s">
        <v>61</v>
      </c>
    </row>
    <row r="12" spans="1:12" x14ac:dyDescent="0.4">
      <c r="A12">
        <v>4</v>
      </c>
      <c r="B12" t="s">
        <v>72</v>
      </c>
      <c r="C12">
        <v>3.5</v>
      </c>
      <c r="D12">
        <v>1</v>
      </c>
      <c r="E12">
        <v>1</v>
      </c>
      <c r="F12">
        <v>12</v>
      </c>
      <c r="G12">
        <f t="shared" si="0"/>
        <v>42</v>
      </c>
      <c r="H12">
        <f t="shared" si="2"/>
        <v>202.01196327676519</v>
      </c>
      <c r="I12">
        <f t="shared" si="3"/>
        <v>106.9655671117016</v>
      </c>
      <c r="J12">
        <f t="shared" si="1"/>
        <v>-95.046396165063584</v>
      </c>
      <c r="K12">
        <f t="shared" si="4"/>
        <v>-202.01196327676519</v>
      </c>
      <c r="L12" t="s">
        <v>63</v>
      </c>
    </row>
    <row r="13" spans="1:12" x14ac:dyDescent="0.4">
      <c r="A13">
        <v>5</v>
      </c>
      <c r="B13" t="s">
        <v>33</v>
      </c>
      <c r="C13">
        <v>1</v>
      </c>
      <c r="D13">
        <v>1.1000000000000001</v>
      </c>
      <c r="E13">
        <v>1</v>
      </c>
      <c r="F13">
        <v>12</v>
      </c>
      <c r="G13">
        <f t="shared" si="0"/>
        <v>13.200000000000001</v>
      </c>
      <c r="H13">
        <f t="shared" si="2"/>
        <v>215.3836027053645</v>
      </c>
      <c r="I13">
        <f t="shared" si="3"/>
        <v>117.81477120353071</v>
      </c>
      <c r="J13">
        <f t="shared" si="1"/>
        <v>-97.568831501833785</v>
      </c>
      <c r="K13">
        <f t="shared" si="4"/>
        <v>-215.3836027053645</v>
      </c>
      <c r="L13" t="s">
        <v>65</v>
      </c>
    </row>
    <row r="14" spans="1:12" x14ac:dyDescent="0.4">
      <c r="A14">
        <v>6</v>
      </c>
      <c r="B14" t="s">
        <v>33</v>
      </c>
      <c r="C14">
        <v>1</v>
      </c>
      <c r="D14">
        <v>1.1000000000000001</v>
      </c>
      <c r="E14">
        <v>1</v>
      </c>
      <c r="F14">
        <v>10</v>
      </c>
      <c r="G14">
        <f t="shared" si="0"/>
        <v>11</v>
      </c>
      <c r="H14">
        <f t="shared" si="2"/>
        <v>223.49286479214334</v>
      </c>
      <c r="I14">
        <f t="shared" si="3"/>
        <v>126.2255409535931</v>
      </c>
      <c r="J14">
        <f t="shared" si="1"/>
        <v>-97.26732383855024</v>
      </c>
      <c r="K14">
        <f t="shared" si="4"/>
        <v>-223.49286479214334</v>
      </c>
      <c r="L14" t="s">
        <v>69</v>
      </c>
    </row>
    <row r="15" spans="1:12" x14ac:dyDescent="0.4">
      <c r="A15">
        <v>7</v>
      </c>
      <c r="B15" t="s">
        <v>39</v>
      </c>
      <c r="C15">
        <v>5</v>
      </c>
      <c r="D15">
        <v>1</v>
      </c>
      <c r="E15">
        <v>1</v>
      </c>
      <c r="F15">
        <v>10</v>
      </c>
      <c r="G15">
        <f t="shared" si="0"/>
        <v>50</v>
      </c>
      <c r="H15">
        <f t="shared" si="2"/>
        <v>309.07913611777701</v>
      </c>
      <c r="I15">
        <f t="shared" si="3"/>
        <v>173.45146614435572</v>
      </c>
      <c r="J15">
        <f t="shared" si="1"/>
        <v>-135.62766997342129</v>
      </c>
      <c r="K15">
        <f t="shared" si="4"/>
        <v>-309.07913611777701</v>
      </c>
      <c r="L15" t="s">
        <v>71</v>
      </c>
    </row>
    <row r="16" spans="1:12" x14ac:dyDescent="0.4">
      <c r="A16">
        <v>8</v>
      </c>
      <c r="B16" t="s">
        <v>33</v>
      </c>
      <c r="C16">
        <v>1.5</v>
      </c>
      <c r="D16">
        <v>1.1000000000000001</v>
      </c>
      <c r="E16">
        <v>1</v>
      </c>
      <c r="F16">
        <v>12</v>
      </c>
      <c r="G16">
        <f t="shared" si="0"/>
        <v>19.8</v>
      </c>
      <c r="H16">
        <f t="shared" si="2"/>
        <v>328.74569076571862</v>
      </c>
      <c r="I16">
        <f t="shared" si="3"/>
        <v>189.43950115516822</v>
      </c>
      <c r="J16">
        <f t="shared" si="1"/>
        <v>-139.3061896105504</v>
      </c>
      <c r="K16">
        <f t="shared" si="4"/>
        <v>-328.74569076571862</v>
      </c>
      <c r="L16" t="s">
        <v>67</v>
      </c>
    </row>
    <row r="17" spans="1:12" x14ac:dyDescent="0.4">
      <c r="A17">
        <v>9</v>
      </c>
      <c r="B17" t="s">
        <v>33</v>
      </c>
      <c r="C17">
        <v>1</v>
      </c>
      <c r="D17">
        <v>1.1000000000000001</v>
      </c>
      <c r="E17">
        <v>1</v>
      </c>
      <c r="F17">
        <v>13</v>
      </c>
      <c r="G17">
        <f t="shared" si="0"/>
        <v>14.3</v>
      </c>
      <c r="H17">
        <f t="shared" si="2"/>
        <v>336.14389001037398</v>
      </c>
      <c r="I17">
        <f t="shared" si="3"/>
        <v>199.57616508182744</v>
      </c>
      <c r="J17">
        <f t="shared" si="1"/>
        <v>-136.56772492854654</v>
      </c>
      <c r="K17">
        <f t="shared" si="4"/>
        <v>-336.14389001037398</v>
      </c>
      <c r="L17" t="s">
        <v>58</v>
      </c>
    </row>
    <row r="18" spans="1:12" x14ac:dyDescent="0.4">
      <c r="A18">
        <v>10</v>
      </c>
      <c r="B18" t="s">
        <v>33</v>
      </c>
      <c r="C18">
        <v>1</v>
      </c>
      <c r="D18">
        <v>1.1000000000000001</v>
      </c>
      <c r="E18">
        <v>1</v>
      </c>
      <c r="F18">
        <v>12</v>
      </c>
      <c r="G18">
        <f t="shared" si="0"/>
        <v>13.200000000000001</v>
      </c>
      <c r="H18">
        <f t="shared" si="2"/>
        <v>340.86495708040468</v>
      </c>
      <c r="I18">
        <f t="shared" si="3"/>
        <v>208.3900542527897</v>
      </c>
      <c r="J18">
        <f t="shared" si="1"/>
        <v>-132.47490282761498</v>
      </c>
      <c r="K18">
        <f t="shared" si="4"/>
        <v>-340.86495708040468</v>
      </c>
      <c r="L18" t="s">
        <v>60</v>
      </c>
    </row>
    <row r="19" spans="1:12" x14ac:dyDescent="0.4">
      <c r="A19">
        <v>11</v>
      </c>
      <c r="B19" t="s">
        <v>72</v>
      </c>
      <c r="C19">
        <v>4.5</v>
      </c>
      <c r="D19">
        <v>1</v>
      </c>
      <c r="E19">
        <v>1</v>
      </c>
      <c r="F19">
        <v>6</v>
      </c>
      <c r="G19">
        <f t="shared" si="0"/>
        <v>27</v>
      </c>
      <c r="H19">
        <f t="shared" si="2"/>
        <v>372.88154830122119</v>
      </c>
      <c r="I19">
        <f t="shared" si="3"/>
        <v>230.81023945753512</v>
      </c>
      <c r="J19">
        <f t="shared" si="1"/>
        <v>-142.07130884368607</v>
      </c>
      <c r="K19">
        <f t="shared" si="4"/>
        <v>-372.88154830122119</v>
      </c>
      <c r="L19" t="s">
        <v>62</v>
      </c>
    </row>
    <row r="20" spans="1:12" x14ac:dyDescent="0.4">
      <c r="A20">
        <v>12</v>
      </c>
      <c r="B20" t="s">
        <v>33</v>
      </c>
      <c r="C20">
        <v>1.5</v>
      </c>
      <c r="D20">
        <v>1.1000000000000001</v>
      </c>
      <c r="E20">
        <v>1</v>
      </c>
      <c r="F20">
        <v>19</v>
      </c>
      <c r="G20">
        <f t="shared" si="0"/>
        <v>31.35</v>
      </c>
      <c r="H20">
        <f t="shared" si="2"/>
        <v>411.533293025197</v>
      </c>
      <c r="I20">
        <f t="shared" si="3"/>
        <v>257.08769339311698</v>
      </c>
      <c r="J20">
        <f t="shared" si="1"/>
        <v>-154.44559963208002</v>
      </c>
      <c r="K20">
        <f t="shared" si="4"/>
        <v>-411.533293025197</v>
      </c>
      <c r="L20" t="s">
        <v>64</v>
      </c>
    </row>
    <row r="21" spans="1:12" x14ac:dyDescent="0.4">
      <c r="A21">
        <v>13</v>
      </c>
      <c r="B21" t="s">
        <v>33</v>
      </c>
      <c r="C21">
        <v>1</v>
      </c>
      <c r="D21">
        <v>1.1000000000000001</v>
      </c>
      <c r="E21">
        <v>1</v>
      </c>
      <c r="F21">
        <v>8</v>
      </c>
      <c r="G21">
        <f t="shared" si="0"/>
        <v>8.8000000000000007</v>
      </c>
      <c r="H21">
        <f t="shared" si="2"/>
        <v>402.59227019813534</v>
      </c>
      <c r="I21">
        <f t="shared" si="3"/>
        <v>260.23764437277651</v>
      </c>
      <c r="J21">
        <f t="shared" si="1"/>
        <v>-142.35462582535882</v>
      </c>
      <c r="K21">
        <f t="shared" si="4"/>
        <v>-402.59227019813534</v>
      </c>
      <c r="L21" t="s">
        <v>68</v>
      </c>
    </row>
    <row r="22" spans="1:12" x14ac:dyDescent="0.4">
      <c r="A22">
        <v>14</v>
      </c>
      <c r="B22" t="s">
        <v>73</v>
      </c>
      <c r="C22">
        <v>8</v>
      </c>
      <c r="D22">
        <v>1.1000000000000001</v>
      </c>
      <c r="E22">
        <v>1</v>
      </c>
      <c r="F22">
        <v>1</v>
      </c>
      <c r="G22">
        <f>(C22*D22*E22*F22)+(1.5*6*1.1*1)</f>
        <v>18.700000000000003</v>
      </c>
      <c r="H22">
        <f t="shared" si="2"/>
        <v>414.02788089009198</v>
      </c>
      <c r="I22">
        <f t="shared" si="3"/>
        <v>273.21836847808885</v>
      </c>
      <c r="J22">
        <f t="shared" si="1"/>
        <v>-140.80951241200313</v>
      </c>
      <c r="K22">
        <f t="shared" si="4"/>
        <v>-414.02788089009198</v>
      </c>
      <c r="L22" t="s">
        <v>70</v>
      </c>
    </row>
    <row r="23" spans="1:12" x14ac:dyDescent="0.4">
      <c r="A23">
        <v>15</v>
      </c>
      <c r="H23">
        <f t="shared" si="2"/>
        <v>387.32597457051969</v>
      </c>
      <c r="I23">
        <f t="shared" si="3"/>
        <v>267.21381355449648</v>
      </c>
      <c r="J23">
        <f t="shared" si="1"/>
        <v>-120.11216101602321</v>
      </c>
      <c r="K23">
        <f t="shared" si="4"/>
        <v>-387.32597457051969</v>
      </c>
      <c r="L23" t="s">
        <v>66</v>
      </c>
    </row>
    <row r="24" spans="1:12" x14ac:dyDescent="0.4">
      <c r="C24">
        <v>1</v>
      </c>
      <c r="H24">
        <f>G24+G23*EXP(-1/15)</f>
        <v>0</v>
      </c>
    </row>
    <row r="25" spans="1:12" x14ac:dyDescent="0.4">
      <c r="C25">
        <v>1.5</v>
      </c>
    </row>
    <row r="27" spans="1:12" x14ac:dyDescent="0.4">
      <c r="B27" t="s">
        <v>74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8988-1B35-44A8-AFB5-91C66DFCED26}">
  <dimension ref="A2:L27"/>
  <sheetViews>
    <sheetView topLeftCell="D1" workbookViewId="0">
      <selection activeCell="AH12" sqref="AH12"/>
    </sheetView>
  </sheetViews>
  <sheetFormatPr defaultRowHeight="18.75" x14ac:dyDescent="0.4"/>
  <cols>
    <col min="2" max="2" width="16.25" customWidth="1"/>
    <col min="3" max="3" width="10.25" customWidth="1"/>
    <col min="4" max="4" width="12.25" customWidth="1"/>
  </cols>
  <sheetData>
    <row r="2" spans="1:12" x14ac:dyDescent="0.4">
      <c r="B2" t="s">
        <v>32</v>
      </c>
      <c r="C2" t="s">
        <v>34</v>
      </c>
      <c r="D2" t="s">
        <v>21</v>
      </c>
      <c r="E2" t="s">
        <v>35</v>
      </c>
      <c r="F2" t="s">
        <v>46</v>
      </c>
      <c r="G2" t="s">
        <v>47</v>
      </c>
      <c r="I2" t="s">
        <v>36</v>
      </c>
    </row>
    <row r="3" spans="1:12" x14ac:dyDescent="0.4">
      <c r="B3" t="s">
        <v>33</v>
      </c>
      <c r="C3" t="s">
        <v>41</v>
      </c>
      <c r="D3" t="s">
        <v>44</v>
      </c>
      <c r="E3">
        <v>1.1000000000000001</v>
      </c>
      <c r="F3" t="s">
        <v>52</v>
      </c>
      <c r="G3">
        <v>1</v>
      </c>
      <c r="I3">
        <v>1.3</v>
      </c>
    </row>
    <row r="4" spans="1:12" x14ac:dyDescent="0.4">
      <c r="B4" t="s">
        <v>37</v>
      </c>
      <c r="C4" t="s">
        <v>42</v>
      </c>
      <c r="D4" t="s">
        <v>45</v>
      </c>
      <c r="E4">
        <v>1</v>
      </c>
      <c r="F4" t="s">
        <v>51</v>
      </c>
      <c r="G4">
        <v>1</v>
      </c>
      <c r="I4">
        <v>1</v>
      </c>
    </row>
    <row r="5" spans="1:12" x14ac:dyDescent="0.4">
      <c r="B5" t="s">
        <v>38</v>
      </c>
      <c r="C5" t="s">
        <v>43</v>
      </c>
      <c r="D5" t="s">
        <v>49</v>
      </c>
      <c r="E5">
        <v>1</v>
      </c>
      <c r="F5">
        <v>1</v>
      </c>
      <c r="G5" t="s">
        <v>48</v>
      </c>
      <c r="I5">
        <v>1.35</v>
      </c>
    </row>
    <row r="6" spans="1:12" x14ac:dyDescent="0.4">
      <c r="B6" t="s">
        <v>39</v>
      </c>
      <c r="C6" t="s">
        <v>40</v>
      </c>
      <c r="D6" t="s">
        <v>50</v>
      </c>
      <c r="E6">
        <v>1</v>
      </c>
      <c r="F6">
        <v>2</v>
      </c>
      <c r="G6" t="s">
        <v>48</v>
      </c>
      <c r="I6">
        <v>1.1000000000000001</v>
      </c>
    </row>
    <row r="8" spans="1:12" x14ac:dyDescent="0.4">
      <c r="A8" t="s">
        <v>10</v>
      </c>
      <c r="B8" t="s">
        <v>32</v>
      </c>
      <c r="C8" t="s">
        <v>21</v>
      </c>
      <c r="D8" t="s">
        <v>35</v>
      </c>
      <c r="E8" t="s">
        <v>36</v>
      </c>
      <c r="F8" t="s">
        <v>46</v>
      </c>
      <c r="G8" t="s">
        <v>5</v>
      </c>
      <c r="H8" t="s">
        <v>53</v>
      </c>
      <c r="I8" t="s">
        <v>54</v>
      </c>
      <c r="J8" t="s">
        <v>55</v>
      </c>
      <c r="K8" t="s">
        <v>56</v>
      </c>
    </row>
    <row r="9" spans="1:12" x14ac:dyDescent="0.4">
      <c r="A9">
        <v>1</v>
      </c>
      <c r="B9" t="s">
        <v>33</v>
      </c>
      <c r="C9" s="1">
        <v>1</v>
      </c>
      <c r="D9">
        <v>1.1000000000000001</v>
      </c>
      <c r="E9">
        <v>1</v>
      </c>
      <c r="F9">
        <v>20</v>
      </c>
      <c r="G9">
        <f>C9*D9*E9*F9</f>
        <v>22</v>
      </c>
      <c r="H9">
        <f>19.8*2</f>
        <v>39.6</v>
      </c>
      <c r="I9">
        <f>19.8*2</f>
        <v>39.6</v>
      </c>
      <c r="J9">
        <f>I9-H9</f>
        <v>0</v>
      </c>
      <c r="K9">
        <v>-39.6</v>
      </c>
      <c r="L9" t="s">
        <v>67</v>
      </c>
    </row>
    <row r="10" spans="1:12" x14ac:dyDescent="0.4">
      <c r="A10">
        <v>2</v>
      </c>
      <c r="B10" t="s">
        <v>33</v>
      </c>
      <c r="C10" s="1">
        <v>1</v>
      </c>
      <c r="D10">
        <v>1.1000000000000001</v>
      </c>
      <c r="E10">
        <v>1</v>
      </c>
      <c r="F10">
        <v>10</v>
      </c>
      <c r="G10">
        <f t="shared" ref="G10:G21" si="0">C10*D10*E10*F10</f>
        <v>11</v>
      </c>
      <c r="H10">
        <f>2*$G10+$H9*EXP(-1/15)</f>
        <v>59.046076607252068</v>
      </c>
      <c r="I10">
        <f>G10+I9*EXP(-1/45)</f>
        <v>49.729705750390181</v>
      </c>
      <c r="J10">
        <f t="shared" ref="J10:J23" si="1">I10-H10</f>
        <v>-9.3163708568618873</v>
      </c>
      <c r="K10">
        <f>(2*$G10+$H9*EXP(-1/15))*-1</f>
        <v>-59.046076607252068</v>
      </c>
      <c r="L10" t="s">
        <v>59</v>
      </c>
    </row>
    <row r="11" spans="1:12" x14ac:dyDescent="0.4">
      <c r="A11">
        <v>3</v>
      </c>
      <c r="B11" t="s">
        <v>78</v>
      </c>
      <c r="C11" s="1">
        <v>0</v>
      </c>
      <c r="D11">
        <v>1.1000000000000001</v>
      </c>
      <c r="E11">
        <v>1</v>
      </c>
      <c r="F11">
        <v>15</v>
      </c>
      <c r="G11">
        <f t="shared" si="0"/>
        <v>0</v>
      </c>
      <c r="H11">
        <f t="shared" ref="H11:H23" si="2">2*$G11+$H10*EXP(-1/15)</f>
        <v>55.23801710479632</v>
      </c>
      <c r="I11">
        <f t="shared" ref="I11:I23" si="3">G11+I10*EXP(-1/45)</f>
        <v>48.636789665810561</v>
      </c>
      <c r="J11">
        <f t="shared" si="1"/>
        <v>-6.6012274389857595</v>
      </c>
      <c r="K11">
        <f t="shared" ref="K11:K23" si="4">(2*$G11+$H10*EXP(-1/15))*-1</f>
        <v>-55.23801710479632</v>
      </c>
      <c r="L11" t="s">
        <v>61</v>
      </c>
    </row>
    <row r="12" spans="1:12" x14ac:dyDescent="0.4">
      <c r="A12">
        <v>4</v>
      </c>
      <c r="B12" t="s">
        <v>72</v>
      </c>
      <c r="C12" s="1">
        <v>3.5</v>
      </c>
      <c r="D12">
        <v>1</v>
      </c>
      <c r="E12">
        <v>1</v>
      </c>
      <c r="F12">
        <v>12</v>
      </c>
      <c r="G12">
        <f t="shared" si="0"/>
        <v>42</v>
      </c>
      <c r="H12">
        <f t="shared" si="2"/>
        <v>135.67555084083295</v>
      </c>
      <c r="I12">
        <f t="shared" si="3"/>
        <v>89.567892737385378</v>
      </c>
      <c r="J12">
        <f t="shared" si="1"/>
        <v>-46.107658103447577</v>
      </c>
      <c r="K12">
        <f t="shared" si="4"/>
        <v>-135.67555084083295</v>
      </c>
      <c r="L12" t="s">
        <v>63</v>
      </c>
    </row>
    <row r="13" spans="1:12" x14ac:dyDescent="0.4">
      <c r="A13">
        <v>5</v>
      </c>
      <c r="B13" t="s">
        <v>78</v>
      </c>
      <c r="C13" s="1">
        <v>0</v>
      </c>
      <c r="D13">
        <v>1.1000000000000001</v>
      </c>
      <c r="E13">
        <v>1</v>
      </c>
      <c r="F13">
        <v>12</v>
      </c>
      <c r="G13">
        <f t="shared" si="0"/>
        <v>0</v>
      </c>
      <c r="H13">
        <f t="shared" si="2"/>
        <v>126.92542550961161</v>
      </c>
      <c r="I13">
        <f t="shared" si="3"/>
        <v>87.59944773741023</v>
      </c>
      <c r="J13">
        <f t="shared" si="1"/>
        <v>-39.325977772201384</v>
      </c>
      <c r="K13">
        <f t="shared" si="4"/>
        <v>-126.92542550961161</v>
      </c>
      <c r="L13" t="s">
        <v>65</v>
      </c>
    </row>
    <row r="14" spans="1:12" x14ac:dyDescent="0.4">
      <c r="A14">
        <v>6</v>
      </c>
      <c r="B14" t="s">
        <v>78</v>
      </c>
      <c r="C14" s="1">
        <v>1</v>
      </c>
      <c r="D14">
        <v>1.1000000000000001</v>
      </c>
      <c r="E14">
        <v>1</v>
      </c>
      <c r="F14">
        <v>12</v>
      </c>
      <c r="G14">
        <f t="shared" si="0"/>
        <v>13.200000000000001</v>
      </c>
      <c r="H14">
        <f t="shared" si="2"/>
        <v>145.13962214235195</v>
      </c>
      <c r="I14">
        <f t="shared" si="3"/>
        <v>98.874263504206596</v>
      </c>
      <c r="J14">
        <f t="shared" si="1"/>
        <v>-46.265358638145358</v>
      </c>
      <c r="K14">
        <f t="shared" si="4"/>
        <v>-145.13962214235195</v>
      </c>
      <c r="L14" t="s">
        <v>69</v>
      </c>
    </row>
    <row r="15" spans="1:12" x14ac:dyDescent="0.4">
      <c r="A15">
        <v>7</v>
      </c>
      <c r="B15" t="s">
        <v>39</v>
      </c>
      <c r="C15" s="1">
        <v>5</v>
      </c>
      <c r="D15">
        <v>1</v>
      </c>
      <c r="E15">
        <v>1</v>
      </c>
      <c r="F15">
        <v>10</v>
      </c>
      <c r="G15">
        <f t="shared" si="0"/>
        <v>50</v>
      </c>
      <c r="H15">
        <f t="shared" si="2"/>
        <v>235.77913031901991</v>
      </c>
      <c r="I15">
        <f t="shared" si="3"/>
        <v>146.70129120718343</v>
      </c>
      <c r="J15">
        <f t="shared" si="1"/>
        <v>-89.077839111836482</v>
      </c>
      <c r="K15">
        <f t="shared" si="4"/>
        <v>-235.77913031901991</v>
      </c>
      <c r="L15" t="s">
        <v>71</v>
      </c>
    </row>
    <row r="16" spans="1:12" x14ac:dyDescent="0.4">
      <c r="A16">
        <v>8</v>
      </c>
      <c r="B16" t="s">
        <v>78</v>
      </c>
      <c r="C16" s="1">
        <v>0</v>
      </c>
      <c r="D16">
        <v>1.1000000000000001</v>
      </c>
      <c r="E16">
        <v>1</v>
      </c>
      <c r="F16">
        <v>12</v>
      </c>
      <c r="G16">
        <f t="shared" si="0"/>
        <v>0</v>
      </c>
      <c r="H16">
        <f t="shared" si="2"/>
        <v>220.57302333812322</v>
      </c>
      <c r="I16">
        <f t="shared" si="3"/>
        <v>143.4772182236494</v>
      </c>
      <c r="J16">
        <f t="shared" si="1"/>
        <v>-77.095805114473819</v>
      </c>
      <c r="K16">
        <f t="shared" si="4"/>
        <v>-220.57302333812322</v>
      </c>
      <c r="L16" t="s">
        <v>67</v>
      </c>
    </row>
    <row r="17" spans="1:12" x14ac:dyDescent="0.4">
      <c r="A17">
        <v>9</v>
      </c>
      <c r="B17" t="s">
        <v>78</v>
      </c>
      <c r="C17" s="1">
        <v>0</v>
      </c>
      <c r="D17">
        <v>1.1000000000000001</v>
      </c>
      <c r="E17">
        <v>1</v>
      </c>
      <c r="F17">
        <v>13</v>
      </c>
      <c r="G17">
        <f t="shared" si="0"/>
        <v>0</v>
      </c>
      <c r="H17">
        <f t="shared" si="2"/>
        <v>206.34760404235632</v>
      </c>
      <c r="I17">
        <f t="shared" si="3"/>
        <v>140.32400110319347</v>
      </c>
      <c r="J17">
        <f t="shared" si="1"/>
        <v>-66.023602939162856</v>
      </c>
      <c r="K17">
        <f t="shared" si="4"/>
        <v>-206.34760404235632</v>
      </c>
      <c r="L17" t="s">
        <v>58</v>
      </c>
    </row>
    <row r="18" spans="1:12" x14ac:dyDescent="0.4">
      <c r="A18">
        <v>10</v>
      </c>
      <c r="B18" t="s">
        <v>33</v>
      </c>
      <c r="C18" s="1">
        <v>1</v>
      </c>
      <c r="D18">
        <v>1.1000000000000001</v>
      </c>
      <c r="E18">
        <v>1</v>
      </c>
      <c r="F18">
        <v>10</v>
      </c>
      <c r="G18">
        <f t="shared" si="0"/>
        <v>11</v>
      </c>
      <c r="H18">
        <f t="shared" si="2"/>
        <v>215.03962492616282</v>
      </c>
      <c r="I18">
        <f t="shared" si="3"/>
        <v>148.24008263747751</v>
      </c>
      <c r="J18">
        <f t="shared" si="1"/>
        <v>-66.799542288685302</v>
      </c>
      <c r="K18">
        <f t="shared" si="4"/>
        <v>-215.03962492616282</v>
      </c>
      <c r="L18" t="s">
        <v>60</v>
      </c>
    </row>
    <row r="19" spans="1:12" x14ac:dyDescent="0.4">
      <c r="A19">
        <v>11</v>
      </c>
      <c r="B19" t="s">
        <v>72</v>
      </c>
      <c r="C19" s="1">
        <v>4.5</v>
      </c>
      <c r="D19">
        <v>1</v>
      </c>
      <c r="E19">
        <v>1</v>
      </c>
      <c r="F19">
        <v>6</v>
      </c>
      <c r="G19">
        <f t="shared" si="0"/>
        <v>27</v>
      </c>
      <c r="H19">
        <f t="shared" si="2"/>
        <v>255.17107117700451</v>
      </c>
      <c r="I19">
        <f t="shared" si="3"/>
        <v>171.98219143846032</v>
      </c>
      <c r="J19">
        <f t="shared" si="1"/>
        <v>-83.188879738544188</v>
      </c>
      <c r="K19">
        <f t="shared" si="4"/>
        <v>-255.17107117700451</v>
      </c>
      <c r="L19" t="s">
        <v>62</v>
      </c>
    </row>
    <row r="20" spans="1:12" x14ac:dyDescent="0.4">
      <c r="A20">
        <v>12</v>
      </c>
      <c r="B20" t="s">
        <v>33</v>
      </c>
      <c r="C20" s="1">
        <v>1</v>
      </c>
      <c r="D20">
        <v>1.1000000000000001</v>
      </c>
      <c r="E20">
        <v>1</v>
      </c>
      <c r="F20">
        <v>8</v>
      </c>
      <c r="G20">
        <f t="shared" si="0"/>
        <v>8.8000000000000007</v>
      </c>
      <c r="H20">
        <f t="shared" si="2"/>
        <v>256.31431946408782</v>
      </c>
      <c r="I20">
        <f t="shared" si="3"/>
        <v>177.00251688683943</v>
      </c>
      <c r="J20">
        <f t="shared" si="1"/>
        <v>-79.311802577248386</v>
      </c>
      <c r="K20">
        <f t="shared" si="4"/>
        <v>-256.31431946408782</v>
      </c>
      <c r="L20" t="s">
        <v>64</v>
      </c>
    </row>
    <row r="21" spans="1:12" x14ac:dyDescent="0.4">
      <c r="A21">
        <v>13</v>
      </c>
      <c r="B21" t="s">
        <v>78</v>
      </c>
      <c r="C21" s="1">
        <v>0</v>
      </c>
      <c r="D21">
        <v>1.1000000000000001</v>
      </c>
      <c r="E21">
        <v>1</v>
      </c>
      <c r="F21">
        <v>8</v>
      </c>
      <c r="G21">
        <f t="shared" si="0"/>
        <v>0</v>
      </c>
      <c r="H21">
        <f t="shared" si="2"/>
        <v>239.78383622227969</v>
      </c>
      <c r="I21">
        <f t="shared" si="3"/>
        <v>173.11251000267072</v>
      </c>
      <c r="J21">
        <f t="shared" si="1"/>
        <v>-66.671326219608972</v>
      </c>
      <c r="K21">
        <f t="shared" si="4"/>
        <v>-239.78383622227969</v>
      </c>
      <c r="L21" t="s">
        <v>68</v>
      </c>
    </row>
    <row r="22" spans="1:12" x14ac:dyDescent="0.4">
      <c r="A22">
        <v>14</v>
      </c>
      <c r="B22" t="s">
        <v>73</v>
      </c>
      <c r="C22" s="1">
        <v>8</v>
      </c>
      <c r="D22">
        <v>1.1000000000000001</v>
      </c>
      <c r="E22">
        <v>1</v>
      </c>
      <c r="F22">
        <v>1</v>
      </c>
      <c r="G22">
        <f>(C22*D22*E22*F22)+(1.5*6*1.1*1)</f>
        <v>18.700000000000003</v>
      </c>
      <c r="H22">
        <f t="shared" si="2"/>
        <v>261.71945368362009</v>
      </c>
      <c r="I22">
        <f t="shared" si="3"/>
        <v>188.00799429583117</v>
      </c>
      <c r="J22">
        <f t="shared" si="1"/>
        <v>-73.711459387788921</v>
      </c>
      <c r="K22">
        <f t="shared" si="4"/>
        <v>-261.71945368362009</v>
      </c>
      <c r="L22" t="s">
        <v>70</v>
      </c>
    </row>
    <row r="23" spans="1:12" x14ac:dyDescent="0.4">
      <c r="A23">
        <v>15</v>
      </c>
      <c r="H23">
        <f t="shared" si="2"/>
        <v>244.84037703968556</v>
      </c>
      <c r="I23">
        <f t="shared" si="3"/>
        <v>183.87611863127719</v>
      </c>
      <c r="J23">
        <f t="shared" si="1"/>
        <v>-60.964258408408369</v>
      </c>
      <c r="K23">
        <f t="shared" si="4"/>
        <v>-244.84037703968556</v>
      </c>
      <c r="L23" t="s">
        <v>66</v>
      </c>
    </row>
    <row r="24" spans="1:12" x14ac:dyDescent="0.4">
      <c r="C24">
        <v>1</v>
      </c>
      <c r="H24">
        <f>G24+G23*EXP(-1/15)</f>
        <v>0</v>
      </c>
    </row>
    <row r="25" spans="1:12" x14ac:dyDescent="0.4">
      <c r="C25">
        <v>1.5</v>
      </c>
    </row>
    <row r="26" spans="1:12" x14ac:dyDescent="0.4">
      <c r="I26">
        <f>$G10+$H9*EXP(-1/15)</f>
        <v>48.046076607252068</v>
      </c>
    </row>
    <row r="27" spans="1:12" x14ac:dyDescent="0.4">
      <c r="B27" t="s">
        <v>77</v>
      </c>
      <c r="F27">
        <f>EXP(-1/15)</f>
        <v>0.93550698503161778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9111-308A-4692-B3EC-B6B0C8FA0910}">
  <dimension ref="A2:K27"/>
  <sheetViews>
    <sheetView workbookViewId="0">
      <selection activeCell="F28" sqref="F28"/>
    </sheetView>
  </sheetViews>
  <sheetFormatPr defaultRowHeight="18.75" x14ac:dyDescent="0.4"/>
  <cols>
    <col min="2" max="2" width="16.25" customWidth="1"/>
    <col min="3" max="3" width="10.25" customWidth="1"/>
    <col min="4" max="4" width="12.25" customWidth="1"/>
  </cols>
  <sheetData>
    <row r="2" spans="1:11" x14ac:dyDescent="0.4">
      <c r="B2" t="s">
        <v>32</v>
      </c>
      <c r="C2" t="s">
        <v>34</v>
      </c>
      <c r="D2" t="s">
        <v>21</v>
      </c>
      <c r="E2" t="s">
        <v>35</v>
      </c>
      <c r="F2" t="s">
        <v>46</v>
      </c>
      <c r="G2" t="s">
        <v>47</v>
      </c>
      <c r="I2" t="s">
        <v>36</v>
      </c>
    </row>
    <row r="3" spans="1:11" x14ac:dyDescent="0.4">
      <c r="B3" t="s">
        <v>33</v>
      </c>
      <c r="C3" t="s">
        <v>41</v>
      </c>
      <c r="D3" t="s">
        <v>44</v>
      </c>
      <c r="E3">
        <v>1.1000000000000001</v>
      </c>
      <c r="F3" t="s">
        <v>52</v>
      </c>
      <c r="G3">
        <v>1</v>
      </c>
      <c r="I3">
        <v>1.3</v>
      </c>
    </row>
    <row r="4" spans="1:11" x14ac:dyDescent="0.4">
      <c r="B4" t="s">
        <v>37</v>
      </c>
      <c r="C4" t="s">
        <v>42</v>
      </c>
      <c r="D4" t="s">
        <v>45</v>
      </c>
      <c r="E4">
        <v>1</v>
      </c>
      <c r="F4" t="s">
        <v>51</v>
      </c>
      <c r="G4">
        <v>1</v>
      </c>
      <c r="I4">
        <v>1</v>
      </c>
    </row>
    <row r="5" spans="1:11" x14ac:dyDescent="0.4">
      <c r="B5" t="s">
        <v>38</v>
      </c>
      <c r="C5" t="s">
        <v>43</v>
      </c>
      <c r="D5" t="s">
        <v>49</v>
      </c>
      <c r="E5">
        <v>1</v>
      </c>
      <c r="F5">
        <v>1</v>
      </c>
      <c r="G5" t="s">
        <v>48</v>
      </c>
      <c r="I5">
        <v>1.35</v>
      </c>
    </row>
    <row r="6" spans="1:11" x14ac:dyDescent="0.4">
      <c r="B6" t="s">
        <v>39</v>
      </c>
      <c r="C6" t="s">
        <v>40</v>
      </c>
      <c r="D6" t="s">
        <v>50</v>
      </c>
      <c r="E6">
        <v>1</v>
      </c>
      <c r="F6">
        <v>2</v>
      </c>
      <c r="G6" t="s">
        <v>48</v>
      </c>
      <c r="I6">
        <v>1.1000000000000001</v>
      </c>
    </row>
    <row r="8" spans="1:11" x14ac:dyDescent="0.4">
      <c r="A8" t="s">
        <v>10</v>
      </c>
      <c r="B8" t="s">
        <v>32</v>
      </c>
      <c r="C8" t="s">
        <v>21</v>
      </c>
      <c r="D8" t="s">
        <v>35</v>
      </c>
      <c r="E8" t="s">
        <v>36</v>
      </c>
      <c r="F8" t="s">
        <v>46</v>
      </c>
      <c r="G8" t="s">
        <v>5</v>
      </c>
      <c r="H8" t="s">
        <v>53</v>
      </c>
      <c r="I8" t="s">
        <v>54</v>
      </c>
      <c r="J8" t="s">
        <v>55</v>
      </c>
      <c r="K8" t="s">
        <v>56</v>
      </c>
    </row>
    <row r="9" spans="1:11" x14ac:dyDescent="0.4">
      <c r="A9">
        <v>1</v>
      </c>
      <c r="B9" t="s">
        <v>33</v>
      </c>
      <c r="C9">
        <v>1</v>
      </c>
      <c r="D9">
        <v>1.1000000000000001</v>
      </c>
      <c r="E9">
        <v>1</v>
      </c>
      <c r="F9">
        <v>10</v>
      </c>
      <c r="G9">
        <f>C9*D9*E9*F9</f>
        <v>11</v>
      </c>
      <c r="H9">
        <f>29.7*2</f>
        <v>59.4</v>
      </c>
      <c r="I9">
        <v>29.7</v>
      </c>
      <c r="J9">
        <f>I9-H9</f>
        <v>-29.7</v>
      </c>
      <c r="K9">
        <f>29.7*2*-1</f>
        <v>-59.4</v>
      </c>
    </row>
    <row r="10" spans="1:11" x14ac:dyDescent="0.4">
      <c r="A10">
        <v>2</v>
      </c>
      <c r="B10" t="s">
        <v>33</v>
      </c>
      <c r="C10">
        <v>1</v>
      </c>
      <c r="D10">
        <v>1.1000000000000001</v>
      </c>
      <c r="E10">
        <v>1</v>
      </c>
      <c r="F10">
        <v>10</v>
      </c>
      <c r="G10">
        <f t="shared" ref="G10:G22" si="0">C10*D10*E10*F10</f>
        <v>11</v>
      </c>
      <c r="H10">
        <f>2*$G10+$H9*EXP(-1/15)</f>
        <v>77.569114910878085</v>
      </c>
      <c r="I10">
        <f>G10+I9*EXP(-1/45)</f>
        <v>40.047279312792639</v>
      </c>
      <c r="J10">
        <f t="shared" ref="J10:J23" si="1">I10-H10</f>
        <v>-37.521835598085445</v>
      </c>
      <c r="K10">
        <f>(2*$G10+$H9*EXP(-1/15))*-1</f>
        <v>-77.569114910878085</v>
      </c>
    </row>
    <row r="11" spans="1:11" x14ac:dyDescent="0.4">
      <c r="A11">
        <v>3</v>
      </c>
      <c r="B11" t="s">
        <v>33</v>
      </c>
      <c r="C11">
        <v>1</v>
      </c>
      <c r="D11">
        <v>1.1000000000000001</v>
      </c>
      <c r="E11">
        <v>1</v>
      </c>
      <c r="F11">
        <v>10</v>
      </c>
      <c r="G11">
        <f t="shared" si="0"/>
        <v>11</v>
      </c>
      <c r="H11">
        <f t="shared" ref="H11:H23" si="2">2*$G11+$H10*EXP(-1/15)</f>
        <v>94.566448821846663</v>
      </c>
      <c r="I11">
        <f t="shared" ref="I11:I23" si="3">G11+I10*EXP(-1/45)</f>
        <v>50.167155148690576</v>
      </c>
      <c r="J11">
        <f t="shared" si="1"/>
        <v>-44.399293673156087</v>
      </c>
      <c r="K11">
        <f t="shared" ref="K11:K23" si="4">(2*$G11+$H10*EXP(-1/15))*-1</f>
        <v>-94.566448821846663</v>
      </c>
    </row>
    <row r="12" spans="1:11" x14ac:dyDescent="0.4">
      <c r="A12">
        <v>4</v>
      </c>
      <c r="B12" t="s">
        <v>33</v>
      </c>
      <c r="C12">
        <v>1</v>
      </c>
      <c r="D12">
        <v>1.1000000000000001</v>
      </c>
      <c r="E12">
        <v>1</v>
      </c>
      <c r="F12">
        <v>10</v>
      </c>
      <c r="G12">
        <f t="shared" si="0"/>
        <v>11</v>
      </c>
      <c r="H12">
        <f t="shared" si="2"/>
        <v>110.46757342247255</v>
      </c>
      <c r="I12">
        <f t="shared" si="3"/>
        <v>60.064625182902972</v>
      </c>
      <c r="J12">
        <f t="shared" si="1"/>
        <v>-50.402948239569582</v>
      </c>
      <c r="K12">
        <f t="shared" si="4"/>
        <v>-110.46757342247255</v>
      </c>
    </row>
    <row r="13" spans="1:11" x14ac:dyDescent="0.4">
      <c r="A13">
        <v>5</v>
      </c>
      <c r="B13" t="s">
        <v>33</v>
      </c>
      <c r="C13">
        <v>1</v>
      </c>
      <c r="D13">
        <v>1.1000000000000001</v>
      </c>
      <c r="E13">
        <v>1</v>
      </c>
      <c r="F13">
        <v>10</v>
      </c>
      <c r="G13">
        <f t="shared" si="0"/>
        <v>11</v>
      </c>
      <c r="H13">
        <f t="shared" si="2"/>
        <v>125.34318655621617</v>
      </c>
      <c r="I13">
        <f t="shared" si="3"/>
        <v>69.744577256093635</v>
      </c>
      <c r="J13">
        <f t="shared" si="1"/>
        <v>-55.598609300122533</v>
      </c>
      <c r="K13">
        <f t="shared" si="4"/>
        <v>-125.34318655621617</v>
      </c>
    </row>
    <row r="14" spans="1:11" x14ac:dyDescent="0.4">
      <c r="A14">
        <v>6</v>
      </c>
      <c r="B14" t="s">
        <v>33</v>
      </c>
      <c r="C14">
        <v>1</v>
      </c>
      <c r="D14">
        <v>1.1000000000000001</v>
      </c>
      <c r="E14">
        <v>1</v>
      </c>
      <c r="F14">
        <v>10</v>
      </c>
      <c r="G14">
        <f t="shared" si="0"/>
        <v>11</v>
      </c>
      <c r="H14">
        <f t="shared" si="2"/>
        <v>139.25942654946141</v>
      </c>
      <c r="I14">
        <f t="shared" si="3"/>
        <v>79.211791788228837</v>
      </c>
      <c r="J14">
        <f t="shared" si="1"/>
        <v>-60.047634761232572</v>
      </c>
      <c r="K14">
        <f t="shared" si="4"/>
        <v>-139.25942654946141</v>
      </c>
    </row>
    <row r="15" spans="1:11" x14ac:dyDescent="0.4">
      <c r="A15">
        <v>7</v>
      </c>
      <c r="B15" t="s">
        <v>33</v>
      </c>
      <c r="C15">
        <v>1</v>
      </c>
      <c r="D15">
        <v>1.1000000000000001</v>
      </c>
      <c r="E15">
        <v>1</v>
      </c>
      <c r="F15">
        <v>8</v>
      </c>
      <c r="G15">
        <f t="shared" si="0"/>
        <v>8.8000000000000007</v>
      </c>
      <c r="H15">
        <f t="shared" si="2"/>
        <v>147.87816626851867</v>
      </c>
      <c r="I15">
        <f t="shared" si="3"/>
        <v>86.270944139375658</v>
      </c>
      <c r="J15">
        <f t="shared" si="1"/>
        <v>-61.607222129143011</v>
      </c>
      <c r="K15">
        <f t="shared" si="4"/>
        <v>-147.87816626851867</v>
      </c>
    </row>
    <row r="16" spans="1:11" x14ac:dyDescent="0.4">
      <c r="A16">
        <v>8</v>
      </c>
      <c r="B16" t="s">
        <v>33</v>
      </c>
      <c r="C16">
        <v>1</v>
      </c>
      <c r="D16">
        <v>1.1000000000000001</v>
      </c>
      <c r="E16">
        <v>1</v>
      </c>
      <c r="F16">
        <v>8</v>
      </c>
      <c r="G16">
        <f t="shared" si="0"/>
        <v>8.8000000000000007</v>
      </c>
      <c r="H16">
        <f t="shared" si="2"/>
        <v>155.94105747786617</v>
      </c>
      <c r="I16">
        <f t="shared" si="3"/>
        <v>93.17495659915069</v>
      </c>
      <c r="J16">
        <f t="shared" si="1"/>
        <v>-62.766100878715477</v>
      </c>
      <c r="K16">
        <f t="shared" si="4"/>
        <v>-155.94105747786617</v>
      </c>
    </row>
    <row r="17" spans="1:11" x14ac:dyDescent="0.4">
      <c r="A17">
        <v>9</v>
      </c>
      <c r="B17" t="s">
        <v>33</v>
      </c>
      <c r="C17">
        <v>1</v>
      </c>
      <c r="D17">
        <v>1.1000000000000001</v>
      </c>
      <c r="E17">
        <v>1</v>
      </c>
      <c r="F17">
        <v>8</v>
      </c>
      <c r="G17">
        <f t="shared" si="0"/>
        <v>8.8000000000000007</v>
      </c>
      <c r="H17">
        <f t="shared" si="2"/>
        <v>163.48394852376077</v>
      </c>
      <c r="I17">
        <f t="shared" si="3"/>
        <v>99.927238696729333</v>
      </c>
      <c r="J17">
        <f t="shared" si="1"/>
        <v>-63.55670982703144</v>
      </c>
      <c r="K17">
        <f t="shared" si="4"/>
        <v>-163.48394852376077</v>
      </c>
    </row>
    <row r="18" spans="1:11" x14ac:dyDescent="0.4">
      <c r="A18">
        <v>10</v>
      </c>
      <c r="B18" t="s">
        <v>33</v>
      </c>
      <c r="C18">
        <v>1</v>
      </c>
      <c r="D18">
        <v>1.1000000000000001</v>
      </c>
      <c r="E18">
        <v>1</v>
      </c>
      <c r="F18">
        <v>8</v>
      </c>
      <c r="G18">
        <f t="shared" si="0"/>
        <v>8.8000000000000007</v>
      </c>
      <c r="H18">
        <f t="shared" si="2"/>
        <v>170.54037578452764</v>
      </c>
      <c r="I18">
        <f t="shared" si="3"/>
        <v>106.53112502962955</v>
      </c>
      <c r="J18">
        <f t="shared" si="1"/>
        <v>-64.00925075489809</v>
      </c>
      <c r="K18">
        <f t="shared" si="4"/>
        <v>-170.54037578452764</v>
      </c>
    </row>
    <row r="19" spans="1:11" x14ac:dyDescent="0.4">
      <c r="A19">
        <v>11</v>
      </c>
      <c r="B19" t="s">
        <v>33</v>
      </c>
      <c r="C19">
        <v>1</v>
      </c>
      <c r="D19">
        <v>1.1000000000000001</v>
      </c>
      <c r="E19">
        <v>1</v>
      </c>
      <c r="F19">
        <v>8</v>
      </c>
      <c r="G19">
        <f t="shared" si="0"/>
        <v>8.8000000000000007</v>
      </c>
      <c r="H19">
        <f t="shared" si="2"/>
        <v>177.14171277634256</v>
      </c>
      <c r="I19">
        <f t="shared" si="3"/>
        <v>112.98987691049442</v>
      </c>
      <c r="J19">
        <f t="shared" si="1"/>
        <v>-64.151835865848142</v>
      </c>
      <c r="K19">
        <f t="shared" si="4"/>
        <v>-177.14171277634256</v>
      </c>
    </row>
    <row r="20" spans="1:11" x14ac:dyDescent="0.4">
      <c r="A20">
        <v>12</v>
      </c>
      <c r="B20" t="s">
        <v>33</v>
      </c>
      <c r="C20">
        <v>1</v>
      </c>
      <c r="D20">
        <v>1.1000000000000001</v>
      </c>
      <c r="E20">
        <v>1</v>
      </c>
      <c r="F20">
        <v>8</v>
      </c>
      <c r="G20">
        <f t="shared" si="0"/>
        <v>8.8000000000000007</v>
      </c>
      <c r="H20">
        <f t="shared" si="2"/>
        <v>183.31730964273302</v>
      </c>
      <c r="I20">
        <f t="shared" si="3"/>
        <v>119.30668397768319</v>
      </c>
      <c r="J20">
        <f t="shared" si="1"/>
        <v>-64.01062566504983</v>
      </c>
      <c r="K20">
        <f t="shared" si="4"/>
        <v>-183.31730964273302</v>
      </c>
    </row>
    <row r="21" spans="1:11" x14ac:dyDescent="0.4">
      <c r="A21">
        <v>13</v>
      </c>
      <c r="B21" t="s">
        <v>33</v>
      </c>
      <c r="C21">
        <v>1</v>
      </c>
      <c r="D21">
        <v>1.1000000000000001</v>
      </c>
      <c r="E21">
        <v>1</v>
      </c>
      <c r="F21">
        <v>6</v>
      </c>
      <c r="G21">
        <f t="shared" si="0"/>
        <v>6.6000000000000005</v>
      </c>
      <c r="H21">
        <f t="shared" si="2"/>
        <v>184.69462364798068</v>
      </c>
      <c r="I21">
        <f t="shared" si="3"/>
        <v>123.28466577046618</v>
      </c>
      <c r="J21">
        <f t="shared" si="1"/>
        <v>-61.409957877514501</v>
      </c>
      <c r="K21">
        <f t="shared" si="4"/>
        <v>-184.69462364798068</v>
      </c>
    </row>
    <row r="22" spans="1:11" x14ac:dyDescent="0.4">
      <c r="A22">
        <v>14</v>
      </c>
      <c r="B22" t="s">
        <v>33</v>
      </c>
      <c r="C22">
        <v>1</v>
      </c>
      <c r="D22">
        <v>1.1000000000000001</v>
      </c>
      <c r="E22">
        <v>1</v>
      </c>
      <c r="F22">
        <v>6</v>
      </c>
      <c r="G22">
        <f t="shared" si="0"/>
        <v>6.6000000000000005</v>
      </c>
      <c r="H22">
        <f t="shared" si="2"/>
        <v>185.98311052047174</v>
      </c>
      <c r="I22">
        <f t="shared" si="3"/>
        <v>127.17522295013524</v>
      </c>
      <c r="J22">
        <f t="shared" si="1"/>
        <v>-58.807887570336504</v>
      </c>
      <c r="K22">
        <f t="shared" si="4"/>
        <v>-185.98311052047174</v>
      </c>
    </row>
    <row r="23" spans="1:11" x14ac:dyDescent="0.4">
      <c r="A23">
        <v>15</v>
      </c>
      <c r="H23">
        <f t="shared" si="2"/>
        <v>173.98849898980868</v>
      </c>
      <c r="I23">
        <f t="shared" si="3"/>
        <v>124.38027685856075</v>
      </c>
      <c r="J23">
        <f t="shared" si="1"/>
        <v>-49.608222131247928</v>
      </c>
      <c r="K23">
        <f t="shared" si="4"/>
        <v>-173.98849898980868</v>
      </c>
    </row>
    <row r="24" spans="1:11" x14ac:dyDescent="0.4">
      <c r="C24">
        <v>1</v>
      </c>
      <c r="H24">
        <f>G24+G23*EXP(-1/15)</f>
        <v>0</v>
      </c>
    </row>
    <row r="25" spans="1:11" x14ac:dyDescent="0.4">
      <c r="C25">
        <v>1.5</v>
      </c>
    </row>
    <row r="27" spans="1:11" x14ac:dyDescent="0.4">
      <c r="B27" t="s">
        <v>57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9EE2-AE4E-491B-88E1-F3984D5E3E3E}">
  <dimension ref="A2:K33"/>
  <sheetViews>
    <sheetView tabSelected="1" topLeftCell="B7" workbookViewId="0">
      <selection activeCell="E22" sqref="E22"/>
    </sheetView>
  </sheetViews>
  <sheetFormatPr defaultRowHeight="18.75" x14ac:dyDescent="0.4"/>
  <cols>
    <col min="2" max="2" width="16.25" customWidth="1"/>
    <col min="3" max="3" width="18.75" customWidth="1"/>
    <col min="4" max="4" width="12.25" customWidth="1"/>
  </cols>
  <sheetData>
    <row r="2" spans="1:11" x14ac:dyDescent="0.4">
      <c r="B2" t="s">
        <v>32</v>
      </c>
      <c r="C2" t="s">
        <v>34</v>
      </c>
      <c r="D2" t="s">
        <v>21</v>
      </c>
      <c r="E2" t="s">
        <v>35</v>
      </c>
      <c r="F2" t="s">
        <v>46</v>
      </c>
      <c r="G2" t="s">
        <v>47</v>
      </c>
      <c r="I2" t="s">
        <v>36</v>
      </c>
    </row>
    <row r="3" spans="1:11" x14ac:dyDescent="0.4">
      <c r="B3" t="s">
        <v>33</v>
      </c>
      <c r="C3" t="s">
        <v>41</v>
      </c>
      <c r="D3" t="s">
        <v>44</v>
      </c>
      <c r="E3">
        <v>1.1000000000000001</v>
      </c>
      <c r="F3" t="s">
        <v>52</v>
      </c>
      <c r="G3">
        <v>1</v>
      </c>
      <c r="I3">
        <v>1.3</v>
      </c>
    </row>
    <row r="4" spans="1:11" x14ac:dyDescent="0.4">
      <c r="B4" t="s">
        <v>37</v>
      </c>
      <c r="C4" t="s">
        <v>42</v>
      </c>
      <c r="D4" t="s">
        <v>45</v>
      </c>
      <c r="E4">
        <v>1</v>
      </c>
      <c r="F4" t="s">
        <v>51</v>
      </c>
      <c r="G4">
        <v>1</v>
      </c>
      <c r="I4">
        <v>1</v>
      </c>
    </row>
    <row r="5" spans="1:11" x14ac:dyDescent="0.4">
      <c r="B5" t="s">
        <v>38</v>
      </c>
      <c r="C5" t="s">
        <v>43</v>
      </c>
      <c r="D5" t="s">
        <v>49</v>
      </c>
      <c r="E5">
        <v>1</v>
      </c>
      <c r="F5">
        <v>1</v>
      </c>
      <c r="G5" t="s">
        <v>48</v>
      </c>
      <c r="I5">
        <v>1.35</v>
      </c>
    </row>
    <row r="6" spans="1:11" x14ac:dyDescent="0.4">
      <c r="B6" t="s">
        <v>39</v>
      </c>
      <c r="C6" t="s">
        <v>40</v>
      </c>
      <c r="D6" t="s">
        <v>50</v>
      </c>
      <c r="E6">
        <v>1</v>
      </c>
      <c r="F6">
        <v>2</v>
      </c>
      <c r="G6" t="s">
        <v>48</v>
      </c>
      <c r="I6">
        <v>1.1000000000000001</v>
      </c>
    </row>
    <row r="8" spans="1:11" x14ac:dyDescent="0.4">
      <c r="A8" t="s">
        <v>10</v>
      </c>
      <c r="B8" t="s">
        <v>32</v>
      </c>
      <c r="C8" t="s">
        <v>21</v>
      </c>
      <c r="D8" t="s">
        <v>35</v>
      </c>
      <c r="E8" t="s">
        <v>36</v>
      </c>
      <c r="F8" t="s">
        <v>46</v>
      </c>
      <c r="G8" t="s">
        <v>5</v>
      </c>
      <c r="H8" t="s">
        <v>53</v>
      </c>
      <c r="I8" t="s">
        <v>54</v>
      </c>
      <c r="J8" t="s">
        <v>55</v>
      </c>
      <c r="K8" t="s">
        <v>56</v>
      </c>
    </row>
    <row r="9" spans="1:11" x14ac:dyDescent="0.4">
      <c r="A9">
        <v>1</v>
      </c>
      <c r="B9" t="s">
        <v>37</v>
      </c>
      <c r="C9">
        <v>4.5</v>
      </c>
      <c r="D9">
        <v>1</v>
      </c>
      <c r="E9">
        <v>1</v>
      </c>
      <c r="F9">
        <v>10</v>
      </c>
      <c r="G9">
        <f>C9*D9*E9*F9</f>
        <v>45</v>
      </c>
      <c r="H9">
        <f>29.7*2</f>
        <v>59.4</v>
      </c>
      <c r="I9">
        <v>29.7</v>
      </c>
      <c r="J9">
        <f>I9-H9</f>
        <v>-29.7</v>
      </c>
      <c r="K9">
        <f>29.7*2*-1</f>
        <v>-59.4</v>
      </c>
    </row>
    <row r="10" spans="1:11" x14ac:dyDescent="0.4">
      <c r="A10">
        <v>2</v>
      </c>
      <c r="B10" t="s">
        <v>78</v>
      </c>
      <c r="C10">
        <v>0</v>
      </c>
      <c r="D10">
        <v>1.1000000000000001</v>
      </c>
      <c r="E10">
        <v>1</v>
      </c>
      <c r="F10">
        <v>10</v>
      </c>
      <c r="G10">
        <f t="shared" ref="G10:G22" si="0">C10*D10*E10*F10</f>
        <v>0</v>
      </c>
      <c r="H10">
        <f>2*$G10+$H9*EXP(-1/15)</f>
        <v>55.569114910878092</v>
      </c>
      <c r="I10">
        <f>G10+I9*EXP(-1/45)</f>
        <v>29.047279312792636</v>
      </c>
      <c r="J10">
        <f t="shared" ref="J10:J23" si="1">I10-H10</f>
        <v>-26.521835598085456</v>
      </c>
      <c r="K10">
        <f>(2*$G10+$H9*EXP(-1/15))*-1</f>
        <v>-55.569114910878092</v>
      </c>
    </row>
    <row r="11" spans="1:11" x14ac:dyDescent="0.4">
      <c r="A11">
        <v>3</v>
      </c>
      <c r="B11" t="s">
        <v>78</v>
      </c>
      <c r="C11">
        <v>0</v>
      </c>
      <c r="D11">
        <v>1.1000000000000001</v>
      </c>
      <c r="E11">
        <v>1</v>
      </c>
      <c r="F11">
        <v>10</v>
      </c>
      <c r="G11">
        <f t="shared" si="0"/>
        <v>0</v>
      </c>
      <c r="H11">
        <f t="shared" ref="H11:H23" si="2">2*$G11+$H10*EXP(-1/15)</f>
        <v>51.985295151151078</v>
      </c>
      <c r="I11">
        <f t="shared" ref="I11:I23" si="3">G11+I10*EXP(-1/45)</f>
        <v>28.408903551359966</v>
      </c>
      <c r="J11">
        <f t="shared" si="1"/>
        <v>-23.576391599791112</v>
      </c>
      <c r="K11">
        <f t="shared" ref="K11:K23" si="4">(2*$G11+$H10*EXP(-1/15))*-1</f>
        <v>-51.985295151151078</v>
      </c>
    </row>
    <row r="12" spans="1:11" x14ac:dyDescent="0.4">
      <c r="A12">
        <v>4</v>
      </c>
      <c r="B12" t="s">
        <v>38</v>
      </c>
      <c r="C12">
        <v>5</v>
      </c>
      <c r="D12">
        <v>1.1000000000000001</v>
      </c>
      <c r="E12">
        <v>1</v>
      </c>
      <c r="F12">
        <v>5</v>
      </c>
      <c r="G12">
        <f t="shared" si="0"/>
        <v>27.5</v>
      </c>
      <c r="H12">
        <f t="shared" si="2"/>
        <v>103.63260673283213</v>
      </c>
      <c r="I12">
        <f t="shared" si="3"/>
        <v>55.284557455439042</v>
      </c>
      <c r="J12">
        <f t="shared" si="1"/>
        <v>-48.348049277393088</v>
      </c>
      <c r="K12">
        <f t="shared" si="4"/>
        <v>-103.63260673283213</v>
      </c>
    </row>
    <row r="13" spans="1:11" x14ac:dyDescent="0.4">
      <c r="A13">
        <v>5</v>
      </c>
      <c r="B13" t="s">
        <v>78</v>
      </c>
      <c r="C13">
        <v>0</v>
      </c>
      <c r="D13">
        <v>1.1000000000000001</v>
      </c>
      <c r="E13">
        <v>1</v>
      </c>
      <c r="F13">
        <v>10</v>
      </c>
      <c r="G13">
        <f t="shared" si="0"/>
        <v>0</v>
      </c>
      <c r="H13">
        <f t="shared" si="2"/>
        <v>96.949027475599124</v>
      </c>
      <c r="I13">
        <f t="shared" si="3"/>
        <v>54.069561686608431</v>
      </c>
      <c r="J13">
        <f t="shared" si="1"/>
        <v>-42.879465788990693</v>
      </c>
      <c r="K13">
        <f t="shared" si="4"/>
        <v>-96.949027475599124</v>
      </c>
    </row>
    <row r="14" spans="1:11" x14ac:dyDescent="0.4">
      <c r="A14">
        <v>6</v>
      </c>
      <c r="B14" t="s">
        <v>78</v>
      </c>
      <c r="C14">
        <v>0</v>
      </c>
      <c r="D14">
        <v>1.1000000000000001</v>
      </c>
      <c r="E14">
        <v>1</v>
      </c>
      <c r="F14">
        <v>10</v>
      </c>
      <c r="G14">
        <f t="shared" si="0"/>
        <v>0</v>
      </c>
      <c r="H14">
        <f t="shared" si="2"/>
        <v>90.696492395445205</v>
      </c>
      <c r="I14">
        <f t="shared" si="3"/>
        <v>52.88126803472008</v>
      </c>
      <c r="J14">
        <f t="shared" si="1"/>
        <v>-37.815224360725125</v>
      </c>
      <c r="K14">
        <f t="shared" si="4"/>
        <v>-90.696492395445205</v>
      </c>
    </row>
    <row r="15" spans="1:11" x14ac:dyDescent="0.4">
      <c r="A15">
        <v>7</v>
      </c>
      <c r="B15" t="s">
        <v>37</v>
      </c>
      <c r="C15">
        <v>3.5</v>
      </c>
      <c r="D15">
        <v>1.1000000000000001</v>
      </c>
      <c r="E15">
        <v>1</v>
      </c>
      <c r="F15">
        <v>12</v>
      </c>
      <c r="G15">
        <f t="shared" si="0"/>
        <v>46.2</v>
      </c>
      <c r="H15">
        <f t="shared" si="2"/>
        <v>177.247202153806</v>
      </c>
      <c r="I15">
        <f t="shared" si="3"/>
        <v>97.919089663945016</v>
      </c>
      <c r="J15">
        <f t="shared" si="1"/>
        <v>-79.328112489860985</v>
      </c>
      <c r="K15">
        <f t="shared" si="4"/>
        <v>-177.247202153806</v>
      </c>
    </row>
    <row r="16" spans="1:11" x14ac:dyDescent="0.4">
      <c r="A16">
        <v>8</v>
      </c>
      <c r="B16" t="s">
        <v>78</v>
      </c>
      <c r="C16">
        <v>0</v>
      </c>
      <c r="D16">
        <v>1.1000000000000001</v>
      </c>
      <c r="E16">
        <v>1</v>
      </c>
      <c r="F16">
        <v>8</v>
      </c>
      <c r="G16">
        <f t="shared" si="0"/>
        <v>0</v>
      </c>
      <c r="H16">
        <f t="shared" si="2"/>
        <v>165.81599569219671</v>
      </c>
      <c r="I16">
        <f t="shared" si="3"/>
        <v>95.767109344208663</v>
      </c>
      <c r="J16">
        <f t="shared" si="1"/>
        <v>-70.048886347988045</v>
      </c>
      <c r="K16">
        <f t="shared" si="4"/>
        <v>-165.81599569219671</v>
      </c>
    </row>
    <row r="17" spans="1:11" x14ac:dyDescent="0.4">
      <c r="A17">
        <v>9</v>
      </c>
      <c r="B17" t="s">
        <v>78</v>
      </c>
      <c r="C17">
        <v>0</v>
      </c>
      <c r="D17">
        <v>1.1000000000000001</v>
      </c>
      <c r="E17">
        <v>1</v>
      </c>
      <c r="F17">
        <v>8</v>
      </c>
      <c r="G17">
        <f t="shared" si="0"/>
        <v>0</v>
      </c>
      <c r="H17">
        <f t="shared" si="2"/>
        <v>155.12202220002266</v>
      </c>
      <c r="I17">
        <f t="shared" si="3"/>
        <v>93.66242337036978</v>
      </c>
      <c r="J17">
        <f t="shared" si="1"/>
        <v>-61.459598829652876</v>
      </c>
      <c r="K17">
        <f t="shared" si="4"/>
        <v>-155.12202220002266</v>
      </c>
    </row>
    <row r="18" spans="1:11" x14ac:dyDescent="0.4">
      <c r="A18">
        <v>10</v>
      </c>
      <c r="B18" t="s">
        <v>78</v>
      </c>
      <c r="C18">
        <v>0</v>
      </c>
      <c r="D18">
        <v>1.1000000000000001</v>
      </c>
      <c r="E18">
        <v>1</v>
      </c>
      <c r="F18">
        <v>8</v>
      </c>
      <c r="G18">
        <f t="shared" si="0"/>
        <v>0</v>
      </c>
      <c r="H18">
        <f t="shared" si="2"/>
        <v>145.11773530035089</v>
      </c>
      <c r="I18">
        <f t="shared" si="3"/>
        <v>91.603992348557824</v>
      </c>
      <c r="J18">
        <f t="shared" si="1"/>
        <v>-53.513742951793063</v>
      </c>
      <c r="K18">
        <f t="shared" si="4"/>
        <v>-145.11773530035089</v>
      </c>
    </row>
    <row r="19" spans="1:11" x14ac:dyDescent="0.4">
      <c r="A19">
        <v>11</v>
      </c>
      <c r="B19" t="s">
        <v>78</v>
      </c>
      <c r="C19">
        <v>0</v>
      </c>
      <c r="D19">
        <v>1.1000000000000001</v>
      </c>
      <c r="E19">
        <v>1</v>
      </c>
      <c r="F19">
        <v>8</v>
      </c>
      <c r="G19">
        <f t="shared" si="0"/>
        <v>0</v>
      </c>
      <c r="H19">
        <f t="shared" si="2"/>
        <v>135.75865502544764</v>
      </c>
      <c r="I19">
        <f t="shared" si="3"/>
        <v>89.590799727793893</v>
      </c>
      <c r="J19">
        <f t="shared" si="1"/>
        <v>-46.167855297653745</v>
      </c>
      <c r="K19">
        <f t="shared" si="4"/>
        <v>-135.75865502544764</v>
      </c>
    </row>
    <row r="20" spans="1:11" x14ac:dyDescent="0.4">
      <c r="A20">
        <v>12</v>
      </c>
      <c r="B20" t="s">
        <v>78</v>
      </c>
      <c r="C20">
        <v>0</v>
      </c>
      <c r="D20">
        <v>1.1000000000000001</v>
      </c>
      <c r="E20">
        <v>1</v>
      </c>
      <c r="F20">
        <v>8</v>
      </c>
      <c r="G20">
        <f t="shared" si="0"/>
        <v>0</v>
      </c>
      <c r="H20">
        <f t="shared" si="2"/>
        <v>127.003170054804</v>
      </c>
      <c r="I20">
        <f t="shared" si="3"/>
        <v>87.621851297969556</v>
      </c>
      <c r="J20">
        <f t="shared" si="1"/>
        <v>-39.381318756834446</v>
      </c>
      <c r="K20">
        <f t="shared" si="4"/>
        <v>-127.003170054804</v>
      </c>
    </row>
    <row r="21" spans="1:11" x14ac:dyDescent="0.4">
      <c r="A21">
        <v>13</v>
      </c>
      <c r="B21" t="s">
        <v>78</v>
      </c>
      <c r="C21">
        <v>0</v>
      </c>
      <c r="D21">
        <v>1.1000000000000001</v>
      </c>
      <c r="E21">
        <v>1</v>
      </c>
      <c r="F21">
        <v>6</v>
      </c>
      <c r="G21">
        <f t="shared" si="0"/>
        <v>0</v>
      </c>
      <c r="H21">
        <f t="shared" si="2"/>
        <v>118.81235270742754</v>
      </c>
      <c r="I21">
        <f t="shared" si="3"/>
        <v>85.696174698858712</v>
      </c>
      <c r="J21">
        <f t="shared" si="1"/>
        <v>-33.116178008568824</v>
      </c>
      <c r="K21">
        <f t="shared" si="4"/>
        <v>-118.81235270742754</v>
      </c>
    </row>
    <row r="22" spans="1:11" x14ac:dyDescent="0.4">
      <c r="A22">
        <v>14</v>
      </c>
      <c r="B22" t="s">
        <v>78</v>
      </c>
      <c r="C22">
        <v>0</v>
      </c>
      <c r="D22">
        <v>1.1000000000000001</v>
      </c>
      <c r="E22">
        <v>1</v>
      </c>
      <c r="F22">
        <v>6</v>
      </c>
      <c r="G22">
        <f t="shared" si="0"/>
        <v>0</v>
      </c>
      <c r="H22">
        <f t="shared" si="2"/>
        <v>111.14978586583871</v>
      </c>
      <c r="I22">
        <f t="shared" si="3"/>
        <v>83.81281893991995</v>
      </c>
      <c r="J22">
        <f t="shared" si="1"/>
        <v>-27.336966925918759</v>
      </c>
      <c r="K22">
        <f t="shared" si="4"/>
        <v>-111.14978586583871</v>
      </c>
    </row>
    <row r="23" spans="1:11" x14ac:dyDescent="0.4">
      <c r="A23">
        <v>15</v>
      </c>
      <c r="H23">
        <f t="shared" si="2"/>
        <v>103.98140106226069</v>
      </c>
      <c r="I23">
        <f t="shared" si="3"/>
        <v>81.97085393065224</v>
      </c>
      <c r="J23">
        <f t="shared" si="1"/>
        <v>-22.010547131608448</v>
      </c>
      <c r="K23">
        <f t="shared" si="4"/>
        <v>-103.98140106226069</v>
      </c>
    </row>
    <row r="24" spans="1:11" x14ac:dyDescent="0.4">
      <c r="C24">
        <v>1</v>
      </c>
      <c r="H24">
        <f>G24+G23*EXP(-1/15)</f>
        <v>0</v>
      </c>
    </row>
    <row r="25" spans="1:11" x14ac:dyDescent="0.4">
      <c r="C25">
        <v>1.5</v>
      </c>
    </row>
    <row r="27" spans="1:11" x14ac:dyDescent="0.4">
      <c r="B27" t="s">
        <v>57</v>
      </c>
    </row>
    <row r="29" spans="1:11" x14ac:dyDescent="0.4">
      <c r="C29" t="s">
        <v>85</v>
      </c>
    </row>
    <row r="30" spans="1:11" x14ac:dyDescent="0.4">
      <c r="C30">
        <v>1000</v>
      </c>
      <c r="D30">
        <v>8</v>
      </c>
      <c r="E30">
        <v>1</v>
      </c>
      <c r="F30">
        <v>1</v>
      </c>
      <c r="G30">
        <f>D30*E30*F30*C30/1000</f>
        <v>8</v>
      </c>
    </row>
    <row r="31" spans="1:11" x14ac:dyDescent="0.4">
      <c r="C31">
        <v>10000</v>
      </c>
      <c r="D31">
        <v>4</v>
      </c>
      <c r="E31">
        <v>1</v>
      </c>
      <c r="F31">
        <v>1</v>
      </c>
      <c r="G31">
        <f t="shared" ref="G31:G32" si="5">D31*E31*F31*C31/1000</f>
        <v>40</v>
      </c>
    </row>
    <row r="32" spans="1:11" x14ac:dyDescent="0.4">
      <c r="C32">
        <v>1000</v>
      </c>
      <c r="D32">
        <v>8.5</v>
      </c>
      <c r="E32">
        <v>1</v>
      </c>
      <c r="F32">
        <v>1</v>
      </c>
      <c r="G32">
        <f t="shared" si="5"/>
        <v>8.5</v>
      </c>
    </row>
    <row r="33" spans="7:7" x14ac:dyDescent="0.4">
      <c r="G33">
        <f>SUM(G30:G32)</f>
        <v>56.5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EDA8-D343-484D-837D-1485EDD3083D}">
  <dimension ref="A13:AD37"/>
  <sheetViews>
    <sheetView topLeftCell="O3" workbookViewId="0">
      <selection activeCell="AE21" sqref="AE21"/>
    </sheetView>
  </sheetViews>
  <sheetFormatPr defaultRowHeight="18.75" x14ac:dyDescent="0.4"/>
  <cols>
    <col min="10" max="10" width="9" customWidth="1"/>
    <col min="11" max="11" width="15.875" customWidth="1"/>
    <col min="18" max="18" width="15.625" customWidth="1"/>
  </cols>
  <sheetData>
    <row r="13" spans="1:30" x14ac:dyDescent="0.4">
      <c r="A13" s="2" t="s">
        <v>75</v>
      </c>
      <c r="B13" s="2"/>
      <c r="C13" s="2"/>
      <c r="D13" s="2"/>
      <c r="E13" s="2"/>
      <c r="F13" s="2"/>
      <c r="G13" s="2"/>
      <c r="I13" s="2" t="s">
        <v>76</v>
      </c>
      <c r="J13" s="2"/>
      <c r="K13" s="2"/>
      <c r="L13" s="2"/>
      <c r="M13" s="2"/>
      <c r="N13" s="2"/>
      <c r="O13" s="2"/>
      <c r="P13" s="2" t="s">
        <v>77</v>
      </c>
      <c r="Q13" s="2"/>
      <c r="R13" s="2"/>
      <c r="S13" s="2"/>
      <c r="T13" s="2"/>
      <c r="U13" s="2"/>
      <c r="V13" s="2"/>
      <c r="X13" s="2" t="s">
        <v>82</v>
      </c>
      <c r="Y13" s="2"/>
      <c r="Z13" s="2"/>
      <c r="AA13" s="2"/>
      <c r="AB13" s="2"/>
      <c r="AC13" s="2"/>
      <c r="AD13" s="2"/>
    </row>
    <row r="16" spans="1:30" x14ac:dyDescent="0.4">
      <c r="B16" s="1" t="s">
        <v>10</v>
      </c>
      <c r="C16" s="1" t="s">
        <v>32</v>
      </c>
      <c r="D16" s="1" t="s">
        <v>21</v>
      </c>
      <c r="E16" s="1" t="s">
        <v>46</v>
      </c>
      <c r="J16" s="1" t="s">
        <v>10</v>
      </c>
      <c r="K16" s="1" t="s">
        <v>32</v>
      </c>
      <c r="L16" s="1" t="s">
        <v>21</v>
      </c>
      <c r="M16" s="1" t="s">
        <v>46</v>
      </c>
      <c r="Q16" s="1" t="s">
        <v>10</v>
      </c>
      <c r="R16" s="1" t="s">
        <v>32</v>
      </c>
      <c r="S16" s="1" t="s">
        <v>21</v>
      </c>
      <c r="T16" s="1" t="s">
        <v>46</v>
      </c>
      <c r="Y16" s="1" t="s">
        <v>10</v>
      </c>
      <c r="Z16" s="1" t="s">
        <v>32</v>
      </c>
      <c r="AA16" s="1" t="s">
        <v>21</v>
      </c>
      <c r="AB16" s="1" t="s">
        <v>46</v>
      </c>
    </row>
    <row r="17" spans="2:28" x14ac:dyDescent="0.4">
      <c r="B17" s="1">
        <v>1</v>
      </c>
      <c r="C17" s="1" t="s">
        <v>33</v>
      </c>
      <c r="D17" s="1">
        <v>1.5</v>
      </c>
      <c r="E17" s="1">
        <v>18</v>
      </c>
      <c r="J17" s="1">
        <v>1</v>
      </c>
      <c r="K17" s="1" t="s">
        <v>33</v>
      </c>
      <c r="L17" s="1">
        <v>1.5</v>
      </c>
      <c r="M17" s="1">
        <v>18</v>
      </c>
      <c r="Q17" s="1">
        <v>1</v>
      </c>
      <c r="R17" s="1" t="s">
        <v>33</v>
      </c>
      <c r="S17" s="1">
        <v>1</v>
      </c>
      <c r="T17" s="1">
        <v>20</v>
      </c>
      <c r="Y17" s="1">
        <v>1</v>
      </c>
      <c r="Z17" s="1" t="s">
        <v>33</v>
      </c>
      <c r="AA17" s="1">
        <v>1</v>
      </c>
      <c r="AB17" s="1">
        <v>10</v>
      </c>
    </row>
    <row r="18" spans="2:28" x14ac:dyDescent="0.4">
      <c r="B18" s="1">
        <v>2</v>
      </c>
      <c r="C18" s="1" t="s">
        <v>33</v>
      </c>
      <c r="D18" s="1">
        <v>1</v>
      </c>
      <c r="E18" s="1">
        <v>20</v>
      </c>
      <c r="J18" s="1">
        <v>2</v>
      </c>
      <c r="K18" s="1" t="s">
        <v>33</v>
      </c>
      <c r="L18" s="1">
        <v>1</v>
      </c>
      <c r="M18" s="1">
        <v>20</v>
      </c>
      <c r="Q18" s="1">
        <v>2</v>
      </c>
      <c r="R18" s="1" t="s">
        <v>33</v>
      </c>
      <c r="S18" s="1">
        <v>1</v>
      </c>
      <c r="T18" s="1">
        <v>10</v>
      </c>
      <c r="Y18" s="1">
        <v>2</v>
      </c>
      <c r="Z18" s="1" t="s">
        <v>33</v>
      </c>
      <c r="AA18" s="1">
        <v>1</v>
      </c>
      <c r="AB18" s="1">
        <v>10</v>
      </c>
    </row>
    <row r="19" spans="2:28" x14ac:dyDescent="0.4">
      <c r="B19" s="1">
        <v>3</v>
      </c>
      <c r="C19" s="1" t="s">
        <v>33</v>
      </c>
      <c r="D19" s="1">
        <v>1</v>
      </c>
      <c r="E19" s="1">
        <v>15</v>
      </c>
      <c r="J19" s="1">
        <v>3</v>
      </c>
      <c r="K19" s="1" t="s">
        <v>33</v>
      </c>
      <c r="L19" s="1">
        <v>1</v>
      </c>
      <c r="M19" s="1">
        <v>15</v>
      </c>
      <c r="Q19" s="1">
        <v>3</v>
      </c>
      <c r="R19" s="1" t="s">
        <v>78</v>
      </c>
      <c r="S19" s="1">
        <v>0</v>
      </c>
      <c r="T19" s="1">
        <v>15</v>
      </c>
      <c r="Y19" s="1">
        <v>3</v>
      </c>
      <c r="Z19" s="1" t="s">
        <v>33</v>
      </c>
      <c r="AA19" s="1">
        <v>1</v>
      </c>
      <c r="AB19" s="1">
        <v>10</v>
      </c>
    </row>
    <row r="20" spans="2:28" x14ac:dyDescent="0.4">
      <c r="B20" s="1">
        <v>4</v>
      </c>
      <c r="C20" s="1" t="s">
        <v>33</v>
      </c>
      <c r="D20" s="1">
        <v>1</v>
      </c>
      <c r="E20" s="1">
        <v>12</v>
      </c>
      <c r="J20" s="1">
        <v>4</v>
      </c>
      <c r="K20" s="1" t="s">
        <v>72</v>
      </c>
      <c r="L20" s="1">
        <v>3.5</v>
      </c>
      <c r="M20" s="1">
        <v>12</v>
      </c>
      <c r="Q20" s="1">
        <v>4</v>
      </c>
      <c r="R20" s="1" t="s">
        <v>72</v>
      </c>
      <c r="S20" s="1">
        <v>3.5</v>
      </c>
      <c r="T20" s="1">
        <v>12</v>
      </c>
      <c r="Y20" s="1">
        <v>4</v>
      </c>
      <c r="Z20" s="1" t="s">
        <v>33</v>
      </c>
      <c r="AA20" s="1">
        <v>1</v>
      </c>
      <c r="AB20" s="1">
        <v>10</v>
      </c>
    </row>
    <row r="21" spans="2:28" x14ac:dyDescent="0.4">
      <c r="B21" s="1">
        <v>5</v>
      </c>
      <c r="C21" s="1" t="s">
        <v>33</v>
      </c>
      <c r="D21" s="1">
        <v>1</v>
      </c>
      <c r="E21" s="1">
        <v>12</v>
      </c>
      <c r="J21" s="1">
        <v>5</v>
      </c>
      <c r="K21" s="1" t="s">
        <v>33</v>
      </c>
      <c r="L21" s="1">
        <v>1</v>
      </c>
      <c r="M21" s="1">
        <v>12</v>
      </c>
      <c r="Q21" s="1">
        <v>5</v>
      </c>
      <c r="R21" s="1" t="s">
        <v>78</v>
      </c>
      <c r="S21" s="1">
        <v>0</v>
      </c>
      <c r="T21" s="1">
        <v>12</v>
      </c>
      <c r="Y21" s="1">
        <v>5</v>
      </c>
      <c r="Z21" s="1" t="s">
        <v>33</v>
      </c>
      <c r="AA21" s="1">
        <v>1</v>
      </c>
      <c r="AB21" s="1">
        <v>10</v>
      </c>
    </row>
    <row r="22" spans="2:28" x14ac:dyDescent="0.4">
      <c r="B22" s="1">
        <v>6</v>
      </c>
      <c r="C22" s="1" t="s">
        <v>33</v>
      </c>
      <c r="D22" s="1">
        <v>1</v>
      </c>
      <c r="E22" s="1">
        <v>10</v>
      </c>
      <c r="J22" s="1">
        <v>6</v>
      </c>
      <c r="K22" s="1" t="s">
        <v>33</v>
      </c>
      <c r="L22" s="1">
        <v>1</v>
      </c>
      <c r="M22" s="1">
        <v>10</v>
      </c>
      <c r="Q22" s="1">
        <v>6</v>
      </c>
      <c r="R22" s="1" t="s">
        <v>33</v>
      </c>
      <c r="S22" s="1">
        <v>1</v>
      </c>
      <c r="T22" s="1">
        <v>12</v>
      </c>
      <c r="Y22" s="1">
        <v>6</v>
      </c>
      <c r="Z22" s="1" t="s">
        <v>33</v>
      </c>
      <c r="AA22" s="1">
        <v>1</v>
      </c>
      <c r="AB22" s="1">
        <v>10</v>
      </c>
    </row>
    <row r="23" spans="2:28" x14ac:dyDescent="0.4">
      <c r="B23" s="1">
        <v>7</v>
      </c>
      <c r="C23" s="1" t="s">
        <v>33</v>
      </c>
      <c r="D23" s="1">
        <v>1.5</v>
      </c>
      <c r="E23" s="1">
        <v>16</v>
      </c>
      <c r="J23" s="1">
        <v>7</v>
      </c>
      <c r="K23" s="1" t="s">
        <v>39</v>
      </c>
      <c r="L23" s="1">
        <v>5</v>
      </c>
      <c r="M23" s="1">
        <v>10</v>
      </c>
      <c r="Q23" s="1">
        <v>7</v>
      </c>
      <c r="R23" s="1" t="s">
        <v>39</v>
      </c>
      <c r="S23" s="1">
        <v>5</v>
      </c>
      <c r="T23" s="1">
        <v>10</v>
      </c>
      <c r="Y23" s="1">
        <v>7</v>
      </c>
      <c r="Z23" s="1" t="s">
        <v>33</v>
      </c>
      <c r="AA23" s="1">
        <v>1</v>
      </c>
      <c r="AB23" s="1">
        <v>8</v>
      </c>
    </row>
    <row r="24" spans="2:28" x14ac:dyDescent="0.4">
      <c r="B24" s="1">
        <v>8</v>
      </c>
      <c r="C24" s="1" t="s">
        <v>33</v>
      </c>
      <c r="D24" s="1">
        <v>1.5</v>
      </c>
      <c r="E24" s="1">
        <v>12</v>
      </c>
      <c r="J24" s="1">
        <v>8</v>
      </c>
      <c r="K24" s="1" t="s">
        <v>33</v>
      </c>
      <c r="L24" s="1">
        <v>1.5</v>
      </c>
      <c r="M24" s="1">
        <v>12</v>
      </c>
      <c r="Q24" s="1">
        <v>8</v>
      </c>
      <c r="R24" s="1" t="s">
        <v>78</v>
      </c>
      <c r="S24" s="1">
        <v>0</v>
      </c>
      <c r="T24" s="1">
        <v>12</v>
      </c>
      <c r="Y24" s="1">
        <v>8</v>
      </c>
      <c r="Z24" s="1" t="s">
        <v>33</v>
      </c>
      <c r="AA24" s="1">
        <v>1</v>
      </c>
      <c r="AB24" s="1">
        <v>8</v>
      </c>
    </row>
    <row r="25" spans="2:28" x14ac:dyDescent="0.4">
      <c r="B25" s="1">
        <v>9</v>
      </c>
      <c r="C25" s="1" t="s">
        <v>33</v>
      </c>
      <c r="D25" s="1">
        <v>1</v>
      </c>
      <c r="E25" s="1">
        <v>13</v>
      </c>
      <c r="J25" s="1">
        <v>9</v>
      </c>
      <c r="K25" s="1" t="s">
        <v>33</v>
      </c>
      <c r="L25" s="1">
        <v>1</v>
      </c>
      <c r="M25" s="1">
        <v>13</v>
      </c>
      <c r="Q25" s="1">
        <v>9</v>
      </c>
      <c r="R25" s="1" t="s">
        <v>78</v>
      </c>
      <c r="S25" s="1">
        <v>0</v>
      </c>
      <c r="T25" s="1">
        <v>13</v>
      </c>
      <c r="Y25" s="1">
        <v>9</v>
      </c>
      <c r="Z25" s="1" t="s">
        <v>33</v>
      </c>
      <c r="AA25" s="1">
        <v>1</v>
      </c>
      <c r="AB25" s="1">
        <v>8</v>
      </c>
    </row>
    <row r="26" spans="2:28" x14ac:dyDescent="0.4">
      <c r="B26" s="1">
        <v>10</v>
      </c>
      <c r="C26" s="1" t="s">
        <v>33</v>
      </c>
      <c r="D26" s="1">
        <v>1</v>
      </c>
      <c r="E26" s="1">
        <v>12</v>
      </c>
      <c r="J26" s="1">
        <v>10</v>
      </c>
      <c r="K26" s="1" t="s">
        <v>33</v>
      </c>
      <c r="L26" s="1">
        <v>1</v>
      </c>
      <c r="M26" s="1">
        <v>12</v>
      </c>
      <c r="Q26" s="1">
        <v>10</v>
      </c>
      <c r="R26" s="1" t="s">
        <v>33</v>
      </c>
      <c r="S26" s="1">
        <v>1</v>
      </c>
      <c r="T26" s="1">
        <v>10</v>
      </c>
      <c r="Y26" s="1">
        <v>10</v>
      </c>
      <c r="Z26" s="1" t="s">
        <v>33</v>
      </c>
      <c r="AA26" s="1">
        <v>1</v>
      </c>
      <c r="AB26" s="1">
        <v>8</v>
      </c>
    </row>
    <row r="27" spans="2:28" x14ac:dyDescent="0.4">
      <c r="B27" s="1">
        <v>11</v>
      </c>
      <c r="C27" s="1" t="s">
        <v>33</v>
      </c>
      <c r="D27" s="1">
        <v>1</v>
      </c>
      <c r="E27" s="1">
        <v>17</v>
      </c>
      <c r="J27" s="1">
        <v>11</v>
      </c>
      <c r="K27" s="1" t="s">
        <v>72</v>
      </c>
      <c r="L27" s="1">
        <v>4.5</v>
      </c>
      <c r="M27" s="1">
        <v>6</v>
      </c>
      <c r="Q27" s="1">
        <v>11</v>
      </c>
      <c r="R27" s="1" t="s">
        <v>72</v>
      </c>
      <c r="S27" s="1">
        <v>4.5</v>
      </c>
      <c r="T27" s="1">
        <v>6</v>
      </c>
      <c r="Y27" s="1">
        <v>11</v>
      </c>
      <c r="Z27" s="1" t="s">
        <v>33</v>
      </c>
      <c r="AA27" s="1">
        <v>1</v>
      </c>
      <c r="AB27" s="1">
        <v>8</v>
      </c>
    </row>
    <row r="28" spans="2:28" x14ac:dyDescent="0.4">
      <c r="B28" s="1">
        <v>12</v>
      </c>
      <c r="C28" s="1" t="s">
        <v>33</v>
      </c>
      <c r="D28" s="1">
        <v>1.5</v>
      </c>
      <c r="E28" s="1">
        <v>19</v>
      </c>
      <c r="J28" s="1">
        <v>12</v>
      </c>
      <c r="K28" s="1" t="s">
        <v>33</v>
      </c>
      <c r="L28" s="1">
        <v>1.5</v>
      </c>
      <c r="M28" s="1">
        <v>19</v>
      </c>
      <c r="Q28" s="1">
        <v>12</v>
      </c>
      <c r="R28" s="1" t="s">
        <v>33</v>
      </c>
      <c r="S28" s="1">
        <v>1</v>
      </c>
      <c r="T28" s="1">
        <v>8</v>
      </c>
      <c r="Y28" s="1">
        <v>12</v>
      </c>
      <c r="Z28" s="1" t="s">
        <v>33</v>
      </c>
      <c r="AA28" s="1">
        <v>1</v>
      </c>
      <c r="AB28" s="1">
        <v>8</v>
      </c>
    </row>
    <row r="29" spans="2:28" x14ac:dyDescent="0.4">
      <c r="B29" s="1">
        <v>13</v>
      </c>
      <c r="C29" s="1" t="s">
        <v>33</v>
      </c>
      <c r="D29" s="1">
        <v>1</v>
      </c>
      <c r="E29" s="1">
        <v>10</v>
      </c>
      <c r="J29" s="1">
        <v>13</v>
      </c>
      <c r="K29" s="1" t="s">
        <v>33</v>
      </c>
      <c r="L29" s="1">
        <v>1</v>
      </c>
      <c r="M29" s="1">
        <v>8</v>
      </c>
      <c r="Q29" s="1">
        <v>13</v>
      </c>
      <c r="R29" s="1" t="s">
        <v>78</v>
      </c>
      <c r="S29" s="1">
        <v>0</v>
      </c>
      <c r="T29" s="1">
        <v>8</v>
      </c>
      <c r="Y29" s="1">
        <v>13</v>
      </c>
      <c r="Z29" s="1" t="s">
        <v>33</v>
      </c>
      <c r="AA29" s="1">
        <v>1</v>
      </c>
      <c r="AB29" s="1">
        <v>6</v>
      </c>
    </row>
    <row r="30" spans="2:28" x14ac:dyDescent="0.4">
      <c r="B30" s="1">
        <v>14</v>
      </c>
      <c r="C30" s="1" t="s">
        <v>33</v>
      </c>
      <c r="D30" s="1">
        <v>1</v>
      </c>
      <c r="E30" s="1">
        <v>8</v>
      </c>
      <c r="J30" s="1">
        <v>14</v>
      </c>
      <c r="K30" s="1" t="s">
        <v>73</v>
      </c>
      <c r="L30" s="1">
        <v>8</v>
      </c>
      <c r="M30" s="1">
        <v>1</v>
      </c>
      <c r="Q30" s="1">
        <v>14</v>
      </c>
      <c r="R30" s="1" t="s">
        <v>73</v>
      </c>
      <c r="S30" s="1">
        <v>8</v>
      </c>
      <c r="T30" s="1">
        <v>9</v>
      </c>
      <c r="Y30" s="1">
        <v>14</v>
      </c>
      <c r="Z30" s="1" t="s">
        <v>33</v>
      </c>
      <c r="AA30" s="1">
        <v>1</v>
      </c>
      <c r="AB30" s="1">
        <v>6</v>
      </c>
    </row>
    <row r="33" spans="2:5" x14ac:dyDescent="0.4">
      <c r="B33" s="4" t="s">
        <v>84</v>
      </c>
      <c r="C33" s="4"/>
      <c r="D33" s="4"/>
      <c r="E33" s="4"/>
    </row>
    <row r="34" spans="2:5" x14ac:dyDescent="0.4">
      <c r="B34" s="4"/>
      <c r="C34" s="4"/>
      <c r="D34" s="4"/>
      <c r="E34" s="4"/>
    </row>
    <row r="35" spans="2:5" x14ac:dyDescent="0.4">
      <c r="B35" s="4"/>
      <c r="C35" s="4"/>
      <c r="D35" s="4"/>
      <c r="E35" s="4"/>
    </row>
    <row r="36" spans="2:5" x14ac:dyDescent="0.4">
      <c r="B36" s="4"/>
      <c r="C36" s="4"/>
      <c r="D36" s="4"/>
      <c r="E36" s="4"/>
    </row>
    <row r="37" spans="2:5" x14ac:dyDescent="0.4">
      <c r="B37" s="4"/>
      <c r="C37" s="4"/>
      <c r="D37" s="4"/>
      <c r="E37" s="4"/>
    </row>
  </sheetData>
  <mergeCells count="5">
    <mergeCell ref="A13:G13"/>
    <mergeCell ref="I13:O13"/>
    <mergeCell ref="P13:V13"/>
    <mergeCell ref="X13:AD13"/>
    <mergeCell ref="B33:E3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model</vt:lpstr>
      <vt:lpstr>sim1</vt:lpstr>
      <vt:lpstr>sim2</vt:lpstr>
      <vt:lpstr>sim3</vt:lpstr>
      <vt:lpstr>sim4</vt:lpstr>
      <vt:lpstr>sim5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照永詩恩</dc:creator>
  <cp:lastModifiedBy>照永詩恩</cp:lastModifiedBy>
  <dcterms:created xsi:type="dcterms:W3CDTF">2022-08-30T05:24:47Z</dcterms:created>
  <dcterms:modified xsi:type="dcterms:W3CDTF">2022-09-29T08:12:55Z</dcterms:modified>
</cp:coreProperties>
</file>