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pra/Downloads/Berkeley_bootcamp/Week_1/Starter_Code/"/>
    </mc:Choice>
  </mc:AlternateContent>
  <xr:revisionPtr revIDLastSave="0" documentId="13_ncr:1_{A0995A74-53BB-4F4B-BF5C-63022A9E04D9}" xr6:coauthVersionLast="47" xr6:coauthVersionMax="47" xr10:uidLastSave="{00000000-0000-0000-0000-000000000000}"/>
  <bookViews>
    <workbookView xWindow="12180" yWindow="-28300" windowWidth="25240" windowHeight="28300" xr2:uid="{00000000-000D-0000-FFFF-FFFF00000000}"/>
  </bookViews>
  <sheets>
    <sheet name="Crowdfunding" sheetId="1" r:id="rId1"/>
    <sheet name="Category" sheetId="2" r:id="rId2"/>
    <sheet name="Sub-Category" sheetId="3" r:id="rId3"/>
    <sheet name="Outcome" sheetId="4" r:id="rId4"/>
    <sheet name="Goal analysis" sheetId="5" r:id="rId5"/>
    <sheet name="Statistical analysis" sheetId="9" r:id="rId6"/>
  </sheets>
  <definedNames>
    <definedName name="_xlnm._FilterDatabase" localSheetId="0" hidden="1">Crowdfunding!$A$1:$T$1001</definedName>
    <definedName name="_xlchart.v1.0" hidden="1">'Statistical analysis'!$E$2:$E$365</definedName>
    <definedName name="_xlchart.v1.1" hidden="1">'Statistical analysis'!$B$2:$B$566</definedName>
    <definedName name="_xlchart.v1.2" hidden="1">'Statistical analysis'!$B$2:$B$566</definedName>
    <definedName name="_xlchart.v1.3" hidden="1">'Statistical analysis'!$E$2:$E$365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9" l="1"/>
  <c r="K7" i="9"/>
  <c r="K6" i="9"/>
  <c r="K5" i="9"/>
  <c r="K4" i="9"/>
  <c r="K2" i="9"/>
  <c r="H7" i="9"/>
  <c r="H6" i="9"/>
  <c r="H5" i="9" l="1"/>
  <c r="H4" i="9"/>
  <c r="H3" i="9"/>
  <c r="H2" i="9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B8" i="5"/>
  <c r="C7" i="5"/>
  <c r="C6" i="5"/>
  <c r="C5" i="5"/>
  <c r="C4" i="5"/>
  <c r="C3" i="5"/>
  <c r="B13" i="5"/>
  <c r="B12" i="5"/>
  <c r="B11" i="5"/>
  <c r="B10" i="5"/>
  <c r="B9" i="5"/>
  <c r="B7" i="5"/>
  <c r="B6" i="5"/>
  <c r="B5" i="5"/>
  <c r="B4" i="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B3" i="5"/>
  <c r="C2" i="5"/>
  <c r="B2" i="5"/>
  <c r="H12" i="5" l="1"/>
  <c r="E9" i="5"/>
  <c r="F9" i="5" s="1"/>
  <c r="E8" i="5"/>
  <c r="F8" i="5" s="1"/>
  <c r="E10" i="5"/>
  <c r="F10" i="5" s="1"/>
  <c r="E7" i="5"/>
  <c r="F7" i="5" s="1"/>
  <c r="E2" i="5"/>
  <c r="F2" i="5" s="1"/>
  <c r="E6" i="5"/>
  <c r="F6" i="5" s="1"/>
  <c r="E13" i="5"/>
  <c r="F13" i="5" s="1"/>
  <c r="E5" i="5"/>
  <c r="F5" i="5" s="1"/>
  <c r="E12" i="5"/>
  <c r="F12" i="5" s="1"/>
  <c r="E4" i="5"/>
  <c r="F4" i="5" s="1"/>
  <c r="E11" i="5"/>
  <c r="F11" i="5" s="1"/>
  <c r="E3" i="5"/>
  <c r="F3" i="5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3" i="5" l="1"/>
  <c r="H11" i="5"/>
  <c r="H10" i="5"/>
  <c r="G12" i="5"/>
  <c r="G11" i="5"/>
  <c r="H13" i="5"/>
  <c r="G4" i="5"/>
  <c r="G6" i="5"/>
  <c r="H6" i="5"/>
  <c r="H5" i="5"/>
  <c r="G5" i="5"/>
  <c r="G9" i="5"/>
  <c r="G2" i="5"/>
  <c r="H7" i="5"/>
  <c r="H3" i="5"/>
  <c r="H2" i="5"/>
  <c r="G7" i="5"/>
  <c r="H4" i="5"/>
  <c r="H9" i="5"/>
  <c r="G10" i="5"/>
  <c r="G8" i="5"/>
  <c r="H8" i="5"/>
  <c r="G3" i="5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<sst xmlns="http://schemas.openxmlformats.org/spreadsheetml/2006/main" count="7068" uniqueCount="2114">
  <si>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</si>
  <si>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</si>
  <si>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</si>
  <si>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</si>
  <si>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</si>
  <si>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</si>
  <si>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</si>
  <si>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</si>
  <si>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</si>
  <si>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</si>
  <si>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</si>
  <si>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</si>
  <si>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</si>
  <si>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</si>
  <si>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</si>
  <si>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</si>
  <si>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</si>
  <si>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</si>
  <si>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</si>
  <si>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</si>
  <si>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</si>
  <si>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</si>
  <si>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</si>
  <si>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</si>
  <si>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</si>
  <si>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</si>
  <si>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</si>
  <si>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</si>
  <si>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</si>
  <si>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</si>
  <si>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</si>
  <si>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</si>
  <si>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</si>
  <si>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</si>
  <si>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</si>
  <si>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</si>
  <si>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</si>
  <si>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</si>
  <si>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</si>
  <si>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</si>
  <si>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</si>
  <si>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</si>
  <si>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</si>
  <si>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</si>
  <si>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</si>
  <si>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</si>
  <si>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</si>
  <si>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</si>
  <si>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</si>
  <si>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</si>
  <si>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</si>
  <si>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</si>
  <si>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</si>
  <si>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</si>
  <si>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</si>
  <si>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</si>
  <si>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</si>
  <si>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</si>
  <si>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</si>
  <si>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</si>
  <si>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</si>
  <si>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</si>
  <si>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</si>
  <si>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</si>
  <si>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</si>
  <si>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</si>
  <si>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</si>
  <si>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</si>
  <si>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</si>
  <si>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</si>
  <si>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</si>
  <si>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</si>
  <si>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</si>
  <si>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</si>
  <si>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</si>
  <si>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</si>
  <si>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</si>
  <si>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</si>
  <si>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</si>
  <si>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</si>
  <si>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</si>
  <si>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</si>
  <si>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</si>
  <si>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</si>
  <si>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</si>
  <si>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</si>
  <si>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</si>
  <si>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</si>
  <si>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</si>
  <si>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</si>
  <si>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</si>
  <si>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</si>
  <si>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</si>
  <si>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</si>
  <si>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</si>
  <si>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</si>
  <si>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</si>
  <si>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</si>
  <si>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</si>
  <si>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</si>
  <si>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</si>
  <si>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</si>
  <si>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</si>
  <si>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</si>
  <si>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</si>
  <si>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</si>
  <si>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</si>
  <si>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</si>
  <si>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</si>
  <si>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</si>
  <si>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</si>
  <si>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</si>
  <si>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</si>
  <si>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</si>
  <si>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</si>
  <si>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</si>
  <si>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</si>
  <si>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</si>
  <si>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</si>
  <si>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</si>
  <si>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</si>
  <si>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</si>
  <si>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</si>
  <si>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</si>
  <si>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</si>
  <si>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</si>
  <si>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</si>
  <si>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</si>
  <si>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</si>
  <si>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</si>
  <si>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</si>
  <si>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</si>
  <si>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</si>
  <si>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</si>
  <si>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</si>
  <si>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</si>
  <si>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</si>
  <si>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</si>
  <si>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</si>
  <si>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</si>
  <si>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</si>
  <si>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</si>
  <si>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</si>
  <si>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</si>
  <si>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</si>
  <si>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</si>
  <si>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</si>
  <si>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</si>
  <si>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</si>
  <si>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</si>
  <si>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</si>
  <si>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</si>
  <si>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</si>
  <si>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</si>
  <si>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</si>
  <si>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</si>
  <si>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</si>
  <si>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</si>
  <si>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</si>
  <si>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</si>
  <si>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</si>
  <si>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</si>
  <si>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</si>
  <si>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</si>
  <si>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</si>
  <si>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</si>
  <si>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</si>
  <si>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</si>
  <si>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</si>
  <si>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</si>
  <si>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</si>
  <si>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</si>
  <si>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</si>
  <si>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</si>
  <si>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</si>
  <si>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</si>
  <si>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</si>
  <si>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</si>
  <si>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</si>
  <si>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</si>
  <si>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</si>
  <si>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</si>
  <si>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</si>
  <si>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</si>
  <si>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</si>
  <si>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</si>
  <si>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</si>
  <si>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</si>
  <si>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</si>
  <si>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</si>
  <si>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</si>
  <si>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</si>
  <si>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</si>
  <si>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</si>
  <si>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</si>
  <si>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</si>
  <si>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</si>
  <si>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</si>
  <si>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</si>
  <si>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</si>
  <si>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</si>
  <si>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</si>
  <si>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</si>
  <si>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</si>
  <si>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</si>
  <si>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</si>
  <si>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</si>
  <si>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</si>
  <si>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</si>
  <si>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</si>
  <si>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</si>
  <si>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</si>
  <si>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</si>
  <si>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</si>
  <si>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</si>
  <si>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</si>
  <si>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</si>
  <si>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</si>
  <si>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</si>
  <si>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</si>
  <si>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</si>
  <si>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</si>
  <si>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</si>
  <si>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</si>
  <si>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</si>
  <si>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</si>
  <si>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</si>
  <si>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</si>
  <si>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</si>
  <si>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</si>
  <si>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</si>
  <si>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</si>
  <si>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</si>
  <si>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</si>
  <si>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</si>
  <si>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</si>
  <si>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</si>
  <si>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</si>
  <si>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</si>
  <si>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</si>
  <si>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</si>
  <si>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</si>
  <si>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</si>
  <si>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</si>
  <si>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</si>
  <si>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</si>
  <si>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</si>
  <si>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</si>
  <si>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</si>
  <si>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</si>
  <si>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</si>
  <si>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</si>
  <si>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</si>
  <si>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</si>
  <si>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</si>
  <si>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</si>
  <si>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</si>
  <si>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</si>
  <si>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</si>
  <si>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</si>
  <si>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</si>
  <si>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</si>
  <si>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</si>
  <si>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</si>
  <si>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</si>
  <si>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</si>
  <si>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</si>
  <si>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</si>
  <si>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</si>
  <si>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</si>
  <si>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</si>
  <si>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</si>
  <si>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</si>
  <si>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</si>
  <si>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</si>
  <si>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</si>
  <si>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</si>
  <si>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</si>
  <si>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</si>
  <si>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</si>
  <si>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</si>
  <si>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</si>
  <si>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</si>
  <si>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</si>
  <si>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</si>
  <si>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</si>
  <si>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</si>
  <si>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</si>
  <si>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</si>
  <si>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</si>
  <si>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</si>
  <si>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</si>
  <si>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</si>
  <si>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</si>
  <si>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</si>
  <si>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</si>
  <si>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</si>
  <si>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</si>
  <si>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</si>
  <si>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</si>
  <si>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</si>
  <si>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</si>
  <si>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</si>
  <si>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</si>
  <si>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</si>
  <si>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</si>
  <si>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</si>
  <si>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</si>
  <si>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</si>
  <si>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</si>
  <si>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</si>
  <si>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</si>
  <si>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</si>
  <si>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</si>
  <si>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</si>
  <si>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</si>
  <si>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</si>
  <si>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</si>
  <si>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</si>
  <si>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</si>
  <si>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</si>
  <si>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</si>
  <si>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</si>
  <si>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</si>
  <si>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</si>
  <si>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</si>
  <si>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</si>
  <si>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</si>
  <si>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</si>
  <si>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</si>
  <si>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</si>
  <si>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</si>
  <si>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</si>
  <si>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</si>
  <si>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</si>
  <si>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</si>
  <si>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</si>
  <si>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</si>
  <si>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</si>
  <si>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</si>
  <si>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</si>
  <si>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</si>
  <si>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</si>
  <si>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</si>
  <si>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</si>
  <si>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</si>
  <si>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</si>
  <si>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</si>
  <si>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</si>
  <si>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</si>
  <si>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</si>
  <si>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</si>
  <si>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</si>
  <si>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</si>
  <si>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</si>
  <si>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</si>
  <si>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</si>
  <si>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</si>
  <si>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</si>
  <si>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</si>
  <si>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</si>
  <si>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</si>
  <si>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</si>
  <si>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</si>
  <si>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</si>
  <si>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</si>
  <si>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</si>
  <si>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</si>
  <si>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</si>
  <si>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</si>
  <si>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</si>
  <si>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</si>
  <si>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</si>
  <si>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</si>
  <si>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</si>
  <si>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</si>
  <si>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</si>
  <si>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</si>
  <si>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</si>
  <si>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</si>
  <si>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</si>
  <si>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</si>
  <si>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</si>
  <si>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</si>
  <si>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</si>
  <si>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</si>
  <si>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</si>
  <si>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</si>
  <si>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</si>
  <si>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</si>
  <si>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</si>
  <si>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</si>
  <si>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</si>
  <si>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</si>
  <si>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</si>
  <si>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</si>
  <si>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</si>
  <si>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</si>
  <si>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</si>
  <si>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</si>
  <si>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</si>
  <si>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</si>
  <si>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</si>
  <si>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</si>
  <si>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</si>
  <si>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</si>
  <si>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</si>
  <si>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</si>
  <si>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</si>
  <si>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</si>
  <si>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</si>
  <si>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</si>
  <si>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</si>
  <si>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</si>
  <si>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</si>
  <si>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</si>
  <si>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</si>
  <si>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</si>
  <si>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</si>
  <si>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</si>
  <si>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</si>
  <si>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</si>
  <si>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</si>
  <si>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</si>
  <si>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</si>
  <si>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</si>
  <si>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</si>
  <si>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</si>
  <si>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</si>
  <si>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</si>
  <si>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</si>
  <si>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</si>
  <si>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</si>
  <si>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</si>
  <si>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</si>
  <si>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</si>
  <si>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</si>
  <si>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</si>
  <si>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</si>
  <si>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</si>
  <si>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</si>
  <si>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</si>
  <si>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</si>
  <si>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</si>
  <si>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</si>
  <si>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</si>
  <si>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</si>
  <si>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</si>
  <si>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</si>
  <si>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</si>
  <si>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</si>
  <si>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</si>
  <si>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</si>
  <si>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</si>
  <si>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</si>
  <si>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</si>
  <si>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</si>
  <si>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</si>
  <si>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</si>
  <si>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</si>
  <si>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</si>
  <si>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</si>
  <si>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</si>
  <si>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</si>
  <si>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</si>
  <si>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</si>
  <si>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</si>
  <si>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</si>
  <si>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</si>
  <si>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</si>
  <si>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</si>
  <si>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</si>
  <si>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</si>
  <si>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</si>
  <si>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</si>
  <si>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</si>
  <si>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</si>
  <si>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</si>
  <si>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</si>
  <si>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</si>
  <si>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</si>
  <si>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</si>
  <si>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</si>
  <si>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</si>
  <si>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</si>
  <si>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</si>
  <si>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</si>
  <si>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</si>
  <si>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</si>
  <si>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</si>
  <si>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</si>
  <si>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</si>
  <si>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</si>
  <si>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</si>
  <si>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</si>
  <si>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</si>
  <si>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</si>
  <si>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</si>
  <si>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</si>
  <si>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</si>
  <si>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</si>
  <si>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</si>
  <si>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</si>
  <si>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</si>
  <si>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</si>
  <si>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</si>
  <si>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</si>
  <si>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</si>
  <si>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</si>
  <si>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</si>
  <si>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</si>
  <si>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</si>
  <si>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</si>
  <si>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</si>
  <si>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</si>
  <si>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</si>
  <si>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</si>
  <si>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</si>
  <si>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</si>
  <si>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</si>
  <si>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</si>
  <si>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</si>
  <si>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</si>
  <si>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</si>
  <si>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</si>
  <si>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</si>
  <si>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</si>
  <si>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</si>
  <si>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</si>
  <si>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</si>
  <si>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</si>
  <si>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</si>
  <si>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</si>
  <si>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</si>
  <si>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</si>
  <si>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</si>
  <si>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</si>
  <si>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</si>
  <si>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</si>
  <si>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</si>
  <si>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</si>
  <si>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</si>
  <si>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</si>
  <si>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</si>
  <si>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</si>
  <si>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</si>
  <si>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</si>
  <si>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</si>
  <si>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</si>
  <si>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</si>
  <si>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</si>
  <si>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</si>
  <si>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</si>
  <si>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</si>
  <si>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</si>
  <si>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</si>
  <si>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</si>
  <si>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</si>
  <si>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</si>
  <si>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</si>
  <si>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</si>
  <si>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</si>
  <si>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</si>
  <si>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</si>
  <si>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</si>
  <si>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</si>
  <si>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</si>
  <si>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</si>
  <si>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</si>
  <si>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</si>
  <si>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</si>
  <si>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</si>
  <si>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</si>
  <si>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</si>
  <si>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</si>
  <si>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</si>
  <si>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</si>
  <si>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</si>
  <si>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</si>
  <si>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</si>
  <si>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</si>
  <si>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</si>
  <si>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</si>
  <si>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</si>
  <si>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</si>
  <si>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</si>
  <si>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</si>
  <si>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</si>
  <si>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</si>
  <si>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</si>
  <si>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</si>
  <si>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</si>
  <si>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</si>
  <si>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</si>
  <si>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</si>
  <si>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</si>
  <si>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</si>
  <si>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</si>
  <si>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</si>
  <si>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</si>
  <si>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</si>
  <si>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</si>
  <si>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</si>
  <si>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</si>
  <si>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</si>
  <si>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</si>
  <si>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</si>
  <si>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</si>
  <si>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</si>
  <si>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</si>
  <si>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</si>
  <si>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</si>
  <si>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</si>
  <si>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</si>
  <si>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</si>
  <si>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</si>
  <si>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</si>
  <si>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</si>
  <si>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</si>
  <si>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</si>
  <si>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</si>
  <si>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</si>
  <si>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</si>
  <si>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</si>
  <si>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</si>
  <si>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</si>
  <si>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</si>
  <si>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</si>
  <si>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</si>
  <si>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</si>
  <si>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</si>
  <si>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</si>
  <si>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</si>
  <si>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</si>
  <si>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</si>
  <si>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</si>
  <si>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</si>
  <si>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</si>
  <si>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</si>
  <si>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</si>
  <si>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</si>
  <si>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</si>
  <si>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</si>
  <si>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</si>
  <si>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</si>
  <si>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</si>
  <si>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</si>
  <si>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</si>
  <si>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</si>
  <si>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</si>
  <si>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</si>
  <si>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</si>
  <si>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</si>
  <si>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</si>
  <si>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</si>
  <si>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</si>
  <si>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</si>
  <si>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</si>
  <si>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</si>
  <si>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</si>
  <si>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</si>
  <si>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</si>
  <si>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</si>
  <si>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</si>
  <si>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</si>
  <si>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</si>
  <si>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</si>
  <si>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</si>
  <si>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</si>
  <si>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</si>
  <si>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</si>
  <si>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</si>
  <si>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</si>
  <si>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</si>
  <si>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</si>
  <si>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</si>
  <si>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</si>
  <si>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</si>
  <si>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</si>
  <si>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</si>
  <si>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</si>
  <si>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</si>
  <si>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</si>
  <si>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</si>
  <si>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</si>
  <si>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</si>
  <si>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</si>
  <si>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</si>
  <si>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</si>
  <si>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</si>
  <si>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</si>
  <si>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</si>
  <si>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</si>
  <si>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</si>
  <si>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</si>
  <si>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</si>
  <si>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</si>
  <si>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</si>
  <si>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</si>
  <si>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</si>
  <si>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</si>
  <si>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</si>
  <si>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</si>
  <si>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</si>
  <si>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</si>
  <si>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</si>
  <si>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</si>
  <si>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</si>
  <si>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</si>
  <si>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</si>
  <si>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</si>
  <si>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</si>
  <si>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</si>
  <si>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</si>
  <si>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</si>
  <si>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</si>
  <si>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</si>
  <si>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</si>
  <si>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</si>
  <si>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</si>
  <si>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</si>
  <si>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</si>
  <si>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</si>
  <si>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</si>
  <si>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</si>
  <si>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</si>
  <si>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</si>
  <si>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</si>
  <si>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</si>
  <si>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</si>
  <si>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</si>
  <si>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</si>
  <si>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</si>
  <si>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</si>
  <si>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</si>
  <si>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</si>
  <si>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</si>
  <si>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</si>
  <si>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</si>
  <si>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</si>
  <si>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</si>
  <si>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</si>
  <si>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</si>
  <si>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</si>
  <si>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</si>
  <si>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</si>
  <si>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</si>
  <si>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</si>
  <si>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</si>
  <si>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</si>
  <si>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</si>
  <si>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</si>
  <si>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</si>
  <si>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</si>
  <si>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</si>
  <si>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</si>
  <si>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</si>
  <si>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</si>
  <si>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</si>
  <si>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</si>
  <si>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</si>
  <si>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</si>
  <si>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</si>
  <si>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</si>
  <si>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</si>
  <si>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</si>
  <si>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</si>
  <si>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</si>
  <si>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</si>
  <si>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</si>
  <si>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</si>
  <si>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</si>
  <si>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</si>
  <si>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</si>
  <si>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</si>
  <si>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</si>
  <si>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</si>
  <si>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</si>
  <si>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</si>
  <si>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</si>
  <si>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</si>
  <si>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</si>
  <si>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</si>
  <si>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</si>
  <si>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</si>
  <si>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</si>
  <si>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</si>
  <si>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</si>
  <si>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</si>
  <si>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</si>
  <si>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</si>
  <si>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</si>
  <si>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</si>
  <si>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</si>
  <si>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</si>
  <si>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</si>
  <si>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</si>
  <si>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</si>
  <si>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</si>
  <si>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</si>
  <si>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</si>
  <si>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</si>
  <si>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</si>
  <si>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</si>
  <si>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</si>
  <si>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</si>
  <si>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</si>
  <si>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</si>
  <si>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</si>
  <si>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</si>
  <si>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</si>
  <si>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</si>
  <si>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</si>
  <si>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</si>
  <si>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</si>
  <si>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</si>
  <si>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</si>
  <si>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</si>
  <si>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</si>
  <si>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</si>
  <si>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</si>
  <si>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</si>
  <si>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</si>
  <si>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</si>
  <si>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</si>
  <si>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</si>
  <si>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</si>
  <si>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</si>
  <si>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</si>
  <si>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</si>
  <si>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</si>
  <si>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</si>
  <si>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</si>
  <si>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</si>
  <si>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</si>
  <si>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</si>
  <si>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</si>
  <si>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</si>
  <si>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</si>
  <si>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</si>
  <si>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</si>
  <si>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</si>
  <si>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</si>
  <si>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</si>
  <si>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</si>
  <si>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</si>
  <si>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</si>
  <si>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</si>
  <si>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</si>
  <si>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</si>
  <si>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</si>
  <si>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</si>
  <si>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</si>
  <si>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</si>
  <si>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</si>
  <si>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</si>
  <si>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</si>
  <si>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</si>
  <si>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</si>
  <si>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</si>
  <si>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</si>
  <si>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</si>
  <si>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</si>
  <si>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</si>
  <si>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</si>
  <si>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</si>
  <si>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</si>
  <si>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</si>
  <si>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</si>
  <si>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</si>
  <si>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</si>
  <si>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</si>
  <si>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</si>
  <si>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</si>
  <si>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</si>
  <si>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</si>
  <si>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</si>
  <si>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</si>
  <si>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</si>
  <si>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</si>
  <si>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</si>
  <si>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</si>
  <si>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</si>
  <si>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</si>
  <si>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</si>
  <si>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</si>
  <si>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</si>
  <si>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</si>
  <si>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</si>
  <si>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</si>
  <si>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</si>
  <si>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</si>
  <si>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</si>
  <si>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</si>
  <si>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</si>
  <si>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</si>
  <si>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</si>
  <si>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</si>
  <si>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</si>
  <si>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</si>
  <si>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</si>
  <si>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</si>
  <si>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</si>
  <si>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</si>
  <si>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</si>
  <si>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</si>
  <si>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</si>
  <si>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</si>
  <si>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</si>
  <si>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</si>
  <si>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</si>
  <si>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</si>
  <si>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</si>
  <si>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</si>
  <si>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</si>
  <si>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</si>
  <si>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</si>
  <si>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</si>
  <si>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</si>
  <si>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</si>
  <si>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</si>
  <si>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</si>
  <si>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</si>
  <si>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</si>
  <si>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</si>
  <si>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</si>
  <si>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</si>
  <si>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</si>
  <si>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</si>
  <si>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</si>
  <si>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</si>
  <si>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</si>
  <si>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</si>
  <si>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</si>
  <si>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</si>
  <si>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</si>
  <si>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</si>
  <si>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</si>
  <si>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</si>
  <si>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</si>
  <si>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</si>
  <si>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</si>
  <si>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</si>
  <si>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</si>
  <si>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</si>
  <si>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</si>
  <si>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</si>
  <si>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</si>
  <si>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</si>
  <si>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</si>
  <si>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</si>
  <si>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</si>
  <si>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</si>
  <si>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</si>
  <si>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</si>
  <si>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</si>
  <si>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</si>
  <si>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</si>
  <si>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</si>
  <si>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</si>
  <si>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</si>
  <si>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</si>
  <si>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</si>
  <si>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</si>
  <si>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</si>
  <si>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</si>
  <si>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</si>
  <si>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</si>
  <si>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</si>
  <si>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</si>
  <si>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</si>
  <si>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</si>
  <si>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</si>
  <si>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</si>
  <si>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</si>
  <si>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</si>
  <si>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</si>
  <si>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</si>
  <si>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</si>
  <si>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</si>
  <si>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</si>
  <si>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</si>
  <si>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</si>
  <si>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</si>
  <si>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</si>
  <si>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</si>
  <si>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</si>
  <si>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</si>
  <si>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</si>
  <si>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</si>
  <si>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</si>
  <si>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</si>
  <si>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</si>
  <si>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</si>
  <si>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</si>
  <si>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</si>
  <si>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</si>
  <si>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</si>
  <si>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</si>
  <si>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</si>
  <si>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</si>
  <si>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</si>
  <si>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</si>
  <si>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</si>
  <si>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</si>
  <si>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</si>
  <si>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</si>
  <si>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</si>
  <si>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</si>
  <si>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</si>
  <si>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</si>
  <si>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</si>
  <si>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</si>
  <si>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</si>
  <si>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</si>
  <si>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</si>
  <si>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</si>
  <si>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</si>
  <si>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</si>
  <si>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</si>
  <si>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</si>
  <si>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</si>
  <si>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</si>
  <si>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</si>
  <si>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</si>
  <si>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</si>
  <si>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</si>
  <si>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</si>
  <si>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</si>
  <si>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</si>
  <si>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</si>
  <si>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</si>
  <si>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</si>
  <si>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</si>
  <si>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</si>
  <si>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</si>
  <si>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</si>
  <si>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</si>
  <si>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</si>
  <si>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</si>
  <si>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</si>
  <si>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</si>
  <si>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</si>
  <si>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</si>
  <si>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</si>
  <si>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</si>
  <si>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</si>
  <si>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</si>
  <si>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</si>
  <si>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</si>
  <si>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</si>
  <si>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</si>
  <si>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</si>
  <si>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</si>
  <si>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</si>
  <si>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</si>
  <si>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</si>
  <si>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</si>
  <si>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</si>
  <si>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</si>
  <si>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</si>
  <si>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</si>
  <si>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</si>
  <si>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</si>
  <si>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</si>
  <si>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</si>
  <si>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</si>
  <si>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</si>
  <si>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</si>
  <si>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</si>
  <si>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</si>
  <si>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</si>
  <si>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</si>
  <si>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</si>
  <si>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</si>
  <si>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</si>
  <si>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</si>
  <si>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</si>
  <si>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</si>
  <si>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</si>
  <si>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</si>
  <si>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</si>
  <si>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</si>
  <si>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</si>
  <si>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</si>
  <si>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</si>
  <si>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</si>
  <si>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</si>
  <si>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</si>
  <si>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</si>
  <si>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</si>
  <si>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</si>
  <si>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</si>
  <si>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</si>
  <si>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</si>
  <si>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</si>
  <si>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</si>
  <si>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</si>
  <si>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</si>
  <si>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</si>
  <si>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</si>
  <si>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</si>
  <si>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</si>
  <si>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</si>
  <si>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</si>
  <si>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</si>
  <si>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</si>
  <si>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</si>
  <si>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</si>
  <si>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</si>
  <si>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</si>
  <si>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</si>
  <si>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</si>
  <si>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</si>
  <si>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</si>
  <si>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</si>
  <si>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</si>
  <si>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</si>
  <si>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</si>
  <si>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</si>
  <si>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</si>
  <si>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</si>
  <si>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</si>
  <si>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</si>
  <si>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</si>
  <si>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</si>
  <si>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</si>
  <si>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</si>
  <si>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</si>
  <si>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</si>
  <si>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</si>
  <si>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</si>
  <si>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</si>
  <si>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</si>
  <si>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</si>
  <si>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</si>
  <si>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</si>
  <si>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</si>
  <si>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</si>
  <si>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</si>
  <si>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</si>
  <si>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</si>
  <si>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</si>
  <si>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</si>
  <si>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</si>
  <si>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</si>
  <si>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</si>
  <si>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</si>
  <si>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</si>
  <si>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</si>
  <si>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</si>
  <si>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</si>
  <si>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</si>
  <si>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</si>
  <si>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</si>
  <si>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</si>
  <si>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</si>
  <si>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</si>
  <si>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</si>
  <si>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</si>
  <si>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</si>
  <si>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</si>
  <si>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</si>
  <si>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</si>
  <si>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</si>
  <si>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</si>
  <si>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</si>
  <si>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</si>
  <si>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</si>
  <si>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</si>
  <si>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</si>
  <si>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</si>
  <si>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</si>
  <si>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</si>
  <si>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</si>
  <si>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</si>
  <si>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</si>
  <si>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</si>
  <si>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</si>
  <si>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</si>
  <si>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</si>
  <si>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</si>
  <si>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</si>
  <si>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</si>
  <si>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</si>
  <si>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</si>
  <si>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</si>
  <si>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</si>
  <si>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</si>
  <si>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</si>
  <si>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</si>
  <si>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</si>
  <si>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</si>
  <si>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</si>
  <si>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</si>
  <si>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</si>
  <si>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</si>
  <si>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</si>
  <si>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</si>
  <si>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</si>
  <si>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</si>
  <si>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</si>
  <si>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</si>
  <si>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</si>
  <si>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</si>
  <si>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</si>
  <si>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</si>
  <si>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</si>
  <si>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</si>
  <si>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</si>
  <si>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</si>
  <si>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</si>
  <si>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</si>
  <si>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</si>
  <si>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</si>
  <si>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</si>
  <si>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</si>
  <si>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</si>
  <si>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</si>
  <si>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</si>
  <si>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</si>
  <si>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</si>
  <si>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</si>
  <si>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</si>
  <si>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</si>
  <si>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</si>
  <si>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</si>
  <si>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</si>
  <si>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</si>
  <si>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</si>
  <si>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</si>
  <si>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</si>
  <si>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</si>
  <si>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</si>
  <si>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</si>
  <si>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</si>
  <si>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</si>
  <si>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</si>
  <si>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</si>
  <si>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</si>
  <si>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</si>
  <si>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</si>
  <si>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</si>
  <si>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</si>
  <si>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</si>
  <si>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</si>
  <si>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</si>
  <si>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</si>
  <si>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</si>
  <si>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</si>
  <si>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</si>
  <si>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</si>
  <si>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</si>
  <si>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</si>
  <si>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</si>
  <si>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</si>
  <si>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</si>
  <si>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</si>
  <si>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</si>
  <si>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</si>
  <si>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</si>
  <si>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</si>
  <si>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</si>
  <si>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</si>
  <si>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</si>
  <si>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</si>
  <si>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</si>
  <si>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</si>
  <si>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</si>
  <si>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</si>
  <si>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</si>
  <si>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</si>
  <si>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</si>
  <si>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</si>
  <si>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</si>
  <si>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</si>
  <si>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</si>
  <si>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</si>
  <si>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</si>
  <si>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</si>
  <si>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</si>
  <si>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</si>
  <si>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</si>
  <si>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</si>
  <si>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</si>
  <si>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</si>
  <si>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</si>
  <si>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</si>
  <si>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</si>
  <si>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</si>
  <si>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</si>
  <si>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</si>
  <si>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</si>
  <si>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</si>
  <si>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</si>
  <si>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</si>
  <si>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</si>
  <si>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</si>
  <si>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</si>
  <si>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</si>
  <si>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</si>
  <si>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</si>
  <si>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</si>
  <si>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</si>
  <si>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</si>
  <si>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</si>
  <si>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</si>
  <si>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</si>
  <si>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</si>
  <si>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</si>
  <si>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</si>
  <si>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</si>
  <si>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</si>
  <si>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</si>
  <si>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</si>
  <si>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</si>
  <si>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</si>
  <si>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</si>
  <si>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</si>
  <si>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</si>
  <si>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</si>
  <si>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</si>
  <si>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</si>
  <si>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</si>
  <si>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</si>
  <si>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</si>
  <si>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</si>
  <si>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</si>
  <si>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</si>
  <si>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</si>
  <si>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</si>
  <si>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</si>
  <si>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</si>
  <si>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</si>
  <si>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</si>
  <si>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</si>
  <si>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</si>
  <si>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</si>
  <si>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</si>
  <si>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</si>
  <si>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</si>
  <si>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</si>
  <si>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</si>
  <si>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</si>
  <si>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</si>
  <si>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</si>
  <si>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</si>
  <si>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</si>
  <si>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</si>
  <si>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</si>
  <si>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</si>
  <si>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</si>
  <si>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</si>
  <si>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</si>
  <si>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</si>
  <si>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</si>
  <si>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</si>
  <si>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</si>
  <si>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</si>
  <si>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</si>
  <si>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</si>
  <si>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</si>
  <si>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</si>
  <si>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</si>
  <si>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</si>
  <si>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</si>
  <si>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</si>
  <si>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</si>
  <si>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</si>
  <si>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</si>
  <si>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</si>
  <si>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</si>
  <si>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</si>
  <si>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</si>
  <si>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</si>
  <si>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</si>
  <si>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</si>
  <si>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</si>
  <si>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</si>
  <si>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</si>
  <si>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</si>
  <si>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</si>
  <si>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</si>
  <si>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</si>
  <si>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</si>
  <si>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</si>
  <si>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</si>
  <si>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</si>
  <si>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</si>
  <si>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</si>
  <si>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</si>
  <si>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</si>
  <si>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</si>
  <si>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</si>
  <si>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</si>
  <si>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</si>
  <si>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</si>
  <si>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</si>
  <si>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</si>
  <si>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</si>
  <si>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</si>
  <si>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</si>
  <si>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</si>
  <si>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</si>
  <si>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</si>
  <si>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</si>
  <si>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</si>
  <si>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</si>
  <si>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</si>
  <si>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</si>
  <si>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</si>
  <si>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</si>
  <si>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</si>
  <si>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</si>
  <si>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</si>
  <si>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</si>
  <si>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</si>
  <si>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</si>
  <si>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</si>
  <si>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</si>
  <si>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</si>
  <si>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</si>
  <si>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</si>
  <si>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</si>
  <si>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</si>
  <si>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</si>
  <si>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</si>
  <si>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</si>
  <si>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</si>
  <si>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</si>
  <si>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</si>
  <si>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</si>
  <si>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</si>
  <si>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</si>
  <si>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</si>
  <si>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</si>
  <si>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</si>
  <si>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</si>
  <si>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</si>
  <si>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</si>
  <si>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</si>
  <si>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</si>
  <si>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</si>
  <si>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</si>
  <si>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</si>
  <si>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</si>
  <si>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</si>
  <si>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</si>
  <si>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</si>
  <si>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</si>
  <si>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</si>
  <si>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</si>
  <si>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</si>
  <si>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</si>
  <si>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</si>
  <si>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</si>
  <si>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</si>
  <si>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</si>
  <si>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</si>
  <si>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</si>
  <si>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</si>
  <si>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</si>
  <si>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</si>
  <si>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</si>
  <si>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</si>
  <si>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</si>
  <si>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</si>
  <si>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</si>
  <si>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</si>
  <si>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</si>
  <si>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</si>
  <si>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</si>
  <si>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</si>
  <si>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</si>
  <si>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</si>
  <si>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</si>
  <si>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</si>
  <si>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</si>
  <si>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</si>
  <si>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</si>
  <si>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</si>
  <si>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</si>
  <si>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</si>
  <si>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</si>
  <si>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</si>
  <si>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</si>
  <si>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</si>
  <si>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</si>
  <si>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</si>
  <si>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</si>
  <si>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</si>
  <si>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</si>
  <si>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</si>
  <si>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</si>
  <si>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</si>
  <si>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</si>
  <si>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</si>
  <si>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</si>
  <si>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</si>
  <si>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</si>
  <si>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</si>
  <si>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</si>
  <si>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</si>
  <si>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</si>
  <si>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</si>
  <si>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</si>
  <si>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</si>
  <si>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</si>
  <si>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</si>
  <si>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</si>
  <si>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</si>
  <si>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</si>
  <si>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</si>
  <si>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</si>
  <si>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</si>
  <si>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</si>
  <si>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</si>
  <si>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</si>
  <si>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</si>
  <si>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</si>
  <si>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</si>
  <si>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</si>
  <si>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</si>
  <si>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</si>
  <si>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</si>
  <si>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</si>
  <si>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</si>
  <si>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</si>
  <si>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</si>
  <si>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</si>
  <si>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</si>
  <si>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</si>
  <si>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</si>
  <si>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</si>
  <si>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</si>
  <si>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</si>
  <si>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</si>
  <si>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</si>
  <si>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</si>
  <si>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</si>
  <si>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</si>
  <si>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</si>
  <si>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</si>
  <si>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</si>
  <si>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</si>
  <si>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</si>
  <si>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</si>
  <si>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</si>
  <si>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</si>
  <si>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</si>
  <si>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</si>
  <si>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</si>
  <si>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</si>
  <si>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</si>
  <si>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</si>
  <si>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</si>
  <si>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</si>
  <si>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</si>
  <si>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</si>
  <si>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</si>
  <si>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</si>
  <si>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</si>
  <si>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</si>
  <si>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</si>
  <si>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</si>
  <si>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</si>
  <si>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</si>
  <si>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</si>
  <si>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</si>
  <si>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</si>
  <si>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</si>
  <si>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</si>
  <si>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</si>
  <si>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</si>
  <si>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</si>
  <si>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</si>
  <si>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</si>
  <si>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</si>
  <si>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</si>
  <si>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</si>
  <si>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</si>
  <si>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</si>
  <si>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</si>
  <si>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</si>
  <si>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</si>
  <si>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</si>
  <si>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</si>
  <si>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</si>
  <si>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</si>
  <si>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</si>
  <si>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</si>
  <si>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</si>
  <si>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</si>
  <si>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</si>
  <si>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</si>
  <si>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</si>
  <si>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</si>
  <si>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</si>
  <si>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</si>
  <si>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</si>
  <si>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</si>
  <si>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</si>
  <si>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</si>
  <si>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</si>
  <si>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</si>
  <si>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</si>
  <si>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</si>
  <si>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</si>
  <si>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</si>
  <si>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</si>
  <si>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</si>
  <si>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</si>
  <si>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</si>
  <si>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</si>
  <si>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</si>
  <si>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</si>
  <si>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</si>
  <si>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</si>
  <si>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</si>
  <si>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</si>
  <si>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</si>
  <si>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</si>
  <si>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</si>
  <si>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</si>
  <si>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</si>
  <si>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</si>
  <si>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</si>
  <si>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</si>
  <si>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</si>
  <si>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</si>
  <si>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</si>
  <si>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</si>
  <si>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</si>
  <si>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</si>
  <si>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</si>
  <si>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</si>
  <si>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</si>
  <si>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</si>
  <si>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</si>
  <si>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</si>
  <si>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</si>
  <si>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</si>
  <si>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</si>
  <si>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</si>
  <si>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</si>
  <si>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</si>
  <si>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</si>
  <si>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</si>
  <si>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</si>
  <si>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</si>
  <si>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</si>
  <si>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</si>
  <si>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</si>
  <si>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</si>
  <si>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</si>
  <si>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</si>
  <si>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</si>
  <si>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</si>
  <si>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</si>
  <si>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</si>
  <si>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</si>
  <si>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</si>
  <si>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</si>
  <si>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</si>
  <si>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</si>
  <si>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</si>
  <si>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</si>
  <si>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</si>
  <si>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</si>
  <si>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</si>
  <si>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</si>
  <si>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</si>
  <si>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</si>
  <si>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</si>
  <si>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</si>
  <si>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</si>
  <si>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</si>
  <si>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</si>
  <si>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</si>
  <si>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</si>
  <si>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</si>
  <si>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</si>
  <si>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</si>
  <si>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</si>
  <si>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</si>
  <si>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</si>
  <si>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</si>
  <si>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</si>
  <si>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</si>
  <si>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</si>
  <si>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</si>
  <si>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</si>
  <si>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</si>
  <si>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</si>
  <si>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</si>
  <si>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</si>
  <si>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</si>
  <si>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</si>
  <si>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</si>
  <si>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</si>
  <si>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</si>
  <si>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</si>
  <si>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</si>
  <si>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</si>
  <si>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</si>
  <si>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</si>
  <si>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</si>
  <si>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</si>
  <si>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</si>
  <si>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</si>
  <si>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</si>
  <si>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</si>
  <si>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</si>
  <si>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</si>
  <si>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</si>
  <si>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</si>
  <si>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</si>
  <si>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</si>
  <si>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</si>
  <si>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</si>
  <si>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</si>
  <si>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</si>
  <si>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</si>
  <si>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</si>
  <si>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</si>
  <si>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</si>
  <si>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</si>
  <si>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</si>
  <si>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</si>
  <si>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</si>
  <si>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</si>
  <si>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</si>
  <si>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</si>
  <si>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</si>
  <si>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</si>
  <si>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</si>
  <si>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</si>
  <si>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</si>
  <si>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</si>
  <si>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</si>
  <si>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</si>
  <si>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</si>
  <si>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</si>
  <si>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</si>
  <si>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</si>
  <si>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</si>
  <si>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</si>
  <si>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</si>
  <si>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</si>
  <si>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</si>
  <si>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</si>
  <si>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</si>
  <si>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</si>
  <si>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</si>
  <si>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</si>
  <si>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</si>
  <si>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</si>
  <si>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</si>
  <si>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</si>
  <si>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</si>
  <si>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</si>
  <si>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</si>
  <si>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</si>
  <si>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</si>
  <si>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</si>
  <si>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</si>
  <si>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</si>
  <si>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</si>
  <si>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</si>
  <si>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</si>
  <si>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</si>
  <si>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</si>
  <si>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</si>
  <si>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</si>
  <si>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</si>
  <si>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</si>
  <si>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</si>
  <si>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</si>
  <si>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</si>
  <si>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</si>
  <si>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</si>
  <si>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</si>
  <si>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</si>
  <si>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</si>
  <si>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</si>
  <si>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</si>
  <si>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</si>
  <si>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</si>
  <si>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</si>
  <si>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</si>
  <si>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</si>
  <si>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</si>
  <si>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</si>
  <si>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</si>
  <si>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</si>
  <si>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</si>
  <si>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</si>
  <si>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</si>
  <si>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</si>
  <si>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</si>
  <si>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</si>
  <si>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</si>
  <si>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</si>
  <si>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</si>
  <si>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</si>
  <si>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</si>
  <si>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</si>
  <si>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</si>
  <si>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</si>
  <si>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</si>
  <si>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</si>
  <si>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</si>
  <si>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</si>
  <si>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</si>
  <si>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</si>
  <si>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</si>
  <si>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</si>
  <si>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</si>
  <si>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</si>
  <si>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</si>
  <si>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</si>
  <si>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</si>
  <si>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</si>
  <si>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</si>
  <si>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</si>
  <si>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</si>
  <si>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</si>
  <si>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</si>
  <si>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</si>
  <si>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</si>
  <si>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</si>
  <si>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</si>
  <si>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</si>
  <si>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</si>
  <si>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</si>
  <si>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</si>
  <si>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</si>
  <si>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</si>
  <si>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</si>
  <si>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</si>
  <si>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</si>
  <si>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</si>
  <si>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</si>
  <si>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</si>
  <si>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</si>
  <si>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</si>
  <si>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</si>
  <si>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</si>
  <si>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</si>
  <si>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</si>
  <si>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</si>
  <si>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</si>
  <si>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</si>
  <si>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</si>
  <si>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</si>
  <si>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</si>
  <si>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</si>
  <si>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</si>
  <si>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</si>
  <si>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</si>
  <si>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</si>
  <si>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</si>
  <si>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</si>
  <si>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</si>
  <si>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</si>
  <si>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</si>
  <si>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</si>
  <si>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</si>
  <si>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</si>
  <si>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</si>
  <si>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</si>
  <si>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</si>
  <si>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</si>
  <si>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</si>
  <si>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</si>
  <si>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</si>
  <si>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</si>
  <si>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</si>
  <si>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</si>
  <si>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</si>
  <si>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</si>
  <si>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</si>
  <si>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</si>
  <si>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</si>
  <si>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</si>
  <si>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</si>
  <si>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</si>
  <si>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</si>
  <si>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</si>
  <si>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</si>
  <si>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</si>
  <si>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</si>
  <si>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</si>
  <si>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</si>
  <si>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</si>
  <si>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</si>
  <si>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</si>
  <si>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</si>
  <si>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</si>
  <si>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</si>
  <si>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</si>
  <si>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</si>
  <si>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</si>
  <si>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</si>
  <si>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</si>
  <si>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</si>
  <si>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</si>
  <si>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</si>
  <si>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</si>
  <si>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</si>
  <si>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</si>
  <si>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</si>
  <si>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</si>
  <si>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</si>
  <si>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</si>
  <si>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</si>
  <si>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</si>
  <si>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</si>
  <si>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</si>
  <si>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</si>
  <si>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</si>
  <si>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</si>
  <si>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</si>
  <si>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</si>
  <si>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</si>
  <si>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</si>
  <si>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</si>
  <si>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</si>
  <si>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</si>
  <si>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</si>
  <si>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</si>
  <si>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</si>
  <si>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</si>
  <si>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</si>
  <si>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</si>
  <si>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</si>
  <si>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</si>
  <si>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</si>
  <si>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</si>
  <si>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</si>
  <si>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</si>
  <si>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</si>
  <si>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</si>
  <si>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</si>
  <si>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</si>
  <si>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</si>
  <si>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</si>
  <si>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</si>
  <si>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</si>
  <si>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</si>
  <si>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</si>
  <si>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</si>
  <si>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</si>
  <si>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</si>
  <si>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</si>
  <si>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</si>
  <si>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</si>
  <si>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</si>
  <si>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</si>
  <si>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</si>
  <si>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</si>
  <si>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</si>
  <si>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</si>
  <si>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</si>
  <si>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</si>
  <si>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</si>
  <si>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</si>
  <si>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</si>
  <si>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</si>
  <si>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</si>
  <si>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</si>
  <si>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</si>
  <si>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</si>
  <si>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</si>
  <si>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</si>
  <si>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</si>
  <si>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</si>
  <si>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</si>
  <si>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</si>
  <si>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</si>
  <si>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</si>
  <si>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</si>
  <si>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</si>
  <si>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</si>
  <si>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</si>
  <si>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</si>
  <si>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</si>
  <si>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</si>
  <si>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</si>
  <si>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</si>
  <si>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</si>
  <si>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</si>
  <si>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</si>
  <si>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</si>
  <si>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</si>
  <si>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</si>
  <si>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</si>
  <si>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</si>
  <si>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</si>
  <si>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</si>
  <si>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</si>
  <si>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</si>
  <si>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</si>
  <si>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</si>
  <si>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</si>
  <si>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</si>
  <si>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</si>
  <si>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</si>
  <si>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</si>
  <si>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</si>
  <si>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</si>
  <si>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</si>
  <si>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</si>
  <si>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</si>
  <si>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</si>
  <si>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</si>
  <si>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</si>
  <si>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</si>
  <si>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</si>
  <si>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</si>
  <si>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</si>
  <si>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</si>
  <si>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</si>
  <si>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</si>
  <si>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</si>
  <si>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</si>
  <si>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</si>
  <si>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</si>
  <si>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</si>
  <si>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</si>
  <si>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</si>
  <si>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</si>
  <si>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</si>
  <si>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</si>
  <si>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</si>
  <si>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</si>
  <si>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</si>
  <si>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</si>
  <si>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</si>
  <si>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</si>
  <si>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</si>
  <si>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</si>
  <si>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</si>
  <si>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</si>
  <si>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</si>
  <si>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</si>
  <si>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</si>
  <si>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</si>
  <si>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</si>
  <si>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</si>
  <si>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</si>
  <si>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</si>
  <si>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</si>
  <si>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</si>
  <si>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</si>
  <si>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</si>
  <si>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</si>
  <si>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</si>
  <si>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</si>
  <si>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</si>
  <si>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</si>
  <si>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</si>
  <si>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</si>
  <si>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</si>
  <si>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</si>
  <si>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</si>
  <si>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</si>
  <si>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</si>
  <si>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</si>
  <si>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</si>
  <si>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</si>
  <si>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</si>
  <si>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</si>
  <si>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</si>
  <si>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</si>
  <si>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</si>
  <si>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</si>
  <si>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</si>
  <si>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</si>
  <si>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</si>
  <si>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</si>
  <si>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</si>
  <si>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</si>
  <si>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</si>
  <si>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</si>
  <si>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</si>
  <si>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</si>
  <si>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</si>
  <si>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</si>
  <si>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</si>
  <si>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</si>
  <si>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</si>
  <si>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</si>
  <si>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</si>
  <si>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</si>
  <si>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</si>
  <si>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</si>
  <si>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</si>
  <si>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</si>
  <si>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</si>
  <si>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</si>
  <si>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</si>
  <si>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</si>
  <si>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</si>
  <si>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</si>
  <si>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</si>
  <si>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mean</t>
  </si>
  <si>
    <t>median</t>
  </si>
  <si>
    <t>minimum</t>
  </si>
  <si>
    <t>maximum</t>
  </si>
  <si>
    <t>variance</t>
  </si>
  <si>
    <t>std</t>
  </si>
  <si>
    <t>Successful_backers_count</t>
  </si>
  <si>
    <t>Failed_backer_count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</si>
</sst>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BEC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0" applyFont="1"/>
    <xf numFmtId="164" fontId="0" fillId="0" borderId="0" xfId="0" applyNumberFormat="1" applyAlignment="1">
      <alignment horizontal="left"/>
    </xf>
    <xf numFmtId="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438E04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DBECD"/>
      <color rgb="FFFFAABC"/>
      <color rgb="FF438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[CrowdfundingBook_solved.xlsx]Category!PivotTable13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3-7641-B176-F41937716098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C-B742-AFB5-1DA54E06A228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C-B742-AFB5-1DA54E06A228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AC-B742-AFB5-1DA54E06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082127"/>
        <c:axId val="100086127"/>
      </c:barChart>
      <c:catAx>
        <c:axId val="10008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6127"/>
        <c:crosses val="autoZero"/>
        <c:auto val="1"/>
        <c:lblAlgn val="ctr"/>
        <c:lblOffset val="100"/>
        <c:noMultiLvlLbl val="0"/>
      </c:catAx>
      <c:valAx>
        <c:axId val="1000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[CrowdfundingBook_solved.xlsx]Sub-Category!PivotTable14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Outcome Based on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3-3C4D-AA70-AB488FE75182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7-6941-98D0-EF7D9B7723C0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7-6941-98D0-EF7D9B7723C0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47-6941-98D0-EF7D9B772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4295584"/>
        <c:axId val="2010749248"/>
      </c:barChart>
      <c:catAx>
        <c:axId val="171429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49248"/>
        <c:crosses val="autoZero"/>
        <c:auto val="1"/>
        <c:lblAlgn val="ctr"/>
        <c:lblOffset val="100"/>
        <c:noMultiLvlLbl val="0"/>
      </c:catAx>
      <c:valAx>
        <c:axId val="2010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[CrowdfundingBook_solved.xlsx]Outcome!PivotTable18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2-AD45-AB65-74A14F27B5CF}"/>
            </c:ext>
          </c:extLst>
        </c:ser>
        <c:ser>
          <c:idx val="1"/>
          <c:order val="1"/>
          <c:tx>
            <c:strRef>
              <c:f>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2-AD45-AB65-74A14F27B5CF}"/>
            </c:ext>
          </c:extLst>
        </c:ser>
        <c:ser>
          <c:idx val="2"/>
          <c:order val="2"/>
          <c:tx>
            <c:strRef>
              <c:f>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2-AD45-AB65-74A14F27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392432"/>
        <c:axId val="308821135"/>
      </c:lineChart>
      <c:catAx>
        <c:axId val="21143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21135"/>
        <c:crosses val="autoZero"/>
        <c:auto val="1"/>
        <c:lblAlgn val="ctr"/>
        <c:lblOffset val="100"/>
        <c:noMultiLvlLbl val="0"/>
      </c:catAx>
      <c:valAx>
        <c:axId val="30882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9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2-7E49-8EDF-B310EC90FAB3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2-7E49-8EDF-B310EC90FAB3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2-7E49-8EDF-B310EC90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23007"/>
        <c:axId val="121433903"/>
      </c:lineChart>
      <c:catAx>
        <c:axId val="8552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3903"/>
        <c:crosses val="autoZero"/>
        <c:auto val="1"/>
        <c:lblAlgn val="ctr"/>
        <c:lblOffset val="100"/>
        <c:noMultiLvlLbl val="0"/>
      </c:catAx>
      <c:valAx>
        <c:axId val="12143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</a:t>
          </a:r>
        </a:p>
      </cx:txPr>
    </cx:title>
    <cx:plotArea>
      <cx:plotAreaRegion>
        <cx:series layoutId="boxWhisker" uniqueId="{97BE7353-D7D4-C14E-9E3A-F943ACDAC379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DF6F856F-60A7-B848-8B90-9C2914B7D52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Number of campaigns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campaigns backers</a:t>
          </a:r>
        </a:p>
      </cx:txPr>
    </cx:title>
    <cx:plotArea>
      <cx:plotAreaRegion>
        <cx:series layoutId="boxWhisker" uniqueId="{B30EDE02-A7B1-C04C-BA70-787FD4272A86}">
          <cx:tx>
            <cx:txData>
              <cx:f/>
              <cx:v>successful_backers_count</cx:v>
            </cx:txData>
          </cx:tx>
          <cx:dataId val="0"/>
          <cx:layoutPr>
            <cx:statistics quartileMethod="exclusive"/>
          </cx:layoutPr>
        </cx:series>
        <cx:series layoutId="boxWhisker" uniqueId="{00000004-431F-8542-ADBE-082A2431D2AB}">
          <cx:tx>
            <cx:txData>
              <cx:f/>
              <cx:v>Failed_backers_count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backers_count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backers_count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721295</xdr:colOff>
      <xdr:row>17</xdr:row>
      <xdr:rowOff>182196</xdr:rowOff>
    </xdr:from>
    <xdr:to>
      <xdr:col>9</xdr:col>
      <xdr:colOff>833315</xdr:colOff>
      <xdr:row>35</xdr:row>
      <xdr:rowOff>201246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4F76E-960A-27E1-FAC3-F51696AC0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</xdr:colOff>
      <xdr:row>32</xdr:row>
      <xdr:rowOff>179916</xdr:rowOff>
    </xdr:from>
    <xdr:to>
      <xdr:col>12</xdr:col>
      <xdr:colOff>201083</xdr:colOff>
      <xdr:row>60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9895-4580-235C-0966-D6AFAF0E3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21</xdr:row>
      <xdr:rowOff>50800</xdr:rowOff>
    </xdr:from>
    <xdr:to>
      <xdr:col>11</xdr:col>
      <xdr:colOff>444500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B5711-72E6-F969-BA5F-2BA99E2A5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15</xdr:row>
      <xdr:rowOff>21167</xdr:rowOff>
    </xdr:from>
    <xdr:to>
      <xdr:col>7</xdr:col>
      <xdr:colOff>84667</xdr:colOff>
      <xdr:row>30</xdr:row>
      <xdr:rowOff>59267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DECB3-DFF3-41CD-FB28-B457D9EBC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214923</xdr:colOff>
      <xdr:row>518</xdr:row>
      <xdr:rowOff>15631</xdr:rowOff>
    </xdr:from>
    <xdr:to>
      <xdr:col>17</xdr:col>
      <xdr:colOff>508000</xdr:colOff>
      <xdr:row>539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DACFB41-D459-1D41-D2D7-A2DC90A7A2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59023" y="105298631"/>
              <a:ext cx="6071577" cy="43785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449384</xdr:colOff>
      <xdr:row>518</xdr:row>
      <xdr:rowOff>113320</xdr:rowOff>
    </xdr:from>
    <xdr:to>
      <xdr:col>8</xdr:col>
      <xdr:colOff>761999</xdr:colOff>
      <xdr:row>538</xdr:row>
      <xdr:rowOff>185614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49121CD-4D8E-BCE7-B39B-27623300B0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3884" y="105396320"/>
              <a:ext cx="6332415" cy="41362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624973</xdr:colOff>
      <xdr:row>9</xdr:row>
      <xdr:rowOff>132346</xdr:rowOff>
    </xdr:from>
    <xdr:to>
      <xdr:col>11</xdr:col>
      <xdr:colOff>761999</xdr:colOff>
      <xdr:row>30</xdr:row>
      <xdr:rowOff>126999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EDE1D63-65A8-8908-2180-20072D569B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1073" y="1986546"/>
              <a:ext cx="6550526" cy="42618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40105</xdr:colOff>
      <xdr:row>23</xdr:row>
      <xdr:rowOff>60158</xdr:rowOff>
    </xdr:from>
    <xdr:to>
      <xdr:col>8</xdr:col>
      <xdr:colOff>441158</xdr:colOff>
      <xdr:row>26</xdr:row>
      <xdr:rowOff>66842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44BA982-1C10-17BD-129F-4A0A3C7FCF38}"/>
            </a:ext>
          </a:extLst>
        </xdr:cNvPr>
        <xdr:cNvCxnSpPr/>
      </xdr:nvCxnSpPr>
      <xdr:spPr>
        <a:xfrm flipH="1">
          <a:off x="7780421" y="4699000"/>
          <a:ext cx="401053" cy="6082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740611</xdr:colOff>
      <xdr:row>23</xdr:row>
      <xdr:rowOff>152400</xdr:rowOff>
    </xdr:from>
    <xdr:to>
      <xdr:col>9</xdr:col>
      <xdr:colOff>1141664</xdr:colOff>
      <xdr:row>26</xdr:row>
      <xdr:rowOff>159084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33D966E-92B9-8F4E-BAC3-3E7E5641BAC2}"/>
            </a:ext>
          </a:extLst>
        </xdr:cNvPr>
        <xdr:cNvCxnSpPr/>
      </xdr:nvCxnSpPr>
      <xdr:spPr>
        <a:xfrm flipH="1">
          <a:off x="9309769" y="4791242"/>
          <a:ext cx="401053" cy="6082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1236579</xdr:colOff>
      <xdr:row>26</xdr:row>
      <xdr:rowOff>93580</xdr:rowOff>
    </xdr:from>
    <xdr:to>
      <xdr:col>7</xdr:col>
      <xdr:colOff>200526</xdr:colOff>
      <xdr:row>27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D717778-D9B6-284A-B66C-6C9B3A4F617A}"/>
            </a:ext>
          </a:extLst>
        </xdr:cNvPr>
        <xdr:cNvCxnSpPr/>
      </xdr:nvCxnSpPr>
      <xdr:spPr>
        <a:xfrm>
          <a:off x="6423526" y="5334001"/>
          <a:ext cx="688474" cy="2339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1290053</xdr:colOff>
      <xdr:row>26</xdr:row>
      <xdr:rowOff>133684</xdr:rowOff>
    </xdr:from>
    <xdr:to>
      <xdr:col>10</xdr:col>
      <xdr:colOff>534737</xdr:colOff>
      <xdr:row>27</xdr:row>
      <xdr:rowOff>167106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DB58097-BCEA-CD4E-A465-121471BE7057}"/>
            </a:ext>
          </a:extLst>
        </xdr:cNvPr>
        <xdr:cNvCxnSpPr/>
      </xdr:nvCxnSpPr>
      <xdr:spPr>
        <a:xfrm flipH="1">
          <a:off x="9859211" y="5374105"/>
          <a:ext cx="628315" cy="2339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394367</xdr:colOff>
      <xdr:row>21</xdr:row>
      <xdr:rowOff>180475</xdr:rowOff>
    </xdr:from>
    <xdr:ext cx="855579" cy="608628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1EA2173-2C78-607F-AF3F-4EE8FEC3984F}"/>
            </a:ext>
          </a:extLst>
        </xdr:cNvPr>
        <xdr:cNvSpPr txBox="1"/>
      </xdr:nvSpPr>
      <xdr:spPr>
        <a:xfrm>
          <a:off x="8134683" y="4418264"/>
          <a:ext cx="855579" cy="608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Mean affected by outliers</a:t>
          </a:r>
        </a:p>
      </xdr:txBody>
    </xdr:sp>
    <xdr:clientData/>
  </xdr:oneCellAnchor>
  <xdr:oneCellAnchor>
    <xdr:from>
      <xdr:col>9</xdr:col>
      <xdr:colOff>1128293</xdr:colOff>
      <xdr:row>21</xdr:row>
      <xdr:rowOff>38770</xdr:rowOff>
    </xdr:from>
    <xdr:ext cx="855579" cy="608628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F012A3D-E4A4-C348-94CA-3D5AF7B31D8D}"/>
            </a:ext>
          </a:extLst>
        </xdr:cNvPr>
        <xdr:cNvSpPr txBox="1"/>
      </xdr:nvSpPr>
      <xdr:spPr>
        <a:xfrm>
          <a:off x="9697451" y="4276559"/>
          <a:ext cx="855579" cy="608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Mean affected by outliers</a:t>
          </a:r>
        </a:p>
      </xdr:txBody>
    </xdr:sp>
    <xdr:clientData/>
  </xdr:oneCellAnchor>
  <xdr:oneCellAnchor>
    <xdr:from>
      <xdr:col>10</xdr:col>
      <xdr:colOff>565483</xdr:colOff>
      <xdr:row>25</xdr:row>
      <xdr:rowOff>97590</xdr:rowOff>
    </xdr:from>
    <xdr:ext cx="855579" cy="608628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B6BA22B-3377-5242-A1A1-40F6C48FD314}"/>
            </a:ext>
          </a:extLst>
        </xdr:cNvPr>
        <xdr:cNvSpPr txBox="1"/>
      </xdr:nvSpPr>
      <xdr:spPr>
        <a:xfrm>
          <a:off x="10518272" y="5137485"/>
          <a:ext cx="855579" cy="608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Median unaffected by outliers</a:t>
          </a:r>
        </a:p>
      </xdr:txBody>
    </xdr:sp>
    <xdr:clientData/>
  </xdr:oneCellAnchor>
  <xdr:oneCellAnchor>
    <xdr:from>
      <xdr:col>6</xdr:col>
      <xdr:colOff>497973</xdr:colOff>
      <xdr:row>25</xdr:row>
      <xdr:rowOff>58820</xdr:rowOff>
    </xdr:from>
    <xdr:ext cx="855579" cy="608628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F3F3A3E-C9DB-764C-BE42-FECD525B3485}"/>
            </a:ext>
          </a:extLst>
        </xdr:cNvPr>
        <xdr:cNvSpPr txBox="1"/>
      </xdr:nvSpPr>
      <xdr:spPr>
        <a:xfrm>
          <a:off x="5684920" y="5098715"/>
          <a:ext cx="855579" cy="608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Median unaffected by outliers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pra Gupta" refreshedDate="45075.576132060189" createdVersion="8" refreshedVersion="8" minRefreshableVersion="3" recordCount="1000" xr:uid="{6F6F0CEE-EA76-9347-AD8F-8027FD32B7A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x v="2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x v="3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x v="4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x v="5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x v="6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x v="7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x v="8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x v="9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x v="1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x v="11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x v="12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x v="13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x v="14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x v="15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x v="16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x v="17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x v="18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x v="19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x v="2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x v="21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x v="22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x v="23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x v="24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x v="25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x v="26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x v="27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x v="28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x v="29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x v="3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x v="32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x v="33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x v="34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x v="35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x v="36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x v="37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x v="38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x v="39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x v="4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x v="41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x v="42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x v="43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x v="44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x v="45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x v="46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x v="47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x v="48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x v="49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x v="51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x v="52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x v="53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x v="54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x v="55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x v="56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x v="57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x v="58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x v="59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x v="6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x v="61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x v="62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x v="63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x v="64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x v="65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x v="66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x v="67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x v="68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x v="69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x v="7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x v="71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x v="72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x v="73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x v="74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x v="75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x v="76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x v="77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x v="78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x v="79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x v="8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x v="81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x v="82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x v="83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x v="84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x v="85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x v="86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x v="87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x v="88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x v="89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x v="9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x v="91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x v="92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x v="93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x v="94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x v="95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x v="96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x v="48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x v="97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x v="98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x v="1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x v="101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x v="102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x v="103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x v="104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x v="105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x v="106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x v="107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x v="108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x v="109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x v="11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x v="111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x v="112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x v="113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x v="114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x v="116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x v="117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x v="118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x v="119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x v="33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x v="12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x v="121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x v="122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x v="123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x v="124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x v="125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x v="126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x v="127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x v="128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x v="129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x v="13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x v="131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x v="132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x v="133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x v="134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x v="135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x v="137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x v="138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x v="139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x v="107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x v="14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x v="141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x v="142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x v="143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x v="144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x v="145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x v="146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x v="148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x v="149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x v="15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x v="151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x v="152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x v="153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x v="154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x v="155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x v="156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x v="157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x v="158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x v="159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x v="16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x v="161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x v="162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x v="163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x v="164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x v="165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x v="166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x v="167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x v="168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x v="169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x v="17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x v="171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x v="172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x v="173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x v="174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x v="175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x v="176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x v="177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x v="178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x v="179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x v="18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x v="181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x v="182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x v="183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x v="184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x v="186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x v="187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x v="188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x v="189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x v="19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x v="191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x v="192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x v="173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x v="193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x v="194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x v="195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x v="196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x v="197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x v="198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x v="199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x v="2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x v="201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x v="202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x v="203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x v="204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x v="205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x v="206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x v="207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x v="208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x v="209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x v="21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x v="211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x v="212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x v="213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x v="214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x v="215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x v="216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x v="217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x v="218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x v="219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x v="22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x v="221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x v="222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x v="172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x v="223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x v="224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x v="225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x v="226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x v="227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x v="228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x v="229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x v="23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x v="231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x v="232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x v="233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x v="194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x v="234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x v="235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x v="236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x v="237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x v="238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x v="239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x v="24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x v="241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x v="242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x v="243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x v="244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x v="245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x v="246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x v="247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x v="248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x v="25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x v="251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x v="136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x v="252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x v="253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x v="254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x v="255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x v="256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x v="257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x v="258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x v="259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x v="26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x v="261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x v="262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x v="263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x v="264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x v="265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x v="266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x v="267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x v="268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x v="269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x v="27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x v="271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x v="272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x v="73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x v="273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x v="274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x v="275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x v="276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x v="277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x v="278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x v="279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x v="28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x v="281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x v="282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x v="283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x v="284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x v="285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x v="286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x v="287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x v="288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x v="289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x v="291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x v="292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x v="293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x v="294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x v="295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x v="296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x v="297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x v="298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x v="299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x v="3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x v="247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x v="244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x v="301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x v="188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x v="302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x v="303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x v="304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x v="305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x v="306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x v="307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x v="308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x v="309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x v="31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x v="311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x v="79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x v="312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x v="313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x v="314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x v="315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x v="316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x v="317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x v="318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x v="319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x v="32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x v="32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x v="321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x v="322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x v="323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x v="324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x v="325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x v="326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x v="327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x v="328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x v="329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x v="33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x v="331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x v="332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x v="333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x v="296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x v="335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x v="336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x v="337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x v="338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x v="339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x v="34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x v="341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x v="342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x v="343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x v="344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x v="345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x v="65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x v="346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x v="347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x v="348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x v="349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x v="35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x v="351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x v="352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x v="353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x v="354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x v="355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x v="356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x v="357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x v="358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x v="359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x v="12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x v="36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x v="361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x v="362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x v="363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x v="364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x v="21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x v="365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x v="366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x v="367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x v="368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x v="369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x v="37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x v="371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x v="287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x v="372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x v="373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x v="374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x v="375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x v="376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x v="377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x v="378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x v="379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x v="381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x v="125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x v="383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x v="384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x v="385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x v="386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x v="387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x v="388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x v="277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x v="389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x v="39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x v="391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x v="392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x v="393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x v="394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x v="395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x v="396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x v="397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x v="398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x v="399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x v="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x v="116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x v="401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x v="402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x v="403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x v="404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x v="405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x v="406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x v="407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x v="408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x v="409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x v="41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x v="411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x v="412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x v="413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x v="414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x v="415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x v="416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x v="417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x v="418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x v="419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x v="42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x v="421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x v="422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x v="423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x v="424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x v="425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x v="428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x v="429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x v="411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x v="43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x v="431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x v="432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x v="433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x v="434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x v="435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x v="8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x v="436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x v="385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x v="437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x v="438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x v="439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x v="441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x v="442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x v="443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x v="315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x v="445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x v="446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x v="447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x v="448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x v="342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x v="449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x v="45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x v="451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x v="452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x v="453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x v="454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x v="455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x v="456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x v="457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x v="458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x v="459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x v="46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x v="461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x v="462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x v="463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x v="464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x v="465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x v="466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x v="467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x v="468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x v="469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x v="47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x v="471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x v="473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x v="474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x v="72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x v="443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x v="475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x v="81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x v="476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x v="192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x v="477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x v="478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x v="479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x v="48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x v="18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x v="481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x v="482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x v="194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x v="483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x v="484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x v="355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x v="485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x v="486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x v="487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x v="488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x v="489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x v="49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x v="312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x v="491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x v="492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x v="493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x v="494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x v="495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x v="496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x v="497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x v="498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x v="499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x v="5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x v="501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x v="502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x v="503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x v="504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x v="505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x v="506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x v="507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x v="508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x v="509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x v="51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x v="512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x v="513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x v="515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x v="516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x v="517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x v="518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x v="519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x v="52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x v="521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x v="522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x v="523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x v="524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x v="525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x v="188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x v="526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x v="527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x v="528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x v="522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x v="529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x v="53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x v="531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x v="515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x v="532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x v="533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x v="409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x v="534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x v="53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x v="535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x v="536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x v="537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x v="538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x v="539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x v="54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x v="505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x v="541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x v="542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x v="543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x v="544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x v="35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x v="152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x v="545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x v="546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x v="547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x v="548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x v="549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x v="55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x v="551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x v="552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x v="462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x v="553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x v="554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x v="548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x v="62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x v="556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x v="557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x v="27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x v="558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x v="559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x v="426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x v="56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x v="561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x v="562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x v="563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x v="565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x v="566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x v="567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x v="568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x v="569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x v="57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x v="571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x v="572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x v="573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x v="574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x v="511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x v="575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x v="576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x v="577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x v="578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x v="579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x v="58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x v="581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x v="582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x v="336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x v="583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x v="584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x v="585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x v="586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x v="587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x v="588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x v="589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x v="59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x v="591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x v="592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x v="593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x v="594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x v="595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x v="596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x v="597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x v="598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x v="6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x v="601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x v="602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x v="335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x v="603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x v="604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x v="605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x v="606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x v="65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x v="607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x v="608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x v="609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x v="61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x v="541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x v="611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x v="612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x v="613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x v="614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x v="615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x v="9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x v="616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x v="617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x v="618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x v="619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x v="62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x v="621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x v="622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x v="35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x v="623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x v="624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x v="625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x v="626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x v="627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x v="628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x v="629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x v="63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x v="632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x v="633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x v="634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x v="635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x v="636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x v="637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x v="638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x v="639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x v="64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x v="641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x v="642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x v="23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x v="643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x v="644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x v="645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x v="646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x v="626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x v="647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x v="159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x v="648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x v="267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x v="649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x v="248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x v="571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x v="65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x v="1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x v="651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x v="652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x v="653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x v="654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x v="656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x v="657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x v="265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x v="658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x v="659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x v="66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x v="661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x v="662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x v="663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x v="664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x v="665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x v="666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x v="43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x v="667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x v="668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x v="669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x v="67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x v="671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x v="673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x v="674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x v="675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x v="676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x v="677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x v="678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x v="679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x v="68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x v="681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x v="683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x v="684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x v="674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x v="685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x v="605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x v="686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x v="687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x v="688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x v="689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x v="69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x v="691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x v="692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x v="693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x v="694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x v="695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x v="123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x v="696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x v="697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x v="698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x v="699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x v="7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x v="701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x v="702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x v="703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x v="704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x v="431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x v="705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x v="706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x v="707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x v="708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x v="709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x v="71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x v="711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x v="157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x v="63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x v="712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x v="93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x v="713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x v="714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x v="715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x v="448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x v="717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x v="718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x v="719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x v="72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x v="721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x v="722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x v="723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x v="704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x v="725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x v="66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x v="726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x v="728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x v="729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x v="73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x v="731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x v="78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x v="732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x v="733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x v="734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x v="406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x v="735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x v="736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x v="737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x v="192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x v="738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x v="739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x v="613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x v="74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x v="145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x v="741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x v="742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x v="743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x v="744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x v="745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x v="746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x v="747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x v="362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x v="748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x v="749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x v="643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x v="75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x v="751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x v="752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x v="753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x v="754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x v="755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x v="756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x v="757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x v="758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x v="759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x v="76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x v="761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x v="444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x v="763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x v="764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x v="765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x v="766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x v="767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x v="768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x v="769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x v="77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x v="771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x v="772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x v="773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x v="774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x v="775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x v="776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x v="777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x v="779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x v="78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x v="335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x v="535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x v="27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x v="781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x v="782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x v="783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x v="784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x v="785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x v="786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x v="787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x v="788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x v="33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x v="79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x v="791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x v="792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x v="793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x v="794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x v="795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x v="796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x v="797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x v="798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x v="799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x v="8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x v="801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x v="802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x v="803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x v="212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x v="804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x v="805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x v="807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x v="722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x v="477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x v="259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x v="9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x v="808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x v="809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x v="444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x v="384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x v="81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x v="811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x v="813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x v="814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x v="8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x v="815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x v="816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x v="474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x v="817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x v="818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x v="819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x v="609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x v="547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x v="82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x v="821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x v="151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x v="822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x v="823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x v="824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x v="825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x v="826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x v="827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x v="828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x v="829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x v="83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x v="831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x v="832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x v="833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x v="834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x v="835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x v="836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x v="837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x v="219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x v="365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x v="838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x v="839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x v="84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x v="841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x v="842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x v="844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x v="845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x v="11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x v="848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x v="849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x v="78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x v="14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x v="85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x v="851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x v="852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x v="853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x v="854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x v="67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x v="855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x v="107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x v="344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x v="856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x v="857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x v="858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x v="859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x v="86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x v="17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x v="861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x v="862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x v="863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x v="864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x v="527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x v="865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x v="866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x v="867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x v="868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x v="105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x v="481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x v="253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x v="869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x v="864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x v="843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x v="289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x v="87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x v="871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x v="872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x v="873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x v="874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x v="875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x v="876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x v="877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x v="878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34828-AC4C-A248-9979-C46D396C7E50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24279-C5EC-CA45-A2D1-F3C959771444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C9800-92D1-6349-A862-9221C07BA33F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120" zoomScaleNormal="120" workbookViewId="0">
      <selection activeCell="C25" sqref="C2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2.6640625" bestFit="1" customWidth="1"/>
    <col min="6" max="6" width="18.5" bestFit="1" customWidth="1"/>
    <col min="7" max="7" width="13.33203125" bestFit="1" customWidth="1"/>
    <col min="8" max="8" width="18" bestFit="1" customWidth="1"/>
    <col min="9" max="9" width="21" bestFit="1" customWidth="1"/>
    <col min="12" max="13" width="11.1640625" bestFit="1" customWidth="1"/>
    <col min="14" max="14" width="26.83203125" bestFit="1" customWidth="1"/>
    <col min="15" max="15" width="25.33203125" bestFit="1" customWidth="1"/>
    <col min="18" max="18" width="28" bestFit="1" customWidth="1"/>
    <col min="19" max="19" width="19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ROUND(IFERROR(E2/H2,0),2)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ROUND(IFERROR(E3/H3,0),2)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ROUND(E67/D67*100,0)</f>
        <v>236</v>
      </c>
      <c r="G67" t="s">
        <v>20</v>
      </c>
      <c r="H67">
        <v>236</v>
      </c>
      <c r="I67">
        <f t="shared" ref="I67:I130" si="7">ROUND(IFERROR(E67/H67,0),2)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8">(((L67/60)/60)/24)+DATE(1970,1,1)</f>
        <v>40570.25</v>
      </c>
      <c r="O67" s="6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8"/>
        <v>42102.208333333328</v>
      </c>
      <c r="O68" s="6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8"/>
        <v>40203.25</v>
      </c>
      <c r="O69" s="6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8"/>
        <v>42943.208333333328</v>
      </c>
      <c r="O70" s="6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8"/>
        <v>40531.25</v>
      </c>
      <c r="O71" s="6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8"/>
        <v>40484.208333333336</v>
      </c>
      <c r="O72" s="6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8"/>
        <v>43799.25</v>
      </c>
      <c r="O73" s="6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8"/>
        <v>42186.208333333328</v>
      </c>
      <c r="O74" s="6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8"/>
        <v>42701.25</v>
      </c>
      <c r="O75" s="6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8"/>
        <v>42456.208333333328</v>
      </c>
      <c r="O76" s="6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8"/>
        <v>43296.208333333328</v>
      </c>
      <c r="O77" s="6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8"/>
        <v>42027.25</v>
      </c>
      <c r="O78" s="6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8"/>
        <v>40448.208333333336</v>
      </c>
      <c r="O79" s="6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8"/>
        <v>43206.208333333328</v>
      </c>
      <c r="O80" s="6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8"/>
        <v>43267.208333333328</v>
      </c>
      <c r="O81" s="6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8"/>
        <v>42976.208333333328</v>
      </c>
      <c r="O82" s="6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8"/>
        <v>43062.25</v>
      </c>
      <c r="O83" s="6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8"/>
        <v>43482.25</v>
      </c>
      <c r="O84" s="6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8"/>
        <v>42579.208333333328</v>
      </c>
      <c r="O85" s="6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8"/>
        <v>41118.208333333336</v>
      </c>
      <c r="O86" s="6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8"/>
        <v>40797.208333333336</v>
      </c>
      <c r="O87" s="6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8"/>
        <v>42128.208333333328</v>
      </c>
      <c r="O88" s="6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8"/>
        <v>40610.25</v>
      </c>
      <c r="O89" s="6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8"/>
        <v>42110.208333333328</v>
      </c>
      <c r="O90" s="6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8"/>
        <v>40283.208333333336</v>
      </c>
      <c r="O91" s="6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8"/>
        <v>42425.25</v>
      </c>
      <c r="O92" s="6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8"/>
        <v>42588.208333333328</v>
      </c>
      <c r="O93" s="6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8"/>
        <v>40352.208333333336</v>
      </c>
      <c r="O94" s="6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8"/>
        <v>41202.208333333336</v>
      </c>
      <c r="O95" s="6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8"/>
        <v>43562.208333333328</v>
      </c>
      <c r="O96" s="6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8"/>
        <v>43752.208333333328</v>
      </c>
      <c r="O97" s="6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8"/>
        <v>40612.25</v>
      </c>
      <c r="O98" s="6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8"/>
        <v>42180.208333333328</v>
      </c>
      <c r="O99" s="6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8"/>
        <v>42212.208333333328</v>
      </c>
      <c r="O100" s="6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8"/>
        <v>41968.25</v>
      </c>
      <c r="O101" s="6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8"/>
        <v>40835.208333333336</v>
      </c>
      <c r="O102" s="6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8"/>
        <v>42056.25</v>
      </c>
      <c r="O103" s="6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8"/>
        <v>43234.208333333328</v>
      </c>
      <c r="O104" s="6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8"/>
        <v>40475.208333333336</v>
      </c>
      <c r="O105" s="6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8"/>
        <v>42878.208333333328</v>
      </c>
      <c r="O106" s="6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8"/>
        <v>41366.208333333336</v>
      </c>
      <c r="O107" s="6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8"/>
        <v>43716.208333333328</v>
      </c>
      <c r="O108" s="6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8"/>
        <v>43213.208333333328</v>
      </c>
      <c r="O109" s="6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8"/>
        <v>41005.208333333336</v>
      </c>
      <c r="O110" s="6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8"/>
        <v>41651.25</v>
      </c>
      <c r="O111" s="6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8"/>
        <v>43354.208333333328</v>
      </c>
      <c r="O112" s="6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8"/>
        <v>41174.208333333336</v>
      </c>
      <c r="O113" s="6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8"/>
        <v>41875.208333333336</v>
      </c>
      <c r="O114" s="6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8"/>
        <v>42990.208333333328</v>
      </c>
      <c r="O115" s="6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8"/>
        <v>43564.208333333328</v>
      </c>
      <c r="O116" s="6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8"/>
        <v>43056.25</v>
      </c>
      <c r="O117" s="6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8"/>
        <v>42265.208333333328</v>
      </c>
      <c r="O118" s="6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8"/>
        <v>40808.208333333336</v>
      </c>
      <c r="O119" s="6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8"/>
        <v>41665.25</v>
      </c>
      <c r="O120" s="6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8"/>
        <v>41806.208333333336</v>
      </c>
      <c r="O121" s="6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8"/>
        <v>42111.208333333328</v>
      </c>
      <c r="O122" s="6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8"/>
        <v>41917.208333333336</v>
      </c>
      <c r="O123" s="6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8"/>
        <v>41970.25</v>
      </c>
      <c r="O124" s="6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8"/>
        <v>42332.25</v>
      </c>
      <c r="O125" s="6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8"/>
        <v>43598.208333333328</v>
      </c>
      <c r="O126" s="6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8"/>
        <v>43362.208333333328</v>
      </c>
      <c r="O127" s="6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8"/>
        <v>42596.208333333328</v>
      </c>
      <c r="O128" s="6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8"/>
        <v>40310.208333333336</v>
      </c>
      <c r="O129" s="6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8"/>
        <v>40417.208333333336</v>
      </c>
      <c r="O130" s="6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ROUND(E131/D131*100,0)</f>
        <v>3</v>
      </c>
      <c r="G131" t="s">
        <v>74</v>
      </c>
      <c r="H131">
        <v>55</v>
      </c>
      <c r="I131">
        <f t="shared" ref="I131:I194" si="13">ROUND(IFERROR(E131/H131,0),2)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4">(((L131/60)/60)/24)+DATE(1970,1,1)</f>
        <v>42038.25</v>
      </c>
      <c r="O131" s="6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4"/>
        <v>40842.208333333336</v>
      </c>
      <c r="O132" s="6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4"/>
        <v>41607.25</v>
      </c>
      <c r="O133" s="6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4"/>
        <v>43112.25</v>
      </c>
      <c r="O134" s="6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4"/>
        <v>40767.208333333336</v>
      </c>
      <c r="O135" s="6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4"/>
        <v>40713.208333333336</v>
      </c>
      <c r="O136" s="6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4"/>
        <v>41340.25</v>
      </c>
      <c r="O137" s="6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4"/>
        <v>41797.208333333336</v>
      </c>
      <c r="O138" s="6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4"/>
        <v>40457.208333333336</v>
      </c>
      <c r="O139" s="6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4"/>
        <v>41180.208333333336</v>
      </c>
      <c r="O140" s="6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4"/>
        <v>42115.208333333328</v>
      </c>
      <c r="O141" s="6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4"/>
        <v>43156.25</v>
      </c>
      <c r="O142" s="6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4"/>
        <v>42167.208333333328</v>
      </c>
      <c r="O143" s="6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4"/>
        <v>41005.208333333336</v>
      </c>
      <c r="O144" s="6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4"/>
        <v>40357.208333333336</v>
      </c>
      <c r="O145" s="6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4"/>
        <v>43633.208333333328</v>
      </c>
      <c r="O146" s="6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4"/>
        <v>41889.208333333336</v>
      </c>
      <c r="O147" s="6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4"/>
        <v>40855.25</v>
      </c>
      <c r="O148" s="6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4"/>
        <v>42534.208333333328</v>
      </c>
      <c r="O149" s="6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4"/>
        <v>42941.208333333328</v>
      </c>
      <c r="O150" s="6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4"/>
        <v>41275.25</v>
      </c>
      <c r="O151" s="6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4"/>
        <v>43450.25</v>
      </c>
      <c r="O152" s="6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4"/>
        <v>41799.208333333336</v>
      </c>
      <c r="O153" s="6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4"/>
        <v>42783.25</v>
      </c>
      <c r="O154" s="6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4"/>
        <v>41201.208333333336</v>
      </c>
      <c r="O155" s="6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4"/>
        <v>42502.208333333328</v>
      </c>
      <c r="O156" s="6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4"/>
        <v>40262.208333333336</v>
      </c>
      <c r="O157" s="6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4"/>
        <v>43743.208333333328</v>
      </c>
      <c r="O158" s="6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4"/>
        <v>41638.25</v>
      </c>
      <c r="O159" s="6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4"/>
        <v>42346.25</v>
      </c>
      <c r="O160" s="6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4"/>
        <v>43551.208333333328</v>
      </c>
      <c r="O161" s="6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4"/>
        <v>43582.208333333328</v>
      </c>
      <c r="O162" s="6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4"/>
        <v>42270.208333333328</v>
      </c>
      <c r="O163" s="6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4"/>
        <v>43442.25</v>
      </c>
      <c r="O164" s="6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4"/>
        <v>43028.208333333328</v>
      </c>
      <c r="O165" s="6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4"/>
        <v>43016.208333333328</v>
      </c>
      <c r="O166" s="6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4"/>
        <v>42948.208333333328</v>
      </c>
      <c r="O167" s="6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4"/>
        <v>40534.25</v>
      </c>
      <c r="O168" s="6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4"/>
        <v>41435.208333333336</v>
      </c>
      <c r="O169" s="6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4"/>
        <v>43518.25</v>
      </c>
      <c r="O170" s="6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4"/>
        <v>41077.208333333336</v>
      </c>
      <c r="O171" s="6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4"/>
        <v>42950.208333333328</v>
      </c>
      <c r="O172" s="6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4"/>
        <v>41718.208333333336</v>
      </c>
      <c r="O173" s="6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4"/>
        <v>41839.208333333336</v>
      </c>
      <c r="O174" s="6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4"/>
        <v>41412.208333333336</v>
      </c>
      <c r="O175" s="6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4"/>
        <v>42282.208333333328</v>
      </c>
      <c r="O176" s="6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4"/>
        <v>42613.208333333328</v>
      </c>
      <c r="O177" s="6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4"/>
        <v>42616.208333333328</v>
      </c>
      <c r="O178" s="6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4"/>
        <v>40497.25</v>
      </c>
      <c r="O179" s="6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4"/>
        <v>42999.208333333328</v>
      </c>
      <c r="O180" s="6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4"/>
        <v>41350.208333333336</v>
      </c>
      <c r="O181" s="6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4"/>
        <v>40259.208333333336</v>
      </c>
      <c r="O182" s="6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4"/>
        <v>43012.208333333328</v>
      </c>
      <c r="O183" s="6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4"/>
        <v>43631.208333333328</v>
      </c>
      <c r="O184" s="6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4"/>
        <v>40430.208333333336</v>
      </c>
      <c r="O185" s="6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4"/>
        <v>43588.208333333328</v>
      </c>
      <c r="O186" s="6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4"/>
        <v>43233.208333333328</v>
      </c>
      <c r="O187" s="6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4"/>
        <v>41782.208333333336</v>
      </c>
      <c r="O188" s="6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4"/>
        <v>41328.25</v>
      </c>
      <c r="O189" s="6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4"/>
        <v>41975.25</v>
      </c>
      <c r="O190" s="6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4"/>
        <v>42433.25</v>
      </c>
      <c r="O191" s="6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4"/>
        <v>41429.208333333336</v>
      </c>
      <c r="O192" s="6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4"/>
        <v>43536.208333333328</v>
      </c>
      <c r="O193" s="6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4"/>
        <v>41817.208333333336</v>
      </c>
      <c r="O194" s="6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ROUND(E195/D195*100,0)</f>
        <v>46</v>
      </c>
      <c r="G195" t="s">
        <v>14</v>
      </c>
      <c r="H195">
        <v>65</v>
      </c>
      <c r="I195">
        <f t="shared" ref="I195:I258" si="19">ROUND(IFERROR(E195/H195,0),2)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20">(((L195/60)/60)/24)+DATE(1970,1,1)</f>
        <v>43198.208333333328</v>
      </c>
      <c r="O195" s="6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20"/>
        <v>42261.208333333328</v>
      </c>
      <c r="O196" s="6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0"/>
        <v>43310.208333333328</v>
      </c>
      <c r="O197" s="6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0"/>
        <v>42616.208333333328</v>
      </c>
      <c r="O198" s="6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0"/>
        <v>42909.208333333328</v>
      </c>
      <c r="O199" s="6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0"/>
        <v>40396.208333333336</v>
      </c>
      <c r="O200" s="6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0"/>
        <v>42192.208333333328</v>
      </c>
      <c r="O201" s="6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0"/>
        <v>40262.208333333336</v>
      </c>
      <c r="O202" s="6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0"/>
        <v>41845.208333333336</v>
      </c>
      <c r="O203" s="6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0"/>
        <v>40818.208333333336</v>
      </c>
      <c r="O204" s="6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0"/>
        <v>42752.25</v>
      </c>
      <c r="O205" s="6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0"/>
        <v>40636.208333333336</v>
      </c>
      <c r="O206" s="6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0"/>
        <v>43390.208333333328</v>
      </c>
      <c r="O207" s="6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0"/>
        <v>40236.25</v>
      </c>
      <c r="O208" s="6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0"/>
        <v>43340.208333333328</v>
      </c>
      <c r="O209" s="6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0"/>
        <v>43048.25</v>
      </c>
      <c r="O210" s="6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0"/>
        <v>42496.208333333328</v>
      </c>
      <c r="O211" s="6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0"/>
        <v>42797.25</v>
      </c>
      <c r="O212" s="6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0"/>
        <v>41513.208333333336</v>
      </c>
      <c r="O213" s="6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0"/>
        <v>43814.25</v>
      </c>
      <c r="O214" s="6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0"/>
        <v>40488.208333333336</v>
      </c>
      <c r="O215" s="6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0"/>
        <v>40409.208333333336</v>
      </c>
      <c r="O216" s="6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0"/>
        <v>43509.25</v>
      </c>
      <c r="O217" s="6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0"/>
        <v>40869.25</v>
      </c>
      <c r="O218" s="6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0"/>
        <v>43583.208333333328</v>
      </c>
      <c r="O219" s="6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0"/>
        <v>40858.25</v>
      </c>
      <c r="O220" s="6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0"/>
        <v>41137.208333333336</v>
      </c>
      <c r="O221" s="6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0"/>
        <v>40725.208333333336</v>
      </c>
      <c r="O222" s="6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0"/>
        <v>41081.208333333336</v>
      </c>
      <c r="O223" s="6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0"/>
        <v>41914.208333333336</v>
      </c>
      <c r="O224" s="6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0"/>
        <v>42445.208333333328</v>
      </c>
      <c r="O225" s="6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0"/>
        <v>41906.208333333336</v>
      </c>
      <c r="O226" s="6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0"/>
        <v>41762.208333333336</v>
      </c>
      <c r="O227" s="6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0"/>
        <v>40276.208333333336</v>
      </c>
      <c r="O228" s="6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0"/>
        <v>42139.208333333328</v>
      </c>
      <c r="O229" s="6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0"/>
        <v>42613.208333333328</v>
      </c>
      <c r="O230" s="6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0"/>
        <v>42887.208333333328</v>
      </c>
      <c r="O231" s="6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0"/>
        <v>43805.25</v>
      </c>
      <c r="O232" s="6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0"/>
        <v>41415.208333333336</v>
      </c>
      <c r="O233" s="6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0"/>
        <v>42576.208333333328</v>
      </c>
      <c r="O234" s="6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0"/>
        <v>40706.208333333336</v>
      </c>
      <c r="O235" s="6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0"/>
        <v>42969.208333333328</v>
      </c>
      <c r="O236" s="6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0"/>
        <v>42779.25</v>
      </c>
      <c r="O237" s="6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0"/>
        <v>43641.208333333328</v>
      </c>
      <c r="O238" s="6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0"/>
        <v>41754.208333333336</v>
      </c>
      <c r="O239" s="6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0"/>
        <v>43083.25</v>
      </c>
      <c r="O240" s="6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0"/>
        <v>42245.208333333328</v>
      </c>
      <c r="O241" s="6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0"/>
        <v>40396.208333333336</v>
      </c>
      <c r="O242" s="6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0"/>
        <v>41742.208333333336</v>
      </c>
      <c r="O243" s="6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0"/>
        <v>42865.208333333328</v>
      </c>
      <c r="O244" s="6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0"/>
        <v>43163.25</v>
      </c>
      <c r="O245" s="6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0"/>
        <v>41834.208333333336</v>
      </c>
      <c r="O246" s="6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0"/>
        <v>41736.208333333336</v>
      </c>
      <c r="O247" s="6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0"/>
        <v>41491.208333333336</v>
      </c>
      <c r="O248" s="6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0"/>
        <v>42726.25</v>
      </c>
      <c r="O249" s="6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0"/>
        <v>42004.25</v>
      </c>
      <c r="O250" s="6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0"/>
        <v>42006.25</v>
      </c>
      <c r="O251" s="6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0"/>
        <v>40203.25</v>
      </c>
      <c r="O252" s="6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0"/>
        <v>41252.25</v>
      </c>
      <c r="O253" s="6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0"/>
        <v>41572.208333333336</v>
      </c>
      <c r="O254" s="6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0"/>
        <v>40641.208333333336</v>
      </c>
      <c r="O255" s="6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0"/>
        <v>42787.25</v>
      </c>
      <c r="O256" s="6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0"/>
        <v>40590.25</v>
      </c>
      <c r="O257" s="6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20"/>
        <v>42393.25</v>
      </c>
      <c r="O258" s="6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ROUND(E259/D259*100,0)</f>
        <v>146</v>
      </c>
      <c r="G259" t="s">
        <v>20</v>
      </c>
      <c r="H259">
        <v>92</v>
      </c>
      <c r="I259">
        <f t="shared" ref="I259:I322" si="25">ROUND(IFERROR(E259/H259,0),2)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6">(((L259/60)/60)/24)+DATE(1970,1,1)</f>
        <v>41338.25</v>
      </c>
      <c r="O259" s="6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6"/>
        <v>42712.25</v>
      </c>
      <c r="O260" s="6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6"/>
        <v>41251.25</v>
      </c>
      <c r="O261" s="6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6"/>
        <v>41180.208333333336</v>
      </c>
      <c r="O262" s="6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6"/>
        <v>40415.208333333336</v>
      </c>
      <c r="O263" s="6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6"/>
        <v>40638.208333333336</v>
      </c>
      <c r="O264" s="6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6"/>
        <v>40187.25</v>
      </c>
      <c r="O265" s="6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6"/>
        <v>41317.25</v>
      </c>
      <c r="O266" s="6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6"/>
        <v>42372.25</v>
      </c>
      <c r="O267" s="6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6"/>
        <v>41950.25</v>
      </c>
      <c r="O268" s="6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6"/>
        <v>41206.208333333336</v>
      </c>
      <c r="O269" s="6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6"/>
        <v>41186.208333333336</v>
      </c>
      <c r="O270" s="6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6"/>
        <v>43496.25</v>
      </c>
      <c r="O271" s="6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6"/>
        <v>40514.25</v>
      </c>
      <c r="O272" s="6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6"/>
        <v>42345.25</v>
      </c>
      <c r="O273" s="6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6"/>
        <v>43656.208333333328</v>
      </c>
      <c r="O274" s="6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6"/>
        <v>42995.208333333328</v>
      </c>
      <c r="O275" s="6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6"/>
        <v>43045.25</v>
      </c>
      <c r="O276" s="6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6"/>
        <v>43561.208333333328</v>
      </c>
      <c r="O277" s="6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6"/>
        <v>41018.208333333336</v>
      </c>
      <c r="O278" s="6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6"/>
        <v>40378.208333333336</v>
      </c>
      <c r="O279" s="6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6"/>
        <v>41239.25</v>
      </c>
      <c r="O280" s="6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6"/>
        <v>43346.208333333328</v>
      </c>
      <c r="O281" s="6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6"/>
        <v>43060.25</v>
      </c>
      <c r="O282" s="6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6"/>
        <v>40979.25</v>
      </c>
      <c r="O283" s="6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6"/>
        <v>42701.25</v>
      </c>
      <c r="O284" s="6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6"/>
        <v>42520.208333333328</v>
      </c>
      <c r="O285" s="6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6"/>
        <v>41030.208333333336</v>
      </c>
      <c r="O286" s="6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6"/>
        <v>42623.208333333328</v>
      </c>
      <c r="O287" s="6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6"/>
        <v>42697.25</v>
      </c>
      <c r="O288" s="6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6"/>
        <v>42122.208333333328</v>
      </c>
      <c r="O289" s="6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6"/>
        <v>40982.208333333336</v>
      </c>
      <c r="O290" s="6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6"/>
        <v>42219.208333333328</v>
      </c>
      <c r="O291" s="6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6"/>
        <v>41404.208333333336</v>
      </c>
      <c r="O292" s="6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6"/>
        <v>40831.208333333336</v>
      </c>
      <c r="O293" s="6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6"/>
        <v>40984.208333333336</v>
      </c>
      <c r="O294" s="6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6"/>
        <v>40456.208333333336</v>
      </c>
      <c r="O295" s="6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6"/>
        <v>43399.208333333328</v>
      </c>
      <c r="O296" s="6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6"/>
        <v>41562.208333333336</v>
      </c>
      <c r="O297" s="6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6"/>
        <v>43493.25</v>
      </c>
      <c r="O298" s="6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6"/>
        <v>41653.25</v>
      </c>
      <c r="O299" s="6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6"/>
        <v>42426.25</v>
      </c>
      <c r="O300" s="6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6"/>
        <v>42432.25</v>
      </c>
      <c r="O301" s="6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6"/>
        <v>42977.208333333328</v>
      </c>
      <c r="O302" s="6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6"/>
        <v>42061.25</v>
      </c>
      <c r="O303" s="6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6"/>
        <v>43345.208333333328</v>
      </c>
      <c r="O304" s="6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6"/>
        <v>42376.25</v>
      </c>
      <c r="O305" s="6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6"/>
        <v>42589.208333333328</v>
      </c>
      <c r="O306" s="6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6"/>
        <v>42448.208333333328</v>
      </c>
      <c r="O307" s="6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6"/>
        <v>42930.208333333328</v>
      </c>
      <c r="O308" s="6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6"/>
        <v>41066.208333333336</v>
      </c>
      <c r="O309" s="6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6"/>
        <v>40651.208333333336</v>
      </c>
      <c r="O310" s="6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6"/>
        <v>40807.208333333336</v>
      </c>
      <c r="O311" s="6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6"/>
        <v>40277.208333333336</v>
      </c>
      <c r="O312" s="6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6"/>
        <v>40590.25</v>
      </c>
      <c r="O313" s="6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6"/>
        <v>41572.208333333336</v>
      </c>
      <c r="O314" s="6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6"/>
        <v>40966.25</v>
      </c>
      <c r="O315" s="6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6"/>
        <v>43536.208333333328</v>
      </c>
      <c r="O316" s="6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6"/>
        <v>41783.208333333336</v>
      </c>
      <c r="O317" s="6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6"/>
        <v>43788.25</v>
      </c>
      <c r="O318" s="6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6"/>
        <v>42869.208333333328</v>
      </c>
      <c r="O319" s="6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6"/>
        <v>41684.25</v>
      </c>
      <c r="O320" s="6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6"/>
        <v>40402.208333333336</v>
      </c>
      <c r="O321" s="6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6"/>
        <v>40673.208333333336</v>
      </c>
      <c r="O322" s="6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ROUND(E323/D323*100,0)</f>
        <v>94</v>
      </c>
      <c r="G323" t="s">
        <v>14</v>
      </c>
      <c r="H323">
        <v>2468</v>
      </c>
      <c r="I323">
        <f t="shared" ref="I323:I386" si="31">ROUND(IFERROR(E323/H323,0),2)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2">(((L323/60)/60)/24)+DATE(1970,1,1)</f>
        <v>40634.208333333336</v>
      </c>
      <c r="O323" s="6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2"/>
        <v>40507.25</v>
      </c>
      <c r="O324" s="6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2"/>
        <v>41725.208333333336</v>
      </c>
      <c r="O325" s="6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2"/>
        <v>42176.208333333328</v>
      </c>
      <c r="O326" s="6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2"/>
        <v>43267.208333333328</v>
      </c>
      <c r="O327" s="6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2"/>
        <v>42364.25</v>
      </c>
      <c r="O328" s="6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2"/>
        <v>43705.208333333328</v>
      </c>
      <c r="O329" s="6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2"/>
        <v>43434.25</v>
      </c>
      <c r="O330" s="6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2"/>
        <v>42716.25</v>
      </c>
      <c r="O331" s="6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2"/>
        <v>43077.25</v>
      </c>
      <c r="O332" s="6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2"/>
        <v>40896.25</v>
      </c>
      <c r="O333" s="6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2"/>
        <v>41361.208333333336</v>
      </c>
      <c r="O334" s="6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2"/>
        <v>43424.25</v>
      </c>
      <c r="O335" s="6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2"/>
        <v>43110.25</v>
      </c>
      <c r="O336" s="6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2"/>
        <v>43784.25</v>
      </c>
      <c r="O337" s="6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2"/>
        <v>40527.25</v>
      </c>
      <c r="O338" s="6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2"/>
        <v>43780.25</v>
      </c>
      <c r="O339" s="6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2"/>
        <v>40821.208333333336</v>
      </c>
      <c r="O340" s="6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2"/>
        <v>42949.208333333328</v>
      </c>
      <c r="O341" s="6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2"/>
        <v>40889.25</v>
      </c>
      <c r="O342" s="6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2"/>
        <v>42244.208333333328</v>
      </c>
      <c r="O343" s="6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2"/>
        <v>41475.208333333336</v>
      </c>
      <c r="O344" s="6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2"/>
        <v>41597.25</v>
      </c>
      <c r="O345" s="6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2"/>
        <v>43122.25</v>
      </c>
      <c r="O346" s="6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2"/>
        <v>42194.208333333328</v>
      </c>
      <c r="O347" s="6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2"/>
        <v>42971.208333333328</v>
      </c>
      <c r="O348" s="6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2"/>
        <v>42046.25</v>
      </c>
      <c r="O349" s="6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2"/>
        <v>42782.25</v>
      </c>
      <c r="O350" s="6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2"/>
        <v>42930.208333333328</v>
      </c>
      <c r="O351" s="6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2"/>
        <v>42144.208333333328</v>
      </c>
      <c r="O352" s="6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2"/>
        <v>42240.208333333328</v>
      </c>
      <c r="O353" s="6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2"/>
        <v>42315.25</v>
      </c>
      <c r="O354" s="6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2"/>
        <v>43651.208333333328</v>
      </c>
      <c r="O355" s="6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2"/>
        <v>41520.208333333336</v>
      </c>
      <c r="O356" s="6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2"/>
        <v>42757.25</v>
      </c>
      <c r="O357" s="6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2"/>
        <v>40922.25</v>
      </c>
      <c r="O358" s="6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2"/>
        <v>42250.208333333328</v>
      </c>
      <c r="O359" s="6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2"/>
        <v>43322.208333333328</v>
      </c>
      <c r="O360" s="6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2"/>
        <v>40782.208333333336</v>
      </c>
      <c r="O361" s="6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2"/>
        <v>40544.25</v>
      </c>
      <c r="O362" s="6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2"/>
        <v>43015.208333333328</v>
      </c>
      <c r="O363" s="6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2"/>
        <v>40570.25</v>
      </c>
      <c r="O364" s="6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2"/>
        <v>40904.25</v>
      </c>
      <c r="O365" s="6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2"/>
        <v>43164.25</v>
      </c>
      <c r="O366" s="6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2"/>
        <v>42733.25</v>
      </c>
      <c r="O367" s="6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2"/>
        <v>40546.25</v>
      </c>
      <c r="O368" s="6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2"/>
        <v>41930.208333333336</v>
      </c>
      <c r="O369" s="6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2"/>
        <v>40464.208333333336</v>
      </c>
      <c r="O370" s="6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2"/>
        <v>41308.25</v>
      </c>
      <c r="O371" s="6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2"/>
        <v>43570.208333333328</v>
      </c>
      <c r="O372" s="6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2"/>
        <v>42043.25</v>
      </c>
      <c r="O373" s="6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2"/>
        <v>42012.25</v>
      </c>
      <c r="O374" s="6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2"/>
        <v>42964.208333333328</v>
      </c>
      <c r="O375" s="6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2"/>
        <v>43476.25</v>
      </c>
      <c r="O376" s="6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2"/>
        <v>42293.208333333328</v>
      </c>
      <c r="O377" s="6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2"/>
        <v>41826.208333333336</v>
      </c>
      <c r="O378" s="6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2"/>
        <v>43760.208333333328</v>
      </c>
      <c r="O379" s="6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2"/>
        <v>43241.208333333328</v>
      </c>
      <c r="O380" s="6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2"/>
        <v>40843.208333333336</v>
      </c>
      <c r="O381" s="6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2"/>
        <v>41448.208333333336</v>
      </c>
      <c r="O382" s="6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2"/>
        <v>42163.208333333328</v>
      </c>
      <c r="O383" s="6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2"/>
        <v>43024.208333333328</v>
      </c>
      <c r="O384" s="6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2"/>
        <v>43509.25</v>
      </c>
      <c r="O385" s="6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2"/>
        <v>42776.25</v>
      </c>
      <c r="O386" s="6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ROUND(E387/D387*100,0)</f>
        <v>146</v>
      </c>
      <c r="G387" t="s">
        <v>20</v>
      </c>
      <c r="H387">
        <v>1137</v>
      </c>
      <c r="I387">
        <f t="shared" ref="I387:I450" si="37">ROUND(IFERROR(E387/H387,0),2)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8">(((L387/60)/60)/24)+DATE(1970,1,1)</f>
        <v>43553.208333333328</v>
      </c>
      <c r="O387" s="6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8"/>
        <v>40355.208333333336</v>
      </c>
      <c r="O388" s="6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8"/>
        <v>41072.208333333336</v>
      </c>
      <c r="O389" s="6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8"/>
        <v>40912.25</v>
      </c>
      <c r="O390" s="6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8"/>
        <v>40479.208333333336</v>
      </c>
      <c r="O391" s="6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8"/>
        <v>41530.208333333336</v>
      </c>
      <c r="O392" s="6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8"/>
        <v>41653.25</v>
      </c>
      <c r="O393" s="6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8"/>
        <v>40549.25</v>
      </c>
      <c r="O394" s="6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8"/>
        <v>42933.208333333328</v>
      </c>
      <c r="O395" s="6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8"/>
        <v>41484.208333333336</v>
      </c>
      <c r="O396" s="6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8"/>
        <v>40885.25</v>
      </c>
      <c r="O397" s="6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8"/>
        <v>43378.208333333328</v>
      </c>
      <c r="O398" s="6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8"/>
        <v>41417.208333333336</v>
      </c>
      <c r="O399" s="6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8"/>
        <v>43228.208333333328</v>
      </c>
      <c r="O400" s="6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8"/>
        <v>40576.25</v>
      </c>
      <c r="O401" s="6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8"/>
        <v>41502.208333333336</v>
      </c>
      <c r="O402" s="6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8"/>
        <v>43765.208333333328</v>
      </c>
      <c r="O403" s="6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8"/>
        <v>40914.25</v>
      </c>
      <c r="O404" s="6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8"/>
        <v>40310.208333333336</v>
      </c>
      <c r="O405" s="6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8"/>
        <v>43053.25</v>
      </c>
      <c r="O406" s="6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8"/>
        <v>43255.208333333328</v>
      </c>
      <c r="O407" s="6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8"/>
        <v>41304.25</v>
      </c>
      <c r="O408" s="6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8"/>
        <v>43751.208333333328</v>
      </c>
      <c r="O409" s="6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8"/>
        <v>42541.208333333328</v>
      </c>
      <c r="O410" s="6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8"/>
        <v>42843.208333333328</v>
      </c>
      <c r="O411" s="6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8"/>
        <v>42122.208333333328</v>
      </c>
      <c r="O412" s="6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8"/>
        <v>42884.208333333328</v>
      </c>
      <c r="O413" s="6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8"/>
        <v>41642.25</v>
      </c>
      <c r="O414" s="6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8"/>
        <v>43431.25</v>
      </c>
      <c r="O415" s="6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8"/>
        <v>40288.208333333336</v>
      </c>
      <c r="O416" s="6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8"/>
        <v>40921.25</v>
      </c>
      <c r="O417" s="6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8"/>
        <v>40560.25</v>
      </c>
      <c r="O418" s="6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8"/>
        <v>43407.208333333328</v>
      </c>
      <c r="O419" s="6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8"/>
        <v>41035.208333333336</v>
      </c>
      <c r="O420" s="6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8"/>
        <v>40899.25</v>
      </c>
      <c r="O421" s="6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8"/>
        <v>42911.208333333328</v>
      </c>
      <c r="O422" s="6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8"/>
        <v>42915.208333333328</v>
      </c>
      <c r="O423" s="6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8"/>
        <v>40285.208333333336</v>
      </c>
      <c r="O424" s="6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8"/>
        <v>40808.208333333336</v>
      </c>
      <c r="O425" s="6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8"/>
        <v>43208.208333333328</v>
      </c>
      <c r="O426" s="6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8"/>
        <v>42213.208333333328</v>
      </c>
      <c r="O427" s="6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8"/>
        <v>41332.25</v>
      </c>
      <c r="O428" s="6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8"/>
        <v>41895.208333333336</v>
      </c>
      <c r="O429" s="6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8"/>
        <v>40585.25</v>
      </c>
      <c r="O430" s="6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8"/>
        <v>41680.25</v>
      </c>
      <c r="O431" s="6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8"/>
        <v>43737.208333333328</v>
      </c>
      <c r="O432" s="6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8"/>
        <v>43273.208333333328</v>
      </c>
      <c r="O433" s="6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8"/>
        <v>41761.208333333336</v>
      </c>
      <c r="O434" s="6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8"/>
        <v>41603.25</v>
      </c>
      <c r="O435" s="6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8"/>
        <v>42705.25</v>
      </c>
      <c r="O436" s="6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8"/>
        <v>41988.25</v>
      </c>
      <c r="O437" s="6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8"/>
        <v>43575.208333333328</v>
      </c>
      <c r="O438" s="6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8"/>
        <v>42260.208333333328</v>
      </c>
      <c r="O439" s="6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8"/>
        <v>41337.25</v>
      </c>
      <c r="O440" s="6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8"/>
        <v>42680.208333333328</v>
      </c>
      <c r="O441" s="6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8"/>
        <v>42916.208333333328</v>
      </c>
      <c r="O442" s="6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8"/>
        <v>41025.208333333336</v>
      </c>
      <c r="O443" s="6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8"/>
        <v>42980.208333333328</v>
      </c>
      <c r="O444" s="6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8"/>
        <v>40451.208333333336</v>
      </c>
      <c r="O445" s="6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8"/>
        <v>40748.208333333336</v>
      </c>
      <c r="O446" s="6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8"/>
        <v>40515.25</v>
      </c>
      <c r="O447" s="6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8"/>
        <v>41261.25</v>
      </c>
      <c r="O448" s="6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8"/>
        <v>43088.25</v>
      </c>
      <c r="O449" s="6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8"/>
        <v>41378.208333333336</v>
      </c>
      <c r="O450" s="6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ROUND(E451/D451*100,0)</f>
        <v>967</v>
      </c>
      <c r="G451" t="s">
        <v>20</v>
      </c>
      <c r="H451">
        <v>86</v>
      </c>
      <c r="I451">
        <f t="shared" ref="I451:I514" si="43">ROUND(IFERROR(E451/H451,0),2)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4">(((L451/60)/60)/24)+DATE(1970,1,1)</f>
        <v>43530.25</v>
      </c>
      <c r="O451" s="6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4"/>
        <v>43394.208333333328</v>
      </c>
      <c r="O452" s="6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4"/>
        <v>42935.208333333328</v>
      </c>
      <c r="O453" s="6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4"/>
        <v>40365.208333333336</v>
      </c>
      <c r="O454" s="6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4"/>
        <v>42705.25</v>
      </c>
      <c r="O455" s="6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4"/>
        <v>41568.208333333336</v>
      </c>
      <c r="O456" s="6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4"/>
        <v>40809.208333333336</v>
      </c>
      <c r="O457" s="6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4"/>
        <v>43141.25</v>
      </c>
      <c r="O458" s="6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4"/>
        <v>42657.208333333328</v>
      </c>
      <c r="O459" s="6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4"/>
        <v>40265.208333333336</v>
      </c>
      <c r="O460" s="6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4"/>
        <v>42001.25</v>
      </c>
      <c r="O461" s="6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4"/>
        <v>40399.208333333336</v>
      </c>
      <c r="O462" s="6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4"/>
        <v>41757.208333333336</v>
      </c>
      <c r="O463" s="6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4"/>
        <v>41304.25</v>
      </c>
      <c r="O464" s="6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4"/>
        <v>41639.25</v>
      </c>
      <c r="O465" s="6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4"/>
        <v>43142.25</v>
      </c>
      <c r="O466" s="6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4"/>
        <v>43127.25</v>
      </c>
      <c r="O467" s="6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4"/>
        <v>41409.208333333336</v>
      </c>
      <c r="O468" s="6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4"/>
        <v>42331.25</v>
      </c>
      <c r="O469" s="6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4"/>
        <v>43569.208333333328</v>
      </c>
      <c r="O470" s="6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4"/>
        <v>42142.208333333328</v>
      </c>
      <c r="O471" s="6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4"/>
        <v>42716.25</v>
      </c>
      <c r="O472" s="6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4"/>
        <v>41031.208333333336</v>
      </c>
      <c r="O473" s="6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4"/>
        <v>43535.208333333328</v>
      </c>
      <c r="O474" s="6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4"/>
        <v>43277.208333333328</v>
      </c>
      <c r="O475" s="6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4"/>
        <v>41989.25</v>
      </c>
      <c r="O476" s="6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4"/>
        <v>41450.208333333336</v>
      </c>
      <c r="O477" s="6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4"/>
        <v>43322.208333333328</v>
      </c>
      <c r="O478" s="6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4"/>
        <v>40720.208333333336</v>
      </c>
      <c r="O479" s="6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4"/>
        <v>42072.208333333328</v>
      </c>
      <c r="O480" s="6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4"/>
        <v>42945.208333333328</v>
      </c>
      <c r="O481" s="6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4"/>
        <v>40248.25</v>
      </c>
      <c r="O482" s="6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4"/>
        <v>41913.208333333336</v>
      </c>
      <c r="O483" s="6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4"/>
        <v>40963.25</v>
      </c>
      <c r="O484" s="6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4"/>
        <v>43811.25</v>
      </c>
      <c r="O485" s="6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4"/>
        <v>41855.208333333336</v>
      </c>
      <c r="O486" s="6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4"/>
        <v>43626.208333333328</v>
      </c>
      <c r="O487" s="6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4"/>
        <v>43168.25</v>
      </c>
      <c r="O488" s="6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4"/>
        <v>42845.208333333328</v>
      </c>
      <c r="O489" s="6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4"/>
        <v>42403.25</v>
      </c>
      <c r="O490" s="6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4"/>
        <v>40406.208333333336</v>
      </c>
      <c r="O491" s="6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4"/>
        <v>43786.25</v>
      </c>
      <c r="O492" s="6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4"/>
        <v>41456.208333333336</v>
      </c>
      <c r="O493" s="6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4"/>
        <v>40336.208333333336</v>
      </c>
      <c r="O494" s="6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4"/>
        <v>43645.208333333328</v>
      </c>
      <c r="O495" s="6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4"/>
        <v>40990.208333333336</v>
      </c>
      <c r="O496" s="6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4"/>
        <v>41800.208333333336</v>
      </c>
      <c r="O497" s="6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4"/>
        <v>42876.208333333328</v>
      </c>
      <c r="O498" s="6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4"/>
        <v>42724.25</v>
      </c>
      <c r="O499" s="6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4"/>
        <v>42005.25</v>
      </c>
      <c r="O500" s="6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4"/>
        <v>42444.208333333328</v>
      </c>
      <c r="O501" s="6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4"/>
        <v>41395.208333333336</v>
      </c>
      <c r="O502" s="6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4"/>
        <v>41345.208333333336</v>
      </c>
      <c r="O503" s="6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4"/>
        <v>41117.208333333336</v>
      </c>
      <c r="O504" s="6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4"/>
        <v>42186.208333333328</v>
      </c>
      <c r="O505" s="6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4"/>
        <v>42142.208333333328</v>
      </c>
      <c r="O506" s="6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4"/>
        <v>41341.25</v>
      </c>
      <c r="O507" s="6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4"/>
        <v>43062.25</v>
      </c>
      <c r="O508" s="6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4"/>
        <v>41373.208333333336</v>
      </c>
      <c r="O509" s="6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4"/>
        <v>43310.208333333328</v>
      </c>
      <c r="O510" s="6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4"/>
        <v>41034.208333333336</v>
      </c>
      <c r="O511" s="6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4"/>
        <v>43251.208333333328</v>
      </c>
      <c r="O512" s="6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4"/>
        <v>43671.208333333328</v>
      </c>
      <c r="O513" s="6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4"/>
        <v>41825.208333333336</v>
      </c>
      <c r="O514" s="6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ROUND(E515/D515*100,0)</f>
        <v>39</v>
      </c>
      <c r="G515" t="s">
        <v>74</v>
      </c>
      <c r="H515">
        <v>35</v>
      </c>
      <c r="I515">
        <f t="shared" ref="I515:I578" si="49">ROUND(IFERROR(E515/H515,0),2)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50">(((L515/60)/60)/24)+DATE(1970,1,1)</f>
        <v>40430.208333333336</v>
      </c>
      <c r="O515" s="6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50"/>
        <v>41614.25</v>
      </c>
      <c r="O516" s="6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0"/>
        <v>40900.25</v>
      </c>
      <c r="O517" s="6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0"/>
        <v>40396.208333333336</v>
      </c>
      <c r="O518" s="6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0"/>
        <v>42860.208333333328</v>
      </c>
      <c r="O519" s="6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0"/>
        <v>43154.25</v>
      </c>
      <c r="O520" s="6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0"/>
        <v>42012.25</v>
      </c>
      <c r="O521" s="6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0"/>
        <v>43574.208333333328</v>
      </c>
      <c r="O522" s="6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0"/>
        <v>42605.208333333328</v>
      </c>
      <c r="O523" s="6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0"/>
        <v>41093.208333333336</v>
      </c>
      <c r="O524" s="6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0"/>
        <v>40241.25</v>
      </c>
      <c r="O525" s="6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0"/>
        <v>40294.208333333336</v>
      </c>
      <c r="O526" s="6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0"/>
        <v>40505.25</v>
      </c>
      <c r="O527" s="6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0"/>
        <v>42364.25</v>
      </c>
      <c r="O528" s="6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0"/>
        <v>42405.25</v>
      </c>
      <c r="O529" s="6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50"/>
        <v>41601.25</v>
      </c>
      <c r="O530" s="6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0"/>
        <v>41769.208333333336</v>
      </c>
      <c r="O531" s="6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0"/>
        <v>40421.208333333336</v>
      </c>
      <c r="O532" s="6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50"/>
        <v>41589.25</v>
      </c>
      <c r="O533" s="6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0"/>
        <v>43125.25</v>
      </c>
      <c r="O534" s="6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50"/>
        <v>41479.208333333336</v>
      </c>
      <c r="O535" s="6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0"/>
        <v>43329.208333333328</v>
      </c>
      <c r="O536" s="6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50"/>
        <v>43259.208333333328</v>
      </c>
      <c r="O537" s="6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50"/>
        <v>40414.208333333336</v>
      </c>
      <c r="O538" s="6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50"/>
        <v>43342.208333333328</v>
      </c>
      <c r="O539" s="6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0"/>
        <v>41539.208333333336</v>
      </c>
      <c r="O540" s="6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0"/>
        <v>43647.208333333328</v>
      </c>
      <c r="O541" s="6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0"/>
        <v>43225.208333333328</v>
      </c>
      <c r="O542" s="6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50"/>
        <v>42165.208333333328</v>
      </c>
      <c r="O543" s="6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50"/>
        <v>42391.25</v>
      </c>
      <c r="O544" s="6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0"/>
        <v>41528.208333333336</v>
      </c>
      <c r="O545" s="6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0"/>
        <v>42377.25</v>
      </c>
      <c r="O546" s="6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0"/>
        <v>43824.25</v>
      </c>
      <c r="O547" s="6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0"/>
        <v>43360.208333333328</v>
      </c>
      <c r="O548" s="6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0"/>
        <v>42029.25</v>
      </c>
      <c r="O549" s="6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0"/>
        <v>42461.208333333328</v>
      </c>
      <c r="O550" s="6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0"/>
        <v>41422.208333333336</v>
      </c>
      <c r="O551" s="6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50"/>
        <v>40968.25</v>
      </c>
      <c r="O552" s="6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0"/>
        <v>41993.25</v>
      </c>
      <c r="O553" s="6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0"/>
        <v>42700.25</v>
      </c>
      <c r="O554" s="6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0"/>
        <v>40545.25</v>
      </c>
      <c r="O555" s="6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0"/>
        <v>42723.25</v>
      </c>
      <c r="O556" s="6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50"/>
        <v>41731.208333333336</v>
      </c>
      <c r="O557" s="6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0"/>
        <v>40792.208333333336</v>
      </c>
      <c r="O558" s="6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0"/>
        <v>42279.208333333328</v>
      </c>
      <c r="O559" s="6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0"/>
        <v>42424.25</v>
      </c>
      <c r="O560" s="6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0"/>
        <v>42584.208333333328</v>
      </c>
      <c r="O561" s="6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0"/>
        <v>40865.25</v>
      </c>
      <c r="O562" s="6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50"/>
        <v>40833.208333333336</v>
      </c>
      <c r="O563" s="6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50"/>
        <v>43536.208333333328</v>
      </c>
      <c r="O564" s="6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0"/>
        <v>43417.25</v>
      </c>
      <c r="O565" s="6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0"/>
        <v>42078.208333333328</v>
      </c>
      <c r="O566" s="6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0"/>
        <v>40862.25</v>
      </c>
      <c r="O567" s="6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0"/>
        <v>42424.25</v>
      </c>
      <c r="O568" s="6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0"/>
        <v>41830.208333333336</v>
      </c>
      <c r="O569" s="6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0"/>
        <v>40374.208333333336</v>
      </c>
      <c r="O570" s="6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50"/>
        <v>40554.25</v>
      </c>
      <c r="O571" s="6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0"/>
        <v>41993.25</v>
      </c>
      <c r="O572" s="6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50"/>
        <v>42174.208333333328</v>
      </c>
      <c r="O573" s="6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0"/>
        <v>42275.208333333328</v>
      </c>
      <c r="O574" s="6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0"/>
        <v>41761.208333333336</v>
      </c>
      <c r="O575" s="6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0"/>
        <v>43806.25</v>
      </c>
      <c r="O576" s="6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0"/>
        <v>41779.208333333336</v>
      </c>
      <c r="O577" s="6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50"/>
        <v>43040.208333333328</v>
      </c>
      <c r="O578" s="6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ROUND(E579/D579*100,0)</f>
        <v>19</v>
      </c>
      <c r="G579" t="s">
        <v>74</v>
      </c>
      <c r="H579">
        <v>37</v>
      </c>
      <c r="I579">
        <f t="shared" ref="I579:I642" si="55">ROUND(IFERROR(E579/H579,0),2)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6">(((L579/60)/60)/24)+DATE(1970,1,1)</f>
        <v>40613.25</v>
      </c>
      <c r="O579" s="6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6"/>
        <v>40878.25</v>
      </c>
      <c r="O580" s="6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6"/>
        <v>40762.208333333336</v>
      </c>
      <c r="O581" s="6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6"/>
        <v>41696.25</v>
      </c>
      <c r="O582" s="6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6"/>
        <v>40662.208333333336</v>
      </c>
      <c r="O583" s="6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6"/>
        <v>42165.208333333328</v>
      </c>
      <c r="O584" s="6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6"/>
        <v>40959.25</v>
      </c>
      <c r="O585" s="6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6"/>
        <v>41024.208333333336</v>
      </c>
      <c r="O586" s="6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6"/>
        <v>40255.208333333336</v>
      </c>
      <c r="O587" s="6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6"/>
        <v>40499.25</v>
      </c>
      <c r="O588" s="6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6"/>
        <v>43484.25</v>
      </c>
      <c r="O589" s="6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6"/>
        <v>40262.208333333336</v>
      </c>
      <c r="O590" s="6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6"/>
        <v>42190.208333333328</v>
      </c>
      <c r="O591" s="6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6"/>
        <v>41994.25</v>
      </c>
      <c r="O592" s="6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6"/>
        <v>40373.208333333336</v>
      </c>
      <c r="O593" s="6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6"/>
        <v>41789.208333333336</v>
      </c>
      <c r="O594" s="6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6"/>
        <v>41724.208333333336</v>
      </c>
      <c r="O595" s="6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6"/>
        <v>42548.208333333328</v>
      </c>
      <c r="O596" s="6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6"/>
        <v>40253.208333333336</v>
      </c>
      <c r="O597" s="6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6"/>
        <v>42434.25</v>
      </c>
      <c r="O598" s="6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6"/>
        <v>43786.25</v>
      </c>
      <c r="O599" s="6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6"/>
        <v>40344.208333333336</v>
      </c>
      <c r="O600" s="6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6"/>
        <v>42047.25</v>
      </c>
      <c r="O601" s="6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6"/>
        <v>41485.208333333336</v>
      </c>
      <c r="O602" s="6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6"/>
        <v>41789.208333333336</v>
      </c>
      <c r="O603" s="6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6"/>
        <v>42160.208333333328</v>
      </c>
      <c r="O604" s="6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6"/>
        <v>43573.208333333328</v>
      </c>
      <c r="O605" s="6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6"/>
        <v>40565.25</v>
      </c>
      <c r="O606" s="6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6"/>
        <v>42280.208333333328</v>
      </c>
      <c r="O607" s="6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6"/>
        <v>42436.25</v>
      </c>
      <c r="O608" s="6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6"/>
        <v>41721.208333333336</v>
      </c>
      <c r="O609" s="6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6"/>
        <v>43530.25</v>
      </c>
      <c r="O610" s="6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6"/>
        <v>43481.25</v>
      </c>
      <c r="O611" s="6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6"/>
        <v>41259.25</v>
      </c>
      <c r="O612" s="6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6"/>
        <v>41480.208333333336</v>
      </c>
      <c r="O613" s="6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6"/>
        <v>40474.208333333336</v>
      </c>
      <c r="O614" s="6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6"/>
        <v>42973.208333333328</v>
      </c>
      <c r="O615" s="6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6"/>
        <v>42746.25</v>
      </c>
      <c r="O616" s="6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6"/>
        <v>42489.208333333328</v>
      </c>
      <c r="O617" s="6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6"/>
        <v>41537.208333333336</v>
      </c>
      <c r="O618" s="6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6"/>
        <v>41794.208333333336</v>
      </c>
      <c r="O619" s="6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6"/>
        <v>41396.208333333336</v>
      </c>
      <c r="O620" s="6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6"/>
        <v>40669.208333333336</v>
      </c>
      <c r="O621" s="6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6"/>
        <v>42559.208333333328</v>
      </c>
      <c r="O622" s="6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6"/>
        <v>42626.208333333328</v>
      </c>
      <c r="O623" s="6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6"/>
        <v>43205.208333333328</v>
      </c>
      <c r="O624" s="6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6"/>
        <v>42201.208333333328</v>
      </c>
      <c r="O625" s="6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6"/>
        <v>42029.25</v>
      </c>
      <c r="O626" s="6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6"/>
        <v>43857.25</v>
      </c>
      <c r="O627" s="6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6"/>
        <v>40449.208333333336</v>
      </c>
      <c r="O628" s="6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6"/>
        <v>40345.208333333336</v>
      </c>
      <c r="O629" s="6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6"/>
        <v>40455.208333333336</v>
      </c>
      <c r="O630" s="6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6"/>
        <v>42557.208333333328</v>
      </c>
      <c r="O631" s="6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6"/>
        <v>43586.208333333328</v>
      </c>
      <c r="O632" s="6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6"/>
        <v>43550.208333333328</v>
      </c>
      <c r="O633" s="6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6"/>
        <v>41945.208333333336</v>
      </c>
      <c r="O634" s="6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6"/>
        <v>42315.25</v>
      </c>
      <c r="O635" s="6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6"/>
        <v>42819.208333333328</v>
      </c>
      <c r="O636" s="6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6"/>
        <v>41314.25</v>
      </c>
      <c r="O637" s="6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6"/>
        <v>40926.25</v>
      </c>
      <c r="O638" s="6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6"/>
        <v>42688.25</v>
      </c>
      <c r="O639" s="6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6"/>
        <v>40386.208333333336</v>
      </c>
      <c r="O640" s="6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6"/>
        <v>43309.208333333328</v>
      </c>
      <c r="O641" s="6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6"/>
        <v>42387.25</v>
      </c>
      <c r="O642" s="6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ROUND(E643/D643*100,0)</f>
        <v>120</v>
      </c>
      <c r="G643" t="s">
        <v>20</v>
      </c>
      <c r="H643">
        <v>194</v>
      </c>
      <c r="I643">
        <f t="shared" ref="I643:I706" si="61">ROUND(IFERROR(E643/H643,0),2)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2">(((L643/60)/60)/24)+DATE(1970,1,1)</f>
        <v>42786.25</v>
      </c>
      <c r="O643" s="6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2"/>
        <v>43451.25</v>
      </c>
      <c r="O644" s="6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2"/>
        <v>42795.25</v>
      </c>
      <c r="O645" s="6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2"/>
        <v>43452.25</v>
      </c>
      <c r="O646" s="6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2"/>
        <v>43369.208333333328</v>
      </c>
      <c r="O647" s="6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2"/>
        <v>41346.208333333336</v>
      </c>
      <c r="O648" s="6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2"/>
        <v>43199.208333333328</v>
      </c>
      <c r="O649" s="6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2"/>
        <v>42922.208333333328</v>
      </c>
      <c r="O650" s="6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2"/>
        <v>40471.208333333336</v>
      </c>
      <c r="O651" s="6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2"/>
        <v>41828.208333333336</v>
      </c>
      <c r="O652" s="6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2"/>
        <v>41692.25</v>
      </c>
      <c r="O653" s="6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2"/>
        <v>42587.208333333328</v>
      </c>
      <c r="O654" s="6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2"/>
        <v>42468.208333333328</v>
      </c>
      <c r="O655" s="6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2"/>
        <v>42240.208333333328</v>
      </c>
      <c r="O656" s="6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2"/>
        <v>42796.25</v>
      </c>
      <c r="O657" s="6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2"/>
        <v>43097.25</v>
      </c>
      <c r="O658" s="6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2"/>
        <v>43096.25</v>
      </c>
      <c r="O659" s="6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2"/>
        <v>42246.208333333328</v>
      </c>
      <c r="O660" s="6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2"/>
        <v>40570.25</v>
      </c>
      <c r="O661" s="6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2"/>
        <v>42237.208333333328</v>
      </c>
      <c r="O662" s="6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2"/>
        <v>40996.208333333336</v>
      </c>
      <c r="O663" s="6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2"/>
        <v>43443.25</v>
      </c>
      <c r="O664" s="6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2"/>
        <v>40458.208333333336</v>
      </c>
      <c r="O665" s="6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2"/>
        <v>40959.25</v>
      </c>
      <c r="O666" s="6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2"/>
        <v>40733.208333333336</v>
      </c>
      <c r="O667" s="6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2"/>
        <v>41516.208333333336</v>
      </c>
      <c r="O668" s="6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2"/>
        <v>41892.208333333336</v>
      </c>
      <c r="O669" s="6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2"/>
        <v>41122.208333333336</v>
      </c>
      <c r="O670" s="6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2"/>
        <v>42912.208333333328</v>
      </c>
      <c r="O671" s="6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2"/>
        <v>42425.25</v>
      </c>
      <c r="O672" s="6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2"/>
        <v>40390.208333333336</v>
      </c>
      <c r="O673" s="6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2"/>
        <v>43180.208333333328</v>
      </c>
      <c r="O674" s="6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2"/>
        <v>42475.208333333328</v>
      </c>
      <c r="O675" s="6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2"/>
        <v>40774.208333333336</v>
      </c>
      <c r="O676" s="6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2"/>
        <v>43719.208333333328</v>
      </c>
      <c r="O677" s="6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2"/>
        <v>41178.208333333336</v>
      </c>
      <c r="O678" s="6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2"/>
        <v>42561.208333333328</v>
      </c>
      <c r="O679" s="6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2"/>
        <v>43484.25</v>
      </c>
      <c r="O680" s="6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2"/>
        <v>43756.208333333328</v>
      </c>
      <c r="O681" s="6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2"/>
        <v>43813.25</v>
      </c>
      <c r="O682" s="6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2"/>
        <v>40898.25</v>
      </c>
      <c r="O683" s="6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2"/>
        <v>41619.25</v>
      </c>
      <c r="O684" s="6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2"/>
        <v>43359.208333333328</v>
      </c>
      <c r="O685" s="6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2"/>
        <v>40358.208333333336</v>
      </c>
      <c r="O686" s="6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2"/>
        <v>42239.208333333328</v>
      </c>
      <c r="O687" s="6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2"/>
        <v>43186.208333333328</v>
      </c>
      <c r="O688" s="6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2"/>
        <v>42806.25</v>
      </c>
      <c r="O689" s="6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2"/>
        <v>43475.25</v>
      </c>
      <c r="O690" s="6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2"/>
        <v>41576.208333333336</v>
      </c>
      <c r="O691" s="6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2"/>
        <v>40874.25</v>
      </c>
      <c r="O692" s="6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2"/>
        <v>41185.208333333336</v>
      </c>
      <c r="O693" s="6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2"/>
        <v>43655.208333333328</v>
      </c>
      <c r="O694" s="6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2"/>
        <v>43025.208333333328</v>
      </c>
      <c r="O695" s="6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2"/>
        <v>43066.25</v>
      </c>
      <c r="O696" s="6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2"/>
        <v>42322.25</v>
      </c>
      <c r="O697" s="6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2"/>
        <v>42114.208333333328</v>
      </c>
      <c r="O698" s="6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2"/>
        <v>43190.208333333328</v>
      </c>
      <c r="O699" s="6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2"/>
        <v>40871.25</v>
      </c>
      <c r="O700" s="6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2"/>
        <v>43641.208333333328</v>
      </c>
      <c r="O701" s="6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2"/>
        <v>40203.25</v>
      </c>
      <c r="O702" s="6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2"/>
        <v>40629.208333333336</v>
      </c>
      <c r="O703" s="6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2"/>
        <v>41477.208333333336</v>
      </c>
      <c r="O704" s="6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2"/>
        <v>41020.208333333336</v>
      </c>
      <c r="O705" s="6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2"/>
        <v>42555.208333333328</v>
      </c>
      <c r="O706" s="6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ROUND(E707/D707*100,0)</f>
        <v>99</v>
      </c>
      <c r="G707" t="s">
        <v>14</v>
      </c>
      <c r="H707">
        <v>2025</v>
      </c>
      <c r="I707">
        <f t="shared" ref="I707:I770" si="67">ROUND(IFERROR(E707/H707,0),2)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8">(((L707/60)/60)/24)+DATE(1970,1,1)</f>
        <v>41619.25</v>
      </c>
      <c r="O707" s="6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8"/>
        <v>43471.25</v>
      </c>
      <c r="O708" s="6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8"/>
        <v>43442.25</v>
      </c>
      <c r="O709" s="6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8"/>
        <v>42877.208333333328</v>
      </c>
      <c r="O710" s="6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8"/>
        <v>41018.208333333336</v>
      </c>
      <c r="O711" s="6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8"/>
        <v>43295.208333333328</v>
      </c>
      <c r="O712" s="6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8"/>
        <v>42393.25</v>
      </c>
      <c r="O713" s="6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8"/>
        <v>42559.208333333328</v>
      </c>
      <c r="O714" s="6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8"/>
        <v>42604.208333333328</v>
      </c>
      <c r="O715" s="6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8"/>
        <v>41870.208333333336</v>
      </c>
      <c r="O716" s="6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8"/>
        <v>40397.208333333336</v>
      </c>
      <c r="O717" s="6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8"/>
        <v>41465.208333333336</v>
      </c>
      <c r="O718" s="6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8"/>
        <v>40777.208333333336</v>
      </c>
      <c r="O719" s="6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8"/>
        <v>41442.208333333336</v>
      </c>
      <c r="O720" s="6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8"/>
        <v>41058.208333333336</v>
      </c>
      <c r="O721" s="6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8"/>
        <v>43152.25</v>
      </c>
      <c r="O722" s="6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8"/>
        <v>43194.208333333328</v>
      </c>
      <c r="O723" s="6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8"/>
        <v>43045.25</v>
      </c>
      <c r="O724" s="6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8"/>
        <v>42431.25</v>
      </c>
      <c r="O725" s="6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8"/>
        <v>41934.208333333336</v>
      </c>
      <c r="O726" s="6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8"/>
        <v>41958.25</v>
      </c>
      <c r="O727" s="6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8"/>
        <v>40476.208333333336</v>
      </c>
      <c r="O728" s="6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8"/>
        <v>43485.25</v>
      </c>
      <c r="O729" s="6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8"/>
        <v>42515.208333333328</v>
      </c>
      <c r="O730" s="6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8"/>
        <v>41309.25</v>
      </c>
      <c r="O731" s="6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8"/>
        <v>42147.208333333328</v>
      </c>
      <c r="O732" s="6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8"/>
        <v>42939.208333333328</v>
      </c>
      <c r="O733" s="6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8"/>
        <v>42816.208333333328</v>
      </c>
      <c r="O734" s="6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8"/>
        <v>41844.208333333336</v>
      </c>
      <c r="O735" s="6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8"/>
        <v>42763.25</v>
      </c>
      <c r="O736" s="6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8"/>
        <v>42459.208333333328</v>
      </c>
      <c r="O737" s="6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8"/>
        <v>42055.25</v>
      </c>
      <c r="O738" s="6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8"/>
        <v>42685.25</v>
      </c>
      <c r="O739" s="6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8"/>
        <v>41959.25</v>
      </c>
      <c r="O740" s="6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8"/>
        <v>41089.208333333336</v>
      </c>
      <c r="O741" s="6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8"/>
        <v>42769.25</v>
      </c>
      <c r="O742" s="6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8"/>
        <v>40321.208333333336</v>
      </c>
      <c r="O743" s="6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8"/>
        <v>40197.25</v>
      </c>
      <c r="O744" s="6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8"/>
        <v>42298.208333333328</v>
      </c>
      <c r="O745" s="6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8"/>
        <v>43322.208333333328</v>
      </c>
      <c r="O746" s="6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8"/>
        <v>40328.208333333336</v>
      </c>
      <c r="O747" s="6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8"/>
        <v>40825.208333333336</v>
      </c>
      <c r="O748" s="6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8"/>
        <v>40423.208333333336</v>
      </c>
      <c r="O749" s="6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8"/>
        <v>40238.25</v>
      </c>
      <c r="O750" s="6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8"/>
        <v>41920.208333333336</v>
      </c>
      <c r="O751" s="6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8"/>
        <v>40360.208333333336</v>
      </c>
      <c r="O752" s="6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8"/>
        <v>42446.208333333328</v>
      </c>
      <c r="O753" s="6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8"/>
        <v>40395.208333333336</v>
      </c>
      <c r="O754" s="6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8"/>
        <v>40321.208333333336</v>
      </c>
      <c r="O755" s="6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8"/>
        <v>41210.208333333336</v>
      </c>
      <c r="O756" s="6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8"/>
        <v>43096.25</v>
      </c>
      <c r="O757" s="6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8"/>
        <v>42024.25</v>
      </c>
      <c r="O758" s="6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8"/>
        <v>40675.208333333336</v>
      </c>
      <c r="O759" s="6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8"/>
        <v>41936.208333333336</v>
      </c>
      <c r="O760" s="6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8"/>
        <v>43136.25</v>
      </c>
      <c r="O761" s="6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8"/>
        <v>43678.208333333328</v>
      </c>
      <c r="O762" s="6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8"/>
        <v>42938.208333333328</v>
      </c>
      <c r="O763" s="6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8"/>
        <v>41241.25</v>
      </c>
      <c r="O764" s="6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8"/>
        <v>41037.208333333336</v>
      </c>
      <c r="O765" s="6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8"/>
        <v>40676.208333333336</v>
      </c>
      <c r="O766" s="6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8"/>
        <v>42840.208333333328</v>
      </c>
      <c r="O767" s="6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8"/>
        <v>43362.208333333328</v>
      </c>
      <c r="O768" s="6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8"/>
        <v>42283.208333333328</v>
      </c>
      <c r="O769" s="6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8"/>
        <v>41619.25</v>
      </c>
      <c r="O770" s="6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ROUND(E771/D771*100,0)</f>
        <v>87</v>
      </c>
      <c r="G771" t="s">
        <v>14</v>
      </c>
      <c r="H771">
        <v>3410</v>
      </c>
      <c r="I771">
        <f t="shared" ref="I771:I834" si="73">ROUND(IFERROR(E771/H771,0),2)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4">(((L771/60)/60)/24)+DATE(1970,1,1)</f>
        <v>41501.208333333336</v>
      </c>
      <c r="O771" s="6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4"/>
        <v>41743.208333333336</v>
      </c>
      <c r="O772" s="6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4"/>
        <v>43491.25</v>
      </c>
      <c r="O773" s="6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4"/>
        <v>43505.25</v>
      </c>
      <c r="O774" s="6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4"/>
        <v>42838.208333333328</v>
      </c>
      <c r="O775" s="6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4"/>
        <v>42513.208333333328</v>
      </c>
      <c r="O776" s="6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4"/>
        <v>41949.25</v>
      </c>
      <c r="O777" s="6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4"/>
        <v>43650.208333333328</v>
      </c>
      <c r="O778" s="6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4"/>
        <v>40809.208333333336</v>
      </c>
      <c r="O779" s="6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4"/>
        <v>40768.208333333336</v>
      </c>
      <c r="O780" s="6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4"/>
        <v>42230.208333333328</v>
      </c>
      <c r="O781" s="6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4"/>
        <v>42573.208333333328</v>
      </c>
      <c r="O782" s="6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4"/>
        <v>40482.208333333336</v>
      </c>
      <c r="O783" s="6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4"/>
        <v>40603.25</v>
      </c>
      <c r="O784" s="6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4"/>
        <v>41625.25</v>
      </c>
      <c r="O785" s="6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4"/>
        <v>42435.25</v>
      </c>
      <c r="O786" s="6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4"/>
        <v>43582.208333333328</v>
      </c>
      <c r="O787" s="6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4"/>
        <v>43186.208333333328</v>
      </c>
      <c r="O788" s="6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4"/>
        <v>40684.208333333336</v>
      </c>
      <c r="O789" s="6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4"/>
        <v>41202.208333333336</v>
      </c>
      <c r="O790" s="6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4"/>
        <v>41786.208333333336</v>
      </c>
      <c r="O791" s="6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4"/>
        <v>40223.25</v>
      </c>
      <c r="O792" s="6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4"/>
        <v>42715.25</v>
      </c>
      <c r="O793" s="6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4"/>
        <v>41451.208333333336</v>
      </c>
      <c r="O794" s="6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4"/>
        <v>41450.208333333336</v>
      </c>
      <c r="O795" s="6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4"/>
        <v>43091.25</v>
      </c>
      <c r="O796" s="6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4"/>
        <v>42675.208333333328</v>
      </c>
      <c r="O797" s="6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4"/>
        <v>41859.208333333336</v>
      </c>
      <c r="O798" s="6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4"/>
        <v>43464.25</v>
      </c>
      <c r="O799" s="6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4"/>
        <v>41060.208333333336</v>
      </c>
      <c r="O800" s="6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4"/>
        <v>42399.25</v>
      </c>
      <c r="O801" s="6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4"/>
        <v>42167.208333333328</v>
      </c>
      <c r="O802" s="6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4"/>
        <v>43830.25</v>
      </c>
      <c r="O803" s="6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4"/>
        <v>43650.208333333328</v>
      </c>
      <c r="O804" s="6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4"/>
        <v>43492.25</v>
      </c>
      <c r="O805" s="6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4"/>
        <v>43102.25</v>
      </c>
      <c r="O806" s="6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4"/>
        <v>41958.25</v>
      </c>
      <c r="O807" s="6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4"/>
        <v>40973.25</v>
      </c>
      <c r="O808" s="6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4"/>
        <v>43753.208333333328</v>
      </c>
      <c r="O809" s="6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4"/>
        <v>42507.208333333328</v>
      </c>
      <c r="O810" s="6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4"/>
        <v>41135.208333333336</v>
      </c>
      <c r="O811" s="6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4"/>
        <v>43067.25</v>
      </c>
      <c r="O812" s="6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4"/>
        <v>42378.25</v>
      </c>
      <c r="O813" s="6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4"/>
        <v>43206.208333333328</v>
      </c>
      <c r="O814" s="6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4"/>
        <v>41148.208333333336</v>
      </c>
      <c r="O815" s="6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4"/>
        <v>42517.208333333328</v>
      </c>
      <c r="O816" s="6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4"/>
        <v>43068.25</v>
      </c>
      <c r="O817" s="6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4"/>
        <v>41680.25</v>
      </c>
      <c r="O818" s="6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4"/>
        <v>43589.208333333328</v>
      </c>
      <c r="O819" s="6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4"/>
        <v>43486.25</v>
      </c>
      <c r="O820" s="6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4"/>
        <v>41237.25</v>
      </c>
      <c r="O821" s="6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4"/>
        <v>43310.208333333328</v>
      </c>
      <c r="O822" s="6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4"/>
        <v>42794.25</v>
      </c>
      <c r="O823" s="6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4"/>
        <v>41698.25</v>
      </c>
      <c r="O824" s="6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4"/>
        <v>41892.208333333336</v>
      </c>
      <c r="O825" s="6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4"/>
        <v>40348.208333333336</v>
      </c>
      <c r="O826" s="6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4"/>
        <v>42941.208333333328</v>
      </c>
      <c r="O827" s="6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4"/>
        <v>40525.25</v>
      </c>
      <c r="O828" s="6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4"/>
        <v>40666.208333333336</v>
      </c>
      <c r="O829" s="6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4"/>
        <v>43340.208333333328</v>
      </c>
      <c r="O830" s="6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4"/>
        <v>42164.208333333328</v>
      </c>
      <c r="O831" s="6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4"/>
        <v>43103.25</v>
      </c>
      <c r="O832" s="6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4"/>
        <v>40994.208333333336</v>
      </c>
      <c r="O833" s="6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4"/>
        <v>42299.208333333328</v>
      </c>
      <c r="O834" s="6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ROUND(E835/D835*100,0)</f>
        <v>158</v>
      </c>
      <c r="G835" t="s">
        <v>20</v>
      </c>
      <c r="H835">
        <v>165</v>
      </c>
      <c r="I835">
        <f t="shared" ref="I835:I898" si="79">ROUND(IFERROR(E835/H835,0),2)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80">(((L835/60)/60)/24)+DATE(1970,1,1)</f>
        <v>40588.25</v>
      </c>
      <c r="O835" s="6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80"/>
        <v>41448.208333333336</v>
      </c>
      <c r="O836" s="6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80"/>
        <v>42063.25</v>
      </c>
      <c r="O837" s="6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80"/>
        <v>40214.25</v>
      </c>
      <c r="O838" s="6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80"/>
        <v>40629.208333333336</v>
      </c>
      <c r="O839" s="6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80"/>
        <v>43370.208333333328</v>
      </c>
      <c r="O840" s="6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80"/>
        <v>41715.208333333336</v>
      </c>
      <c r="O841" s="6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80"/>
        <v>41836.208333333336</v>
      </c>
      <c r="O842" s="6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80"/>
        <v>42419.25</v>
      </c>
      <c r="O843" s="6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80"/>
        <v>43266.208333333328</v>
      </c>
      <c r="O844" s="6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80"/>
        <v>43338.208333333328</v>
      </c>
      <c r="O845" s="6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80"/>
        <v>40930.25</v>
      </c>
      <c r="O846" s="6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80"/>
        <v>43235.208333333328</v>
      </c>
      <c r="O847" s="6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80"/>
        <v>43302.208333333328</v>
      </c>
      <c r="O848" s="6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80"/>
        <v>43107.25</v>
      </c>
      <c r="O849" s="6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80"/>
        <v>40341.208333333336</v>
      </c>
      <c r="O850" s="6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80"/>
        <v>40948.25</v>
      </c>
      <c r="O851" s="6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80"/>
        <v>40866.25</v>
      </c>
      <c r="O852" s="6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80"/>
        <v>41031.208333333336</v>
      </c>
      <c r="O853" s="6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80"/>
        <v>40740.208333333336</v>
      </c>
      <c r="O854" s="6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80"/>
        <v>40714.208333333336</v>
      </c>
      <c r="O855" s="6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80"/>
        <v>43787.25</v>
      </c>
      <c r="O856" s="6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80"/>
        <v>40712.208333333336</v>
      </c>
      <c r="O857" s="6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80"/>
        <v>41023.208333333336</v>
      </c>
      <c r="O858" s="6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80"/>
        <v>40944.25</v>
      </c>
      <c r="O859" s="6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80"/>
        <v>43211.208333333328</v>
      </c>
      <c r="O860" s="6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80"/>
        <v>41334.25</v>
      </c>
      <c r="O861" s="6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80"/>
        <v>43515.25</v>
      </c>
      <c r="O862" s="6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80"/>
        <v>40258.208333333336</v>
      </c>
      <c r="O863" s="6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80"/>
        <v>40756.208333333336</v>
      </c>
      <c r="O864" s="6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80"/>
        <v>42172.208333333328</v>
      </c>
      <c r="O865" s="6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80"/>
        <v>42601.208333333328</v>
      </c>
      <c r="O866" s="6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80"/>
        <v>41897.208333333336</v>
      </c>
      <c r="O867" s="6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80"/>
        <v>40671.208333333336</v>
      </c>
      <c r="O868" s="6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80"/>
        <v>43382.208333333328</v>
      </c>
      <c r="O869" s="6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80"/>
        <v>41559.208333333336</v>
      </c>
      <c r="O870" s="6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80"/>
        <v>40350.208333333336</v>
      </c>
      <c r="O871" s="6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80"/>
        <v>42240.208333333328</v>
      </c>
      <c r="O872" s="6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80"/>
        <v>43040.208333333328</v>
      </c>
      <c r="O873" s="6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80"/>
        <v>43346.208333333328</v>
      </c>
      <c r="O874" s="6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80"/>
        <v>41647.25</v>
      </c>
      <c r="O875" s="6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80"/>
        <v>40291.208333333336</v>
      </c>
      <c r="O876" s="6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80"/>
        <v>40556.25</v>
      </c>
      <c r="O877" s="6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80"/>
        <v>43624.208333333328</v>
      </c>
      <c r="O878" s="6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80"/>
        <v>42577.208333333328</v>
      </c>
      <c r="O879" s="6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80"/>
        <v>43845.25</v>
      </c>
      <c r="O880" s="6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80"/>
        <v>42788.25</v>
      </c>
      <c r="O881" s="6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80"/>
        <v>43667.208333333328</v>
      </c>
      <c r="O882" s="6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80"/>
        <v>42194.208333333328</v>
      </c>
      <c r="O883" s="6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80"/>
        <v>42025.25</v>
      </c>
      <c r="O884" s="6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80"/>
        <v>40323.208333333336</v>
      </c>
      <c r="O885" s="6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80"/>
        <v>41763.208333333336</v>
      </c>
      <c r="O886" s="6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80"/>
        <v>40335.208333333336</v>
      </c>
      <c r="O887" s="6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80"/>
        <v>40416.208333333336</v>
      </c>
      <c r="O888" s="6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80"/>
        <v>42202.208333333328</v>
      </c>
      <c r="O889" s="6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80"/>
        <v>42836.208333333328</v>
      </c>
      <c r="O890" s="6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80"/>
        <v>41710.208333333336</v>
      </c>
      <c r="O891" s="6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80"/>
        <v>43640.208333333328</v>
      </c>
      <c r="O892" s="6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80"/>
        <v>40880.25</v>
      </c>
      <c r="O893" s="6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80"/>
        <v>40319.208333333336</v>
      </c>
      <c r="O894" s="6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80"/>
        <v>42170.208333333328</v>
      </c>
      <c r="O895" s="6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80"/>
        <v>41466.208333333336</v>
      </c>
      <c r="O896" s="6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80"/>
        <v>43134.25</v>
      </c>
      <c r="O897" s="6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80"/>
        <v>40738.208333333336</v>
      </c>
      <c r="O898" s="6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ROUND(E899/D899*100,0)</f>
        <v>28</v>
      </c>
      <c r="G899" t="s">
        <v>14</v>
      </c>
      <c r="H899">
        <v>27</v>
      </c>
      <c r="I899">
        <f t="shared" ref="I899:I962" si="85">ROUND(IFERROR(E899/H899,0),2)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6">(((L899/60)/60)/24)+DATE(1970,1,1)</f>
        <v>43583.208333333328</v>
      </c>
      <c r="O899" s="6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6"/>
        <v>43815.25</v>
      </c>
      <c r="O900" s="6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6"/>
        <v>41554.208333333336</v>
      </c>
      <c r="O901" s="6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6"/>
        <v>41901.208333333336</v>
      </c>
      <c r="O902" s="6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6"/>
        <v>43298.208333333328</v>
      </c>
      <c r="O903" s="6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6"/>
        <v>42399.25</v>
      </c>
      <c r="O904" s="6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6"/>
        <v>41034.208333333336</v>
      </c>
      <c r="O905" s="6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6"/>
        <v>41186.208333333336</v>
      </c>
      <c r="O906" s="6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6"/>
        <v>41536.208333333336</v>
      </c>
      <c r="O907" s="6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6"/>
        <v>42868.208333333328</v>
      </c>
      <c r="O908" s="6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6"/>
        <v>40660.208333333336</v>
      </c>
      <c r="O909" s="6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6"/>
        <v>41031.208333333336</v>
      </c>
      <c r="O910" s="6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6"/>
        <v>43255.208333333328</v>
      </c>
      <c r="O911" s="6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6"/>
        <v>42026.25</v>
      </c>
      <c r="O912" s="6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6"/>
        <v>43717.208333333328</v>
      </c>
      <c r="O913" s="6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6"/>
        <v>41157.208333333336</v>
      </c>
      <c r="O914" s="6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6"/>
        <v>43597.208333333328</v>
      </c>
      <c r="O915" s="6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6"/>
        <v>41490.208333333336</v>
      </c>
      <c r="O916" s="6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6"/>
        <v>42976.208333333328</v>
      </c>
      <c r="O917" s="6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6"/>
        <v>41991.25</v>
      </c>
      <c r="O918" s="6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6"/>
        <v>40722.208333333336</v>
      </c>
      <c r="O919" s="6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6"/>
        <v>41117.208333333336</v>
      </c>
      <c r="O920" s="6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6"/>
        <v>43022.208333333328</v>
      </c>
      <c r="O921" s="6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6"/>
        <v>43503.25</v>
      </c>
      <c r="O922" s="6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6"/>
        <v>40951.25</v>
      </c>
      <c r="O923" s="6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6"/>
        <v>43443.25</v>
      </c>
      <c r="O924" s="6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6"/>
        <v>40373.208333333336</v>
      </c>
      <c r="O925" s="6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6"/>
        <v>43769.208333333328</v>
      </c>
      <c r="O926" s="6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6"/>
        <v>43000.208333333328</v>
      </c>
      <c r="O927" s="6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6"/>
        <v>42502.208333333328</v>
      </c>
      <c r="O928" s="6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6"/>
        <v>41102.208333333336</v>
      </c>
      <c r="O929" s="6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6"/>
        <v>41637.25</v>
      </c>
      <c r="O930" s="6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6"/>
        <v>42858.208333333328</v>
      </c>
      <c r="O931" s="6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6"/>
        <v>42060.25</v>
      </c>
      <c r="O932" s="6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6"/>
        <v>41818.208333333336</v>
      </c>
      <c r="O933" s="6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6"/>
        <v>41709.208333333336</v>
      </c>
      <c r="O934" s="6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6"/>
        <v>41372.208333333336</v>
      </c>
      <c r="O935" s="6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6"/>
        <v>42422.25</v>
      </c>
      <c r="O936" s="6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6"/>
        <v>42209.208333333328</v>
      </c>
      <c r="O937" s="6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6"/>
        <v>43668.208333333328</v>
      </c>
      <c r="O938" s="6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6"/>
        <v>42334.25</v>
      </c>
      <c r="O939" s="6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6"/>
        <v>43263.208333333328</v>
      </c>
      <c r="O940" s="6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6"/>
        <v>40670.208333333336</v>
      </c>
      <c r="O941" s="6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6"/>
        <v>41244.25</v>
      </c>
      <c r="O942" s="6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6"/>
        <v>40552.25</v>
      </c>
      <c r="O943" s="6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6"/>
        <v>40568.25</v>
      </c>
      <c r="O944" s="6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6"/>
        <v>41906.208333333336</v>
      </c>
      <c r="O945" s="6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6"/>
        <v>42776.25</v>
      </c>
      <c r="O946" s="6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6"/>
        <v>41004.208333333336</v>
      </c>
      <c r="O947" s="6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6"/>
        <v>40710.208333333336</v>
      </c>
      <c r="O948" s="6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6"/>
        <v>41908.208333333336</v>
      </c>
      <c r="O949" s="6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6"/>
        <v>41985.25</v>
      </c>
      <c r="O950" s="6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6"/>
        <v>42112.208333333328</v>
      </c>
      <c r="O951" s="6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6"/>
        <v>43571.208333333328</v>
      </c>
      <c r="O952" s="6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6"/>
        <v>42730.25</v>
      </c>
      <c r="O953" s="6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6"/>
        <v>42591.208333333328</v>
      </c>
      <c r="O954" s="6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6"/>
        <v>42358.25</v>
      </c>
      <c r="O955" s="6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6"/>
        <v>41174.208333333336</v>
      </c>
      <c r="O956" s="6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6"/>
        <v>41238.25</v>
      </c>
      <c r="O957" s="6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6"/>
        <v>42360.25</v>
      </c>
      <c r="O958" s="6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6"/>
        <v>40955.25</v>
      </c>
      <c r="O959" s="6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6"/>
        <v>40350.208333333336</v>
      </c>
      <c r="O960" s="6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6"/>
        <v>40357.208333333336</v>
      </c>
      <c r="O961" s="6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6"/>
        <v>42408.25</v>
      </c>
      <c r="O962" s="6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ROUND(E963/D963*100,0)</f>
        <v>119</v>
      </c>
      <c r="G963" t="s">
        <v>20</v>
      </c>
      <c r="H963">
        <v>155</v>
      </c>
      <c r="I963">
        <f t="shared" ref="I963:I1001" si="91">ROUND(IFERROR(E963/H963,0),2)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2">(((L963/60)/60)/24)+DATE(1970,1,1)</f>
        <v>40591.25</v>
      </c>
      <c r="O963" s="6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2"/>
        <v>41592.25</v>
      </c>
      <c r="O964" s="6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2"/>
        <v>40607.25</v>
      </c>
      <c r="O965" s="6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2"/>
        <v>42135.208333333328</v>
      </c>
      <c r="O966" s="6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2"/>
        <v>40203.25</v>
      </c>
      <c r="O967" s="6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2"/>
        <v>42901.208333333328</v>
      </c>
      <c r="O968" s="6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2"/>
        <v>41005.208333333336</v>
      </c>
      <c r="O969" s="6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2"/>
        <v>40544.25</v>
      </c>
      <c r="O970" s="6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2"/>
        <v>43821.25</v>
      </c>
      <c r="O971" s="6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2"/>
        <v>40672.208333333336</v>
      </c>
      <c r="O972" s="6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2"/>
        <v>41555.208333333336</v>
      </c>
      <c r="O973" s="6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2"/>
        <v>41792.208333333336</v>
      </c>
      <c r="O974" s="6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2"/>
        <v>40522.25</v>
      </c>
      <c r="O975" s="6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2"/>
        <v>41412.208333333336</v>
      </c>
      <c r="O976" s="6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2"/>
        <v>42337.25</v>
      </c>
      <c r="O977" s="6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2"/>
        <v>40571.25</v>
      </c>
      <c r="O978" s="6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2"/>
        <v>43138.25</v>
      </c>
      <c r="O979" s="6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2"/>
        <v>42686.25</v>
      </c>
      <c r="O980" s="6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2"/>
        <v>42078.208333333328</v>
      </c>
      <c r="O981" s="6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2"/>
        <v>42307.208333333328</v>
      </c>
      <c r="O982" s="6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2"/>
        <v>43094.25</v>
      </c>
      <c r="O983" s="6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2"/>
        <v>40743.208333333336</v>
      </c>
      <c r="O984" s="6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2"/>
        <v>43681.208333333328</v>
      </c>
      <c r="O985" s="6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2"/>
        <v>43716.208333333328</v>
      </c>
      <c r="O986" s="6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2"/>
        <v>41614.25</v>
      </c>
      <c r="O987" s="6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2"/>
        <v>40638.208333333336</v>
      </c>
      <c r="O988" s="6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2"/>
        <v>42852.208333333328</v>
      </c>
      <c r="O989" s="6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2"/>
        <v>42686.25</v>
      </c>
      <c r="O990" s="6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2"/>
        <v>43571.208333333328</v>
      </c>
      <c r="O991" s="6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2"/>
        <v>42432.25</v>
      </c>
      <c r="O992" s="6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2"/>
        <v>41907.208333333336</v>
      </c>
      <c r="O993" s="6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2"/>
        <v>43227.208333333328</v>
      </c>
      <c r="O994" s="6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2"/>
        <v>42362.25</v>
      </c>
      <c r="O995" s="6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2"/>
        <v>41929.208333333336</v>
      </c>
      <c r="O996" s="6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2"/>
        <v>43408.208333333328</v>
      </c>
      <c r="O997" s="6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2"/>
        <v>41276.25</v>
      </c>
      <c r="O998" s="6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2"/>
        <v>41659.25</v>
      </c>
      <c r="O999" s="6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2"/>
        <v>40220.25</v>
      </c>
      <c r="O1000" s="6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2"/>
        <v>42550.208333333328</v>
      </c>
      <c r="O1001" s="6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:G1048576">
    <cfRule type="containsText" dxfId="31" priority="5" operator="containsText" text="successful">
      <formula>NOT(ISERROR(SEARCH("successful",G1)))</formula>
    </cfRule>
    <cfRule type="containsText" dxfId="30" priority="6" operator="containsText" text="successful">
      <formula>NOT(ISERROR(SEARCH("successful",G1)))</formula>
    </cfRule>
    <cfRule type="containsText" dxfId="29" priority="7" operator="containsText" text="successful">
      <formula>NOT(ISERROR(SEARCH("successful",G1)))</formula>
    </cfRule>
    <cfRule type="containsText" dxfId="28" priority="8" operator="containsText" text="live">
      <formula>NOT(ISERROR(SEARCH("live",G1)))</formula>
    </cfRule>
    <cfRule type="containsText" dxfId="27" priority="9" operator="containsText" text="successful">
      <formula>NOT(ISERROR(SEARCH("successful",G1)))</formula>
    </cfRule>
    <cfRule type="containsText" dxfId="26" priority="10" operator="containsText" text="canceled">
      <formula>NOT(ISERROR(SEARCH("canceled",G1)))</formula>
    </cfRule>
    <cfRule type="containsText" dxfId="25" priority="11" operator="containsText" text="failed">
      <formula>NOT(ISERROR(SEARCH("failed",G1)))</formula>
    </cfRule>
  </conditionalFormatting>
  <conditionalFormatting sqref="F1:F1048576">
    <cfRule type="cellIs" dxfId="24" priority="1" operator="between">
      <formula>100</formula>
      <formula>199</formula>
    </cfRule>
    <cfRule type="cellIs" dxfId="23" priority="3" operator="between">
      <formula>100</formula>
      <formula>199</formula>
    </cfRule>
    <cfRule type="cellIs" dxfId="22" priority="4" operator="between">
      <formula>0</formula>
      <formula>99</formula>
    </cfRule>
  </conditionalFormatting>
  <conditionalFormatting sqref="F2:F1001">
    <cfRule type="cellIs" dxfId="21" priority="2" operator="greaterThanOrEqual">
      <formula>200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8B2C-FA20-C64F-9221-A05A374DE5F1}">
  <dimension ref="A2:F15"/>
  <sheetViews>
    <sheetView zoomScale="130" zoomScaleNormal="130" workbookViewId="0">
      <selection activeCell="C48" sqref="C48"/>
    </sheetView>
  </sheetViews>
  <sheetFormatPr baseColWidth="10" defaultRowHeight="16" x14ac:dyDescent="0.2"/>
  <cols>
    <col min="1" max="1" width="17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1.33203125" bestFit="1" customWidth="1"/>
    <col min="7" max="8" width="15.5" bestFit="1" customWidth="1"/>
    <col min="9" max="9" width="13" bestFit="1" customWidth="1"/>
    <col min="10" max="17" width="11.5" bestFit="1" customWidth="1"/>
    <col min="18" max="18" width="10.5" bestFit="1" customWidth="1"/>
    <col min="19" max="24" width="11.5" bestFit="1" customWidth="1"/>
    <col min="25" max="25" width="8.83203125" bestFit="1" customWidth="1"/>
    <col min="26" max="34" width="11.6640625" bestFit="1" customWidth="1"/>
    <col min="35" max="35" width="14.1640625" bestFit="1" customWidth="1"/>
  </cols>
  <sheetData>
    <row r="2" spans="1:6" x14ac:dyDescent="0.2">
      <c r="A2" s="4" t="s">
        <v>6</v>
      </c>
      <c r="B2" t="s">
        <v>2066</v>
      </c>
    </row>
    <row r="4" spans="1:6" x14ac:dyDescent="0.2">
      <c r="A4" s="4" t="s">
        <v>2070</v>
      </c>
      <c r="B4" s="4" t="s">
        <v>2067</v>
      </c>
    </row>
    <row r="5" spans="1:6" x14ac:dyDescent="0.2">
      <c r="A5" s="4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5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5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">
      <c r="A8" s="5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5" t="s">
        <v>2064</v>
      </c>
      <c r="E9">
        <v>4</v>
      </c>
      <c r="F9">
        <v>4</v>
      </c>
    </row>
    <row r="10" spans="1:6" x14ac:dyDescent="0.2">
      <c r="A10" s="5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5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5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5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5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5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AD39-843D-0044-9392-092D7FF06724}">
  <dimension ref="A1:F30"/>
  <sheetViews>
    <sheetView zoomScale="120" zoomScaleNormal="120" workbookViewId="0">
      <selection activeCell="F28" sqref="F2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2066</v>
      </c>
    </row>
    <row r="2" spans="1:6" x14ac:dyDescent="0.2">
      <c r="A2" s="4" t="s">
        <v>2031</v>
      </c>
      <c r="B2" t="s">
        <v>2066</v>
      </c>
    </row>
    <row r="4" spans="1:6" x14ac:dyDescent="0.2">
      <c r="A4" s="4" t="s">
        <v>2070</v>
      </c>
      <c r="B4" s="4" t="s">
        <v>2067</v>
      </c>
    </row>
    <row r="5" spans="1:6" x14ac:dyDescent="0.2">
      <c r="A5" s="4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2065</v>
      </c>
      <c r="E7">
        <v>4</v>
      </c>
      <c r="F7">
        <v>4</v>
      </c>
    </row>
    <row r="8" spans="1:6" x14ac:dyDescent="0.2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2043</v>
      </c>
      <c r="C10">
        <v>8</v>
      </c>
      <c r="E10">
        <v>10</v>
      </c>
      <c r="F10">
        <v>18</v>
      </c>
    </row>
    <row r="11" spans="1:6" x14ac:dyDescent="0.2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2057</v>
      </c>
      <c r="C15">
        <v>3</v>
      </c>
      <c r="E15">
        <v>4</v>
      </c>
      <c r="F15">
        <v>7</v>
      </c>
    </row>
    <row r="16" spans="1:6" x14ac:dyDescent="0.2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2056</v>
      </c>
      <c r="C20">
        <v>4</v>
      </c>
      <c r="E20">
        <v>4</v>
      </c>
      <c r="F20">
        <v>8</v>
      </c>
    </row>
    <row r="21" spans="1:6" x14ac:dyDescent="0.2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2063</v>
      </c>
      <c r="C22">
        <v>9</v>
      </c>
      <c r="E22">
        <v>5</v>
      </c>
      <c r="F22">
        <v>14</v>
      </c>
    </row>
    <row r="23" spans="1:6" x14ac:dyDescent="0.2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2059</v>
      </c>
      <c r="C25">
        <v>7</v>
      </c>
      <c r="E25">
        <v>14</v>
      </c>
      <c r="F25">
        <v>21</v>
      </c>
    </row>
    <row r="26" spans="1:6" x14ac:dyDescent="0.2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2062</v>
      </c>
      <c r="E29">
        <v>3</v>
      </c>
      <c r="F29">
        <v>3</v>
      </c>
    </row>
    <row r="30" spans="1:6" x14ac:dyDescent="0.2">
      <c r="A30" s="5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3231-1D90-C54D-81F6-FE99573BEC7A}">
  <dimension ref="A1:E18"/>
  <sheetViews>
    <sheetView zoomScale="120" zoomScaleNormal="120" workbookViewId="0">
      <selection activeCell="D55" sqref="D55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4" t="s">
        <v>2031</v>
      </c>
      <c r="B1" t="s">
        <v>2066</v>
      </c>
    </row>
    <row r="2" spans="1:5" x14ac:dyDescent="0.2">
      <c r="A2" s="4" t="s">
        <v>2105</v>
      </c>
      <c r="B2" t="s">
        <v>2066</v>
      </c>
    </row>
    <row r="4" spans="1:5" x14ac:dyDescent="0.2">
      <c r="A4" s="4" t="s">
        <v>2070</v>
      </c>
      <c r="B4" s="4" t="s">
        <v>2067</v>
      </c>
    </row>
    <row r="5" spans="1:5" x14ac:dyDescent="0.2">
      <c r="A5" s="4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8" t="s">
        <v>2093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8" t="s">
        <v>2094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8" t="s">
        <v>2095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8" t="s">
        <v>2096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8" t="s">
        <v>2097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8" t="s">
        <v>2098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8" t="s">
        <v>2099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8" t="s">
        <v>2100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8" t="s">
        <v>2101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8" t="s">
        <v>2102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8" t="s">
        <v>2103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8" t="s">
        <v>2104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8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1EFD-54CD-2C42-ABD8-8B2D197B01B2}">
  <dimension ref="A1:H13"/>
  <sheetViews>
    <sheetView zoomScale="130" zoomScaleNormal="130" workbookViewId="0">
      <selection activeCell="C40" sqref="C40"/>
    </sheetView>
  </sheetViews>
  <sheetFormatPr baseColWidth="10" defaultRowHeight="16" x14ac:dyDescent="0.2"/>
  <cols>
    <col min="1" max="1" width="27.33203125" bestFit="1" customWidth="1"/>
    <col min="2" max="2" width="16.83203125" bestFit="1" customWidth="1"/>
    <col min="3" max="3" width="13.33203125" bestFit="1" customWidth="1"/>
    <col min="4" max="4" width="15.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2073</v>
      </c>
      <c r="B1" t="s">
        <v>2074</v>
      </c>
      <c r="C1" t="s">
        <v>2075</v>
      </c>
      <c r="D1" t="s">
        <v>2076</v>
      </c>
      <c r="E1" t="s">
        <v>2077</v>
      </c>
      <c r="F1" t="s">
        <v>2078</v>
      </c>
      <c r="G1" t="s">
        <v>2079</v>
      </c>
      <c r="H1" t="s">
        <v>2080</v>
      </c>
    </row>
    <row r="2" spans="1:8" x14ac:dyDescent="0.2">
      <c r="A2" s="7" t="s">
        <v>2081</v>
      </c>
      <c r="B2">
        <f>COUNTIFS(Crowdfunding!$G:$G,"=successful",Crowdfunding!$D:$D,"&lt;1000")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>SUM(B2:D2)</f>
        <v>51</v>
      </c>
      <c r="F2" s="9">
        <f>ROUND((B2/E2),2)</f>
        <v>0.59</v>
      </c>
      <c r="G2" s="9">
        <f>C2/E2</f>
        <v>0.39215686274509803</v>
      </c>
      <c r="H2" s="9">
        <f>ROUND(D2/E2,2)</f>
        <v>0.02</v>
      </c>
    </row>
    <row r="3" spans="1:8" x14ac:dyDescent="0.2">
      <c r="A3" s="7" t="s">
        <v>2082</v>
      </c>
      <c r="B3">
        <f>COUNTIFS(Crowdfunding!$G:$G,"=successful",Crowdfunding!$D:$D,"&gt;=1000",Crowdfunding!$D:$D,"&lt;=4999")</f>
        <v>191</v>
      </c>
      <c r="C3">
        <f>COUNTIFS(Crowdfunding!$G:$G,"=failed",Crowdfunding!$D:$D,"&gt;=1000",Crowdfunding!$D:$D,"&lt;=4999")</f>
        <v>38</v>
      </c>
      <c r="D3">
        <f>COUNTIFS(Crowdfunding!$G:$G,"=canceled",Crowdfunding!$D:$D,"&gt;=1000",Crowdfunding!$D:$D,"&lt;=4999")</f>
        <v>2</v>
      </c>
      <c r="E3">
        <f t="shared" ref="E3:E13" si="0">SUM(B3:D3)</f>
        <v>231</v>
      </c>
      <c r="F3" s="9">
        <f t="shared" ref="F3:F13" si="1">ROUND((B3/E3),2)</f>
        <v>0.83</v>
      </c>
      <c r="G3" s="9">
        <f t="shared" ref="G3:G13" si="2">C3/E3</f>
        <v>0.16450216450216451</v>
      </c>
      <c r="H3" s="9">
        <f t="shared" ref="H3:H13" si="3">ROUND(D3/E3,2)</f>
        <v>0.01</v>
      </c>
    </row>
    <row r="4" spans="1:8" x14ac:dyDescent="0.2">
      <c r="A4" t="s">
        <v>2083</v>
      </c>
      <c r="B4">
        <f>COUNTIFS(Crowdfunding!$G:$G,"=successful",Crowdfunding!$D:$D,"&gt;=5000",Crowdfunding!$D:$D,"&lt;=9999")</f>
        <v>164</v>
      </c>
      <c r="C4">
        <f>COUNTIFS(Crowdfunding!$G:$G,"=failed",Crowdfunding!$D:$D,"&gt;=5000",Crowdfunding!$D:$D,"&lt;=9999")</f>
        <v>126</v>
      </c>
      <c r="D4">
        <f>COUNTIFS(Crowdfunding!$G:$G,"=canceled",Crowdfunding!$D:$D,"&gt;=5000",Crowdfunding!$D:$D,"&lt;=9999")</f>
        <v>25</v>
      </c>
      <c r="E4">
        <f t="shared" si="0"/>
        <v>315</v>
      </c>
      <c r="F4" s="9">
        <f t="shared" si="1"/>
        <v>0.52</v>
      </c>
      <c r="G4" s="9">
        <f t="shared" si="2"/>
        <v>0.4</v>
      </c>
      <c r="H4" s="9">
        <f t="shared" si="3"/>
        <v>0.08</v>
      </c>
    </row>
    <row r="5" spans="1:8" x14ac:dyDescent="0.2">
      <c r="A5" t="s">
        <v>2084</v>
      </c>
      <c r="B5">
        <f>COUNTIFS(Crowdfunding!$G:$G,"=successful",Crowdfunding!$D:$D,"&gt;=10000",Crowdfunding!$D:$D,"&lt;=14999")</f>
        <v>4</v>
      </c>
      <c r="C5">
        <f>COUNTIFS(Crowdfunding!$G:$G,"=failed",Crowdfunding!$D:$D,"&gt;=10000",Crowdfunding!$D:$D,"&lt;=14999")</f>
        <v>5</v>
      </c>
      <c r="D5">
        <f>COUNTIFS(Crowdfunding!$G:$G,"=canceled",Crowdfunding!$D:$D,"&gt;=10000",Crowdfunding!$D:$D,"&lt;=14999")</f>
        <v>0</v>
      </c>
      <c r="E5">
        <f t="shared" si="0"/>
        <v>9</v>
      </c>
      <c r="F5" s="9">
        <f t="shared" si="1"/>
        <v>0.44</v>
      </c>
      <c r="G5" s="9">
        <f t="shared" si="2"/>
        <v>0.55555555555555558</v>
      </c>
      <c r="H5" s="9">
        <f t="shared" si="3"/>
        <v>0</v>
      </c>
    </row>
    <row r="6" spans="1:8" x14ac:dyDescent="0.2">
      <c r="A6" t="s">
        <v>2085</v>
      </c>
      <c r="B6">
        <f>COUNTIFS(Crowdfunding!$G:$G,"=successful",Crowdfunding!$D:$D,"&gt;=15000",Crowdfunding!$D:$D,"&lt;=19999")</f>
        <v>10</v>
      </c>
      <c r="C6">
        <f>COUNTIFS(Crowdfunding!$G:$G,"=failed",Crowdfunding!$D:$D,"&gt;=15000",Crowdfunding!$D:$D,"&lt;=19999")</f>
        <v>0</v>
      </c>
      <c r="D6">
        <f>COUNTIFS(Crowdfunding!$G:$G,"=canceled",Crowdfunding!$D:$D,"&gt;=15000",Crowdfunding!$D:$D,"&lt;=19999")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">
      <c r="A7" t="s">
        <v>2086</v>
      </c>
      <c r="B7">
        <f>COUNTIFS(Crowdfunding!$G:$G,"=successful",Crowdfunding!$D:$D,"&gt;=20000",Crowdfunding!$D:$D,"&lt;=24999")</f>
        <v>7</v>
      </c>
      <c r="C7">
        <f>COUNTIFS(Crowdfunding!$G:$G,"=failed",Crowdfunding!$D:$D,"&gt;=20000",Crowdfunding!$D:$D,"&lt;=24999")</f>
        <v>0</v>
      </c>
      <c r="D7">
        <f>COUNTIFS(Crowdfunding!$G:$G,"=canceled",Crowdfunding!$D:$D,"&gt;=20000",Crowdfunding!$D:$D,"&lt;=24999")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">
      <c r="A8" t="s">
        <v>2087</v>
      </c>
      <c r="B8">
        <f>COUNTIFS(Crowdfunding!$G:$G,"=successful",Crowdfunding!$D:$D,"&gt;=25000",Crowdfunding!$D:$D,"&lt;=29999")</f>
        <v>11</v>
      </c>
      <c r="C8">
        <f>COUNTIFS(Crowdfunding!$G:$G,"=failed",Crowdfunding!$D:$D,"&gt;=25000",Crowdfunding!$D:$D,"&lt;=29999")</f>
        <v>3</v>
      </c>
      <c r="D8">
        <f>COUNTIFS(Crowdfunding!$G:$G,"=canceled",Crowdfunding!$D:$D,"&gt;=25000",Crowdfunding!$D:$D,"&lt;=29999")</f>
        <v>0</v>
      </c>
      <c r="E8">
        <f t="shared" si="0"/>
        <v>14</v>
      </c>
      <c r="F8" s="9">
        <f t="shared" si="1"/>
        <v>0.79</v>
      </c>
      <c r="G8" s="9">
        <f t="shared" si="2"/>
        <v>0.21428571428571427</v>
      </c>
      <c r="H8" s="9">
        <f t="shared" si="3"/>
        <v>0</v>
      </c>
    </row>
    <row r="9" spans="1:8" x14ac:dyDescent="0.2">
      <c r="A9" t="s">
        <v>2088</v>
      </c>
      <c r="B9">
        <f>COUNTIFS(Crowdfunding!$G:$G,"=successful",Crowdfunding!$D:$D,"&gt;=30000",Crowdfunding!$D:$D,"&lt;=34999")</f>
        <v>7</v>
      </c>
      <c r="C9">
        <f>COUNTIFS(Crowdfunding!$G:$G,"=failed",Crowdfunding!$D:$D,"&gt;=30000",Crowdfunding!$D:$D,"&lt;=34999")</f>
        <v>0</v>
      </c>
      <c r="D9">
        <f>COUNTIFS(Crowdfunding!$G:$G,"=canceled",Crowdfunding!$D:$D,"&gt;=30000",Crowdfunding!$D:$D,"&lt;=34999")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">
      <c r="A10" t="s">
        <v>2089</v>
      </c>
      <c r="B10">
        <f>COUNTIFS(Crowdfunding!$G:$G,"=successful",Crowdfunding!$D:$D,"&gt;=35000",Crowdfunding!$D:$D,"&lt;=39999")</f>
        <v>8</v>
      </c>
      <c r="C10">
        <f>COUNTIFS(Crowdfunding!$G:$G,"=failed",Crowdfunding!$D:$D,"&gt;=35000",Crowdfunding!$D:$D,"&lt;=39999")</f>
        <v>3</v>
      </c>
      <c r="D10">
        <f>COUNTIFS(Crowdfunding!$G:$G,"=canceled",Crowdfunding!$D:$D,"&gt;=35000",Crowdfunding!$D:$D,"&lt;=39999")</f>
        <v>1</v>
      </c>
      <c r="E10">
        <f t="shared" si="0"/>
        <v>12</v>
      </c>
      <c r="F10" s="9">
        <f t="shared" si="1"/>
        <v>0.67</v>
      </c>
      <c r="G10" s="9">
        <f t="shared" si="2"/>
        <v>0.25</v>
      </c>
      <c r="H10" s="9">
        <f t="shared" si="3"/>
        <v>0.08</v>
      </c>
    </row>
    <row r="11" spans="1:8" x14ac:dyDescent="0.2">
      <c r="A11" t="s">
        <v>2090</v>
      </c>
      <c r="B11">
        <f>COUNTIFS(Crowdfunding!$G:$G,"=successful",Crowdfunding!$D:$D,"&gt;=40000",Crowdfunding!$D:$D,"&lt;=44999")</f>
        <v>11</v>
      </c>
      <c r="C11">
        <f>COUNTIFS(Crowdfunding!$G:$G,"=failed",Crowdfunding!$D:$D,"&gt;=40000",Crowdfunding!$D:$D,"&lt;=44999")</f>
        <v>3</v>
      </c>
      <c r="D11">
        <f>COUNTIFS(Crowdfunding!$G:$G,"=canceled",Crowdfunding!$D:$D,"&gt;=40000",Crowdfunding!$D:$D,"&lt;=44999")</f>
        <v>0</v>
      </c>
      <c r="E11">
        <f t="shared" si="0"/>
        <v>14</v>
      </c>
      <c r="F11" s="9">
        <f t="shared" si="1"/>
        <v>0.79</v>
      </c>
      <c r="G11" s="9">
        <f t="shared" si="2"/>
        <v>0.21428571428571427</v>
      </c>
      <c r="H11" s="9">
        <f t="shared" si="3"/>
        <v>0</v>
      </c>
    </row>
    <row r="12" spans="1:8" x14ac:dyDescent="0.2">
      <c r="A12" t="s">
        <v>2091</v>
      </c>
      <c r="B12">
        <f>COUNTIFS(Crowdfunding!$G:$G,"=successful",Crowdfunding!$D:$D,"&gt;=45000",Crowdfunding!$D:$D,"&lt;=49999")</f>
        <v>8</v>
      </c>
      <c r="C12">
        <f>COUNTIFS(Crowdfunding!$G:$G,"=failed",Crowdfunding!$D:$D,"&gt;=45000",Crowdfunding!$D:$D,"&lt;=49999")</f>
        <v>3</v>
      </c>
      <c r="D12">
        <f>COUNTIFS(Crowdfunding!$G:$G,"=canceled",Crowdfunding!$D:$D,"&gt;=45000",Crowdfunding!$D:$D,"&lt;=49999")</f>
        <v>0</v>
      </c>
      <c r="E12">
        <f t="shared" si="0"/>
        <v>11</v>
      </c>
      <c r="F12" s="9">
        <f t="shared" si="1"/>
        <v>0.73</v>
      </c>
      <c r="G12" s="9">
        <f t="shared" si="2"/>
        <v>0.27272727272727271</v>
      </c>
      <c r="H12" s="9">
        <f t="shared" si="3"/>
        <v>0</v>
      </c>
    </row>
    <row r="13" spans="1:8" x14ac:dyDescent="0.2">
      <c r="A13" t="s">
        <v>2092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9">
        <f t="shared" si="1"/>
        <v>0.37</v>
      </c>
      <c r="G13" s="9">
        <f t="shared" si="2"/>
        <v>0.53442622950819674</v>
      </c>
      <c r="H13" s="9">
        <f t="shared" si="3"/>
        <v>0.09</v>
      </c>
    </row>
  </sheetData>
  <pageMargins left="0.7" right="0.7" top="0.75" bottom="0.75" header="0.3" footer="0.3"/>
  <ignoredErrors>
    <ignoredError sqref="B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908E-661C-0D40-8B3F-E95A856529D8}">
  <dimension ref="A1:K566"/>
  <sheetViews>
    <sheetView zoomScale="190" zoomScaleNormal="190" workbookViewId="0">
      <selection activeCell="G35" sqref="G35"/>
    </sheetView>
  </sheetViews>
  <sheetFormatPr baseColWidth="10" defaultRowHeight="16" x14ac:dyDescent="0.2"/>
  <cols>
    <col min="1" max="1" width="9.5" bestFit="1" customWidth="1"/>
    <col min="2" max="2" width="13" bestFit="1" customWidth="1"/>
    <col min="5" max="5" width="13" bestFit="1" customWidth="1"/>
    <col min="7" max="7" width="22.6640625" bestFit="1" customWidth="1"/>
    <col min="10" max="10" width="18.1640625" bestFit="1" customWidth="1"/>
  </cols>
  <sheetData>
    <row r="1" spans="1:11" ht="17" thickBot="1" x14ac:dyDescent="0.25">
      <c r="A1" s="1" t="s">
        <v>4</v>
      </c>
      <c r="B1" s="1" t="s">
        <v>5</v>
      </c>
      <c r="D1" s="1" t="s">
        <v>4</v>
      </c>
      <c r="E1" s="1" t="s">
        <v>5</v>
      </c>
      <c r="G1" s="16" t="s">
        <v>2112</v>
      </c>
      <c r="J1" s="17" t="s">
        <v>2113</v>
      </c>
    </row>
    <row r="2" spans="1:11" x14ac:dyDescent="0.2">
      <c r="A2" t="s">
        <v>20</v>
      </c>
      <c r="B2">
        <v>158</v>
      </c>
      <c r="D2" t="s">
        <v>14</v>
      </c>
      <c r="E2">
        <v>0</v>
      </c>
      <c r="G2" s="10" t="s">
        <v>2106</v>
      </c>
      <c r="H2" s="11">
        <f>ROUND(AVERAGE(B2:B566),0)</f>
        <v>851</v>
      </c>
      <c r="J2" s="10" t="s">
        <v>2106</v>
      </c>
      <c r="K2" s="11">
        <f>ROUND(AVERAGE(E2:E365),0)</f>
        <v>586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G3" s="12" t="s">
        <v>2107</v>
      </c>
      <c r="H3" s="13">
        <f>MEDIAN(B2:B566)</f>
        <v>201</v>
      </c>
      <c r="J3" s="12" t="s">
        <v>2107</v>
      </c>
      <c r="K3" s="13">
        <f>ROUND(MEDIAN(E2:E365),0)</f>
        <v>115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G4" s="12" t="s">
        <v>2108</v>
      </c>
      <c r="H4" s="13">
        <f>MIN(B2:B566)</f>
        <v>16</v>
      </c>
      <c r="J4" s="12" t="s">
        <v>2108</v>
      </c>
      <c r="K4" s="13">
        <f>MIN(E2:E365)</f>
        <v>0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G5" s="12" t="s">
        <v>2109</v>
      </c>
      <c r="H5" s="13">
        <f>MAX(B2:B566)</f>
        <v>7295</v>
      </c>
      <c r="J5" s="12" t="s">
        <v>2109</v>
      </c>
      <c r="K5" s="13">
        <f>MAX(E2:E365)</f>
        <v>6080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G6" s="12" t="s">
        <v>2110</v>
      </c>
      <c r="H6" s="13">
        <f>ROUND(_xlfn.VAR.P(B2:B566),0)</f>
        <v>1603374</v>
      </c>
      <c r="J6" s="12" t="s">
        <v>2110</v>
      </c>
      <c r="K6" s="13">
        <f>ROUND(_xlfn.VAR.P(E2:E365),0)</f>
        <v>921575</v>
      </c>
    </row>
    <row r="7" spans="1:11" ht="17" thickBot="1" x14ac:dyDescent="0.25">
      <c r="A7" t="s">
        <v>20</v>
      </c>
      <c r="B7">
        <v>98</v>
      </c>
      <c r="D7" t="s">
        <v>14</v>
      </c>
      <c r="E7">
        <v>27</v>
      </c>
      <c r="G7" s="14" t="s">
        <v>2111</v>
      </c>
      <c r="H7" s="15">
        <f>ROUND(_xlfn.STDEV.P(B2:B566),0)</f>
        <v>1266</v>
      </c>
      <c r="J7" s="14" t="s">
        <v>2111</v>
      </c>
      <c r="K7" s="15">
        <f>ROUND(_xlfn.STDEV.P(E2:E365),0)</f>
        <v>960</v>
      </c>
    </row>
    <row r="8" spans="1:11" x14ac:dyDescent="0.2">
      <c r="A8" t="s">
        <v>20</v>
      </c>
      <c r="B8">
        <v>100</v>
      </c>
      <c r="D8" t="s">
        <v>14</v>
      </c>
      <c r="E8">
        <v>55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566 A573:A1048141 G2:G7">
    <cfRule type="containsText" dxfId="20" priority="15" operator="containsText" text="successful">
      <formula>NOT(ISERROR(SEARCH("successful",A1)))</formula>
    </cfRule>
    <cfRule type="containsText" dxfId="19" priority="16" operator="containsText" text="successful">
      <formula>NOT(ISERROR(SEARCH("successful",A1)))</formula>
    </cfRule>
    <cfRule type="containsText" dxfId="18" priority="17" operator="containsText" text="successful">
      <formula>NOT(ISERROR(SEARCH("successful",A1)))</formula>
    </cfRule>
    <cfRule type="containsText" dxfId="17" priority="18" operator="containsText" text="live">
      <formula>NOT(ISERROR(SEARCH("live",A1)))</formula>
    </cfRule>
    <cfRule type="containsText" dxfId="16" priority="19" operator="containsText" text="successful">
      <formula>NOT(ISERROR(SEARCH("successful",A1)))</formula>
    </cfRule>
    <cfRule type="containsText" dxfId="15" priority="20" operator="containsText" text="canceled">
      <formula>NOT(ISERROR(SEARCH("canceled",A1)))</formula>
    </cfRule>
    <cfRule type="containsText" dxfId="14" priority="21" operator="containsText" text="failed">
      <formula>NOT(ISERROR(SEARCH("failed",A1)))</formula>
    </cfRule>
  </conditionalFormatting>
  <conditionalFormatting sqref="D1:D365 D372:D1047940">
    <cfRule type="containsText" dxfId="13" priority="8" operator="containsText" text="successful">
      <formula>NOT(ISERROR(SEARCH("successful",D1)))</formula>
    </cfRule>
    <cfRule type="containsText" dxfId="12" priority="9" operator="containsText" text="successful">
      <formula>NOT(ISERROR(SEARCH("successful",D1)))</formula>
    </cfRule>
    <cfRule type="containsText" dxfId="11" priority="10" operator="containsText" text="successful">
      <formula>NOT(ISERROR(SEARCH("successful",D1)))</formula>
    </cfRule>
    <cfRule type="containsText" dxfId="10" priority="11" operator="containsText" text="live">
      <formula>NOT(ISERROR(SEARCH("live",D1)))</formula>
    </cfRule>
    <cfRule type="containsText" dxfId="9" priority="12" operator="containsText" text="successful">
      <formula>NOT(ISERROR(SEARCH("successful",D1)))</formula>
    </cfRule>
    <cfRule type="containsText" dxfId="8" priority="13" operator="containsText" text="canceled">
      <formula>NOT(ISERROR(SEARCH("canceled",D1)))</formula>
    </cfRule>
    <cfRule type="containsText" dxfId="7" priority="14" operator="containsText" text="failed">
      <formula>NOT(ISERROR(SEARCH("failed",D1)))</formula>
    </cfRule>
  </conditionalFormatting>
  <conditionalFormatting sqref="J2:J7">
    <cfRule type="containsText" dxfId="6" priority="1" operator="containsText" text="successful">
      <formula>NOT(ISERROR(SEARCH("successful",J2)))</formula>
    </cfRule>
    <cfRule type="containsText" dxfId="5" priority="2" operator="containsText" text="successful">
      <formula>NOT(ISERROR(SEARCH("successful",J2)))</formula>
    </cfRule>
    <cfRule type="containsText" dxfId="4" priority="3" operator="containsText" text="successful">
      <formula>NOT(ISERROR(SEARCH("successful",J2)))</formula>
    </cfRule>
    <cfRule type="containsText" dxfId="3" priority="4" operator="containsText" text="live">
      <formula>NOT(ISERROR(SEARCH("live",J2)))</formula>
    </cfRule>
    <cfRule type="containsText" dxfId="2" priority="5" operator="containsText" text="successful">
      <formula>NOT(ISERROR(SEARCH("successful",J2)))</formula>
    </cfRule>
    <cfRule type="containsText" dxfId="1" priority="6" operator="containsText" text="canceled">
      <formula>NOT(ISERROR(SEARCH("canceled",J2)))</formula>
    </cfRule>
    <cfRule type="containsText" dxfId="0" priority="7" operator="containsText" text="failed">
      <formula>NOT(ISERROR(SEARCH("failed",J2)))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Outcome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Shipra Gupta</cp:lastModifiedBy>
  <dcterms:created xsi:type="dcterms:W3CDTF">2021-09-29T18:52:28Z</dcterms:created>
  <dcterms:modified xsi:type="dcterms:W3CDTF">2023-06-02T21:43:43Z</dcterms:modified>
</cp:coreProperties>
</file>