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mc:AlternateContent xmlns:mc="http://schemas.openxmlformats.org/markup-compatibility/2006">
    <mc:Choice Requires="x15">
      <x15ac:absPath xmlns:x15ac="http://schemas.microsoft.com/office/spreadsheetml/2010/11/ac" url="C:\Users\amitranjan35\Desktop\Enterprise management system\Assignments\"/>
    </mc:Choice>
  </mc:AlternateContent>
  <bookViews>
    <workbookView xWindow="0" yWindow="0" windowWidth="23040" windowHeight="9528" firstSheet="3"/>
  </bookViews>
  <sheets>
    <sheet name="EP V WF" sheetId="9" r:id="rId1"/>
    <sheet name="EP V WF (10 UP)" sheetId="20" r:id="rId2"/>
    <sheet name="EP V WF (10 DN)" sheetId="21" r:id="rId3"/>
    <sheet name="CWF V SC" sheetId="12" r:id="rId4"/>
    <sheet name="CWF V SC (10 UP)" sheetId="22" r:id="rId5"/>
    <sheet name="CWF V SC (10 DN)" sheetId="23" r:id="rId6"/>
    <sheet name="CWF V OT" sheetId="11" r:id="rId7"/>
    <sheet name="CWF V OT (10 UP)" sheetId="24" r:id="rId8"/>
    <sheet name="CWF V OT (10 DN)" sheetId="25" r:id="rId9"/>
    <sheet name="FSC V WF" sheetId="14" r:id="rId10"/>
    <sheet name="FSC V WF (10 UP)" sheetId="26" r:id="rId11"/>
    <sheet name="FSC V WF (10 DN)" sheetId="27" r:id="rId12"/>
    <sheet name="CWF V OT SC" sheetId="15" r:id="rId13"/>
    <sheet name="CWF V OT SC (10 UP)" sheetId="28" r:id="rId14"/>
    <sheet name="CWF V OT SC (10 DN)" sheetId="29" r:id="rId15"/>
    <sheet name="All Plan" sheetId="16" r:id="rId1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21" i="12" l="1"/>
  <c r="B31" i="21"/>
  <c r="B30" i="21"/>
  <c r="B33" i="21"/>
  <c r="B34" i="21"/>
  <c r="B35" i="21"/>
  <c r="B39" i="21"/>
  <c r="C34" i="11"/>
  <c r="D34" i="11"/>
  <c r="E34" i="11"/>
  <c r="F34" i="11"/>
  <c r="G34" i="11"/>
  <c r="B34" i="11"/>
  <c r="G35" i="24"/>
  <c r="C35" i="24"/>
  <c r="D35" i="24"/>
  <c r="E35" i="24"/>
  <c r="F35" i="24"/>
  <c r="B35" i="24"/>
  <c r="C35" i="25"/>
  <c r="D35" i="25"/>
  <c r="E35" i="25"/>
  <c r="F35" i="25"/>
  <c r="G35" i="25"/>
  <c r="B35" i="25"/>
  <c r="H52" i="29"/>
  <c r="H51" i="29"/>
  <c r="B35" i="11"/>
  <c r="B36" i="11"/>
  <c r="B40" i="11"/>
  <c r="C30" i="11"/>
  <c r="C35" i="11"/>
  <c r="C36" i="11"/>
  <c r="C40" i="11"/>
  <c r="D30" i="11"/>
  <c r="D35" i="11"/>
  <c r="D36" i="11"/>
  <c r="D40" i="11"/>
  <c r="E30" i="11"/>
  <c r="E35" i="11"/>
  <c r="E36" i="11"/>
  <c r="E40" i="11"/>
  <c r="F30" i="11"/>
  <c r="F35" i="11"/>
  <c r="F36" i="11"/>
  <c r="F40" i="11"/>
  <c r="G30" i="11"/>
  <c r="G35" i="11"/>
  <c r="G36" i="11"/>
  <c r="G40" i="11"/>
  <c r="H40" i="11"/>
  <c r="D13" i="16"/>
  <c r="B38" i="29"/>
  <c r="B44" i="29"/>
  <c r="B39" i="29"/>
  <c r="B45" i="29"/>
  <c r="B46" i="29"/>
  <c r="B36" i="29"/>
  <c r="B30" i="29"/>
  <c r="B31" i="29"/>
  <c r="B32" i="29"/>
  <c r="B37" i="29"/>
  <c r="B41" i="29"/>
  <c r="B47" i="29"/>
  <c r="B40" i="29"/>
  <c r="B48" i="29"/>
  <c r="B49" i="29"/>
  <c r="B50" i="29"/>
  <c r="B51" i="29"/>
  <c r="B52" i="29"/>
  <c r="C38" i="29"/>
  <c r="C44" i="29"/>
  <c r="C39" i="29"/>
  <c r="C45" i="29"/>
  <c r="C46" i="29"/>
  <c r="C36" i="29"/>
  <c r="C30" i="29"/>
  <c r="C31" i="29"/>
  <c r="C32" i="29"/>
  <c r="C37" i="29"/>
  <c r="C41" i="29"/>
  <c r="C47" i="29"/>
  <c r="C40" i="29"/>
  <c r="C48" i="29"/>
  <c r="C49" i="29"/>
  <c r="C50" i="29"/>
  <c r="C51" i="29"/>
  <c r="C52" i="29"/>
  <c r="D38" i="29"/>
  <c r="D44" i="29"/>
  <c r="D39" i="29"/>
  <c r="D45" i="29"/>
  <c r="D46" i="29"/>
  <c r="D36" i="29"/>
  <c r="D30" i="29"/>
  <c r="D31" i="29"/>
  <c r="D32" i="29"/>
  <c r="D37" i="29"/>
  <c r="D41" i="29"/>
  <c r="D47" i="29"/>
  <c r="D40" i="29"/>
  <c r="D48" i="29"/>
  <c r="D49" i="29"/>
  <c r="D50" i="29"/>
  <c r="D51" i="29"/>
  <c r="D52" i="29"/>
  <c r="E38" i="29"/>
  <c r="E44" i="29"/>
  <c r="E39" i="29"/>
  <c r="E45" i="29"/>
  <c r="E46" i="29"/>
  <c r="E36" i="29"/>
  <c r="E30" i="29"/>
  <c r="E31" i="29"/>
  <c r="E32" i="29"/>
  <c r="E37" i="29"/>
  <c r="E41" i="29"/>
  <c r="E47" i="29"/>
  <c r="E40" i="29"/>
  <c r="E48" i="29"/>
  <c r="E49" i="29"/>
  <c r="E50" i="29"/>
  <c r="E51" i="29"/>
  <c r="E52" i="29"/>
  <c r="F38" i="29"/>
  <c r="F44" i="29"/>
  <c r="F39" i="29"/>
  <c r="F45" i="29"/>
  <c r="F46" i="29"/>
  <c r="F36" i="29"/>
  <c r="F30" i="29"/>
  <c r="F31" i="29"/>
  <c r="F32" i="29"/>
  <c r="F37" i="29"/>
  <c r="F41" i="29"/>
  <c r="F47" i="29"/>
  <c r="F40" i="29"/>
  <c r="F48" i="29"/>
  <c r="F49" i="29"/>
  <c r="F50" i="29"/>
  <c r="F51" i="29"/>
  <c r="F52" i="29"/>
  <c r="G38" i="29"/>
  <c r="G44" i="29"/>
  <c r="G39" i="29"/>
  <c r="G45" i="29"/>
  <c r="G46" i="29"/>
  <c r="G36" i="29"/>
  <c r="G30" i="29"/>
  <c r="G31" i="29"/>
  <c r="G32" i="29"/>
  <c r="G37" i="29"/>
  <c r="G41" i="29"/>
  <c r="G47" i="29"/>
  <c r="G40" i="29"/>
  <c r="G48" i="29"/>
  <c r="G49" i="29"/>
  <c r="G50" i="29"/>
  <c r="G51" i="29"/>
  <c r="G52" i="29"/>
  <c r="F26" i="16"/>
  <c r="B38" i="28"/>
  <c r="B44" i="28"/>
  <c r="B39" i="28"/>
  <c r="B45" i="28"/>
  <c r="B46" i="28"/>
  <c r="B36" i="28"/>
  <c r="B30" i="28"/>
  <c r="B31" i="28"/>
  <c r="B32" i="28"/>
  <c r="B37" i="28"/>
  <c r="B41" i="28"/>
  <c r="B47" i="28"/>
  <c r="B40" i="28"/>
  <c r="B48" i="28"/>
  <c r="B49" i="28"/>
  <c r="B50" i="28"/>
  <c r="B51" i="28"/>
  <c r="B52" i="28"/>
  <c r="C38" i="28"/>
  <c r="C44" i="28"/>
  <c r="C39" i="28"/>
  <c r="C45" i="28"/>
  <c r="C46" i="28"/>
  <c r="C36" i="28"/>
  <c r="C30" i="28"/>
  <c r="C31" i="28"/>
  <c r="C32" i="28"/>
  <c r="C37" i="28"/>
  <c r="C41" i="28"/>
  <c r="C47" i="28"/>
  <c r="C40" i="28"/>
  <c r="C48" i="28"/>
  <c r="C49" i="28"/>
  <c r="C50" i="28"/>
  <c r="C51" i="28"/>
  <c r="C52" i="28"/>
  <c r="D38" i="28"/>
  <c r="D44" i="28"/>
  <c r="D39" i="28"/>
  <c r="D45" i="28"/>
  <c r="D46" i="28"/>
  <c r="D36" i="28"/>
  <c r="D30" i="28"/>
  <c r="D31" i="28"/>
  <c r="D32" i="28"/>
  <c r="D37" i="28"/>
  <c r="D41" i="28"/>
  <c r="D47" i="28"/>
  <c r="D40" i="28"/>
  <c r="D48" i="28"/>
  <c r="D49" i="28"/>
  <c r="D50" i="28"/>
  <c r="D51" i="28"/>
  <c r="D52" i="28"/>
  <c r="E38" i="28"/>
  <c r="E44" i="28"/>
  <c r="E39" i="28"/>
  <c r="E45" i="28"/>
  <c r="E46" i="28"/>
  <c r="E36" i="28"/>
  <c r="E30" i="28"/>
  <c r="E31" i="28"/>
  <c r="E32" i="28"/>
  <c r="E37" i="28"/>
  <c r="E41" i="28"/>
  <c r="E47" i="28"/>
  <c r="E40" i="28"/>
  <c r="E48" i="28"/>
  <c r="E49" i="28"/>
  <c r="E50" i="28"/>
  <c r="E51" i="28"/>
  <c r="E52" i="28"/>
  <c r="F38" i="28"/>
  <c r="F44" i="28"/>
  <c r="F39" i="28"/>
  <c r="F45" i="28"/>
  <c r="F46" i="28"/>
  <c r="F36" i="28"/>
  <c r="F30" i="28"/>
  <c r="F31" i="28"/>
  <c r="F32" i="28"/>
  <c r="F37" i="28"/>
  <c r="F41" i="28"/>
  <c r="F47" i="28"/>
  <c r="F40" i="28"/>
  <c r="F48" i="28"/>
  <c r="F49" i="28"/>
  <c r="F50" i="28"/>
  <c r="F51" i="28"/>
  <c r="F52" i="28"/>
  <c r="G38" i="28"/>
  <c r="G44" i="28"/>
  <c r="G39" i="28"/>
  <c r="G45" i="28"/>
  <c r="G46" i="28"/>
  <c r="G36" i="28"/>
  <c r="G30" i="28"/>
  <c r="G31" i="28"/>
  <c r="G32" i="28"/>
  <c r="G37" i="28"/>
  <c r="G41" i="28"/>
  <c r="G47" i="28"/>
  <c r="G40" i="28"/>
  <c r="G48" i="28"/>
  <c r="G49" i="28"/>
  <c r="G50" i="28"/>
  <c r="G51" i="28"/>
  <c r="G52" i="28"/>
  <c r="H52" i="28"/>
  <c r="F25" i="16"/>
  <c r="B37" i="15"/>
  <c r="B43" i="15"/>
  <c r="B38" i="15"/>
  <c r="B44" i="15"/>
  <c r="B45" i="15"/>
  <c r="B35" i="15"/>
  <c r="B30" i="15"/>
  <c r="B31" i="15"/>
  <c r="B36" i="15"/>
  <c r="B40" i="15"/>
  <c r="B46" i="15"/>
  <c r="B39" i="15"/>
  <c r="B47" i="15"/>
  <c r="B48" i="15"/>
  <c r="B49" i="15"/>
  <c r="B50" i="15"/>
  <c r="B51" i="15"/>
  <c r="C37" i="15"/>
  <c r="C43" i="15"/>
  <c r="C38" i="15"/>
  <c r="C44" i="15"/>
  <c r="C45" i="15"/>
  <c r="C35" i="15"/>
  <c r="C30" i="15"/>
  <c r="C31" i="15"/>
  <c r="C36" i="15"/>
  <c r="C40" i="15"/>
  <c r="C46" i="15"/>
  <c r="C39" i="15"/>
  <c r="C47" i="15"/>
  <c r="C48" i="15"/>
  <c r="C49" i="15"/>
  <c r="C50" i="15"/>
  <c r="C51" i="15"/>
  <c r="D37" i="15"/>
  <c r="D43" i="15"/>
  <c r="D38" i="15"/>
  <c r="D44" i="15"/>
  <c r="D45" i="15"/>
  <c r="D35" i="15"/>
  <c r="D30" i="15"/>
  <c r="D31" i="15"/>
  <c r="D36" i="15"/>
  <c r="D40" i="15"/>
  <c r="D46" i="15"/>
  <c r="D39" i="15"/>
  <c r="D47" i="15"/>
  <c r="D48" i="15"/>
  <c r="D49" i="15"/>
  <c r="D50" i="15"/>
  <c r="D51" i="15"/>
  <c r="E37" i="15"/>
  <c r="E43" i="15"/>
  <c r="E38" i="15"/>
  <c r="E44" i="15"/>
  <c r="E45" i="15"/>
  <c r="E35" i="15"/>
  <c r="E30" i="15"/>
  <c r="E31" i="15"/>
  <c r="E36" i="15"/>
  <c r="E40" i="15"/>
  <c r="E46" i="15"/>
  <c r="E39" i="15"/>
  <c r="E47" i="15"/>
  <c r="E48" i="15"/>
  <c r="E49" i="15"/>
  <c r="E50" i="15"/>
  <c r="E51" i="15"/>
  <c r="F37" i="15"/>
  <c r="F43" i="15"/>
  <c r="F38" i="15"/>
  <c r="F44" i="15"/>
  <c r="F45" i="15"/>
  <c r="F35" i="15"/>
  <c r="F30" i="15"/>
  <c r="F31" i="15"/>
  <c r="F36" i="15"/>
  <c r="F40" i="15"/>
  <c r="F46" i="15"/>
  <c r="F39" i="15"/>
  <c r="F47" i="15"/>
  <c r="F48" i="15"/>
  <c r="F49" i="15"/>
  <c r="F50" i="15"/>
  <c r="F51" i="15"/>
  <c r="G37" i="15"/>
  <c r="G43" i="15"/>
  <c r="G38" i="15"/>
  <c r="G44" i="15"/>
  <c r="G45" i="15"/>
  <c r="G35" i="15"/>
  <c r="G30" i="15"/>
  <c r="G31" i="15"/>
  <c r="G36" i="15"/>
  <c r="G40" i="15"/>
  <c r="G46" i="15"/>
  <c r="G39" i="15"/>
  <c r="G47" i="15"/>
  <c r="G48" i="15"/>
  <c r="G49" i="15"/>
  <c r="G50" i="15"/>
  <c r="G51" i="15"/>
  <c r="H51" i="15"/>
  <c r="F24" i="16"/>
  <c r="H50" i="15"/>
  <c r="F23" i="16"/>
  <c r="H49" i="15"/>
  <c r="F22" i="16"/>
  <c r="H48" i="15"/>
  <c r="F21" i="16"/>
  <c r="H47" i="15"/>
  <c r="F20" i="16"/>
  <c r="H46" i="15"/>
  <c r="F19" i="16"/>
  <c r="H45" i="15"/>
  <c r="F18" i="16"/>
  <c r="H44" i="15"/>
  <c r="F17" i="16"/>
  <c r="H43" i="15"/>
  <c r="F16" i="16"/>
  <c r="H40" i="15"/>
  <c r="F13" i="16"/>
  <c r="H39" i="15"/>
  <c r="F12" i="16"/>
  <c r="H38" i="15"/>
  <c r="F11" i="16"/>
  <c r="H37" i="15"/>
  <c r="F10" i="16"/>
  <c r="H36" i="15"/>
  <c r="F9" i="16"/>
  <c r="H35" i="15"/>
  <c r="F8" i="16"/>
  <c r="H34" i="15"/>
  <c r="F7" i="16"/>
  <c r="B32" i="15"/>
  <c r="B33" i="15"/>
  <c r="C32" i="15"/>
  <c r="B41" i="15"/>
  <c r="C33" i="15"/>
  <c r="D32" i="15"/>
  <c r="C41" i="15"/>
  <c r="D33" i="15"/>
  <c r="E32" i="15"/>
  <c r="D41" i="15"/>
  <c r="E33" i="15"/>
  <c r="F32" i="15"/>
  <c r="E41" i="15"/>
  <c r="F33" i="15"/>
  <c r="G32" i="15"/>
  <c r="F41" i="15"/>
  <c r="G33" i="15"/>
  <c r="H33" i="15"/>
  <c r="F6" i="16"/>
  <c r="H32" i="15"/>
  <c r="F5" i="16"/>
  <c r="H31" i="15"/>
  <c r="F4" i="16"/>
  <c r="H30" i="15"/>
  <c r="F3" i="16"/>
  <c r="B31" i="27"/>
  <c r="B30" i="27"/>
  <c r="B33" i="27"/>
  <c r="B34" i="27"/>
  <c r="B35" i="27"/>
  <c r="B38" i="27"/>
  <c r="B45" i="27"/>
  <c r="B39" i="27"/>
  <c r="B46" i="27"/>
  <c r="B47" i="27"/>
  <c r="B41" i="27"/>
  <c r="B48" i="27"/>
  <c r="B40" i="27"/>
  <c r="B49" i="27"/>
  <c r="B36" i="27"/>
  <c r="B32" i="27"/>
  <c r="B37" i="27"/>
  <c r="B50" i="27"/>
  <c r="B51" i="27"/>
  <c r="B52" i="27"/>
  <c r="B53" i="27"/>
  <c r="C31" i="27"/>
  <c r="C30" i="27"/>
  <c r="C33" i="27"/>
  <c r="C34" i="27"/>
  <c r="C35" i="27"/>
  <c r="C38" i="27"/>
  <c r="C45" i="27"/>
  <c r="C39" i="27"/>
  <c r="C46" i="27"/>
  <c r="C47" i="27"/>
  <c r="C41" i="27"/>
  <c r="C48" i="27"/>
  <c r="C40" i="27"/>
  <c r="C49" i="27"/>
  <c r="C36" i="27"/>
  <c r="C32" i="27"/>
  <c r="C37" i="27"/>
  <c r="C50" i="27"/>
  <c r="C51" i="27"/>
  <c r="C52" i="27"/>
  <c r="C53" i="27"/>
  <c r="D31" i="27"/>
  <c r="D30" i="27"/>
  <c r="D33" i="27"/>
  <c r="D34" i="27"/>
  <c r="D35" i="27"/>
  <c r="D38" i="27"/>
  <c r="D45" i="27"/>
  <c r="D39" i="27"/>
  <c r="D46" i="27"/>
  <c r="D47" i="27"/>
  <c r="D41" i="27"/>
  <c r="D48" i="27"/>
  <c r="D40" i="27"/>
  <c r="D49" i="27"/>
  <c r="D36" i="27"/>
  <c r="D32" i="27"/>
  <c r="D37" i="27"/>
  <c r="D50" i="27"/>
  <c r="D51" i="27"/>
  <c r="D52" i="27"/>
  <c r="D53" i="27"/>
  <c r="E31" i="27"/>
  <c r="E30" i="27"/>
  <c r="E33" i="27"/>
  <c r="E34" i="27"/>
  <c r="E35" i="27"/>
  <c r="E38" i="27"/>
  <c r="E45" i="27"/>
  <c r="E39" i="27"/>
  <c r="E46" i="27"/>
  <c r="E47" i="27"/>
  <c r="E41" i="27"/>
  <c r="E48" i="27"/>
  <c r="E40" i="27"/>
  <c r="E49" i="27"/>
  <c r="E36" i="27"/>
  <c r="E32" i="27"/>
  <c r="E37" i="27"/>
  <c r="E50" i="27"/>
  <c r="E51" i="27"/>
  <c r="E52" i="27"/>
  <c r="E53" i="27"/>
  <c r="F31" i="27"/>
  <c r="F30" i="27"/>
  <c r="F33" i="27"/>
  <c r="F34" i="27"/>
  <c r="F35" i="27"/>
  <c r="F38" i="27"/>
  <c r="F45" i="27"/>
  <c r="F39" i="27"/>
  <c r="F46" i="27"/>
  <c r="F47" i="27"/>
  <c r="F41" i="27"/>
  <c r="F48" i="27"/>
  <c r="F40" i="27"/>
  <c r="F49" i="27"/>
  <c r="F36" i="27"/>
  <c r="F32" i="27"/>
  <c r="F37" i="27"/>
  <c r="F50" i="27"/>
  <c r="F51" i="27"/>
  <c r="F52" i="27"/>
  <c r="F53" i="27"/>
  <c r="G31" i="27"/>
  <c r="G30" i="27"/>
  <c r="G33" i="27"/>
  <c r="G34" i="27"/>
  <c r="G35" i="27"/>
  <c r="G38" i="27"/>
  <c r="G45" i="27"/>
  <c r="G39" i="27"/>
  <c r="G46" i="27"/>
  <c r="G47" i="27"/>
  <c r="G41" i="27"/>
  <c r="G48" i="27"/>
  <c r="G40" i="27"/>
  <c r="G49" i="27"/>
  <c r="G36" i="27"/>
  <c r="G32" i="27"/>
  <c r="G37" i="27"/>
  <c r="G50" i="27"/>
  <c r="G51" i="27"/>
  <c r="G52" i="27"/>
  <c r="G53" i="27"/>
  <c r="H53" i="27"/>
  <c r="E26" i="16"/>
  <c r="B31" i="26"/>
  <c r="B30" i="26"/>
  <c r="B33" i="26"/>
  <c r="B34" i="26"/>
  <c r="B35" i="26"/>
  <c r="B38" i="26"/>
  <c r="B45" i="26"/>
  <c r="B39" i="26"/>
  <c r="B46" i="26"/>
  <c r="B47" i="26"/>
  <c r="B41" i="26"/>
  <c r="B48" i="26"/>
  <c r="B40" i="26"/>
  <c r="B49" i="26"/>
  <c r="B36" i="26"/>
  <c r="B32" i="26"/>
  <c r="B37" i="26"/>
  <c r="B50" i="26"/>
  <c r="B51" i="26"/>
  <c r="B52" i="26"/>
  <c r="B53" i="26"/>
  <c r="C31" i="26"/>
  <c r="C30" i="26"/>
  <c r="C33" i="26"/>
  <c r="C34" i="26"/>
  <c r="C35" i="26"/>
  <c r="C38" i="26"/>
  <c r="C45" i="26"/>
  <c r="C39" i="26"/>
  <c r="C46" i="26"/>
  <c r="C47" i="26"/>
  <c r="C41" i="26"/>
  <c r="C48" i="26"/>
  <c r="C40" i="26"/>
  <c r="C49" i="26"/>
  <c r="C36" i="26"/>
  <c r="C32" i="26"/>
  <c r="C37" i="26"/>
  <c r="C50" i="26"/>
  <c r="C51" i="26"/>
  <c r="C52" i="26"/>
  <c r="C53" i="26"/>
  <c r="D31" i="26"/>
  <c r="D30" i="26"/>
  <c r="D33" i="26"/>
  <c r="D34" i="26"/>
  <c r="D35" i="26"/>
  <c r="D38" i="26"/>
  <c r="D45" i="26"/>
  <c r="D39" i="26"/>
  <c r="D46" i="26"/>
  <c r="D47" i="26"/>
  <c r="D41" i="26"/>
  <c r="D48" i="26"/>
  <c r="D40" i="26"/>
  <c r="D49" i="26"/>
  <c r="D36" i="26"/>
  <c r="D32" i="26"/>
  <c r="D37" i="26"/>
  <c r="D50" i="26"/>
  <c r="D51" i="26"/>
  <c r="D52" i="26"/>
  <c r="D53" i="26"/>
  <c r="E31" i="26"/>
  <c r="E30" i="26"/>
  <c r="E33" i="26"/>
  <c r="E34" i="26"/>
  <c r="E35" i="26"/>
  <c r="E38" i="26"/>
  <c r="E45" i="26"/>
  <c r="E39" i="26"/>
  <c r="E46" i="26"/>
  <c r="E47" i="26"/>
  <c r="E41" i="26"/>
  <c r="E48" i="26"/>
  <c r="E40" i="26"/>
  <c r="E49" i="26"/>
  <c r="E36" i="26"/>
  <c r="E32" i="26"/>
  <c r="E37" i="26"/>
  <c r="E50" i="26"/>
  <c r="E51" i="26"/>
  <c r="E52" i="26"/>
  <c r="E53" i="26"/>
  <c r="F31" i="26"/>
  <c r="F30" i="26"/>
  <c r="F33" i="26"/>
  <c r="F34" i="26"/>
  <c r="F35" i="26"/>
  <c r="F38" i="26"/>
  <c r="F45" i="26"/>
  <c r="F39" i="26"/>
  <c r="F46" i="26"/>
  <c r="F47" i="26"/>
  <c r="F41" i="26"/>
  <c r="F48" i="26"/>
  <c r="F40" i="26"/>
  <c r="F49" i="26"/>
  <c r="F36" i="26"/>
  <c r="F32" i="26"/>
  <c r="F37" i="26"/>
  <c r="F50" i="26"/>
  <c r="F51" i="26"/>
  <c r="F52" i="26"/>
  <c r="F53" i="26"/>
  <c r="G31" i="26"/>
  <c r="G30" i="26"/>
  <c r="G33" i="26"/>
  <c r="G34" i="26"/>
  <c r="G35" i="26"/>
  <c r="G38" i="26"/>
  <c r="G45" i="26"/>
  <c r="G39" i="26"/>
  <c r="G46" i="26"/>
  <c r="G47" i="26"/>
  <c r="G41" i="26"/>
  <c r="G48" i="26"/>
  <c r="G40" i="26"/>
  <c r="G49" i="26"/>
  <c r="G36" i="26"/>
  <c r="G32" i="26"/>
  <c r="G37" i="26"/>
  <c r="G50" i="26"/>
  <c r="G51" i="26"/>
  <c r="G52" i="26"/>
  <c r="G53" i="26"/>
  <c r="H53" i="26"/>
  <c r="E25" i="16"/>
  <c r="B31" i="14"/>
  <c r="B30" i="14"/>
  <c r="B32" i="14"/>
  <c r="B33" i="14"/>
  <c r="B34" i="14"/>
  <c r="B37" i="14"/>
  <c r="B44" i="14"/>
  <c r="B38" i="14"/>
  <c r="B45" i="14"/>
  <c r="B46" i="14"/>
  <c r="B40" i="14"/>
  <c r="B47" i="14"/>
  <c r="B39" i="14"/>
  <c r="B48" i="14"/>
  <c r="B35" i="14"/>
  <c r="B36" i="14"/>
  <c r="B49" i="14"/>
  <c r="B50" i="14"/>
  <c r="B51" i="14"/>
  <c r="B52" i="14"/>
  <c r="C31" i="14"/>
  <c r="C30" i="14"/>
  <c r="C32" i="14"/>
  <c r="C33" i="14"/>
  <c r="C34" i="14"/>
  <c r="C37" i="14"/>
  <c r="C44" i="14"/>
  <c r="C38" i="14"/>
  <c r="C45" i="14"/>
  <c r="C46" i="14"/>
  <c r="C40" i="14"/>
  <c r="C47" i="14"/>
  <c r="C39" i="14"/>
  <c r="C48" i="14"/>
  <c r="C35" i="14"/>
  <c r="C36" i="14"/>
  <c r="C49" i="14"/>
  <c r="C50" i="14"/>
  <c r="C51" i="14"/>
  <c r="C52" i="14"/>
  <c r="D31" i="14"/>
  <c r="D30" i="14"/>
  <c r="D32" i="14"/>
  <c r="D33" i="14"/>
  <c r="D34" i="14"/>
  <c r="D37" i="14"/>
  <c r="D44" i="14"/>
  <c r="D38" i="14"/>
  <c r="D45" i="14"/>
  <c r="D46" i="14"/>
  <c r="D40" i="14"/>
  <c r="D47" i="14"/>
  <c r="D39" i="14"/>
  <c r="D48" i="14"/>
  <c r="D35" i="14"/>
  <c r="D36" i="14"/>
  <c r="D49" i="14"/>
  <c r="D50" i="14"/>
  <c r="D51" i="14"/>
  <c r="D52" i="14"/>
  <c r="E31" i="14"/>
  <c r="E30" i="14"/>
  <c r="E32" i="14"/>
  <c r="E33" i="14"/>
  <c r="E34" i="14"/>
  <c r="E37" i="14"/>
  <c r="E44" i="14"/>
  <c r="E38" i="14"/>
  <c r="E45" i="14"/>
  <c r="E46" i="14"/>
  <c r="E40" i="14"/>
  <c r="E47" i="14"/>
  <c r="E39" i="14"/>
  <c r="E48" i="14"/>
  <c r="E35" i="14"/>
  <c r="E36" i="14"/>
  <c r="E49" i="14"/>
  <c r="E50" i="14"/>
  <c r="E51" i="14"/>
  <c r="E52" i="14"/>
  <c r="F31" i="14"/>
  <c r="F30" i="14"/>
  <c r="F32" i="14"/>
  <c r="F33" i="14"/>
  <c r="F34" i="14"/>
  <c r="F37" i="14"/>
  <c r="F44" i="14"/>
  <c r="F38" i="14"/>
  <c r="F45" i="14"/>
  <c r="F46" i="14"/>
  <c r="F40" i="14"/>
  <c r="F47" i="14"/>
  <c r="F39" i="14"/>
  <c r="F48" i="14"/>
  <c r="F35" i="14"/>
  <c r="F36" i="14"/>
  <c r="F49" i="14"/>
  <c r="F50" i="14"/>
  <c r="F51" i="14"/>
  <c r="F52" i="14"/>
  <c r="G31" i="14"/>
  <c r="G30" i="14"/>
  <c r="G32" i="14"/>
  <c r="G33" i="14"/>
  <c r="G34" i="14"/>
  <c r="G37" i="14"/>
  <c r="G44" i="14"/>
  <c r="G38" i="14"/>
  <c r="G45" i="14"/>
  <c r="G46" i="14"/>
  <c r="G40" i="14"/>
  <c r="G47" i="14"/>
  <c r="G39" i="14"/>
  <c r="G48" i="14"/>
  <c r="G35" i="14"/>
  <c r="G36" i="14"/>
  <c r="G49" i="14"/>
  <c r="G50" i="14"/>
  <c r="G51" i="14"/>
  <c r="G52" i="14"/>
  <c r="H52" i="14"/>
  <c r="E24" i="16"/>
  <c r="H51" i="14"/>
  <c r="E23" i="16"/>
  <c r="H50" i="14"/>
  <c r="E22" i="16"/>
  <c r="H49" i="14"/>
  <c r="E21" i="16"/>
  <c r="H48" i="14"/>
  <c r="E20" i="16"/>
  <c r="H47" i="14"/>
  <c r="E19" i="16"/>
  <c r="H46" i="14"/>
  <c r="E18" i="16"/>
  <c r="H45" i="14"/>
  <c r="E17" i="16"/>
  <c r="H44" i="14"/>
  <c r="E16" i="16"/>
  <c r="H40" i="14"/>
  <c r="E13" i="16"/>
  <c r="H39" i="14"/>
  <c r="E12" i="16"/>
  <c r="H38" i="14"/>
  <c r="E11" i="16"/>
  <c r="H37" i="14"/>
  <c r="E10" i="16"/>
  <c r="H36" i="14"/>
  <c r="E9" i="16"/>
  <c r="H35" i="14"/>
  <c r="E8" i="16"/>
  <c r="H34" i="14"/>
  <c r="E7" i="16"/>
  <c r="H33" i="14"/>
  <c r="E6" i="16"/>
  <c r="H32" i="14"/>
  <c r="E5" i="16"/>
  <c r="H31" i="14"/>
  <c r="E4" i="16"/>
  <c r="H30" i="14"/>
  <c r="E3" i="16"/>
  <c r="B38" i="25"/>
  <c r="B44" i="25"/>
  <c r="B39" i="25"/>
  <c r="B45" i="25"/>
  <c r="B46" i="25"/>
  <c r="B36" i="25"/>
  <c r="B30" i="25"/>
  <c r="B31" i="25"/>
  <c r="B32" i="25"/>
  <c r="B37" i="25"/>
  <c r="B41" i="25"/>
  <c r="B47" i="25"/>
  <c r="B40" i="25"/>
  <c r="B48" i="25"/>
  <c r="B49" i="25"/>
  <c r="B50" i="25"/>
  <c r="B51" i="25"/>
  <c r="B52" i="25"/>
  <c r="C38" i="25"/>
  <c r="C44" i="25"/>
  <c r="C39" i="25"/>
  <c r="C45" i="25"/>
  <c r="C46" i="25"/>
  <c r="C36" i="25"/>
  <c r="C30" i="25"/>
  <c r="C31" i="25"/>
  <c r="C32" i="25"/>
  <c r="C37" i="25"/>
  <c r="C41" i="25"/>
  <c r="C47" i="25"/>
  <c r="C40" i="25"/>
  <c r="C48" i="25"/>
  <c r="C49" i="25"/>
  <c r="C50" i="25"/>
  <c r="C51" i="25"/>
  <c r="C52" i="25"/>
  <c r="D38" i="25"/>
  <c r="D44" i="25"/>
  <c r="D39" i="25"/>
  <c r="D45" i="25"/>
  <c r="D46" i="25"/>
  <c r="D36" i="25"/>
  <c r="D30" i="25"/>
  <c r="D31" i="25"/>
  <c r="D32" i="25"/>
  <c r="D37" i="25"/>
  <c r="D41" i="25"/>
  <c r="D47" i="25"/>
  <c r="D40" i="25"/>
  <c r="D48" i="25"/>
  <c r="D49" i="25"/>
  <c r="D50" i="25"/>
  <c r="D51" i="25"/>
  <c r="D52" i="25"/>
  <c r="E38" i="25"/>
  <c r="E44" i="25"/>
  <c r="E39" i="25"/>
  <c r="E45" i="25"/>
  <c r="E46" i="25"/>
  <c r="E36" i="25"/>
  <c r="E30" i="25"/>
  <c r="E31" i="25"/>
  <c r="E32" i="25"/>
  <c r="E37" i="25"/>
  <c r="E41" i="25"/>
  <c r="E47" i="25"/>
  <c r="E40" i="25"/>
  <c r="E48" i="25"/>
  <c r="E49" i="25"/>
  <c r="E50" i="25"/>
  <c r="E51" i="25"/>
  <c r="E52" i="25"/>
  <c r="F38" i="25"/>
  <c r="F44" i="25"/>
  <c r="F39" i="25"/>
  <c r="F45" i="25"/>
  <c r="F46" i="25"/>
  <c r="F36" i="25"/>
  <c r="F30" i="25"/>
  <c r="F31" i="25"/>
  <c r="F32" i="25"/>
  <c r="F37" i="25"/>
  <c r="F41" i="25"/>
  <c r="F47" i="25"/>
  <c r="F40" i="25"/>
  <c r="F48" i="25"/>
  <c r="F49" i="25"/>
  <c r="F50" i="25"/>
  <c r="F51" i="25"/>
  <c r="F52" i="25"/>
  <c r="G38" i="25"/>
  <c r="G44" i="25"/>
  <c r="G39" i="25"/>
  <c r="G45" i="25"/>
  <c r="G46" i="25"/>
  <c r="G36" i="25"/>
  <c r="G30" i="25"/>
  <c r="G31" i="25"/>
  <c r="G32" i="25"/>
  <c r="G37" i="25"/>
  <c r="G41" i="25"/>
  <c r="G47" i="25"/>
  <c r="G40" i="25"/>
  <c r="G48" i="25"/>
  <c r="G49" i="25"/>
  <c r="G50" i="25"/>
  <c r="G51" i="25"/>
  <c r="G52" i="25"/>
  <c r="H52" i="25"/>
  <c r="D26" i="16"/>
  <c r="B38" i="24"/>
  <c r="B44" i="24"/>
  <c r="B39" i="24"/>
  <c r="B45" i="24"/>
  <c r="B46" i="24"/>
  <c r="B36" i="24"/>
  <c r="B30" i="24"/>
  <c r="B31" i="24"/>
  <c r="B32" i="24"/>
  <c r="B37" i="24"/>
  <c r="B41" i="24"/>
  <c r="B47" i="24"/>
  <c r="B40" i="24"/>
  <c r="B48" i="24"/>
  <c r="B49" i="24"/>
  <c r="B50" i="24"/>
  <c r="B51" i="24"/>
  <c r="B52" i="24"/>
  <c r="C38" i="24"/>
  <c r="C44" i="24"/>
  <c r="C39" i="24"/>
  <c r="C45" i="24"/>
  <c r="C46" i="24"/>
  <c r="C36" i="24"/>
  <c r="C30" i="24"/>
  <c r="C31" i="24"/>
  <c r="C32" i="24"/>
  <c r="C37" i="24"/>
  <c r="C41" i="24"/>
  <c r="C47" i="24"/>
  <c r="C40" i="24"/>
  <c r="C48" i="24"/>
  <c r="C49" i="24"/>
  <c r="C50" i="24"/>
  <c r="C51" i="24"/>
  <c r="C52" i="24"/>
  <c r="D38" i="24"/>
  <c r="D44" i="24"/>
  <c r="D39" i="24"/>
  <c r="D45" i="24"/>
  <c r="D46" i="24"/>
  <c r="D36" i="24"/>
  <c r="D30" i="24"/>
  <c r="D31" i="24"/>
  <c r="D32" i="24"/>
  <c r="D37" i="24"/>
  <c r="D41" i="24"/>
  <c r="D47" i="24"/>
  <c r="D40" i="24"/>
  <c r="D48" i="24"/>
  <c r="D49" i="24"/>
  <c r="D50" i="24"/>
  <c r="D51" i="24"/>
  <c r="D52" i="24"/>
  <c r="E38" i="24"/>
  <c r="E44" i="24"/>
  <c r="E39" i="24"/>
  <c r="E45" i="24"/>
  <c r="E46" i="24"/>
  <c r="E36" i="24"/>
  <c r="E30" i="24"/>
  <c r="E31" i="24"/>
  <c r="E32" i="24"/>
  <c r="E37" i="24"/>
  <c r="E41" i="24"/>
  <c r="E47" i="24"/>
  <c r="E40" i="24"/>
  <c r="E48" i="24"/>
  <c r="E49" i="24"/>
  <c r="E50" i="24"/>
  <c r="E51" i="24"/>
  <c r="E52" i="24"/>
  <c r="F38" i="24"/>
  <c r="F44" i="24"/>
  <c r="F39" i="24"/>
  <c r="F45" i="24"/>
  <c r="F46" i="24"/>
  <c r="F36" i="24"/>
  <c r="F30" i="24"/>
  <c r="F31" i="24"/>
  <c r="F32" i="24"/>
  <c r="F37" i="24"/>
  <c r="F41" i="24"/>
  <c r="F47" i="24"/>
  <c r="F40" i="24"/>
  <c r="F48" i="24"/>
  <c r="F49" i="24"/>
  <c r="F50" i="24"/>
  <c r="F51" i="24"/>
  <c r="F52" i="24"/>
  <c r="G38" i="24"/>
  <c r="G44" i="24"/>
  <c r="G39" i="24"/>
  <c r="G45" i="24"/>
  <c r="G46" i="24"/>
  <c r="G36" i="24"/>
  <c r="G30" i="24"/>
  <c r="G31" i="24"/>
  <c r="G32" i="24"/>
  <c r="G37" i="24"/>
  <c r="G41" i="24"/>
  <c r="G47" i="24"/>
  <c r="G40" i="24"/>
  <c r="G48" i="24"/>
  <c r="G49" i="24"/>
  <c r="G50" i="24"/>
  <c r="G51" i="24"/>
  <c r="G52" i="24"/>
  <c r="H52" i="24"/>
  <c r="D25" i="16"/>
  <c r="B37" i="11"/>
  <c r="B43" i="11"/>
  <c r="B38" i="11"/>
  <c r="B44" i="11"/>
  <c r="B45" i="11"/>
  <c r="B30" i="11"/>
  <c r="B31" i="11"/>
  <c r="B46" i="11"/>
  <c r="B39" i="11"/>
  <c r="B47" i="11"/>
  <c r="B48" i="11"/>
  <c r="B49" i="11"/>
  <c r="B50" i="11"/>
  <c r="B51" i="11"/>
  <c r="C37" i="11"/>
  <c r="C43" i="11"/>
  <c r="C38" i="11"/>
  <c r="C44" i="11"/>
  <c r="C45" i="11"/>
  <c r="C31" i="11"/>
  <c r="C46" i="11"/>
  <c r="C39" i="11"/>
  <c r="C47" i="11"/>
  <c r="C48" i="11"/>
  <c r="C49" i="11"/>
  <c r="C50" i="11"/>
  <c r="C51" i="11"/>
  <c r="D37" i="11"/>
  <c r="D43" i="11"/>
  <c r="D38" i="11"/>
  <c r="D44" i="11"/>
  <c r="D45" i="11"/>
  <c r="D31" i="11"/>
  <c r="D46" i="11"/>
  <c r="D39" i="11"/>
  <c r="D47" i="11"/>
  <c r="D48" i="11"/>
  <c r="D49" i="11"/>
  <c r="D50" i="11"/>
  <c r="D51" i="11"/>
  <c r="E37" i="11"/>
  <c r="E43" i="11"/>
  <c r="E38" i="11"/>
  <c r="E44" i="11"/>
  <c r="E45" i="11"/>
  <c r="E31" i="11"/>
  <c r="E46" i="11"/>
  <c r="E39" i="11"/>
  <c r="E47" i="11"/>
  <c r="E48" i="11"/>
  <c r="E49" i="11"/>
  <c r="E50" i="11"/>
  <c r="E51" i="11"/>
  <c r="F37" i="11"/>
  <c r="F43" i="11"/>
  <c r="F38" i="11"/>
  <c r="F44" i="11"/>
  <c r="F45" i="11"/>
  <c r="F31" i="11"/>
  <c r="F46" i="11"/>
  <c r="F39" i="11"/>
  <c r="F47" i="11"/>
  <c r="F48" i="11"/>
  <c r="F49" i="11"/>
  <c r="F50" i="11"/>
  <c r="F51" i="11"/>
  <c r="G37" i="11"/>
  <c r="G43" i="11"/>
  <c r="G38" i="11"/>
  <c r="G44" i="11"/>
  <c r="G45" i="11"/>
  <c r="G31" i="11"/>
  <c r="G46" i="11"/>
  <c r="G39" i="11"/>
  <c r="G47" i="11"/>
  <c r="G48" i="11"/>
  <c r="G49" i="11"/>
  <c r="G50" i="11"/>
  <c r="G51" i="11"/>
  <c r="H51" i="11"/>
  <c r="D24" i="16"/>
  <c r="H50" i="11"/>
  <c r="D23" i="16"/>
  <c r="H49" i="11"/>
  <c r="D22" i="16"/>
  <c r="H48" i="11"/>
  <c r="D21" i="16"/>
  <c r="H47" i="11"/>
  <c r="D20" i="16"/>
  <c r="H46" i="11"/>
  <c r="D19" i="16"/>
  <c r="H45" i="11"/>
  <c r="D18" i="16"/>
  <c r="H44" i="11"/>
  <c r="D17" i="16"/>
  <c r="H43" i="11"/>
  <c r="D16" i="16"/>
  <c r="H39" i="11"/>
  <c r="D12" i="16"/>
  <c r="H38" i="11"/>
  <c r="D11" i="16"/>
  <c r="H37" i="11"/>
  <c r="D10" i="16"/>
  <c r="H36" i="11"/>
  <c r="D9" i="16"/>
  <c r="H35" i="11"/>
  <c r="D8" i="16"/>
  <c r="H34" i="11"/>
  <c r="D7" i="16"/>
  <c r="B32" i="11"/>
  <c r="B33" i="11"/>
  <c r="C32" i="11"/>
  <c r="B41" i="11"/>
  <c r="C33" i="11"/>
  <c r="D32" i="11"/>
  <c r="C41" i="11"/>
  <c r="D33" i="11"/>
  <c r="E32" i="11"/>
  <c r="D41" i="11"/>
  <c r="E33" i="11"/>
  <c r="F32" i="11"/>
  <c r="E41" i="11"/>
  <c r="F33" i="11"/>
  <c r="G32" i="11"/>
  <c r="F41" i="11"/>
  <c r="G33" i="11"/>
  <c r="H33" i="11"/>
  <c r="D6" i="16"/>
  <c r="H32" i="11"/>
  <c r="D5" i="16"/>
  <c r="H31" i="11"/>
  <c r="D4" i="16"/>
  <c r="H30" i="11"/>
  <c r="D3" i="16"/>
  <c r="B35" i="23"/>
  <c r="B38" i="23"/>
  <c r="B44" i="23"/>
  <c r="B39" i="23"/>
  <c r="B45" i="23"/>
  <c r="B46" i="23"/>
  <c r="B41" i="23"/>
  <c r="B47" i="23"/>
  <c r="B36" i="23"/>
  <c r="B30" i="23"/>
  <c r="B31" i="23"/>
  <c r="B32" i="23"/>
  <c r="B37" i="23"/>
  <c r="B40" i="23"/>
  <c r="B48" i="23"/>
  <c r="B49" i="23"/>
  <c r="B50" i="23"/>
  <c r="B51" i="23"/>
  <c r="B52" i="23"/>
  <c r="C35" i="23"/>
  <c r="C38" i="23"/>
  <c r="C44" i="23"/>
  <c r="C39" i="23"/>
  <c r="C45" i="23"/>
  <c r="C46" i="23"/>
  <c r="C41" i="23"/>
  <c r="C47" i="23"/>
  <c r="C36" i="23"/>
  <c r="C30" i="23"/>
  <c r="C31" i="23"/>
  <c r="C32" i="23"/>
  <c r="C37" i="23"/>
  <c r="C40" i="23"/>
  <c r="C48" i="23"/>
  <c r="C49" i="23"/>
  <c r="C50" i="23"/>
  <c r="C51" i="23"/>
  <c r="C52" i="23"/>
  <c r="D35" i="23"/>
  <c r="D38" i="23"/>
  <c r="D44" i="23"/>
  <c r="D39" i="23"/>
  <c r="D45" i="23"/>
  <c r="D46" i="23"/>
  <c r="D41" i="23"/>
  <c r="D47" i="23"/>
  <c r="D36" i="23"/>
  <c r="D30" i="23"/>
  <c r="D31" i="23"/>
  <c r="D32" i="23"/>
  <c r="D37" i="23"/>
  <c r="D40" i="23"/>
  <c r="D48" i="23"/>
  <c r="D49" i="23"/>
  <c r="D50" i="23"/>
  <c r="D51" i="23"/>
  <c r="D52" i="23"/>
  <c r="E35" i="23"/>
  <c r="E38" i="23"/>
  <c r="E44" i="23"/>
  <c r="E39" i="23"/>
  <c r="E45" i="23"/>
  <c r="E46" i="23"/>
  <c r="E41" i="23"/>
  <c r="E47" i="23"/>
  <c r="E36" i="23"/>
  <c r="E30" i="23"/>
  <c r="E31" i="23"/>
  <c r="E32" i="23"/>
  <c r="E37" i="23"/>
  <c r="E40" i="23"/>
  <c r="E48" i="23"/>
  <c r="E49" i="23"/>
  <c r="E50" i="23"/>
  <c r="E51" i="23"/>
  <c r="E52" i="23"/>
  <c r="F35" i="23"/>
  <c r="F38" i="23"/>
  <c r="F44" i="23"/>
  <c r="F39" i="23"/>
  <c r="F45" i="23"/>
  <c r="F46" i="23"/>
  <c r="F41" i="23"/>
  <c r="F47" i="23"/>
  <c r="F36" i="23"/>
  <c r="F30" i="23"/>
  <c r="F31" i="23"/>
  <c r="F32" i="23"/>
  <c r="F37" i="23"/>
  <c r="F40" i="23"/>
  <c r="F48" i="23"/>
  <c r="F49" i="23"/>
  <c r="F50" i="23"/>
  <c r="F51" i="23"/>
  <c r="F52" i="23"/>
  <c r="G35" i="23"/>
  <c r="G38" i="23"/>
  <c r="G44" i="23"/>
  <c r="G39" i="23"/>
  <c r="G45" i="23"/>
  <c r="G46" i="23"/>
  <c r="G41" i="23"/>
  <c r="G47" i="23"/>
  <c r="G36" i="23"/>
  <c r="G30" i="23"/>
  <c r="G31" i="23"/>
  <c r="G32" i="23"/>
  <c r="G37" i="23"/>
  <c r="G40" i="23"/>
  <c r="G48" i="23"/>
  <c r="G49" i="23"/>
  <c r="G50" i="23"/>
  <c r="G51" i="23"/>
  <c r="G52" i="23"/>
  <c r="H52" i="23"/>
  <c r="C26" i="16"/>
  <c r="B35" i="22"/>
  <c r="B38" i="22"/>
  <c r="B44" i="22"/>
  <c r="B39" i="22"/>
  <c r="B45" i="22"/>
  <c r="B46" i="22"/>
  <c r="B41" i="22"/>
  <c r="B47" i="22"/>
  <c r="B36" i="22"/>
  <c r="B30" i="22"/>
  <c r="B31" i="22"/>
  <c r="B32" i="22"/>
  <c r="B37" i="22"/>
  <c r="B40" i="22"/>
  <c r="B48" i="22"/>
  <c r="B49" i="22"/>
  <c r="B50" i="22"/>
  <c r="B51" i="22"/>
  <c r="B52" i="22"/>
  <c r="C35" i="22"/>
  <c r="C38" i="22"/>
  <c r="C44" i="22"/>
  <c r="C39" i="22"/>
  <c r="C45" i="22"/>
  <c r="C46" i="22"/>
  <c r="C41" i="22"/>
  <c r="C47" i="22"/>
  <c r="C36" i="22"/>
  <c r="C30" i="22"/>
  <c r="C31" i="22"/>
  <c r="C32" i="22"/>
  <c r="C37" i="22"/>
  <c r="C40" i="22"/>
  <c r="C48" i="22"/>
  <c r="C49" i="22"/>
  <c r="C50" i="22"/>
  <c r="C51" i="22"/>
  <c r="C52" i="22"/>
  <c r="D35" i="22"/>
  <c r="D38" i="22"/>
  <c r="D44" i="22"/>
  <c r="D39" i="22"/>
  <c r="D45" i="22"/>
  <c r="D46" i="22"/>
  <c r="D41" i="22"/>
  <c r="D47" i="22"/>
  <c r="D36" i="22"/>
  <c r="D30" i="22"/>
  <c r="D31" i="22"/>
  <c r="D32" i="22"/>
  <c r="D37" i="22"/>
  <c r="D40" i="22"/>
  <c r="D48" i="22"/>
  <c r="D49" i="22"/>
  <c r="D50" i="22"/>
  <c r="D51" i="22"/>
  <c r="D52" i="22"/>
  <c r="E35" i="22"/>
  <c r="E38" i="22"/>
  <c r="E44" i="22"/>
  <c r="E39" i="22"/>
  <c r="E45" i="22"/>
  <c r="E46" i="22"/>
  <c r="E41" i="22"/>
  <c r="E47" i="22"/>
  <c r="E36" i="22"/>
  <c r="E30" i="22"/>
  <c r="E31" i="22"/>
  <c r="E32" i="22"/>
  <c r="E37" i="22"/>
  <c r="E40" i="22"/>
  <c r="E48" i="22"/>
  <c r="E49" i="22"/>
  <c r="E50" i="22"/>
  <c r="E51" i="22"/>
  <c r="E52" i="22"/>
  <c r="F35" i="22"/>
  <c r="F38" i="22"/>
  <c r="F44" i="22"/>
  <c r="F39" i="22"/>
  <c r="F45" i="22"/>
  <c r="F46" i="22"/>
  <c r="F41" i="22"/>
  <c r="F47" i="22"/>
  <c r="F36" i="22"/>
  <c r="F30" i="22"/>
  <c r="F31" i="22"/>
  <c r="F32" i="22"/>
  <c r="F37" i="22"/>
  <c r="F40" i="22"/>
  <c r="F48" i="22"/>
  <c r="F49" i="22"/>
  <c r="F50" i="22"/>
  <c r="F51" i="22"/>
  <c r="F52" i="22"/>
  <c r="G35" i="22"/>
  <c r="G38" i="22"/>
  <c r="G44" i="22"/>
  <c r="G39" i="22"/>
  <c r="G45" i="22"/>
  <c r="G46" i="22"/>
  <c r="G41" i="22"/>
  <c r="G47" i="22"/>
  <c r="G36" i="22"/>
  <c r="G30" i="22"/>
  <c r="G31" i="22"/>
  <c r="G32" i="22"/>
  <c r="G37" i="22"/>
  <c r="G40" i="22"/>
  <c r="G48" i="22"/>
  <c r="G49" i="22"/>
  <c r="G50" i="22"/>
  <c r="G51" i="22"/>
  <c r="G52" i="22"/>
  <c r="H52" i="22"/>
  <c r="C25" i="16"/>
  <c r="B34" i="12"/>
  <c r="B37" i="12"/>
  <c r="B43" i="12"/>
  <c r="B38" i="12"/>
  <c r="B44" i="12"/>
  <c r="B45" i="12"/>
  <c r="B40" i="12"/>
  <c r="B46" i="12"/>
  <c r="B35" i="12"/>
  <c r="B30" i="12"/>
  <c r="B31" i="12"/>
  <c r="B36" i="12"/>
  <c r="B39" i="12"/>
  <c r="B47" i="12"/>
  <c r="B48" i="12"/>
  <c r="B49" i="12"/>
  <c r="B50" i="12"/>
  <c r="B51" i="12"/>
  <c r="C34" i="12"/>
  <c r="C37" i="12"/>
  <c r="C43" i="12"/>
  <c r="C38" i="12"/>
  <c r="C44" i="12"/>
  <c r="C45" i="12"/>
  <c r="C40" i="12"/>
  <c r="C46" i="12"/>
  <c r="C35" i="12"/>
  <c r="C30" i="12"/>
  <c r="C31" i="12"/>
  <c r="C36" i="12"/>
  <c r="C39" i="12"/>
  <c r="C47" i="12"/>
  <c r="C48" i="12"/>
  <c r="C49" i="12"/>
  <c r="C50" i="12"/>
  <c r="C51" i="12"/>
  <c r="D34" i="12"/>
  <c r="D37" i="12"/>
  <c r="D43" i="12"/>
  <c r="D38" i="12"/>
  <c r="D44" i="12"/>
  <c r="D45" i="12"/>
  <c r="D40" i="12"/>
  <c r="D46" i="12"/>
  <c r="D35" i="12"/>
  <c r="D30" i="12"/>
  <c r="D31" i="12"/>
  <c r="D36" i="12"/>
  <c r="D39" i="12"/>
  <c r="D47" i="12"/>
  <c r="D48" i="12"/>
  <c r="D49" i="12"/>
  <c r="D50" i="12"/>
  <c r="D51" i="12"/>
  <c r="E34" i="12"/>
  <c r="E37" i="12"/>
  <c r="E43" i="12"/>
  <c r="E38" i="12"/>
  <c r="E44" i="12"/>
  <c r="E45" i="12"/>
  <c r="E40" i="12"/>
  <c r="E46" i="12"/>
  <c r="E35" i="12"/>
  <c r="E30" i="12"/>
  <c r="E31" i="12"/>
  <c r="E36" i="12"/>
  <c r="E39" i="12"/>
  <c r="E47" i="12"/>
  <c r="E48" i="12"/>
  <c r="E49" i="12"/>
  <c r="E50" i="12"/>
  <c r="E51" i="12"/>
  <c r="F34" i="12"/>
  <c r="F37" i="12"/>
  <c r="F43" i="12"/>
  <c r="F38" i="12"/>
  <c r="F44" i="12"/>
  <c r="F45" i="12"/>
  <c r="F40" i="12"/>
  <c r="F46" i="12"/>
  <c r="F35" i="12"/>
  <c r="F30" i="12"/>
  <c r="F31" i="12"/>
  <c r="F36" i="12"/>
  <c r="F39" i="12"/>
  <c r="F47" i="12"/>
  <c r="F48" i="12"/>
  <c r="F49" i="12"/>
  <c r="F50" i="12"/>
  <c r="F51" i="12"/>
  <c r="G34" i="12"/>
  <c r="G37" i="12"/>
  <c r="G43" i="12"/>
  <c r="G38" i="12"/>
  <c r="G44" i="12"/>
  <c r="G45" i="12"/>
  <c r="G40" i="12"/>
  <c r="G46" i="12"/>
  <c r="G35" i="12"/>
  <c r="G30" i="12"/>
  <c r="G31" i="12"/>
  <c r="G36" i="12"/>
  <c r="G39" i="12"/>
  <c r="G47" i="12"/>
  <c r="G48" i="12"/>
  <c r="G49" i="12"/>
  <c r="G50" i="12"/>
  <c r="G51" i="12"/>
  <c r="H51" i="12"/>
  <c r="C24" i="16"/>
  <c r="H50" i="12"/>
  <c r="C23" i="16"/>
  <c r="H49" i="12"/>
  <c r="C22" i="16"/>
  <c r="H48" i="12"/>
  <c r="C21" i="16"/>
  <c r="H47" i="12"/>
  <c r="C20" i="16"/>
  <c r="H46" i="12"/>
  <c r="C19" i="16"/>
  <c r="H45" i="12"/>
  <c r="C18" i="16"/>
  <c r="H44" i="12"/>
  <c r="C17" i="16"/>
  <c r="H43" i="12"/>
  <c r="C16" i="16"/>
  <c r="H40" i="12"/>
  <c r="C13" i="16"/>
  <c r="H39" i="12"/>
  <c r="C12" i="16"/>
  <c r="H38" i="12"/>
  <c r="C11" i="16"/>
  <c r="H37" i="12"/>
  <c r="C10" i="16"/>
  <c r="H36" i="12"/>
  <c r="C9" i="16"/>
  <c r="H35" i="12"/>
  <c r="C8" i="16"/>
  <c r="H34" i="12"/>
  <c r="C7" i="16"/>
  <c r="B32" i="12"/>
  <c r="B33" i="12"/>
  <c r="C32" i="12"/>
  <c r="B41" i="12"/>
  <c r="C33" i="12"/>
  <c r="D32" i="12"/>
  <c r="C41" i="12"/>
  <c r="D33" i="12"/>
  <c r="E32" i="12"/>
  <c r="D41" i="12"/>
  <c r="E33" i="12"/>
  <c r="F32" i="12"/>
  <c r="E41" i="12"/>
  <c r="F33" i="12"/>
  <c r="G32" i="12"/>
  <c r="F41" i="12"/>
  <c r="G33" i="12"/>
  <c r="H33" i="12"/>
  <c r="C6" i="16"/>
  <c r="H32" i="12"/>
  <c r="C5" i="16"/>
  <c r="H31" i="12"/>
  <c r="C4" i="16"/>
  <c r="H30" i="12"/>
  <c r="C3" i="16"/>
  <c r="B38" i="21"/>
  <c r="B44" i="21"/>
  <c r="B45" i="21"/>
  <c r="B46" i="21"/>
  <c r="B41" i="21"/>
  <c r="B47" i="21"/>
  <c r="B40" i="21"/>
  <c r="B48" i="21"/>
  <c r="B36" i="21"/>
  <c r="B32" i="21"/>
  <c r="B37" i="21"/>
  <c r="B49" i="21"/>
  <c r="B50" i="21"/>
  <c r="B51" i="21"/>
  <c r="B52" i="21"/>
  <c r="C31" i="21"/>
  <c r="C30" i="21"/>
  <c r="C33" i="21"/>
  <c r="C34" i="21"/>
  <c r="C35" i="21"/>
  <c r="C38" i="21"/>
  <c r="C44" i="21"/>
  <c r="C39" i="21"/>
  <c r="C45" i="21"/>
  <c r="C46" i="21"/>
  <c r="C41" i="21"/>
  <c r="C47" i="21"/>
  <c r="C40" i="21"/>
  <c r="C48" i="21"/>
  <c r="C36" i="21"/>
  <c r="C32" i="21"/>
  <c r="C37" i="21"/>
  <c r="C49" i="21"/>
  <c r="C50" i="21"/>
  <c r="C51" i="21"/>
  <c r="C52" i="21"/>
  <c r="D31" i="21"/>
  <c r="D30" i="21"/>
  <c r="D33" i="21"/>
  <c r="D34" i="21"/>
  <c r="D35" i="21"/>
  <c r="D38" i="21"/>
  <c r="D44" i="21"/>
  <c r="D39" i="21"/>
  <c r="D45" i="21"/>
  <c r="D46" i="21"/>
  <c r="D41" i="21"/>
  <c r="D47" i="21"/>
  <c r="D40" i="21"/>
  <c r="D48" i="21"/>
  <c r="D36" i="21"/>
  <c r="D32" i="21"/>
  <c r="D37" i="21"/>
  <c r="D49" i="21"/>
  <c r="D50" i="21"/>
  <c r="D51" i="21"/>
  <c r="D52" i="21"/>
  <c r="E31" i="21"/>
  <c r="E30" i="21"/>
  <c r="E33" i="21"/>
  <c r="E34" i="21"/>
  <c r="E35" i="21"/>
  <c r="E38" i="21"/>
  <c r="E44" i="21"/>
  <c r="E39" i="21"/>
  <c r="E45" i="21"/>
  <c r="E46" i="21"/>
  <c r="E41" i="21"/>
  <c r="E47" i="21"/>
  <c r="E40" i="21"/>
  <c r="E48" i="21"/>
  <c r="E36" i="21"/>
  <c r="E32" i="21"/>
  <c r="E37" i="21"/>
  <c r="E49" i="21"/>
  <c r="E50" i="21"/>
  <c r="E51" i="21"/>
  <c r="E52" i="21"/>
  <c r="F31" i="21"/>
  <c r="F30" i="21"/>
  <c r="F33" i="21"/>
  <c r="F34" i="21"/>
  <c r="F35" i="21"/>
  <c r="F38" i="21"/>
  <c r="F44" i="21"/>
  <c r="F39" i="21"/>
  <c r="F45" i="21"/>
  <c r="F46" i="21"/>
  <c r="F41" i="21"/>
  <c r="F47" i="21"/>
  <c r="F40" i="21"/>
  <c r="F48" i="21"/>
  <c r="F36" i="21"/>
  <c r="F32" i="21"/>
  <c r="F37" i="21"/>
  <c r="F49" i="21"/>
  <c r="F50" i="21"/>
  <c r="F51" i="21"/>
  <c r="F52" i="21"/>
  <c r="G31" i="21"/>
  <c r="G30" i="21"/>
  <c r="G33" i="21"/>
  <c r="G34" i="21"/>
  <c r="G35" i="21"/>
  <c r="G38" i="21"/>
  <c r="G44" i="21"/>
  <c r="G39" i="21"/>
  <c r="G45" i="21"/>
  <c r="G46" i="21"/>
  <c r="G41" i="21"/>
  <c r="G47" i="21"/>
  <c r="G40" i="21"/>
  <c r="G48" i="21"/>
  <c r="G36" i="21"/>
  <c r="G32" i="21"/>
  <c r="G37" i="21"/>
  <c r="G49" i="21"/>
  <c r="G50" i="21"/>
  <c r="G51" i="21"/>
  <c r="G52" i="21"/>
  <c r="H52" i="21"/>
  <c r="B26" i="16"/>
  <c r="B31" i="20"/>
  <c r="B30" i="20"/>
  <c r="B33" i="20"/>
  <c r="B34" i="20"/>
  <c r="B35" i="20"/>
  <c r="B38" i="20"/>
  <c r="B44" i="20"/>
  <c r="B39" i="20"/>
  <c r="B45" i="20"/>
  <c r="B46" i="20"/>
  <c r="B41" i="20"/>
  <c r="B47" i="20"/>
  <c r="B40" i="20"/>
  <c r="B48" i="20"/>
  <c r="B36" i="20"/>
  <c r="B32" i="20"/>
  <c r="B37" i="20"/>
  <c r="B49" i="20"/>
  <c r="B50" i="20"/>
  <c r="B51" i="20"/>
  <c r="B52" i="20"/>
  <c r="C31" i="20"/>
  <c r="C30" i="20"/>
  <c r="C33" i="20"/>
  <c r="C34" i="20"/>
  <c r="C35" i="20"/>
  <c r="C38" i="20"/>
  <c r="C44" i="20"/>
  <c r="C39" i="20"/>
  <c r="C45" i="20"/>
  <c r="C46" i="20"/>
  <c r="C41" i="20"/>
  <c r="C47" i="20"/>
  <c r="C40" i="20"/>
  <c r="C48" i="20"/>
  <c r="C36" i="20"/>
  <c r="C32" i="20"/>
  <c r="C37" i="20"/>
  <c r="C49" i="20"/>
  <c r="C50" i="20"/>
  <c r="C51" i="20"/>
  <c r="C52" i="20"/>
  <c r="D31" i="20"/>
  <c r="D30" i="20"/>
  <c r="D33" i="20"/>
  <c r="D34" i="20"/>
  <c r="D35" i="20"/>
  <c r="D38" i="20"/>
  <c r="D44" i="20"/>
  <c r="D39" i="20"/>
  <c r="D45" i="20"/>
  <c r="D46" i="20"/>
  <c r="D41" i="20"/>
  <c r="D47" i="20"/>
  <c r="D40" i="20"/>
  <c r="D48" i="20"/>
  <c r="D36" i="20"/>
  <c r="D32" i="20"/>
  <c r="D37" i="20"/>
  <c r="D49" i="20"/>
  <c r="D50" i="20"/>
  <c r="D51" i="20"/>
  <c r="D52" i="20"/>
  <c r="E31" i="20"/>
  <c r="E30" i="20"/>
  <c r="E33" i="20"/>
  <c r="E34" i="20"/>
  <c r="E35" i="20"/>
  <c r="E38" i="20"/>
  <c r="E44" i="20"/>
  <c r="E39" i="20"/>
  <c r="E45" i="20"/>
  <c r="E46" i="20"/>
  <c r="E41" i="20"/>
  <c r="E47" i="20"/>
  <c r="E40" i="20"/>
  <c r="E48" i="20"/>
  <c r="E36" i="20"/>
  <c r="E32" i="20"/>
  <c r="E37" i="20"/>
  <c r="E49" i="20"/>
  <c r="E50" i="20"/>
  <c r="E51" i="20"/>
  <c r="E52" i="20"/>
  <c r="F31" i="20"/>
  <c r="F30" i="20"/>
  <c r="F33" i="20"/>
  <c r="F34" i="20"/>
  <c r="F35" i="20"/>
  <c r="F38" i="20"/>
  <c r="F44" i="20"/>
  <c r="F39" i="20"/>
  <c r="F45" i="20"/>
  <c r="F46" i="20"/>
  <c r="F41" i="20"/>
  <c r="F47" i="20"/>
  <c r="F40" i="20"/>
  <c r="F48" i="20"/>
  <c r="F36" i="20"/>
  <c r="F32" i="20"/>
  <c r="F37" i="20"/>
  <c r="F49" i="20"/>
  <c r="F50" i="20"/>
  <c r="F51" i="20"/>
  <c r="F52" i="20"/>
  <c r="G31" i="20"/>
  <c r="G30" i="20"/>
  <c r="G33" i="20"/>
  <c r="G34" i="20"/>
  <c r="G35" i="20"/>
  <c r="G38" i="20"/>
  <c r="G44" i="20"/>
  <c r="G39" i="20"/>
  <c r="G45" i="20"/>
  <c r="G46" i="20"/>
  <c r="G41" i="20"/>
  <c r="G47" i="20"/>
  <c r="G40" i="20"/>
  <c r="G48" i="20"/>
  <c r="G36" i="20"/>
  <c r="G32" i="20"/>
  <c r="G37" i="20"/>
  <c r="G49" i="20"/>
  <c r="G50" i="20"/>
  <c r="G51" i="20"/>
  <c r="G52" i="20"/>
  <c r="H52" i="20"/>
  <c r="B25" i="16"/>
  <c r="B31" i="9"/>
  <c r="B30" i="9"/>
  <c r="B32" i="9"/>
  <c r="B33" i="9"/>
  <c r="B34" i="9"/>
  <c r="B37" i="9"/>
  <c r="B43" i="9"/>
  <c r="B38" i="9"/>
  <c r="B44" i="9"/>
  <c r="B45" i="9"/>
  <c r="B40" i="9"/>
  <c r="B46" i="9"/>
  <c r="B39" i="9"/>
  <c r="B47" i="9"/>
  <c r="B35" i="9"/>
  <c r="B36" i="9"/>
  <c r="B48" i="9"/>
  <c r="B49" i="9"/>
  <c r="B50" i="9"/>
  <c r="B51" i="9"/>
  <c r="C31" i="9"/>
  <c r="C30" i="9"/>
  <c r="C32" i="9"/>
  <c r="C33" i="9"/>
  <c r="C34" i="9"/>
  <c r="C37" i="9"/>
  <c r="C43" i="9"/>
  <c r="C38" i="9"/>
  <c r="C44" i="9"/>
  <c r="C45" i="9"/>
  <c r="C40" i="9"/>
  <c r="C46" i="9"/>
  <c r="C39" i="9"/>
  <c r="C47" i="9"/>
  <c r="C35" i="9"/>
  <c r="C36" i="9"/>
  <c r="C48" i="9"/>
  <c r="C49" i="9"/>
  <c r="C50" i="9"/>
  <c r="C51" i="9"/>
  <c r="D31" i="9"/>
  <c r="D30" i="9"/>
  <c r="D32" i="9"/>
  <c r="D33" i="9"/>
  <c r="D34" i="9"/>
  <c r="D37" i="9"/>
  <c r="D43" i="9"/>
  <c r="D38" i="9"/>
  <c r="D44" i="9"/>
  <c r="D45" i="9"/>
  <c r="D40" i="9"/>
  <c r="D46" i="9"/>
  <c r="D39" i="9"/>
  <c r="D47" i="9"/>
  <c r="D35" i="9"/>
  <c r="D36" i="9"/>
  <c r="D48" i="9"/>
  <c r="D49" i="9"/>
  <c r="D50" i="9"/>
  <c r="D51" i="9"/>
  <c r="E31" i="9"/>
  <c r="E30" i="9"/>
  <c r="E32" i="9"/>
  <c r="E33" i="9"/>
  <c r="E34" i="9"/>
  <c r="E37" i="9"/>
  <c r="E43" i="9"/>
  <c r="E38" i="9"/>
  <c r="E44" i="9"/>
  <c r="E45" i="9"/>
  <c r="E40" i="9"/>
  <c r="E46" i="9"/>
  <c r="E39" i="9"/>
  <c r="E47" i="9"/>
  <c r="E35" i="9"/>
  <c r="E36" i="9"/>
  <c r="E48" i="9"/>
  <c r="E49" i="9"/>
  <c r="E50" i="9"/>
  <c r="E51" i="9"/>
  <c r="F31" i="9"/>
  <c r="F30" i="9"/>
  <c r="F32" i="9"/>
  <c r="F33" i="9"/>
  <c r="F34" i="9"/>
  <c r="F37" i="9"/>
  <c r="F43" i="9"/>
  <c r="F38" i="9"/>
  <c r="F44" i="9"/>
  <c r="F45" i="9"/>
  <c r="F40" i="9"/>
  <c r="F46" i="9"/>
  <c r="F39" i="9"/>
  <c r="F47" i="9"/>
  <c r="F35" i="9"/>
  <c r="F36" i="9"/>
  <c r="F48" i="9"/>
  <c r="F49" i="9"/>
  <c r="F50" i="9"/>
  <c r="F51" i="9"/>
  <c r="G31" i="9"/>
  <c r="G30" i="9"/>
  <c r="G32" i="9"/>
  <c r="G33" i="9"/>
  <c r="G34" i="9"/>
  <c r="G37" i="9"/>
  <c r="G43" i="9"/>
  <c r="G38" i="9"/>
  <c r="G44" i="9"/>
  <c r="G45" i="9"/>
  <c r="G40" i="9"/>
  <c r="G46" i="9"/>
  <c r="G39" i="9"/>
  <c r="G47" i="9"/>
  <c r="G35" i="9"/>
  <c r="G36" i="9"/>
  <c r="G48" i="9"/>
  <c r="G49" i="9"/>
  <c r="G50" i="9"/>
  <c r="G51" i="9"/>
  <c r="H51" i="9"/>
  <c r="B24" i="16"/>
  <c r="H50" i="9"/>
  <c r="B23" i="16"/>
  <c r="H49" i="9"/>
  <c r="B22" i="16"/>
  <c r="H48" i="9"/>
  <c r="B21" i="16"/>
  <c r="H47" i="9"/>
  <c r="B20" i="16"/>
  <c r="H46" i="9"/>
  <c r="B19" i="16"/>
  <c r="H45" i="9"/>
  <c r="B18" i="16"/>
  <c r="H44" i="9"/>
  <c r="B17" i="16"/>
  <c r="H43" i="9"/>
  <c r="B16" i="16"/>
  <c r="H40" i="9"/>
  <c r="B13" i="16"/>
  <c r="H39" i="9"/>
  <c r="B12" i="16"/>
  <c r="H38" i="9"/>
  <c r="B11" i="16"/>
  <c r="H37" i="9"/>
  <c r="B10" i="16"/>
  <c r="H36" i="9"/>
  <c r="B9" i="16"/>
  <c r="H35" i="9"/>
  <c r="B8" i="16"/>
  <c r="H34" i="9"/>
  <c r="B7" i="16"/>
  <c r="H33" i="9"/>
  <c r="B6" i="16"/>
  <c r="H32" i="9"/>
  <c r="B5" i="16"/>
  <c r="H31" i="9"/>
  <c r="B4" i="16"/>
  <c r="H30" i="9"/>
  <c r="B3" i="16"/>
  <c r="B33" i="29"/>
  <c r="B34" i="29"/>
  <c r="F33" i="29"/>
  <c r="C33" i="29"/>
  <c r="E33" i="29"/>
  <c r="H5" i="29"/>
  <c r="H4" i="29"/>
  <c r="H32" i="28"/>
  <c r="G33" i="28"/>
  <c r="F33" i="28"/>
  <c r="C33" i="28"/>
  <c r="E33" i="28"/>
  <c r="D33" i="28"/>
  <c r="B33" i="28"/>
  <c r="H5" i="28"/>
  <c r="H4" i="28"/>
  <c r="H49" i="27"/>
  <c r="H5" i="27"/>
  <c r="H4" i="27"/>
  <c r="B22" i="27"/>
  <c r="H32" i="26"/>
  <c r="H49" i="26"/>
  <c r="H5" i="26"/>
  <c r="H4" i="26"/>
  <c r="B22" i="26"/>
  <c r="G33" i="25"/>
  <c r="F33" i="25"/>
  <c r="C33" i="25"/>
  <c r="B33" i="25"/>
  <c r="E33" i="25"/>
  <c r="B34" i="25"/>
  <c r="H5" i="25"/>
  <c r="H4" i="25"/>
  <c r="H32" i="24"/>
  <c r="B33" i="24"/>
  <c r="B34" i="24"/>
  <c r="G33" i="24"/>
  <c r="F33" i="24"/>
  <c r="C33" i="24"/>
  <c r="E33" i="24"/>
  <c r="D33" i="24"/>
  <c r="H5" i="24"/>
  <c r="H4" i="24"/>
  <c r="B42" i="23"/>
  <c r="B33" i="23"/>
  <c r="B34" i="23"/>
  <c r="F33" i="23"/>
  <c r="C33" i="23"/>
  <c r="E33" i="23"/>
  <c r="H5" i="23"/>
  <c r="H4" i="23"/>
  <c r="H32" i="22"/>
  <c r="G33" i="22"/>
  <c r="F33" i="22"/>
  <c r="E33" i="22"/>
  <c r="D33" i="22"/>
  <c r="B33" i="22"/>
  <c r="C33" i="22"/>
  <c r="H33" i="22"/>
  <c r="B34" i="22"/>
  <c r="H5" i="22"/>
  <c r="H4" i="22"/>
  <c r="H5" i="21"/>
  <c r="H4" i="21"/>
  <c r="B22" i="21"/>
  <c r="H5" i="20"/>
  <c r="H4" i="20"/>
  <c r="H5" i="15"/>
  <c r="H4" i="15"/>
  <c r="G41" i="9"/>
  <c r="F41" i="9"/>
  <c r="E41" i="9"/>
  <c r="D41" i="9"/>
  <c r="C41" i="9"/>
  <c r="B41" i="9"/>
  <c r="H4" i="14"/>
  <c r="H5" i="14"/>
  <c r="B22" i="14"/>
  <c r="H5" i="12"/>
  <c r="H4" i="12"/>
  <c r="H5" i="11"/>
  <c r="H4" i="11"/>
  <c r="H4" i="9"/>
  <c r="H5" i="9"/>
  <c r="B22" i="9"/>
  <c r="H36" i="29"/>
  <c r="H32" i="29"/>
  <c r="D33" i="29"/>
  <c r="G33" i="29"/>
  <c r="H33" i="29"/>
  <c r="H35" i="29"/>
  <c r="H46" i="29"/>
  <c r="H31" i="29"/>
  <c r="H35" i="28"/>
  <c r="H33" i="28"/>
  <c r="B34" i="28"/>
  <c r="H31" i="28"/>
  <c r="H41" i="27"/>
  <c r="H32" i="27"/>
  <c r="H48" i="27"/>
  <c r="H40" i="27"/>
  <c r="H31" i="27"/>
  <c r="H33" i="27"/>
  <c r="H41" i="26"/>
  <c r="H33" i="26"/>
  <c r="H48" i="26"/>
  <c r="H40" i="26"/>
  <c r="H31" i="26"/>
  <c r="H35" i="25"/>
  <c r="H32" i="25"/>
  <c r="H46" i="25"/>
  <c r="H48" i="25"/>
  <c r="H40" i="25"/>
  <c r="B42" i="25"/>
  <c r="D33" i="25"/>
  <c r="H33" i="25"/>
  <c r="H31" i="25"/>
  <c r="H35" i="24"/>
  <c r="H40" i="24"/>
  <c r="H33" i="24"/>
  <c r="H48" i="24"/>
  <c r="H31" i="24"/>
  <c r="H32" i="23"/>
  <c r="H46" i="23"/>
  <c r="H47" i="23"/>
  <c r="H36" i="23"/>
  <c r="H35" i="23"/>
  <c r="G33" i="23"/>
  <c r="D33" i="23"/>
  <c r="H33" i="23"/>
  <c r="H45" i="23"/>
  <c r="H41" i="23"/>
  <c r="H31" i="23"/>
  <c r="C34" i="23"/>
  <c r="H41" i="22"/>
  <c r="H36" i="22"/>
  <c r="H51" i="22"/>
  <c r="H31" i="22"/>
  <c r="H46" i="22"/>
  <c r="H35" i="22"/>
  <c r="H47" i="22"/>
  <c r="H32" i="21"/>
  <c r="H40" i="21"/>
  <c r="H41" i="21"/>
  <c r="H48" i="21"/>
  <c r="H47" i="21"/>
  <c r="H33" i="21"/>
  <c r="H31" i="21"/>
  <c r="B22" i="20"/>
  <c r="H33" i="20"/>
  <c r="H41" i="20"/>
  <c r="H40" i="20"/>
  <c r="H48" i="20"/>
  <c r="H47" i="20"/>
  <c r="H31" i="20"/>
  <c r="B42" i="29"/>
  <c r="C34" i="29"/>
  <c r="H45" i="29"/>
  <c r="H38" i="29"/>
  <c r="H39" i="29"/>
  <c r="H46" i="28"/>
  <c r="H36" i="28"/>
  <c r="H38" i="28"/>
  <c r="H39" i="28"/>
  <c r="H45" i="28"/>
  <c r="H36" i="25"/>
  <c r="C42" i="25"/>
  <c r="C34" i="25"/>
  <c r="H51" i="25"/>
  <c r="H39" i="25"/>
  <c r="H45" i="25"/>
  <c r="H38" i="25"/>
  <c r="B42" i="24"/>
  <c r="C34" i="24"/>
  <c r="H46" i="24"/>
  <c r="H38" i="24"/>
  <c r="H44" i="24"/>
  <c r="H36" i="24"/>
  <c r="H39" i="24"/>
  <c r="H51" i="24"/>
  <c r="H51" i="23"/>
  <c r="H38" i="23"/>
  <c r="H39" i="23"/>
  <c r="H39" i="22"/>
  <c r="H44" i="22"/>
  <c r="B42" i="22"/>
  <c r="H45" i="22"/>
  <c r="H38" i="22"/>
  <c r="H32" i="20"/>
  <c r="H44" i="29"/>
  <c r="B42" i="28"/>
  <c r="C34" i="28"/>
  <c r="H51" i="28"/>
  <c r="H44" i="28"/>
  <c r="D34" i="25"/>
  <c r="H44" i="25"/>
  <c r="H45" i="24"/>
  <c r="C42" i="23"/>
  <c r="H44" i="23"/>
  <c r="C34" i="22"/>
  <c r="B42" i="21"/>
  <c r="C42" i="28"/>
  <c r="D34" i="28"/>
  <c r="C42" i="24"/>
  <c r="D34" i="24"/>
  <c r="D34" i="23"/>
  <c r="C42" i="22"/>
  <c r="C42" i="29"/>
  <c r="D34" i="29"/>
  <c r="D42" i="28"/>
  <c r="E34" i="28"/>
  <c r="D34" i="22"/>
  <c r="B42" i="20"/>
  <c r="D42" i="29"/>
  <c r="E34" i="29"/>
  <c r="E42" i="28"/>
  <c r="F34" i="28"/>
  <c r="D42" i="25"/>
  <c r="E34" i="25"/>
  <c r="D42" i="24"/>
  <c r="E34" i="24"/>
  <c r="D42" i="23"/>
  <c r="E34" i="23"/>
  <c r="E42" i="25"/>
  <c r="F34" i="25"/>
  <c r="D42" i="22"/>
  <c r="E34" i="22"/>
  <c r="H30" i="28"/>
  <c r="F42" i="28"/>
  <c r="G34" i="28"/>
  <c r="H34" i="28"/>
  <c r="E42" i="24"/>
  <c r="F34" i="24"/>
  <c r="E42" i="23"/>
  <c r="F34" i="23"/>
  <c r="C42" i="21"/>
  <c r="E42" i="29"/>
  <c r="F34" i="29"/>
  <c r="H49" i="28"/>
  <c r="H37" i="28"/>
  <c r="H30" i="25"/>
  <c r="F42" i="25"/>
  <c r="G34" i="25"/>
  <c r="H34" i="25"/>
  <c r="E42" i="22"/>
  <c r="F34" i="22"/>
  <c r="H30" i="29"/>
  <c r="F42" i="29"/>
  <c r="G34" i="29"/>
  <c r="H34" i="29"/>
  <c r="H48" i="28"/>
  <c r="H40" i="28"/>
  <c r="G42" i="28"/>
  <c r="H50" i="28"/>
  <c r="H41" i="28"/>
  <c r="H49" i="25"/>
  <c r="H37" i="25"/>
  <c r="H30" i="24"/>
  <c r="F42" i="24"/>
  <c r="G34" i="24"/>
  <c r="H34" i="24"/>
  <c r="H30" i="23"/>
  <c r="F42" i="23"/>
  <c r="G34" i="23"/>
  <c r="H34" i="23"/>
  <c r="C42" i="20"/>
  <c r="G41" i="15"/>
  <c r="H49" i="29"/>
  <c r="H50" i="29"/>
  <c r="H37" i="29"/>
  <c r="H47" i="28"/>
  <c r="H41" i="25"/>
  <c r="H50" i="25"/>
  <c r="G42" i="25"/>
  <c r="H49" i="24"/>
  <c r="H50" i="24"/>
  <c r="H37" i="24"/>
  <c r="G42" i="23"/>
  <c r="H49" i="23"/>
  <c r="H37" i="23"/>
  <c r="H30" i="22"/>
  <c r="F42" i="22"/>
  <c r="G34" i="22"/>
  <c r="H34" i="22"/>
  <c r="G42" i="29"/>
  <c r="H41" i="29"/>
  <c r="H48" i="29"/>
  <c r="H40" i="29"/>
  <c r="H47" i="25"/>
  <c r="H41" i="24"/>
  <c r="G42" i="24"/>
  <c r="H50" i="23"/>
  <c r="H40" i="23"/>
  <c r="H50" i="22"/>
  <c r="H49" i="22"/>
  <c r="H37" i="22"/>
  <c r="H47" i="29"/>
  <c r="H47" i="24"/>
  <c r="H48" i="23"/>
  <c r="H40" i="22"/>
  <c r="G42" i="22"/>
  <c r="D42" i="21"/>
  <c r="G41" i="12"/>
  <c r="H48" i="22"/>
  <c r="D42" i="20"/>
  <c r="E42" i="21"/>
  <c r="E42" i="20"/>
  <c r="H30" i="26"/>
  <c r="H30" i="27"/>
  <c r="H34" i="26"/>
  <c r="F42" i="21"/>
  <c r="H34" i="27"/>
  <c r="H47" i="26"/>
  <c r="H35" i="26"/>
  <c r="H30" i="21"/>
  <c r="F42" i="20"/>
  <c r="H47" i="27"/>
  <c r="H35" i="27"/>
  <c r="H38" i="26"/>
  <c r="H52" i="26"/>
  <c r="H36" i="26"/>
  <c r="H46" i="26"/>
  <c r="H39" i="26"/>
  <c r="H34" i="21"/>
  <c r="H30" i="20"/>
  <c r="H38" i="27"/>
  <c r="H46" i="27"/>
  <c r="H39" i="27"/>
  <c r="H52" i="27"/>
  <c r="H36" i="27"/>
  <c r="H45" i="26"/>
  <c r="H51" i="26"/>
  <c r="H50" i="26"/>
  <c r="H37" i="26"/>
  <c r="H46" i="21"/>
  <c r="H35" i="21"/>
  <c r="H34" i="20"/>
  <c r="H50" i="27"/>
  <c r="H51" i="27"/>
  <c r="H37" i="27"/>
  <c r="H45" i="27"/>
  <c r="H38" i="21"/>
  <c r="H51" i="21"/>
  <c r="H36" i="21"/>
  <c r="H45" i="21"/>
  <c r="H39" i="21"/>
  <c r="H46" i="20"/>
  <c r="H35" i="20"/>
  <c r="G41" i="11"/>
  <c r="H49" i="21"/>
  <c r="H50" i="21"/>
  <c r="G42" i="21"/>
  <c r="H37" i="21"/>
  <c r="H44" i="21"/>
  <c r="H45" i="20"/>
  <c r="H39" i="20"/>
  <c r="H51" i="20"/>
  <c r="H36" i="20"/>
  <c r="H38" i="20"/>
  <c r="H44" i="20"/>
  <c r="H49" i="20"/>
  <c r="H50" i="20"/>
  <c r="G42" i="20"/>
  <c r="H37" i="20"/>
</calcChain>
</file>

<file path=xl/sharedStrings.xml><?xml version="1.0" encoding="utf-8"?>
<sst xmlns="http://schemas.openxmlformats.org/spreadsheetml/2006/main" count="1051" uniqueCount="96">
  <si>
    <t>Aggregate Planning Input</t>
  </si>
  <si>
    <t>Costs</t>
  </si>
  <si>
    <t>Number of working days</t>
  </si>
  <si>
    <t>Demand forecast</t>
  </si>
  <si>
    <t>Labor hours required per unit (Lead time)</t>
  </si>
  <si>
    <t>Labor</t>
  </si>
  <si>
    <t>Inventory</t>
  </si>
  <si>
    <t>Beginning inventory</t>
  </si>
  <si>
    <t>Initial number of employees</t>
  </si>
  <si>
    <t>Workers required</t>
  </si>
  <si>
    <t>Work hours per day</t>
  </si>
  <si>
    <t>Actual production</t>
  </si>
  <si>
    <t>New workers hired</t>
  </si>
  <si>
    <t>Workers laid off</t>
  </si>
  <si>
    <t>Total</t>
  </si>
  <si>
    <t>Units subcontracted</t>
  </si>
  <si>
    <t>Estimated number of employees</t>
  </si>
  <si>
    <t>Safety stock</t>
  </si>
  <si>
    <t>Production requirements</t>
  </si>
  <si>
    <t>Ending inventory</t>
  </si>
  <si>
    <t>Inventory holding cost, $/unit/month</t>
  </si>
  <si>
    <t>Regular time cost, $/hour</t>
  </si>
  <si>
    <t>Layoff cost, $/emp.</t>
  </si>
  <si>
    <t>Hiring and training cost, $/emp.</t>
  </si>
  <si>
    <t>Overtime cost per hour, $/hour</t>
  </si>
  <si>
    <t>Beginning inventory, units</t>
  </si>
  <si>
    <t>Materials, $/unit</t>
  </si>
  <si>
    <t>Units overtime</t>
  </si>
  <si>
    <t xml:space="preserve">Cost of subcontracting, $/unit/month </t>
  </si>
  <si>
    <t>Cost of stockout, $/unit/month</t>
  </si>
  <si>
    <t>Costs, $</t>
  </si>
  <si>
    <t xml:space="preserve">Subcontracting cost </t>
  </si>
  <si>
    <t>Inventory holding cost</t>
  </si>
  <si>
    <t>Stockout cost</t>
  </si>
  <si>
    <t>Material cost</t>
  </si>
  <si>
    <t>Total costs</t>
  </si>
  <si>
    <t>Layoff cost</t>
  </si>
  <si>
    <t>Hiring and training cost</t>
  </si>
  <si>
    <t>Regular time cost</t>
  </si>
  <si>
    <t>Overtime cost</t>
  </si>
  <si>
    <t>Safety stock (if applied), % of monthly demand</t>
  </si>
  <si>
    <t>December</t>
  </si>
  <si>
    <t>July</t>
  </si>
  <si>
    <t xml:space="preserve">August </t>
  </si>
  <si>
    <t>Septemeber</t>
  </si>
  <si>
    <t>October</t>
  </si>
  <si>
    <t xml:space="preserve">November </t>
  </si>
  <si>
    <t>Other Requirements</t>
  </si>
  <si>
    <t>Available subcontract per month in units upto</t>
  </si>
  <si>
    <t>Backlog per month, no more than, units</t>
  </si>
  <si>
    <t>Available Overtime, % of regular time</t>
  </si>
  <si>
    <t>Key</t>
  </si>
  <si>
    <t>y</t>
  </si>
  <si>
    <t>n</t>
  </si>
  <si>
    <t>Constant Workforce, Vary overtime</t>
  </si>
  <si>
    <t>Backlog</t>
  </si>
  <si>
    <t>Constant Workforce, Vary subcontracting</t>
  </si>
  <si>
    <t>Exact Production, Varying workforce</t>
  </si>
  <si>
    <t>Fixed Subcontracting, Varying workforce</t>
  </si>
  <si>
    <t>Constant Workforce, use overtime and then Subcontracting</t>
  </si>
  <si>
    <t>Actual Demand [10 % UP]</t>
  </si>
  <si>
    <t>Actual Demand [10 % DN]</t>
  </si>
  <si>
    <t>Actual Demand [10% UP]</t>
  </si>
  <si>
    <t>Actual demand [10% UP]</t>
  </si>
  <si>
    <t>Actual demand [10% Dn]</t>
  </si>
  <si>
    <t>Actual Demand [10% DN]</t>
  </si>
  <si>
    <t>Plan 1</t>
  </si>
  <si>
    <t>Actual Demand goes up by 10 %</t>
  </si>
  <si>
    <t>Actual Demand goes down by 10 %</t>
  </si>
  <si>
    <t>Plan 2</t>
  </si>
  <si>
    <t>Plan 3</t>
  </si>
  <si>
    <t>Actual Demand down up by 10 %</t>
  </si>
  <si>
    <t>Plan 4</t>
  </si>
  <si>
    <t>Plan 5</t>
  </si>
  <si>
    <t>Comparision of Plans : Routine Vs Actual demad 10 % high Vs Actual demad 10 % down scenario.</t>
  </si>
  <si>
    <t>Best Plan</t>
  </si>
  <si>
    <t>Plan 1       Exact Production vary workforce (EP V WF)</t>
  </si>
  <si>
    <t>Plan 2   Constant Work force vary Subcontracting(CWF V SC)</t>
  </si>
  <si>
    <t>Plan 3       Constant Work force vary Overtime        (CWF V OT)</t>
  </si>
  <si>
    <t>Plan 4             Fixed Sub contracting Vary Workforce       (FSC V WF)</t>
  </si>
  <si>
    <t>Plan 5        Constant Work force vary overtime and Sub contracting    (CWF V OT SC)</t>
  </si>
  <si>
    <t>Actual Demand 10 % UP</t>
  </si>
  <si>
    <t>Actual Demand 10 % Down</t>
  </si>
  <si>
    <t>Increase in demand will violate minimum backlog constraint</t>
  </si>
  <si>
    <t>If demand goes down Inventory accumalation will increase inventory holding cost</t>
  </si>
  <si>
    <t>Estimated workers =</t>
  </si>
  <si>
    <t>But based on trial and error method we can work with 66 workers without violating any constraint.</t>
  </si>
  <si>
    <t>66 workers are viable.</t>
  </si>
  <si>
    <t>Increase in demand is violating minimum backlog constraint in september and december month,To resolve this more workers are required because only 1000 units of subcontracting is available.</t>
  </si>
  <si>
    <t xml:space="preserve">If demand goes 10 % down inventory cost will be increased </t>
  </si>
  <si>
    <t>Estimated by Trial and error</t>
  </si>
  <si>
    <t>Plan 1: Exact production, vary workforce. Using this plan, we can hire or lay off employees as the order rate varies. The success of this strategy depends on the readily available trained workers to hire when order volume increases. Which is unlikely to happen in real world. On the other hand when the backlogs are low employee will have the fear of being laid off which can decrease their productivity.</t>
  </si>
  <si>
    <t>Plan 5 : According to this plan production requirement is met by constant work force using available regular time plus available overtime (30 % of regular time) and finally subcontracting all that is remaining to produce(1000 units only in our case).In this plan estimation of Workers are very difficult to  compute. By trial and error it can be shown that constant workforce of 54 workers is the closest approximation</t>
  </si>
  <si>
    <t>Plan 2 :Constant work force vary subcontracting : Using this plan, we can produce to meet the minimum expected demand using a constant workforce with regular time and subcontract to meet additional output requirements. We first would need to calculate the number of workers by Error and trial that is viable for production requirement without violating any constraint. Once that is calculated, we can subcontract the difference between requirements and production</t>
  </si>
  <si>
    <t>Plan 4 : Fixed subcontracting ,varying workforce: Production requirement in this case is estimated by calculating (demand forecast – beginning inventory + safety stock ).Out of this production requirement a fixed amount of units are subcontracted (1000 units in our case).Remaining  units are actually produced by varying employees each month.This plan includes a lot of cost for hiring and  firing people as well as subcontracting if trained people are not available.This plan has the highest cost as well as lot of uncertainity involve.</t>
  </si>
  <si>
    <t xml:space="preserve">Plan 3 :Constant workforce vary overtime:Production is done to meet the demand for each month using a constant workforce on a regular time. Further overtime is used to meet additional output requirements. By trial and error, it can be shown that a constant workforce of 62 workers is the closest approximation in our case for this plan. Any negative inventory can be taken care of by available overtime.This plan works very well in real time and companies can avoid hassles related to hiring and firing people when demand fluctuates. I am really in favor of this plan because in my opinion company’s strategy should be feasible for both company and people working in 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</si>
</sst>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6" x14ac:knownFonts="1">
    <font>
      <sz val="10"/>
      <name val="Arial"/>
    </font>
    <font>
      <sz val="10"/>
      <name val="Arial"/>
      <family val="2"/>
    </font>
    <font>
      <b/>
      <sz val="10"/>
      <name val="Arial"/>
      <family val="2"/>
    </font>
    <font>
      <b/>
      <i/>
      <sz val="10"/>
      <name val="Arial"/>
      <family val="2"/>
    </font>
    <font>
      <b/>
      <i/>
      <sz val="10"/>
      <color indexed="12"/>
      <name val="Arial"/>
      <family val="2"/>
    </font>
    <font>
      <b/>
      <sz val="10"/>
      <color indexed="53"/>
      <name val="Arial"/>
      <family val="2"/>
    </font>
    <font>
      <b/>
      <sz val="10"/>
      <color theme="1"/>
      <name val="Arial"/>
      <family val="2"/>
    </font>
    <font>
      <b/>
      <i/>
      <sz val="10"/>
      <color rgb="FF0000FF"/>
      <name val="Arial"/>
      <family val="2"/>
    </font>
    <font>
      <sz val="11"/>
      <color rgb="FF006100"/>
      <name val="Calibri"/>
      <family val="2"/>
      <scheme val="minor"/>
    </font>
    <font>
      <sz val="11"/>
      <color rgb="FF9C0006"/>
      <name val="Calibri"/>
      <family val="2"/>
      <scheme val="minor"/>
    </font>
    <font>
      <b/>
      <sz val="12"/>
      <color rgb="FFFF0000"/>
      <name val="Arial"/>
      <family val="2"/>
    </font>
    <font>
      <b/>
      <sz val="10"/>
      <color rgb="FFFF0000"/>
      <name val="Arial"/>
      <family val="2"/>
    </font>
    <font>
      <u/>
      <sz val="10"/>
      <color theme="10"/>
      <name val="Arial"/>
      <family val="2"/>
    </font>
    <font>
      <u/>
      <sz val="10"/>
      <color theme="11"/>
      <name val="Arial"/>
      <family val="2"/>
    </font>
    <font>
      <b/>
      <sz val="11"/>
      <color rgb="FFFA7D00"/>
      <name val="Calibri"/>
      <family val="2"/>
      <scheme val="minor"/>
    </font>
    <font>
      <b/>
      <sz val="11"/>
      <color theme="1"/>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4" tint="0.59999389629810485"/>
        <bgColor indexed="64"/>
      </patternFill>
    </fill>
    <fill>
      <patternFill patternType="solid">
        <fgColor rgb="FFF2F2F2"/>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s>
  <cellStyleXfs count="128">
    <xf numFmtId="0" fontId="0" fillId="0" borderId="0"/>
    <xf numFmtId="0" fontId="8" fillId="2" borderId="0" applyNumberFormat="0" applyBorder="0" applyAlignment="0" applyProtection="0"/>
    <xf numFmtId="0" fontId="9" fillId="3"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8" borderId="3" applyNumberFormat="0" applyAlignment="0" applyProtection="0"/>
  </cellStyleXfs>
  <cellXfs count="64">
    <xf numFmtId="0" fontId="0" fillId="0" borderId="0" xfId="0"/>
    <xf numFmtId="0" fontId="2" fillId="0" borderId="0" xfId="0" applyFont="1"/>
    <xf numFmtId="0" fontId="4" fillId="0" borderId="1" xfId="0" applyFont="1" applyBorder="1" applyAlignment="1">
      <alignment horizontal="right"/>
    </xf>
    <xf numFmtId="0" fontId="2" fillId="0" borderId="1" xfId="0" applyFont="1" applyBorder="1"/>
    <xf numFmtId="0" fontId="3" fillId="0" borderId="1" xfId="0" applyFont="1" applyBorder="1"/>
    <xf numFmtId="0" fontId="5" fillId="0" borderId="1" xfId="0" applyFont="1" applyBorder="1"/>
    <xf numFmtId="0" fontId="4" fillId="0" borderId="1" xfId="0"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7" fillId="0" borderId="1" xfId="0" applyFont="1" applyBorder="1" applyAlignment="1">
      <alignment wrapText="1"/>
    </xf>
    <xf numFmtId="0" fontId="2" fillId="4" borderId="1" xfId="0" applyFont="1" applyFill="1" applyBorder="1"/>
    <xf numFmtId="2" fontId="2" fillId="4" borderId="1" xfId="0" applyNumberFormat="1" applyFont="1" applyFill="1" applyBorder="1"/>
    <xf numFmtId="0" fontId="6" fillId="4" borderId="1" xfId="0" applyFont="1" applyFill="1" applyBorder="1"/>
    <xf numFmtId="1" fontId="0" fillId="0" borderId="0" xfId="0" applyNumberFormat="1"/>
    <xf numFmtId="1" fontId="2" fillId="0" borderId="0" xfId="0" applyNumberFormat="1" applyFont="1"/>
    <xf numFmtId="0" fontId="1" fillId="0" borderId="0" xfId="0" applyFont="1"/>
    <xf numFmtId="0" fontId="1" fillId="0" borderId="0" xfId="0" applyFont="1" applyFill="1" applyBorder="1"/>
    <xf numFmtId="164" fontId="0" fillId="0" borderId="0" xfId="0" applyNumberFormat="1"/>
    <xf numFmtId="164" fontId="0" fillId="0" borderId="1" xfId="0" applyNumberFormat="1" applyBorder="1"/>
    <xf numFmtId="164" fontId="2" fillId="0" borderId="1" xfId="0" applyNumberFormat="1" applyFont="1" applyBorder="1"/>
    <xf numFmtId="0" fontId="10" fillId="0" borderId="0" xfId="0" applyFont="1" applyAlignment="1">
      <alignment horizontal="center"/>
    </xf>
    <xf numFmtId="1" fontId="9" fillId="3" borderId="0" xfId="2" applyNumberFormat="1"/>
    <xf numFmtId="164" fontId="9" fillId="3" borderId="1" xfId="2" applyNumberFormat="1" applyBorder="1"/>
    <xf numFmtId="1" fontId="8" fillId="2" borderId="0" xfId="1" applyNumberFormat="1"/>
    <xf numFmtId="0" fontId="10" fillId="0" borderId="0" xfId="0" applyFont="1" applyAlignment="1">
      <alignment horizontal="center" wrapText="1"/>
    </xf>
    <xf numFmtId="0" fontId="11" fillId="0" borderId="1" xfId="0" applyFont="1" applyBorder="1" applyAlignment="1">
      <alignment horizontal="center"/>
    </xf>
    <xf numFmtId="164" fontId="2" fillId="0" borderId="2" xfId="0" applyNumberFormat="1" applyFont="1" applyBorder="1"/>
    <xf numFmtId="0" fontId="2" fillId="6" borderId="0" xfId="0" applyFont="1" applyFill="1"/>
    <xf numFmtId="0" fontId="1" fillId="6" borderId="0" xfId="0" applyFont="1" applyFill="1"/>
    <xf numFmtId="0" fontId="1" fillId="0" borderId="0" xfId="0" applyFont="1" applyFill="1"/>
    <xf numFmtId="0" fontId="1" fillId="0" borderId="1" xfId="0" applyFont="1" applyBorder="1"/>
    <xf numFmtId="1" fontId="1" fillId="0" borderId="1" xfId="0" applyNumberFormat="1" applyFont="1" applyBorder="1"/>
    <xf numFmtId="1" fontId="1" fillId="0" borderId="0" xfId="0" applyNumberFormat="1" applyFont="1"/>
    <xf numFmtId="1" fontId="1" fillId="7" borderId="1" xfId="0" applyNumberFormat="1" applyFont="1" applyFill="1" applyBorder="1"/>
    <xf numFmtId="0" fontId="1" fillId="7" borderId="1" xfId="0" applyFont="1" applyFill="1" applyBorder="1"/>
    <xf numFmtId="164" fontId="1" fillId="0" borderId="1" xfId="0" applyNumberFormat="1" applyFont="1" applyBorder="1"/>
    <xf numFmtId="164" fontId="2" fillId="0" borderId="1" xfId="0" applyNumberFormat="1" applyFont="1" applyFill="1" applyBorder="1"/>
    <xf numFmtId="164" fontId="1" fillId="0" borderId="0" xfId="0" applyNumberFormat="1" applyFont="1"/>
    <xf numFmtId="164" fontId="1" fillId="0" borderId="2" xfId="0" applyNumberFormat="1" applyFont="1" applyBorder="1"/>
    <xf numFmtId="0" fontId="11" fillId="0" borderId="1" xfId="0" applyFont="1" applyBorder="1" applyAlignment="1">
      <alignment wrapText="1"/>
    </xf>
    <xf numFmtId="0" fontId="11" fillId="7" borderId="1" xfId="0" applyFont="1" applyFill="1" applyBorder="1" applyAlignment="1">
      <alignment wrapText="1"/>
    </xf>
    <xf numFmtId="164" fontId="2" fillId="9" borderId="1" xfId="0" applyNumberFormat="1" applyFont="1" applyFill="1" applyBorder="1"/>
    <xf numFmtId="0" fontId="11" fillId="9" borderId="1" xfId="0" applyFont="1" applyFill="1" applyBorder="1" applyAlignment="1">
      <alignment wrapText="1"/>
    </xf>
    <xf numFmtId="1" fontId="1" fillId="9" borderId="1" xfId="0" applyNumberFormat="1" applyFont="1" applyFill="1" applyBorder="1"/>
    <xf numFmtId="0" fontId="1" fillId="9" borderId="1" xfId="0" applyFont="1" applyFill="1" applyBorder="1"/>
    <xf numFmtId="164" fontId="1" fillId="9" borderId="1" xfId="0" applyNumberFormat="1" applyFont="1" applyFill="1" applyBorder="1"/>
    <xf numFmtId="0" fontId="2" fillId="9" borderId="4" xfId="0" applyFont="1" applyFill="1" applyBorder="1" applyAlignment="1">
      <alignment horizontal="center"/>
    </xf>
    <xf numFmtId="0" fontId="15" fillId="8" borderId="3" xfId="127" applyFont="1"/>
    <xf numFmtId="0" fontId="11" fillId="0" borderId="1" xfId="0" applyFont="1" applyBorder="1" applyAlignment="1">
      <alignment horizontal="center" wrapText="1"/>
    </xf>
    <xf numFmtId="164" fontId="11" fillId="9" borderId="1" xfId="0" applyNumberFormat="1" applyFont="1" applyFill="1" applyBorder="1"/>
    <xf numFmtId="0" fontId="2" fillId="9" borderId="0" xfId="0" applyFont="1" applyFill="1"/>
    <xf numFmtId="0" fontId="0" fillId="9" borderId="0" xfId="0" applyFill="1"/>
    <xf numFmtId="0" fontId="1" fillId="9" borderId="0" xfId="0" applyFont="1" applyFill="1"/>
    <xf numFmtId="0" fontId="1" fillId="0" borderId="0" xfId="0" applyFont="1" applyAlignment="1">
      <alignment wrapText="1"/>
    </xf>
    <xf numFmtId="1" fontId="0" fillId="0" borderId="0" xfId="0" applyNumberFormat="1" applyAlignment="1">
      <alignment horizontal="center"/>
    </xf>
    <xf numFmtId="0" fontId="8" fillId="2" borderId="0" xfId="1"/>
    <xf numFmtId="1" fontId="0" fillId="0" borderId="0" xfId="0" applyNumberFormat="1" applyFill="1"/>
    <xf numFmtId="0" fontId="1" fillId="0" borderId="0" xfId="0" applyFont="1" applyFill="1" applyAlignment="1">
      <alignment wrapText="1"/>
    </xf>
    <xf numFmtId="0" fontId="1" fillId="0" borderId="0" xfId="0" applyFont="1" applyAlignment="1">
      <alignment wrapText="1"/>
    </xf>
    <xf numFmtId="0" fontId="1" fillId="0" borderId="0" xfId="0" applyFont="1" applyAlignment="1">
      <alignment wrapText="1"/>
    </xf>
    <xf numFmtId="0" fontId="0" fillId="0" borderId="0" xfId="0" applyAlignment="1">
      <alignment wrapText="1"/>
    </xf>
    <xf numFmtId="0" fontId="10" fillId="5" borderId="0" xfId="0" applyFont="1" applyFill="1" applyAlignment="1">
      <alignment horizontal="center"/>
    </xf>
    <xf numFmtId="0" fontId="1" fillId="0" borderId="0" xfId="0" applyFont="1" applyAlignment="1">
      <alignment horizontal="center" wrapText="1"/>
    </xf>
    <xf numFmtId="0" fontId="0" fillId="0" borderId="0" xfId="0" applyAlignment="1">
      <alignment horizontal="center" wrapText="1"/>
    </xf>
  </cellXfs>
  <cellStyles count="128">
    <cellStyle name="Bad" xfId="2" builtinId="27"/>
    <cellStyle name="Calculation" xfId="127" builtinId="2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'EP V WF'!$A$4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'EP V WF'!$B$3:$G$3</c:f>
              <c:strCache>
                <c:ptCount val="6"/>
                <c:pt idx="0">
                  <c:v>July</c:v>
                </c:pt>
                <c:pt idx="1">
                  <c:v>August </c:v>
                </c:pt>
                <c:pt idx="2">
                  <c:v>Septemeber</c:v>
                </c:pt>
                <c:pt idx="3">
                  <c:v>October</c:v>
                </c:pt>
                <c:pt idx="4">
                  <c:v>November </c:v>
                </c:pt>
                <c:pt idx="5">
                  <c:v>December</c:v>
                </c:pt>
              </c:strCache>
            </c:strRef>
          </c:cat>
          <c:val>
            <c:numRef>
              <c:f>'EP V WF'!$B$4:$G$4</c:f>
              <c:numCache>
                <c:formatCode>General</c:formatCode>
                <c:ptCount val="6"/>
                <c:pt idx="0">
                  <c:v>6950</c:v>
                </c:pt>
                <c:pt idx="1">
                  <c:v>7900</c:v>
                </c:pt>
                <c:pt idx="2">
                  <c:v>8200</c:v>
                </c:pt>
                <c:pt idx="3">
                  <c:v>8350</c:v>
                </c:pt>
                <c:pt idx="4">
                  <c:v>7900</c:v>
                </c:pt>
                <c:pt idx="5">
                  <c:v>8050</c:v>
                </c:pt>
              </c:numCache>
            </c:numRef>
          </c:val>
        </c:ser>
        <c:ser>
          <c:idx val="1"/>
          <c:order val="1"/>
          <c:tx>
            <c:strRef>
              <c:f>'EP V WF'!$A$33</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'EP V WF'!$B$33:$G$33</c:f>
              <c:numCache>
                <c:formatCode>0</c:formatCode>
                <c:ptCount val="6"/>
                <c:pt idx="0">
                  <c:v>7027</c:v>
                </c:pt>
                <c:pt idx="1">
                  <c:v>7957</c:v>
                </c:pt>
                <c:pt idx="2">
                  <c:v>8218</c:v>
                </c:pt>
                <c:pt idx="3">
                  <c:v>8359</c:v>
                </c:pt>
                <c:pt idx="4">
                  <c:v>7873</c:v>
                </c:pt>
                <c:pt idx="5">
                  <c:v>8059</c:v>
                </c:pt>
              </c:numCache>
            </c:numRef>
          </c:val>
        </c:ser>
        <c:dLbls>
          <c:showLegendKey val="0"/>
          <c:showVal val="1"/>
          <c:showCatName val="0"/>
          <c:showSerName val="0"/>
          <c:showPercent val="0"/>
          <c:showBubbleSize val="0"/>
        </c:dLbls>
        <c:gapWidth val="75"/>
        <c:axId val="396366088"/>
        <c:axId val="396366480"/>
      </c:barChart>
      <c:catAx>
        <c:axId val="39636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6480"/>
        <c:crosses val="autoZero"/>
        <c:auto val="1"/>
        <c:lblAlgn val="ctr"/>
        <c:lblOffset val="100"/>
        <c:noMultiLvlLbl val="0"/>
      </c:catAx>
      <c:valAx>
        <c:axId val="39636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6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'FSC V WF'!$A$4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'FSC V WF'!$B$3:$G$3</c:f>
              <c:strCache>
                <c:ptCount val="6"/>
                <c:pt idx="0">
                  <c:v>July</c:v>
                </c:pt>
                <c:pt idx="1">
                  <c:v>August </c:v>
                </c:pt>
                <c:pt idx="2">
                  <c:v>Septemeber</c:v>
                </c:pt>
                <c:pt idx="3">
                  <c:v>October</c:v>
                </c:pt>
                <c:pt idx="4">
                  <c:v>November </c:v>
                </c:pt>
                <c:pt idx="5">
                  <c:v>December</c:v>
                </c:pt>
              </c:strCache>
            </c:strRef>
          </c:cat>
          <c:val>
            <c:numRef>
              <c:f>'FSC V WF'!$B$4:$G$4</c:f>
              <c:numCache>
                <c:formatCode>General</c:formatCode>
                <c:ptCount val="6"/>
                <c:pt idx="0">
                  <c:v>6950</c:v>
                </c:pt>
                <c:pt idx="1">
                  <c:v>7900</c:v>
                </c:pt>
                <c:pt idx="2">
                  <c:v>8200</c:v>
                </c:pt>
                <c:pt idx="3">
                  <c:v>8350</c:v>
                </c:pt>
                <c:pt idx="4">
                  <c:v>7900</c:v>
                </c:pt>
                <c:pt idx="5">
                  <c:v>8050</c:v>
                </c:pt>
              </c:numCache>
            </c:numRef>
          </c:val>
        </c:ser>
        <c:ser>
          <c:idx val="1"/>
          <c:order val="1"/>
          <c:tx>
            <c:strRef>
              <c:f>'FSC V WF'!$A$33</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'FSC V WF'!$B$33:$G$33</c:f>
              <c:numCache>
                <c:formatCode>0</c:formatCode>
                <c:ptCount val="6"/>
                <c:pt idx="0">
                  <c:v>7027</c:v>
                </c:pt>
                <c:pt idx="1">
                  <c:v>8374</c:v>
                </c:pt>
                <c:pt idx="2">
                  <c:v>8692</c:v>
                </c:pt>
                <c:pt idx="3">
                  <c:v>8851</c:v>
                </c:pt>
                <c:pt idx="4">
                  <c:v>8374</c:v>
                </c:pt>
                <c:pt idx="5">
                  <c:v>8533</c:v>
                </c:pt>
              </c:numCache>
            </c:numRef>
          </c:val>
        </c:ser>
        <c:dLbls>
          <c:showLegendKey val="0"/>
          <c:showVal val="1"/>
          <c:showCatName val="0"/>
          <c:showSerName val="0"/>
          <c:showPercent val="0"/>
          <c:showBubbleSize val="0"/>
        </c:dLbls>
        <c:gapWidth val="75"/>
        <c:axId val="398010680"/>
        <c:axId val="398011072"/>
      </c:barChart>
      <c:catAx>
        <c:axId val="398010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1072"/>
        <c:crosses val="autoZero"/>
        <c:auto val="1"/>
        <c:lblAlgn val="ctr"/>
        <c:lblOffset val="100"/>
        <c:noMultiLvlLbl val="0"/>
      </c:catAx>
      <c:valAx>
        <c:axId val="398011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0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'FSC V WF (10 UP)'!$A$4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'FSC V WF (10 UP)'!$B$3:$G$3</c:f>
              <c:strCache>
                <c:ptCount val="6"/>
                <c:pt idx="0">
                  <c:v>July</c:v>
                </c:pt>
                <c:pt idx="1">
                  <c:v>August </c:v>
                </c:pt>
                <c:pt idx="2">
                  <c:v>Septemeber</c:v>
                </c:pt>
                <c:pt idx="3">
                  <c:v>October</c:v>
                </c:pt>
                <c:pt idx="4">
                  <c:v>November </c:v>
                </c:pt>
                <c:pt idx="5">
                  <c:v>December</c:v>
                </c:pt>
              </c:strCache>
            </c:strRef>
          </c:cat>
          <c:val>
            <c:numRef>
              <c:f>'FSC V WF (10 UP)'!$B$4:$G$4</c:f>
              <c:numCache>
                <c:formatCode>General</c:formatCode>
                <c:ptCount val="6"/>
                <c:pt idx="0">
                  <c:v>6950</c:v>
                </c:pt>
                <c:pt idx="1">
                  <c:v>7900</c:v>
                </c:pt>
                <c:pt idx="2">
                  <c:v>8200</c:v>
                </c:pt>
                <c:pt idx="3">
                  <c:v>8350</c:v>
                </c:pt>
                <c:pt idx="4">
                  <c:v>7900</c:v>
                </c:pt>
                <c:pt idx="5">
                  <c:v>8050</c:v>
                </c:pt>
              </c:numCache>
            </c:numRef>
          </c:val>
        </c:ser>
        <c:ser>
          <c:idx val="1"/>
          <c:order val="1"/>
          <c:tx>
            <c:strRef>
              <c:f>'FSC V WF (10 UP)'!$A$34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'FSC V WF (10 UP)'!$B$34:$G$34</c:f>
              <c:numCache>
                <c:formatCode>0</c:formatCode>
                <c:ptCount val="6"/>
                <c:pt idx="0">
                  <c:v>7027</c:v>
                </c:pt>
                <c:pt idx="1">
                  <c:v>8374</c:v>
                </c:pt>
                <c:pt idx="2">
                  <c:v>8692</c:v>
                </c:pt>
                <c:pt idx="3">
                  <c:v>8851</c:v>
                </c:pt>
                <c:pt idx="4">
                  <c:v>8374</c:v>
                </c:pt>
                <c:pt idx="5">
                  <c:v>8533</c:v>
                </c:pt>
              </c:numCache>
            </c:numRef>
          </c:val>
        </c:ser>
        <c:dLbls>
          <c:showLegendKey val="0"/>
          <c:showVal val="1"/>
          <c:showCatName val="0"/>
          <c:showSerName val="0"/>
          <c:showPercent val="0"/>
          <c:showBubbleSize val="0"/>
        </c:dLbls>
        <c:gapWidth val="75"/>
        <c:axId val="398011856"/>
        <c:axId val="398012248"/>
      </c:barChart>
      <c:catAx>
        <c:axId val="39801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2248"/>
        <c:crosses val="autoZero"/>
        <c:auto val="1"/>
        <c:lblAlgn val="ctr"/>
        <c:lblOffset val="100"/>
        <c:noMultiLvlLbl val="0"/>
      </c:catAx>
      <c:valAx>
        <c:axId val="398012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1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'FSC V WF (10 DN)'!$A$4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'FSC V WF (10 DN)'!$B$3:$G$3</c:f>
              <c:strCache>
                <c:ptCount val="6"/>
                <c:pt idx="0">
                  <c:v>July</c:v>
                </c:pt>
                <c:pt idx="1">
                  <c:v>August </c:v>
                </c:pt>
                <c:pt idx="2">
                  <c:v>Septemeber</c:v>
                </c:pt>
                <c:pt idx="3">
                  <c:v>October</c:v>
                </c:pt>
                <c:pt idx="4">
                  <c:v>November </c:v>
                </c:pt>
                <c:pt idx="5">
                  <c:v>December</c:v>
                </c:pt>
              </c:strCache>
            </c:strRef>
          </c:cat>
          <c:val>
            <c:numRef>
              <c:f>'FSC V WF (10 DN)'!$B$4:$G$4</c:f>
              <c:numCache>
                <c:formatCode>General</c:formatCode>
                <c:ptCount val="6"/>
                <c:pt idx="0">
                  <c:v>6950</c:v>
                </c:pt>
                <c:pt idx="1">
                  <c:v>7900</c:v>
                </c:pt>
                <c:pt idx="2">
                  <c:v>8200</c:v>
                </c:pt>
                <c:pt idx="3">
                  <c:v>8350</c:v>
                </c:pt>
                <c:pt idx="4">
                  <c:v>7900</c:v>
                </c:pt>
                <c:pt idx="5">
                  <c:v>8050</c:v>
                </c:pt>
              </c:numCache>
            </c:numRef>
          </c:val>
        </c:ser>
        <c:ser>
          <c:idx val="1"/>
          <c:order val="1"/>
          <c:tx>
            <c:strRef>
              <c:f>'FSC V WF (10 DN)'!$A$34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'FSC V WF (10 DN)'!$B$34:$G$34</c:f>
              <c:numCache>
                <c:formatCode>0</c:formatCode>
                <c:ptCount val="6"/>
                <c:pt idx="0">
                  <c:v>7027</c:v>
                </c:pt>
                <c:pt idx="1">
                  <c:v>8262</c:v>
                </c:pt>
                <c:pt idx="2">
                  <c:v>8428</c:v>
                </c:pt>
                <c:pt idx="3">
                  <c:v>8539</c:v>
                </c:pt>
                <c:pt idx="4">
                  <c:v>8038</c:v>
                </c:pt>
                <c:pt idx="5">
                  <c:v>8269</c:v>
                </c:pt>
              </c:numCache>
            </c:numRef>
          </c:val>
        </c:ser>
        <c:dLbls>
          <c:showLegendKey val="0"/>
          <c:showVal val="1"/>
          <c:showCatName val="0"/>
          <c:showSerName val="0"/>
          <c:showPercent val="0"/>
          <c:showBubbleSize val="0"/>
        </c:dLbls>
        <c:gapWidth val="75"/>
        <c:axId val="398013032"/>
        <c:axId val="398013424"/>
      </c:barChart>
      <c:catAx>
        <c:axId val="39801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3424"/>
        <c:crosses val="autoZero"/>
        <c:auto val="1"/>
        <c:lblAlgn val="ctr"/>
        <c:lblOffset val="100"/>
        <c:noMultiLvlLbl val="0"/>
      </c:catAx>
      <c:valAx>
        <c:axId val="39801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3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 SC'!$A$4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 SC'!$B$3:$G$3</c:f>
              <c:strCache>
                <c:ptCount val="6"/>
                <c:pt idx="0">
                  <c:v>July</c:v>
                </c:pt>
                <c:pt idx="1">
                  <c:v>August </c:v>
                </c:pt>
                <c:pt idx="2">
                  <c:v>Septemeber</c:v>
                </c:pt>
                <c:pt idx="3">
                  <c:v>October</c:v>
                </c:pt>
                <c:pt idx="4">
                  <c:v>November </c:v>
                </c:pt>
                <c:pt idx="5">
                  <c:v>December</c:v>
                </c:pt>
              </c:strCache>
            </c:strRef>
          </c:cat>
          <c:val>
            <c:numRef>
              <c:f>'CWF V OT SC'!$B$4:$G$4</c:f>
              <c:numCache>
                <c:formatCode>General</c:formatCode>
                <c:ptCount val="6"/>
                <c:pt idx="0">
                  <c:v>6950</c:v>
                </c:pt>
                <c:pt idx="1">
                  <c:v>7900</c:v>
                </c:pt>
                <c:pt idx="2">
                  <c:v>8200</c:v>
                </c:pt>
                <c:pt idx="3">
                  <c:v>8350</c:v>
                </c:pt>
                <c:pt idx="4">
                  <c:v>7900</c:v>
                </c:pt>
                <c:pt idx="5">
                  <c:v>8050</c:v>
                </c:pt>
              </c:numCache>
            </c:numRef>
          </c:val>
        </c:ser>
        <c:ser>
          <c:idx val="1"/>
          <c:order val="1"/>
          <c:tx>
            <c:strRef>
              <c:f>'CWF V OT SC'!$A$33</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 SC'!$B$33:$G$33</c:f>
              <c:numCache>
                <c:formatCode>0</c:formatCode>
                <c:ptCount val="6"/>
                <c:pt idx="0">
                  <c:v>7027</c:v>
                </c:pt>
                <c:pt idx="1">
                  <c:v>8374</c:v>
                </c:pt>
                <c:pt idx="2">
                  <c:v>8692</c:v>
                </c:pt>
                <c:pt idx="3">
                  <c:v>8937.4</c:v>
                </c:pt>
                <c:pt idx="4">
                  <c:v>8374</c:v>
                </c:pt>
                <c:pt idx="5">
                  <c:v>8533</c:v>
                </c:pt>
              </c:numCache>
            </c:numRef>
          </c:val>
        </c:ser>
        <c:dLbls>
          <c:showLegendKey val="0"/>
          <c:showVal val="1"/>
          <c:showCatName val="0"/>
          <c:showSerName val="0"/>
          <c:showPercent val="0"/>
          <c:showBubbleSize val="0"/>
        </c:dLbls>
        <c:gapWidth val="75"/>
        <c:axId val="398014208"/>
        <c:axId val="398014600"/>
      </c:barChart>
      <c:catAx>
        <c:axId val="3980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4600"/>
        <c:crosses val="autoZero"/>
        <c:auto val="1"/>
        <c:lblAlgn val="ctr"/>
        <c:lblOffset val="100"/>
        <c:noMultiLvlLbl val="0"/>
      </c:catAx>
      <c:valAx>
        <c:axId val="398014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 SC (10 UP)'!$A$4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 SC (10 UP)'!$B$3:$G$3</c:f>
              <c:strCache>
                <c:ptCount val="6"/>
                <c:pt idx="0">
                  <c:v>July</c:v>
                </c:pt>
                <c:pt idx="1">
                  <c:v>August </c:v>
                </c:pt>
                <c:pt idx="2">
                  <c:v>Septemeber</c:v>
                </c:pt>
                <c:pt idx="3">
                  <c:v>October</c:v>
                </c:pt>
                <c:pt idx="4">
                  <c:v>November </c:v>
                </c:pt>
                <c:pt idx="5">
                  <c:v>December</c:v>
                </c:pt>
              </c:strCache>
            </c:strRef>
          </c:cat>
          <c:val>
            <c:numRef>
              <c:f>'CWF V OT SC (10 UP)'!$B$4:$G$4</c:f>
              <c:numCache>
                <c:formatCode>General</c:formatCode>
                <c:ptCount val="6"/>
                <c:pt idx="0">
                  <c:v>6950</c:v>
                </c:pt>
                <c:pt idx="1">
                  <c:v>7900</c:v>
                </c:pt>
                <c:pt idx="2">
                  <c:v>8200</c:v>
                </c:pt>
                <c:pt idx="3">
                  <c:v>8350</c:v>
                </c:pt>
                <c:pt idx="4">
                  <c:v>7900</c:v>
                </c:pt>
                <c:pt idx="5">
                  <c:v>8050</c:v>
                </c:pt>
              </c:numCache>
            </c:numRef>
          </c:val>
        </c:ser>
        <c:ser>
          <c:idx val="1"/>
          <c:order val="1"/>
          <c:tx>
            <c:strRef>
              <c:f>'CWF V OT SC (10 UP)'!$A$34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 SC (10 UP)'!$B$34:$G$34</c:f>
              <c:numCache>
                <c:formatCode>0</c:formatCode>
                <c:ptCount val="6"/>
                <c:pt idx="0">
                  <c:v>7027</c:v>
                </c:pt>
                <c:pt idx="1">
                  <c:v>8374</c:v>
                </c:pt>
                <c:pt idx="2">
                  <c:v>8692</c:v>
                </c:pt>
                <c:pt idx="3">
                  <c:v>9757.4</c:v>
                </c:pt>
                <c:pt idx="4">
                  <c:v>8374</c:v>
                </c:pt>
                <c:pt idx="5">
                  <c:v>8533</c:v>
                </c:pt>
              </c:numCache>
            </c:numRef>
          </c:val>
        </c:ser>
        <c:dLbls>
          <c:showLegendKey val="0"/>
          <c:showVal val="1"/>
          <c:showCatName val="0"/>
          <c:showSerName val="0"/>
          <c:showPercent val="0"/>
          <c:showBubbleSize val="0"/>
        </c:dLbls>
        <c:gapWidth val="75"/>
        <c:axId val="398015384"/>
        <c:axId val="398015776"/>
      </c:barChart>
      <c:catAx>
        <c:axId val="39801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5776"/>
        <c:crosses val="autoZero"/>
        <c:auto val="1"/>
        <c:lblAlgn val="ctr"/>
        <c:lblOffset val="100"/>
        <c:noMultiLvlLbl val="0"/>
      </c:catAx>
      <c:valAx>
        <c:axId val="398015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5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 SC (10 DN)'!$A$4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 SC (10 DN)'!$B$3:$G$3</c:f>
              <c:strCache>
                <c:ptCount val="6"/>
                <c:pt idx="0">
                  <c:v>July</c:v>
                </c:pt>
                <c:pt idx="1">
                  <c:v>August </c:v>
                </c:pt>
                <c:pt idx="2">
                  <c:v>Septemeber</c:v>
                </c:pt>
                <c:pt idx="3">
                  <c:v>October</c:v>
                </c:pt>
                <c:pt idx="4">
                  <c:v>November </c:v>
                </c:pt>
                <c:pt idx="5">
                  <c:v>December</c:v>
                </c:pt>
              </c:strCache>
            </c:strRef>
          </c:cat>
          <c:val>
            <c:numRef>
              <c:f>'CWF V OT SC (10 DN)'!$B$4:$G$4</c:f>
              <c:numCache>
                <c:formatCode>General</c:formatCode>
                <c:ptCount val="6"/>
                <c:pt idx="0">
                  <c:v>6950</c:v>
                </c:pt>
                <c:pt idx="1">
                  <c:v>7900</c:v>
                </c:pt>
                <c:pt idx="2">
                  <c:v>8200</c:v>
                </c:pt>
                <c:pt idx="3">
                  <c:v>8350</c:v>
                </c:pt>
                <c:pt idx="4">
                  <c:v>7900</c:v>
                </c:pt>
                <c:pt idx="5">
                  <c:v>8050</c:v>
                </c:pt>
              </c:numCache>
            </c:numRef>
          </c:val>
        </c:ser>
        <c:ser>
          <c:idx val="1"/>
          <c:order val="1"/>
          <c:tx>
            <c:strRef>
              <c:f>'CWF V OT SC (10 DN)'!$A$34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 SC (10 DN)'!$B$34:$G$34</c:f>
              <c:numCache>
                <c:formatCode>0</c:formatCode>
                <c:ptCount val="6"/>
                <c:pt idx="0">
                  <c:v>7027</c:v>
                </c:pt>
                <c:pt idx="1">
                  <c:v>8241</c:v>
                </c:pt>
                <c:pt idx="2">
                  <c:v>8692</c:v>
                </c:pt>
                <c:pt idx="3">
                  <c:v>8851</c:v>
                </c:pt>
                <c:pt idx="4">
                  <c:v>8374</c:v>
                </c:pt>
                <c:pt idx="5">
                  <c:v>8533</c:v>
                </c:pt>
              </c:numCache>
            </c:numRef>
          </c:val>
        </c:ser>
        <c:dLbls>
          <c:showLegendKey val="0"/>
          <c:showVal val="1"/>
          <c:showCatName val="0"/>
          <c:showSerName val="0"/>
          <c:showPercent val="0"/>
          <c:showBubbleSize val="0"/>
        </c:dLbls>
        <c:gapWidth val="75"/>
        <c:axId val="398016560"/>
        <c:axId val="398016952"/>
      </c:barChart>
      <c:catAx>
        <c:axId val="3980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6952"/>
        <c:crosses val="autoZero"/>
        <c:auto val="1"/>
        <c:lblAlgn val="ctr"/>
        <c:lblOffset val="100"/>
        <c:noMultiLvlLbl val="0"/>
      </c:catAx>
      <c:valAx>
        <c:axId val="398016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Compare Plans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'All Plan'!$A$24</c:f>
              <c:strCache>
                <c:ptCount val="1"/>
                <c:pt idx="0">
                  <c:v>Total costs</c:v>
                </c:pt>
              </c:strCache>
            </c:strRef>
          </c:tx>
          <c:spPr>
            <a:solidFill>
              <a:schemeClr val="accent1"/>
            </a:solidFill>
            <a:ln>
              <a:noFill/>
            </a:ln>
            <a:effectLst/>
          </c:spPr>
          <c:invertIfNegative val="0"/>
          <c:cat>
            <c:strRef>
              <c:f>'All Plan'!$B$2:$F$2</c:f>
              <c:strCache>
                <c:ptCount val="5"/>
                <c:pt idx="0">
                  <c:v>Plan 1       Exact Production vary workforce (EP V WF)</c:v>
                </c:pt>
                <c:pt idx="1">
                  <c:v>Plan 2   Constant Work force vary Subcontracting(CWF V SC)</c:v>
                </c:pt>
                <c:pt idx="2">
                  <c:v>Plan 3       Constant Work force vary Overtime        (CWF V OT)</c:v>
                </c:pt>
                <c:pt idx="3">
                  <c:v>Plan 4             Fixed Sub contracting Vary Workforce       (FSC V WF)</c:v>
                </c:pt>
                <c:pt idx="4">
                  <c:v>Plan 5        Constant Work force vary overtime and Sub contracting    (CWF V OT SC)</c:v>
                </c:pt>
              </c:strCache>
            </c:strRef>
          </c:cat>
          <c:val>
            <c:numRef>
              <c:f>'All Plan'!$B$24:$F$24</c:f>
              <c:numCache>
                <c:formatCode>"$"#,##0.00</c:formatCode>
                <c:ptCount val="5"/>
                <c:pt idx="0">
                  <c:v>53540288.213217698</c:v>
                </c:pt>
                <c:pt idx="1">
                  <c:v>54991688</c:v>
                </c:pt>
                <c:pt idx="2">
                  <c:v>52646891.5</c:v>
                </c:pt>
                <c:pt idx="3">
                  <c:v>62383149.016148329</c:v>
                </c:pt>
                <c:pt idx="4">
                  <c:v>54506084</c:v>
                </c:pt>
              </c:numCache>
            </c:numRef>
          </c:val>
        </c:ser>
        <c:ser>
          <c:idx val="1"/>
          <c:order val="1"/>
          <c:tx>
            <c:strRef>
              <c:f>'All Plan'!$A$25</c:f>
              <c:strCache>
                <c:ptCount val="1"/>
                <c:pt idx="0">
                  <c:v>Actual Demand 10 % UP</c:v>
                </c:pt>
              </c:strCache>
            </c:strRef>
          </c:tx>
          <c:spPr>
            <a:solidFill>
              <a:schemeClr val="accent2"/>
            </a:solidFill>
            <a:ln>
              <a:noFill/>
            </a:ln>
            <a:effectLst/>
          </c:spPr>
          <c:invertIfNegative val="0"/>
          <c:val>
            <c:numRef>
              <c:f>'All Plan'!$B$25:$F$25</c:f>
              <c:numCache>
                <c:formatCode>"$"#,##0.00</c:formatCode>
                <c:ptCount val="5"/>
                <c:pt idx="0">
                  <c:v>61155860.224282295</c:v>
                </c:pt>
                <c:pt idx="1">
                  <c:v>66650889</c:v>
                </c:pt>
                <c:pt idx="2">
                  <c:v>59846405.5</c:v>
                </c:pt>
                <c:pt idx="3">
                  <c:v>67790519.016148329</c:v>
                </c:pt>
                <c:pt idx="4">
                  <c:v>63590620.950000003</c:v>
                </c:pt>
              </c:numCache>
            </c:numRef>
          </c:val>
        </c:ser>
        <c:ser>
          <c:idx val="2"/>
          <c:order val="2"/>
          <c:tx>
            <c:strRef>
              <c:f>'All Plan'!$A$26</c:f>
              <c:strCache>
                <c:ptCount val="1"/>
                <c:pt idx="0">
                  <c:v>Actual Demand 10 % Down</c:v>
                </c:pt>
              </c:strCache>
            </c:strRef>
          </c:tx>
          <c:spPr>
            <a:solidFill>
              <a:schemeClr val="accent3"/>
            </a:solidFill>
            <a:ln>
              <a:noFill/>
            </a:ln>
            <a:effectLst/>
          </c:spPr>
          <c:invertIfNegative val="0"/>
          <c:val>
            <c:numRef>
              <c:f>'All Plan'!$B$26:$F$26</c:f>
              <c:numCache>
                <c:formatCode>"$"#,##0.00</c:formatCode>
                <c:ptCount val="5"/>
                <c:pt idx="0">
                  <c:v>49868412.090998247</c:v>
                </c:pt>
                <c:pt idx="1">
                  <c:v>52401799.5</c:v>
                </c:pt>
                <c:pt idx="2">
                  <c:v>47991271.5</c:v>
                </c:pt>
                <c:pt idx="3">
                  <c:v>61180076.52811005</c:v>
                </c:pt>
                <c:pt idx="4">
                  <c:v>47615243.850000001</c:v>
                </c:pt>
              </c:numCache>
            </c:numRef>
          </c:val>
        </c:ser>
        <c:dLbls>
          <c:showLegendKey val="0"/>
          <c:showVal val="0"/>
          <c:showCatName val="0"/>
          <c:showSerName val="0"/>
          <c:showPercent val="0"/>
          <c:showBubbleSize val="0"/>
        </c:dLbls>
        <c:gapWidth val="150"/>
        <c:axId val="398017736"/>
        <c:axId val="398018128"/>
      </c:barChart>
      <c:catAx>
        <c:axId val="39801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8128"/>
        <c:crosses val="autoZero"/>
        <c:auto val="1"/>
        <c:lblAlgn val="ctr"/>
        <c:lblOffset val="100"/>
        <c:noMultiLvlLbl val="0"/>
      </c:catAx>
      <c:valAx>
        <c:axId val="39801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17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'EP V WF (10 UP)'!$A$4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'EP V WF (10 UP)'!$B$3:$G$3</c:f>
              <c:strCache>
                <c:ptCount val="6"/>
                <c:pt idx="0">
                  <c:v>July</c:v>
                </c:pt>
                <c:pt idx="1">
                  <c:v>August </c:v>
                </c:pt>
                <c:pt idx="2">
                  <c:v>Septemeber</c:v>
                </c:pt>
                <c:pt idx="3">
                  <c:v>October</c:v>
                </c:pt>
                <c:pt idx="4">
                  <c:v>November </c:v>
                </c:pt>
                <c:pt idx="5">
                  <c:v>December</c:v>
                </c:pt>
              </c:strCache>
            </c:strRef>
          </c:cat>
          <c:val>
            <c:numRef>
              <c:f>'EP V WF (10 UP)'!$B$4:$G$4</c:f>
              <c:numCache>
                <c:formatCode>General</c:formatCode>
                <c:ptCount val="6"/>
                <c:pt idx="0">
                  <c:v>6950</c:v>
                </c:pt>
                <c:pt idx="1">
                  <c:v>7900</c:v>
                </c:pt>
                <c:pt idx="2">
                  <c:v>8200</c:v>
                </c:pt>
                <c:pt idx="3">
                  <c:v>8350</c:v>
                </c:pt>
                <c:pt idx="4">
                  <c:v>7900</c:v>
                </c:pt>
                <c:pt idx="5">
                  <c:v>8050</c:v>
                </c:pt>
              </c:numCache>
            </c:numRef>
          </c:val>
        </c:ser>
        <c:ser>
          <c:idx val="1"/>
          <c:order val="1"/>
          <c:tx>
            <c:strRef>
              <c:f>'EP V WF (10 UP)'!$A$34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'EP V WF (10 UP)'!$B$34:$G$34</c:f>
              <c:numCache>
                <c:formatCode>0</c:formatCode>
                <c:ptCount val="6"/>
                <c:pt idx="0">
                  <c:v>7027</c:v>
                </c:pt>
                <c:pt idx="1">
                  <c:v>8374</c:v>
                </c:pt>
                <c:pt idx="2">
                  <c:v>8692</c:v>
                </c:pt>
                <c:pt idx="3">
                  <c:v>8851</c:v>
                </c:pt>
                <c:pt idx="4">
                  <c:v>8374</c:v>
                </c:pt>
                <c:pt idx="5">
                  <c:v>8533</c:v>
                </c:pt>
              </c:numCache>
            </c:numRef>
          </c:val>
        </c:ser>
        <c:dLbls>
          <c:showLegendKey val="0"/>
          <c:showVal val="1"/>
          <c:showCatName val="0"/>
          <c:showSerName val="0"/>
          <c:showPercent val="0"/>
          <c:showBubbleSize val="0"/>
        </c:dLbls>
        <c:gapWidth val="75"/>
        <c:axId val="396368832"/>
        <c:axId val="396369224"/>
      </c:barChart>
      <c:catAx>
        <c:axId val="39636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9224"/>
        <c:crosses val="autoZero"/>
        <c:auto val="1"/>
        <c:lblAlgn val="ctr"/>
        <c:lblOffset val="100"/>
        <c:noMultiLvlLbl val="0"/>
      </c:catAx>
      <c:valAx>
        <c:axId val="396369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'EP V WF (10 DN)'!$A$4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'EP V WF (10 DN)'!$B$3:$G$3</c:f>
              <c:strCache>
                <c:ptCount val="6"/>
                <c:pt idx="0">
                  <c:v>July</c:v>
                </c:pt>
                <c:pt idx="1">
                  <c:v>August </c:v>
                </c:pt>
                <c:pt idx="2">
                  <c:v>Septemeber</c:v>
                </c:pt>
                <c:pt idx="3">
                  <c:v>October</c:v>
                </c:pt>
                <c:pt idx="4">
                  <c:v>November </c:v>
                </c:pt>
                <c:pt idx="5">
                  <c:v>December</c:v>
                </c:pt>
              </c:strCache>
            </c:strRef>
          </c:cat>
          <c:val>
            <c:numRef>
              <c:f>'EP V WF (10 DN)'!$B$4:$G$4</c:f>
              <c:numCache>
                <c:formatCode>General</c:formatCode>
                <c:ptCount val="6"/>
                <c:pt idx="0">
                  <c:v>6950</c:v>
                </c:pt>
                <c:pt idx="1">
                  <c:v>7900</c:v>
                </c:pt>
                <c:pt idx="2">
                  <c:v>8200</c:v>
                </c:pt>
                <c:pt idx="3">
                  <c:v>8350</c:v>
                </c:pt>
                <c:pt idx="4">
                  <c:v>7900</c:v>
                </c:pt>
                <c:pt idx="5">
                  <c:v>8050</c:v>
                </c:pt>
              </c:numCache>
            </c:numRef>
          </c:val>
        </c:ser>
        <c:ser>
          <c:idx val="1"/>
          <c:order val="1"/>
          <c:tx>
            <c:strRef>
              <c:f>'EP V WF (10 DN)'!$A$34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'EP V WF (10 DN)'!$B$34:$G$34</c:f>
              <c:numCache>
                <c:formatCode>0</c:formatCode>
                <c:ptCount val="6"/>
                <c:pt idx="0">
                  <c:v>7027</c:v>
                </c:pt>
                <c:pt idx="1">
                  <c:v>7262</c:v>
                </c:pt>
                <c:pt idx="2">
                  <c:v>7428</c:v>
                </c:pt>
                <c:pt idx="3">
                  <c:v>7539</c:v>
                </c:pt>
                <c:pt idx="4">
                  <c:v>7038</c:v>
                </c:pt>
                <c:pt idx="5">
                  <c:v>7269</c:v>
                </c:pt>
              </c:numCache>
            </c:numRef>
          </c:val>
        </c:ser>
        <c:dLbls>
          <c:showLegendKey val="0"/>
          <c:showVal val="1"/>
          <c:showCatName val="0"/>
          <c:showSerName val="0"/>
          <c:showPercent val="0"/>
          <c:showBubbleSize val="0"/>
        </c:dLbls>
        <c:gapWidth val="75"/>
        <c:axId val="396368440"/>
        <c:axId val="396368048"/>
      </c:barChart>
      <c:catAx>
        <c:axId val="39636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8048"/>
        <c:crosses val="autoZero"/>
        <c:auto val="1"/>
        <c:lblAlgn val="ctr"/>
        <c:lblOffset val="100"/>
        <c:noMultiLvlLbl val="0"/>
      </c:catAx>
      <c:valAx>
        <c:axId val="396368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8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SC'!$A$4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SC'!$B$3:$G$3</c:f>
              <c:strCache>
                <c:ptCount val="6"/>
                <c:pt idx="0">
                  <c:v>July</c:v>
                </c:pt>
                <c:pt idx="1">
                  <c:v>August </c:v>
                </c:pt>
                <c:pt idx="2">
                  <c:v>Septemeber</c:v>
                </c:pt>
                <c:pt idx="3">
                  <c:v>October</c:v>
                </c:pt>
                <c:pt idx="4">
                  <c:v>November </c:v>
                </c:pt>
                <c:pt idx="5">
                  <c:v>December</c:v>
                </c:pt>
              </c:strCache>
            </c:strRef>
          </c:cat>
          <c:val>
            <c:numRef>
              <c:f>'CWF V SC'!$B$4:$G$4</c:f>
              <c:numCache>
                <c:formatCode>General</c:formatCode>
                <c:ptCount val="6"/>
                <c:pt idx="0">
                  <c:v>6950</c:v>
                </c:pt>
                <c:pt idx="1">
                  <c:v>7900</c:v>
                </c:pt>
                <c:pt idx="2">
                  <c:v>8200</c:v>
                </c:pt>
                <c:pt idx="3">
                  <c:v>8350</c:v>
                </c:pt>
                <c:pt idx="4">
                  <c:v>7900</c:v>
                </c:pt>
                <c:pt idx="5">
                  <c:v>8050</c:v>
                </c:pt>
              </c:numCache>
            </c:numRef>
          </c:val>
        </c:ser>
        <c:ser>
          <c:idx val="1"/>
          <c:order val="1"/>
          <c:tx>
            <c:strRef>
              <c:f>'CWF V SC'!$A$33</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SC'!$B$33:$G$33</c:f>
              <c:numCache>
                <c:formatCode>0</c:formatCode>
                <c:ptCount val="6"/>
                <c:pt idx="0">
                  <c:v>7027</c:v>
                </c:pt>
                <c:pt idx="1">
                  <c:v>7592</c:v>
                </c:pt>
                <c:pt idx="2">
                  <c:v>7714</c:v>
                </c:pt>
                <c:pt idx="3">
                  <c:v>8851</c:v>
                </c:pt>
                <c:pt idx="4">
                  <c:v>8374</c:v>
                </c:pt>
                <c:pt idx="5">
                  <c:v>8533</c:v>
                </c:pt>
              </c:numCache>
            </c:numRef>
          </c:val>
        </c:ser>
        <c:dLbls>
          <c:showLegendKey val="0"/>
          <c:showVal val="1"/>
          <c:showCatName val="0"/>
          <c:showSerName val="0"/>
          <c:showPercent val="0"/>
          <c:showBubbleSize val="0"/>
        </c:dLbls>
        <c:gapWidth val="75"/>
        <c:axId val="396367264"/>
        <c:axId val="396370008"/>
      </c:barChart>
      <c:catAx>
        <c:axId val="39636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0008"/>
        <c:crosses val="autoZero"/>
        <c:auto val="1"/>
        <c:lblAlgn val="ctr"/>
        <c:lblOffset val="100"/>
        <c:noMultiLvlLbl val="0"/>
      </c:catAx>
      <c:valAx>
        <c:axId val="396370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SC (10 UP)'!$A$4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SC (10 UP)'!$B$3:$G$3</c:f>
              <c:strCache>
                <c:ptCount val="6"/>
                <c:pt idx="0">
                  <c:v>July</c:v>
                </c:pt>
                <c:pt idx="1">
                  <c:v>August </c:v>
                </c:pt>
                <c:pt idx="2">
                  <c:v>Septemeber</c:v>
                </c:pt>
                <c:pt idx="3">
                  <c:v>October</c:v>
                </c:pt>
                <c:pt idx="4">
                  <c:v>November </c:v>
                </c:pt>
                <c:pt idx="5">
                  <c:v>December</c:v>
                </c:pt>
              </c:strCache>
            </c:strRef>
          </c:cat>
          <c:val>
            <c:numRef>
              <c:f>'CWF V SC (10 UP)'!$B$4:$G$4</c:f>
              <c:numCache>
                <c:formatCode>General</c:formatCode>
                <c:ptCount val="6"/>
                <c:pt idx="0">
                  <c:v>6950</c:v>
                </c:pt>
                <c:pt idx="1">
                  <c:v>7900</c:v>
                </c:pt>
                <c:pt idx="2">
                  <c:v>8200</c:v>
                </c:pt>
                <c:pt idx="3">
                  <c:v>8350</c:v>
                </c:pt>
                <c:pt idx="4">
                  <c:v>7900</c:v>
                </c:pt>
                <c:pt idx="5">
                  <c:v>8050</c:v>
                </c:pt>
              </c:numCache>
            </c:numRef>
          </c:val>
        </c:ser>
        <c:ser>
          <c:idx val="1"/>
          <c:order val="1"/>
          <c:tx>
            <c:strRef>
              <c:f>'CWF V SC (10 UP)'!$A$34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SC (10 UP)'!$B$34:$G$34</c:f>
              <c:numCache>
                <c:formatCode>0</c:formatCode>
                <c:ptCount val="6"/>
                <c:pt idx="0">
                  <c:v>7027</c:v>
                </c:pt>
                <c:pt idx="1">
                  <c:v>8287</c:v>
                </c:pt>
                <c:pt idx="2">
                  <c:v>8692</c:v>
                </c:pt>
                <c:pt idx="3">
                  <c:v>10183</c:v>
                </c:pt>
                <c:pt idx="4">
                  <c:v>8463</c:v>
                </c:pt>
                <c:pt idx="5">
                  <c:v>8533</c:v>
                </c:pt>
              </c:numCache>
            </c:numRef>
          </c:val>
        </c:ser>
        <c:dLbls>
          <c:showLegendKey val="0"/>
          <c:showVal val="1"/>
          <c:showCatName val="0"/>
          <c:showSerName val="0"/>
          <c:showPercent val="0"/>
          <c:showBubbleSize val="0"/>
        </c:dLbls>
        <c:gapWidth val="75"/>
        <c:axId val="396370792"/>
        <c:axId val="396371184"/>
      </c:barChart>
      <c:catAx>
        <c:axId val="39637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1184"/>
        <c:crosses val="autoZero"/>
        <c:auto val="1"/>
        <c:lblAlgn val="ctr"/>
        <c:lblOffset val="100"/>
        <c:noMultiLvlLbl val="0"/>
      </c:catAx>
      <c:valAx>
        <c:axId val="396371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0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SC (10 DN)'!$A$4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SC (10 DN)'!$B$3:$G$3</c:f>
              <c:strCache>
                <c:ptCount val="6"/>
                <c:pt idx="0">
                  <c:v>July</c:v>
                </c:pt>
                <c:pt idx="1">
                  <c:v>August </c:v>
                </c:pt>
                <c:pt idx="2">
                  <c:v>Septemeber</c:v>
                </c:pt>
                <c:pt idx="3">
                  <c:v>October</c:v>
                </c:pt>
                <c:pt idx="4">
                  <c:v>November </c:v>
                </c:pt>
                <c:pt idx="5">
                  <c:v>December</c:v>
                </c:pt>
              </c:strCache>
            </c:strRef>
          </c:cat>
          <c:val>
            <c:numRef>
              <c:f>'CWF V SC (10 DN)'!$B$4:$G$4</c:f>
              <c:numCache>
                <c:formatCode>General</c:formatCode>
                <c:ptCount val="6"/>
                <c:pt idx="0">
                  <c:v>6950</c:v>
                </c:pt>
                <c:pt idx="1">
                  <c:v>7900</c:v>
                </c:pt>
                <c:pt idx="2">
                  <c:v>8200</c:v>
                </c:pt>
                <c:pt idx="3">
                  <c:v>8350</c:v>
                </c:pt>
                <c:pt idx="4">
                  <c:v>7900</c:v>
                </c:pt>
                <c:pt idx="5">
                  <c:v>8050</c:v>
                </c:pt>
              </c:numCache>
            </c:numRef>
          </c:val>
        </c:ser>
        <c:ser>
          <c:idx val="1"/>
          <c:order val="1"/>
          <c:tx>
            <c:strRef>
              <c:f>'CWF V SC (10 DN)'!$A$34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SC (10 DN)'!$B$34:$G$34</c:f>
              <c:numCache>
                <c:formatCode>0</c:formatCode>
                <c:ptCount val="6"/>
                <c:pt idx="0">
                  <c:v>7027</c:v>
                </c:pt>
                <c:pt idx="1">
                  <c:v>6897</c:v>
                </c:pt>
                <c:pt idx="2">
                  <c:v>6229</c:v>
                </c:pt>
                <c:pt idx="3">
                  <c:v>7080</c:v>
                </c:pt>
                <c:pt idx="4">
                  <c:v>6022</c:v>
                </c:pt>
                <c:pt idx="5">
                  <c:v>5547</c:v>
                </c:pt>
              </c:numCache>
            </c:numRef>
          </c:val>
        </c:ser>
        <c:dLbls>
          <c:showLegendKey val="0"/>
          <c:showVal val="1"/>
          <c:showCatName val="0"/>
          <c:showSerName val="0"/>
          <c:showPercent val="0"/>
          <c:showBubbleSize val="0"/>
        </c:dLbls>
        <c:gapWidth val="75"/>
        <c:axId val="396371968"/>
        <c:axId val="398006368"/>
      </c:barChart>
      <c:catAx>
        <c:axId val="3963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6368"/>
        <c:crosses val="autoZero"/>
        <c:auto val="1"/>
        <c:lblAlgn val="ctr"/>
        <c:lblOffset val="100"/>
        <c:noMultiLvlLbl val="0"/>
      </c:catAx>
      <c:valAx>
        <c:axId val="39800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7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OT'!$B$3:$G$3</c:f>
              <c:strCache>
                <c:ptCount val="6"/>
                <c:pt idx="0">
                  <c:v>July</c:v>
                </c:pt>
                <c:pt idx="1">
                  <c:v>August </c:v>
                </c:pt>
                <c:pt idx="2">
                  <c:v>Septemeber</c:v>
                </c:pt>
                <c:pt idx="3">
                  <c:v>October</c:v>
                </c:pt>
                <c:pt idx="4">
                  <c:v>November </c:v>
                </c:pt>
                <c:pt idx="5">
                  <c:v>December</c:v>
                </c:pt>
              </c:strCache>
            </c:strRef>
          </c:cat>
          <c:val>
            <c:numRef>
              <c:f>'CWF V OT'!$B$4:$G$4</c:f>
              <c:numCache>
                <c:formatCode>General</c:formatCode>
                <c:ptCount val="6"/>
                <c:pt idx="0">
                  <c:v>6950</c:v>
                </c:pt>
                <c:pt idx="1">
                  <c:v>7900</c:v>
                </c:pt>
                <c:pt idx="2">
                  <c:v>8200</c:v>
                </c:pt>
                <c:pt idx="3">
                  <c:v>8350</c:v>
                </c:pt>
                <c:pt idx="4">
                  <c:v>7900</c:v>
                </c:pt>
                <c:pt idx="5">
                  <c:v>8050</c:v>
                </c:pt>
              </c:numCache>
            </c:numRef>
          </c:val>
        </c:ser>
        <c:ser>
          <c:idx val="1"/>
          <c:order val="1"/>
          <c:tx>
            <c:strRef>
              <c:f>'CWF V OT'!$A$33</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OT'!$B$33:$G$33</c:f>
              <c:numCache>
                <c:formatCode>0</c:formatCode>
                <c:ptCount val="6"/>
                <c:pt idx="0">
                  <c:v>7027</c:v>
                </c:pt>
                <c:pt idx="1">
                  <c:v>8040</c:v>
                </c:pt>
                <c:pt idx="2">
                  <c:v>8652.6666666666679</c:v>
                </c:pt>
                <c:pt idx="3">
                  <c:v>8851</c:v>
                </c:pt>
                <c:pt idx="4">
                  <c:v>8374</c:v>
                </c:pt>
                <c:pt idx="5">
                  <c:v>8533</c:v>
                </c:pt>
              </c:numCache>
            </c:numRef>
          </c:val>
        </c:ser>
        <c:dLbls>
          <c:showLegendKey val="0"/>
          <c:showVal val="1"/>
          <c:showCatName val="0"/>
          <c:showSerName val="0"/>
          <c:showPercent val="0"/>
          <c:showBubbleSize val="0"/>
        </c:dLbls>
        <c:gapWidth val="75"/>
        <c:axId val="398007152"/>
        <c:axId val="398007544"/>
      </c:barChart>
      <c:catAx>
        <c:axId val="39800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7544"/>
        <c:crosses val="autoZero"/>
        <c:auto val="1"/>
        <c:lblAlgn val="ctr"/>
        <c:lblOffset val="100"/>
        <c:noMultiLvlLbl val="0"/>
      </c:catAx>
      <c:valAx>
        <c:axId val="398007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 (10 UP)'!$A$4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 (10 UP)'!$B$3:$G$3</c:f>
              <c:strCache>
                <c:ptCount val="6"/>
                <c:pt idx="0">
                  <c:v>July</c:v>
                </c:pt>
                <c:pt idx="1">
                  <c:v>August </c:v>
                </c:pt>
                <c:pt idx="2">
                  <c:v>Septemeber</c:v>
                </c:pt>
                <c:pt idx="3">
                  <c:v>October</c:v>
                </c:pt>
                <c:pt idx="4">
                  <c:v>November </c:v>
                </c:pt>
                <c:pt idx="5">
                  <c:v>December</c:v>
                </c:pt>
              </c:strCache>
            </c:strRef>
          </c:cat>
          <c:val>
            <c:numRef>
              <c:f>'CWF V OT (10 UP)'!$B$4:$G$4</c:f>
              <c:numCache>
                <c:formatCode>General</c:formatCode>
                <c:ptCount val="6"/>
                <c:pt idx="0">
                  <c:v>6950</c:v>
                </c:pt>
                <c:pt idx="1">
                  <c:v>7900</c:v>
                </c:pt>
                <c:pt idx="2">
                  <c:v>8200</c:v>
                </c:pt>
                <c:pt idx="3">
                  <c:v>8350</c:v>
                </c:pt>
                <c:pt idx="4">
                  <c:v>7900</c:v>
                </c:pt>
                <c:pt idx="5">
                  <c:v>8050</c:v>
                </c:pt>
              </c:numCache>
            </c:numRef>
          </c:val>
        </c:ser>
        <c:ser>
          <c:idx val="1"/>
          <c:order val="1"/>
          <c:tx>
            <c:strRef>
              <c:f>'CWF V OT (10 UP)'!$A$34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 (10 UP)'!$B$34:$G$34</c:f>
              <c:numCache>
                <c:formatCode>0</c:formatCode>
                <c:ptCount val="6"/>
                <c:pt idx="0">
                  <c:v>7027</c:v>
                </c:pt>
                <c:pt idx="1">
                  <c:v>8374</c:v>
                </c:pt>
                <c:pt idx="2">
                  <c:v>8692</c:v>
                </c:pt>
                <c:pt idx="3">
                  <c:v>9703.5333333333328</c:v>
                </c:pt>
                <c:pt idx="4">
                  <c:v>8374</c:v>
                </c:pt>
                <c:pt idx="5">
                  <c:v>8533</c:v>
                </c:pt>
              </c:numCache>
            </c:numRef>
          </c:val>
        </c:ser>
        <c:dLbls>
          <c:showLegendKey val="0"/>
          <c:showVal val="1"/>
          <c:showCatName val="0"/>
          <c:showSerName val="0"/>
          <c:showPercent val="0"/>
          <c:showBubbleSize val="0"/>
        </c:dLbls>
        <c:gapWidth val="75"/>
        <c:axId val="398008328"/>
        <c:axId val="398008720"/>
      </c:barChart>
      <c:catAx>
        <c:axId val="39800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8720"/>
        <c:crosses val="autoZero"/>
        <c:auto val="1"/>
        <c:lblAlgn val="ctr"/>
        <c:lblOffset val="100"/>
        <c:noMultiLvlLbl val="0"/>
      </c:catAx>
      <c:valAx>
        <c:axId val="398008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8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'CWF V OT (10 DN)'!$A$4</c:f>
              <c:strCache>
                <c:ptCount val="1"/>
                <c:pt idx="0">
                  <c:v>Demand forecast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'CWF V OT (10 DN)'!$B$3:$G$3</c:f>
              <c:strCache>
                <c:ptCount val="6"/>
                <c:pt idx="0">
                  <c:v>July</c:v>
                </c:pt>
                <c:pt idx="1">
                  <c:v>August </c:v>
                </c:pt>
                <c:pt idx="2">
                  <c:v>Septemeber</c:v>
                </c:pt>
                <c:pt idx="3">
                  <c:v>October</c:v>
                </c:pt>
                <c:pt idx="4">
                  <c:v>November </c:v>
                </c:pt>
                <c:pt idx="5">
                  <c:v>December</c:v>
                </c:pt>
              </c:strCache>
            </c:strRef>
          </c:cat>
          <c:val>
            <c:numRef>
              <c:f>'CWF V OT (10 DN)'!$B$4:$G$4</c:f>
              <c:numCache>
                <c:formatCode>General</c:formatCode>
                <c:ptCount val="6"/>
                <c:pt idx="0">
                  <c:v>6950</c:v>
                </c:pt>
                <c:pt idx="1">
                  <c:v>7900</c:v>
                </c:pt>
                <c:pt idx="2">
                  <c:v>8200</c:v>
                </c:pt>
                <c:pt idx="3">
                  <c:v>8350</c:v>
                </c:pt>
                <c:pt idx="4">
                  <c:v>7900</c:v>
                </c:pt>
                <c:pt idx="5">
                  <c:v>8050</c:v>
                </c:pt>
              </c:numCache>
            </c:numRef>
          </c:val>
        </c:ser>
        <c:ser>
          <c:idx val="1"/>
          <c:order val="1"/>
          <c:tx>
            <c:strRef>
              <c:f>'CWF V OT (10 DN)'!$A$34</c:f>
              <c:strCache>
                <c:ptCount val="1"/>
                <c:pt idx="0">
                  <c:v>Production requirements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'CWF V OT (10 DN)'!$B$34:$G$34</c:f>
              <c:numCache>
                <c:formatCode>0</c:formatCode>
                <c:ptCount val="6"/>
                <c:pt idx="0">
                  <c:v>7027</c:v>
                </c:pt>
                <c:pt idx="1">
                  <c:v>7345</c:v>
                </c:pt>
                <c:pt idx="2">
                  <c:v>7167.6666666666679</c:v>
                </c:pt>
                <c:pt idx="3">
                  <c:v>8424</c:v>
                </c:pt>
                <c:pt idx="4">
                  <c:v>7856.6666666666679</c:v>
                </c:pt>
                <c:pt idx="5">
                  <c:v>7851.0000000000009</c:v>
                </c:pt>
              </c:numCache>
            </c:numRef>
          </c:val>
        </c:ser>
        <c:dLbls>
          <c:showLegendKey val="0"/>
          <c:showVal val="1"/>
          <c:showCatName val="0"/>
          <c:showSerName val="0"/>
          <c:showPercent val="0"/>
          <c:showBubbleSize val="0"/>
        </c:dLbls>
        <c:gapWidth val="75"/>
        <c:axId val="398009504"/>
        <c:axId val="398009896"/>
      </c:barChart>
      <c:catAx>
        <c:axId val="39800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9896"/>
        <c:crosses val="autoZero"/>
        <c:auto val="1"/>
        <c:lblAlgn val="ctr"/>
        <c:lblOffset val="100"/>
        <c:noMultiLvlLbl val="0"/>
      </c:catAx>
      <c:valAx>
        <c:axId val="3980098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009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72390</xdr:rowOff>
    </xdr:from>
    <xdr:to>
      <xdr:col>17</xdr:col>
      <xdr:colOff>350520</xdr:colOff>
      <xdr:row>28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281940</xdr:colOff>
      <xdr:row>7</xdr:row>
      <xdr:rowOff>26670</xdr:rowOff>
    </xdr:from>
    <xdr:to>
      <xdr:col>7</xdr:col>
      <xdr:colOff>746760</xdr:colOff>
      <xdr:row>25</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1"/>
  <sheetViews>
    <sheetView tabSelected="1" workbookViewId="0">
      <selection activeCell="I7" sqref="I7:J15"/>
    </sheetView>
  </sheetViews>
  <sheetFormatPr defaultColWidth="24" defaultRowHeight="13.2" x14ac:dyDescent="0.25"/>
  <cols>
    <col min="1" max="1" width="49.109375" customWidth="1"/>
    <col min="2" max="2" width="13.6640625" bestFit="1" customWidth="1"/>
    <col min="3" max="7" width="12.6640625" bestFit="1" customWidth="1"/>
    <col min="8" max="8" width="16.44140625" customWidth="1"/>
    <col min="9" max="9" width="28.44140625" customWidth="1"/>
  </cols>
  <sheetData>
    <row r="1" spans="1:10" ht="15.6" x14ac:dyDescent="0.3">
      <c r="A1" s="20" t="s">
        <v>66</v>
      </c>
    </row>
    <row r="2" spans="1:10" ht="15.6" x14ac:dyDescent="0.3">
      <c r="A2" s="20" t="s">
        <v>57</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row>
    <row r="6" spans="1:10" x14ac:dyDescent="0.25">
      <c r="A6" s="6" t="s">
        <v>1</v>
      </c>
      <c r="B6" s="4"/>
    </row>
    <row r="7" spans="1:10" x14ac:dyDescent="0.25">
      <c r="A7" s="7" t="s">
        <v>26</v>
      </c>
      <c r="B7" s="11">
        <v>1074</v>
      </c>
      <c r="I7" s="59" t="s">
        <v>91</v>
      </c>
      <c r="J7" s="60"/>
    </row>
    <row r="8" spans="1:10" x14ac:dyDescent="0.25">
      <c r="A8" s="7" t="s">
        <v>20</v>
      </c>
      <c r="B8" s="11">
        <v>165</v>
      </c>
      <c r="I8" s="60"/>
      <c r="J8" s="60"/>
    </row>
    <row r="9" spans="1:10" x14ac:dyDescent="0.25">
      <c r="A9" s="7" t="s">
        <v>29</v>
      </c>
      <c r="B9" s="11">
        <v>2855</v>
      </c>
      <c r="I9" s="60"/>
      <c r="J9" s="60"/>
    </row>
    <row r="10" spans="1:10" x14ac:dyDescent="0.25">
      <c r="A10" s="7" t="s">
        <v>28</v>
      </c>
      <c r="B10" s="11">
        <v>1150</v>
      </c>
      <c r="I10" s="60"/>
      <c r="J10" s="60"/>
    </row>
    <row r="11" spans="1:10" x14ac:dyDescent="0.25">
      <c r="A11" s="7" t="s">
        <v>23</v>
      </c>
      <c r="B11" s="11">
        <v>840</v>
      </c>
      <c r="I11" s="60"/>
      <c r="J11" s="60"/>
    </row>
    <row r="12" spans="1:10" x14ac:dyDescent="0.25">
      <c r="A12" s="7" t="s">
        <v>22</v>
      </c>
      <c r="B12" s="11">
        <v>1550</v>
      </c>
      <c r="I12" s="60"/>
      <c r="J12" s="60"/>
    </row>
    <row r="13" spans="1:10" x14ac:dyDescent="0.25">
      <c r="A13" s="7" t="s">
        <v>4</v>
      </c>
      <c r="B13" s="11">
        <v>1.5</v>
      </c>
      <c r="I13" s="60"/>
      <c r="J13" s="60"/>
    </row>
    <row r="14" spans="1:10" x14ac:dyDescent="0.25">
      <c r="A14" s="7" t="s">
        <v>21</v>
      </c>
      <c r="B14" s="11">
        <v>28.25</v>
      </c>
      <c r="I14" s="60"/>
      <c r="J14" s="60"/>
    </row>
    <row r="15" spans="1:10" x14ac:dyDescent="0.25">
      <c r="A15" s="7" t="s">
        <v>24</v>
      </c>
      <c r="B15" s="11">
        <v>36.5</v>
      </c>
      <c r="I15" s="60"/>
      <c r="J15" s="60"/>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f>(H4*$B$13)/(H5*$B$21)</f>
        <v>69.3603515625</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53</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IF(B36&gt;0,B36,0)</f>
        <v>417</v>
      </c>
      <c r="D30" s="13">
        <f t="shared" ref="D30:G30" si="0">IF(C36&gt;0,C36,0)</f>
        <v>474</v>
      </c>
      <c r="E30" s="13">
        <f t="shared" si="0"/>
        <v>492</v>
      </c>
      <c r="F30" s="13">
        <f t="shared" si="0"/>
        <v>501</v>
      </c>
      <c r="G30" s="13">
        <f t="shared" si="0"/>
        <v>474</v>
      </c>
      <c r="H30" s="13">
        <f>SUM(B30:G30)</f>
        <v>2698</v>
      </c>
    </row>
    <row r="31" spans="1:8" x14ac:dyDescent="0.25">
      <c r="A31" s="7" t="s">
        <v>3</v>
      </c>
      <c r="B31">
        <f>B4</f>
        <v>6950</v>
      </c>
      <c r="C31">
        <f>C4</f>
        <v>7900</v>
      </c>
      <c r="D31">
        <f t="shared" ref="D31:G31" si="1">D4</f>
        <v>8200</v>
      </c>
      <c r="E31">
        <f t="shared" si="1"/>
        <v>8350</v>
      </c>
      <c r="F31">
        <f t="shared" si="1"/>
        <v>7900</v>
      </c>
      <c r="G31">
        <f t="shared" si="1"/>
        <v>8050</v>
      </c>
      <c r="H31" s="13">
        <f t="shared" ref="H31:H40" si="2">SUM(B31:G31)</f>
        <v>47350</v>
      </c>
    </row>
    <row r="32" spans="1:8" x14ac:dyDescent="0.25">
      <c r="A32" s="7" t="s">
        <v>17</v>
      </c>
      <c r="B32">
        <f>B31*$B$18</f>
        <v>417</v>
      </c>
      <c r="C32">
        <f>C31*$B$18</f>
        <v>474</v>
      </c>
      <c r="D32">
        <f t="shared" ref="D32:G32" si="3">D31*$B$18</f>
        <v>492</v>
      </c>
      <c r="E32">
        <f t="shared" si="3"/>
        <v>501</v>
      </c>
      <c r="F32">
        <f t="shared" si="3"/>
        <v>474</v>
      </c>
      <c r="G32">
        <f t="shared" si="3"/>
        <v>483</v>
      </c>
      <c r="H32" s="13">
        <f t="shared" si="2"/>
        <v>2841</v>
      </c>
    </row>
    <row r="33" spans="1:8" x14ac:dyDescent="0.25">
      <c r="A33" s="7" t="s">
        <v>18</v>
      </c>
      <c r="B33" s="13">
        <f>B31-B30+B32</f>
        <v>7027</v>
      </c>
      <c r="C33" s="13">
        <f>C31-C30+C32</f>
        <v>7957</v>
      </c>
      <c r="D33" s="13">
        <f t="shared" ref="D33:G33" si="4">D31-D30+D32</f>
        <v>8218</v>
      </c>
      <c r="E33" s="13">
        <f t="shared" si="4"/>
        <v>8359</v>
      </c>
      <c r="F33" s="13">
        <f t="shared" si="4"/>
        <v>7873</v>
      </c>
      <c r="G33" s="13">
        <f t="shared" si="4"/>
        <v>8059</v>
      </c>
      <c r="H33" s="13">
        <f t="shared" si="2"/>
        <v>47493</v>
      </c>
    </row>
    <row r="34" spans="1:8" x14ac:dyDescent="0.25">
      <c r="A34" s="7" t="s">
        <v>9</v>
      </c>
      <c r="B34" s="14">
        <f>(B33*$B$13)/($B$21*B5)</f>
        <v>62.741071428571431</v>
      </c>
      <c r="C34" s="14">
        <f>(C33*$B$13)/($B$21*C5)</f>
        <v>64.866847826086953</v>
      </c>
      <c r="D34" s="14">
        <f t="shared" ref="D34:G34" si="5">(D33*$B$13)/($B$21*D5)</f>
        <v>81.098684210526315</v>
      </c>
      <c r="E34" s="14">
        <f t="shared" si="5"/>
        <v>68.144021739130437</v>
      </c>
      <c r="F34" s="14">
        <f t="shared" si="5"/>
        <v>67.099431818181813</v>
      </c>
      <c r="G34" s="14">
        <f t="shared" si="5"/>
        <v>75.553124999999994</v>
      </c>
      <c r="H34" s="13">
        <f t="shared" si="2"/>
        <v>419.50318202249696</v>
      </c>
    </row>
    <row r="35" spans="1:8" x14ac:dyDescent="0.25">
      <c r="A35" s="7" t="s">
        <v>11</v>
      </c>
      <c r="B35">
        <f>(B34*$B$21*B5)/$B$13</f>
        <v>7027</v>
      </c>
      <c r="C35">
        <f>(C34*$B$21*C5)/$B$13</f>
        <v>7957</v>
      </c>
      <c r="D35">
        <f t="shared" ref="D35:G35" si="6">(D34*$B$21*D5)/$B$13</f>
        <v>8218</v>
      </c>
      <c r="E35">
        <f t="shared" si="6"/>
        <v>8359</v>
      </c>
      <c r="F35">
        <f t="shared" si="6"/>
        <v>7873</v>
      </c>
      <c r="G35">
        <f t="shared" si="6"/>
        <v>8059</v>
      </c>
      <c r="H35" s="13">
        <f t="shared" si="2"/>
        <v>47493</v>
      </c>
    </row>
    <row r="36" spans="1:8" x14ac:dyDescent="0.25">
      <c r="A36" s="7" t="s">
        <v>19</v>
      </c>
      <c r="B36" s="13">
        <f>(B35+B30-B31)</f>
        <v>417</v>
      </c>
      <c r="C36" s="13">
        <f>(C35+C30-C31)</f>
        <v>474</v>
      </c>
      <c r="D36" s="13">
        <f t="shared" ref="D36:G36" si="7">(D35+D30-D31)</f>
        <v>492</v>
      </c>
      <c r="E36" s="13">
        <f t="shared" si="7"/>
        <v>501</v>
      </c>
      <c r="F36" s="13">
        <f t="shared" si="7"/>
        <v>474</v>
      </c>
      <c r="G36" s="13">
        <f t="shared" si="7"/>
        <v>483</v>
      </c>
      <c r="H36" s="13">
        <f t="shared" si="2"/>
        <v>2841</v>
      </c>
    </row>
    <row r="37" spans="1:8" x14ac:dyDescent="0.25">
      <c r="A37" s="7" t="s">
        <v>12</v>
      </c>
      <c r="B37" s="13">
        <f>IF(B34-$B$20&gt;0,B34-$B$20,0)</f>
        <v>22.741071428571431</v>
      </c>
      <c r="C37" s="13">
        <f>IF(C34-B34&gt;0,C34-B34,0)</f>
        <v>2.1257763975155228</v>
      </c>
      <c r="D37" s="13">
        <f t="shared" ref="D37:G37" si="8">IF(D34-C34&gt;0,D34-C34,0)</f>
        <v>16.231836384439362</v>
      </c>
      <c r="E37" s="13">
        <f t="shared" si="8"/>
        <v>0</v>
      </c>
      <c r="F37" s="13">
        <f t="shared" si="8"/>
        <v>0</v>
      </c>
      <c r="G37" s="13">
        <f t="shared" si="8"/>
        <v>8.4536931818181813</v>
      </c>
      <c r="H37" s="13">
        <f t="shared" si="2"/>
        <v>49.552377392344496</v>
      </c>
    </row>
    <row r="38" spans="1:8" x14ac:dyDescent="0.25">
      <c r="A38" s="7" t="s">
        <v>13</v>
      </c>
      <c r="B38">
        <f>IF($B$20-B34&gt;0,$B$20-B34,0)</f>
        <v>0</v>
      </c>
      <c r="C38">
        <f>IF(B34-C34&gt;0,B34-C34,0)</f>
        <v>0</v>
      </c>
      <c r="D38">
        <f t="shared" ref="D38:G38" si="9">IF(C34-D34&gt;0,C34-D34,0)</f>
        <v>0</v>
      </c>
      <c r="E38" s="13">
        <f t="shared" si="9"/>
        <v>12.954662471395878</v>
      </c>
      <c r="F38" s="13">
        <f t="shared" si="9"/>
        <v>1.0445899209486242</v>
      </c>
      <c r="G38">
        <f t="shared" si="9"/>
        <v>0</v>
      </c>
      <c r="H38" s="13">
        <f t="shared" si="2"/>
        <v>13.999252392344502</v>
      </c>
    </row>
    <row r="39" spans="1:8" x14ac:dyDescent="0.25">
      <c r="A39" s="7" t="s">
        <v>15</v>
      </c>
      <c r="B39">
        <f>IF($C$26="y",IF(B36&lt;0,IF(ABS(B36)&lt;$B$26,ABS(B36),$B$26),0),0)</f>
        <v>0</v>
      </c>
      <c r="C39">
        <f>IF($C$26="y",IF(C36&lt;0,IF(ABS(C36)&lt;$B$26,ABS(C36),$B$26),0),0)</f>
        <v>0</v>
      </c>
      <c r="D39">
        <f t="shared" ref="D39:G39" si="10">IF($C$26="y",IF(D36&lt;0,IF(ABS(D36)&lt;$B$26,ABS(D36),$B$26),0),0)</f>
        <v>0</v>
      </c>
      <c r="E39">
        <f t="shared" si="10"/>
        <v>0</v>
      </c>
      <c r="F39">
        <f t="shared" si="10"/>
        <v>0</v>
      </c>
      <c r="G39">
        <f t="shared" si="10"/>
        <v>0</v>
      </c>
      <c r="H39" s="13">
        <f t="shared" si="2"/>
        <v>0</v>
      </c>
    </row>
    <row r="40" spans="1:8" x14ac:dyDescent="0.25">
      <c r="A40" s="7" t="s">
        <v>27</v>
      </c>
      <c r="B40">
        <f>IF($C$25="y",IF(B36&lt;0,IF(ABS(B36)&lt;B34*$B$21*B5*$B$25/$B$13, ABS(B36),B34*$B$21*B5*$B$25/$B$13),0),0)</f>
        <v>0</v>
      </c>
      <c r="C40">
        <f t="shared" ref="C40:G40" si="11">IF($C$25="y",IF(C36&lt;0,IF(ABS(C36)&lt;C34*$B$21*C5*$B$25/$B$13, ABS(C36),C34*$B$21*C5*$B$25/$B$13),0),0)</f>
        <v>0</v>
      </c>
      <c r="D40">
        <f t="shared" si="11"/>
        <v>0</v>
      </c>
      <c r="E40">
        <f t="shared" si="11"/>
        <v>0</v>
      </c>
      <c r="F40">
        <f t="shared" si="11"/>
        <v>0</v>
      </c>
      <c r="G40">
        <f t="shared" si="11"/>
        <v>0</v>
      </c>
      <c r="H40" s="13">
        <f t="shared" si="2"/>
        <v>0</v>
      </c>
    </row>
    <row r="41" spans="1:8" x14ac:dyDescent="0.25">
      <c r="A41" s="7" t="s">
        <v>55</v>
      </c>
      <c r="B41" s="13">
        <f>IF(B36&lt;0,ABS(B36+B40+B39),0)</f>
        <v>0</v>
      </c>
      <c r="C41" s="13">
        <f t="shared" ref="C41:G41" si="12">IF(C36&lt;0,ABS(C36+C40+C39),0)</f>
        <v>0</v>
      </c>
      <c r="D41" s="13">
        <f t="shared" si="12"/>
        <v>0</v>
      </c>
      <c r="E41" s="13">
        <f t="shared" si="12"/>
        <v>0</v>
      </c>
      <c r="F41" s="13">
        <f t="shared" si="12"/>
        <v>0</v>
      </c>
      <c r="G41" s="13">
        <f t="shared" si="12"/>
        <v>0</v>
      </c>
      <c r="H41" s="13"/>
    </row>
    <row r="42" spans="1:8" x14ac:dyDescent="0.25">
      <c r="A42" s="6" t="s">
        <v>30</v>
      </c>
    </row>
    <row r="43" spans="1:8" x14ac:dyDescent="0.25">
      <c r="A43" s="7" t="s">
        <v>37</v>
      </c>
      <c r="B43" s="18">
        <f>B37*$B$11</f>
        <v>19102.5</v>
      </c>
      <c r="C43" s="18">
        <f>C37*$B$11</f>
        <v>1785.6521739130392</v>
      </c>
      <c r="D43" s="18">
        <f t="shared" ref="D43:G43" si="13">D37*$B$11</f>
        <v>13634.742562929063</v>
      </c>
      <c r="E43" s="18">
        <f t="shared" si="13"/>
        <v>0</v>
      </c>
      <c r="F43" s="18">
        <f t="shared" si="13"/>
        <v>0</v>
      </c>
      <c r="G43" s="18">
        <f t="shared" si="13"/>
        <v>7101.1022727272721</v>
      </c>
      <c r="H43" s="18">
        <f>SUM(B43:G43)</f>
        <v>41623.997009569379</v>
      </c>
    </row>
    <row r="44" spans="1:8" x14ac:dyDescent="0.25">
      <c r="A44" s="7" t="s">
        <v>36</v>
      </c>
      <c r="B44" s="18">
        <f>B38*$B$12</f>
        <v>0</v>
      </c>
      <c r="C44" s="18">
        <f>C38*$B$12</f>
        <v>0</v>
      </c>
      <c r="D44" s="18">
        <f t="shared" ref="D44:G44" si="14">D38*$B$12</f>
        <v>0</v>
      </c>
      <c r="E44" s="18">
        <f t="shared" si="14"/>
        <v>20079.726830663611</v>
      </c>
      <c r="F44" s="18">
        <f t="shared" si="14"/>
        <v>1619.1143774703676</v>
      </c>
      <c r="G44" s="18">
        <f t="shared" si="14"/>
        <v>0</v>
      </c>
      <c r="H44" s="18">
        <f t="shared" ref="H44:H50" si="15">SUM(B44:G44)</f>
        <v>21698.841208133977</v>
      </c>
    </row>
    <row r="45" spans="1:8" x14ac:dyDescent="0.25">
      <c r="A45" s="7" t="s">
        <v>38</v>
      </c>
      <c r="B45" s="18">
        <f>B34*$B$21*B5*$B$14</f>
        <v>297769.125</v>
      </c>
      <c r="C45" s="18">
        <f>C34*$B$21*C5*$B$14</f>
        <v>337177.875</v>
      </c>
      <c r="D45" s="18">
        <f t="shared" ref="D45:G45" si="16">D34*$B$21*D5*$B$14</f>
        <v>348237.75</v>
      </c>
      <c r="E45" s="18">
        <f t="shared" si="16"/>
        <v>354212.625</v>
      </c>
      <c r="F45" s="18">
        <f t="shared" si="16"/>
        <v>333618.375</v>
      </c>
      <c r="G45" s="18">
        <f t="shared" si="16"/>
        <v>341500.125</v>
      </c>
      <c r="H45" s="18">
        <f t="shared" si="15"/>
        <v>2012515.875</v>
      </c>
    </row>
    <row r="46" spans="1:8" x14ac:dyDescent="0.25">
      <c r="A46" s="8" t="s">
        <v>39</v>
      </c>
      <c r="B46" s="18">
        <f>B40*$B$13*$B$15</f>
        <v>0</v>
      </c>
      <c r="C46" s="18">
        <f>C40*$B$13*$B$15</f>
        <v>0</v>
      </c>
      <c r="D46" s="18">
        <f t="shared" ref="D46:G46" si="17">D40*$B$13*$B$15</f>
        <v>0</v>
      </c>
      <c r="E46" s="18">
        <f t="shared" si="17"/>
        <v>0</v>
      </c>
      <c r="F46" s="18">
        <f t="shared" si="17"/>
        <v>0</v>
      </c>
      <c r="G46" s="18">
        <f t="shared" si="17"/>
        <v>0</v>
      </c>
      <c r="H46" s="18">
        <f t="shared" si="15"/>
        <v>0</v>
      </c>
    </row>
    <row r="47" spans="1:8" x14ac:dyDescent="0.25">
      <c r="A47" s="8" t="s">
        <v>31</v>
      </c>
      <c r="B47" s="18">
        <f>B39*$B$10</f>
        <v>0</v>
      </c>
      <c r="C47" s="18">
        <f>C39*$B$10</f>
        <v>0</v>
      </c>
      <c r="D47" s="18">
        <f t="shared" ref="D47:G47" si="18">D39*$B$10</f>
        <v>0</v>
      </c>
      <c r="E47" s="18">
        <f t="shared" si="18"/>
        <v>0</v>
      </c>
      <c r="F47" s="18">
        <f t="shared" si="18"/>
        <v>0</v>
      </c>
      <c r="G47" s="18">
        <f t="shared" si="18"/>
        <v>0</v>
      </c>
      <c r="H47" s="18">
        <f t="shared" si="15"/>
        <v>0</v>
      </c>
    </row>
    <row r="48" spans="1:8" x14ac:dyDescent="0.25">
      <c r="A48" s="7" t="s">
        <v>32</v>
      </c>
      <c r="B48" s="18">
        <f>IF(B36&gt;0,((B36+B30)/2)*$B$8,(B30/2)*$B$8)</f>
        <v>62452.5</v>
      </c>
      <c r="C48" s="18">
        <f>IF(C36&gt;0,((C36+C30)/2)*$B$8,(C30/2)*$B$8)</f>
        <v>73507.5</v>
      </c>
      <c r="D48" s="18">
        <f t="shared" ref="D48:G48" si="19">IF(D36&gt;0,((D36+D30)/2)*$B$8,(D30/2)*$B$8)</f>
        <v>79695</v>
      </c>
      <c r="E48" s="18">
        <f t="shared" si="19"/>
        <v>81922.5</v>
      </c>
      <c r="F48" s="18">
        <f t="shared" si="19"/>
        <v>80437.5</v>
      </c>
      <c r="G48" s="18">
        <f t="shared" si="19"/>
        <v>78952.5</v>
      </c>
      <c r="H48" s="18">
        <f t="shared" si="15"/>
        <v>456967.5</v>
      </c>
    </row>
    <row r="49" spans="1:8" x14ac:dyDescent="0.25">
      <c r="A49" s="8" t="s">
        <v>33</v>
      </c>
      <c r="B49" s="18">
        <f>IF(B36+B39+B40&lt;0,ABS((B36+B39+B40))*$B$9,0)</f>
        <v>0</v>
      </c>
      <c r="C49" s="18">
        <f>IF(C36+C39+C40&lt;0,ABS((C36+C39+C40))*$B$9,0)</f>
        <v>0</v>
      </c>
      <c r="D49" s="18">
        <f t="shared" ref="D49:G49" si="20">IF(D36+D39+D40&lt;0,ABS((D36+D39+D40))*$B$9,0)</f>
        <v>0</v>
      </c>
      <c r="E49" s="18">
        <f t="shared" si="20"/>
        <v>0</v>
      </c>
      <c r="F49" s="18">
        <f t="shared" si="20"/>
        <v>0</v>
      </c>
      <c r="G49" s="18">
        <f t="shared" si="20"/>
        <v>0</v>
      </c>
      <c r="H49" s="18">
        <f t="shared" si="15"/>
        <v>0</v>
      </c>
    </row>
    <row r="50" spans="1:8" x14ac:dyDescent="0.25">
      <c r="A50" s="7" t="s">
        <v>34</v>
      </c>
      <c r="B50" s="18">
        <f>(B35+B39+B40)*$B$7</f>
        <v>7546998</v>
      </c>
      <c r="C50" s="18">
        <f t="shared" ref="C50:G50" si="21">(C35+C39+C40)*$B$7</f>
        <v>8545818</v>
      </c>
      <c r="D50" s="18">
        <f t="shared" si="21"/>
        <v>8826132</v>
      </c>
      <c r="E50" s="18">
        <f t="shared" si="21"/>
        <v>8977566</v>
      </c>
      <c r="F50" s="18">
        <f t="shared" si="21"/>
        <v>8455602</v>
      </c>
      <c r="G50" s="18">
        <f t="shared" si="21"/>
        <v>8655366</v>
      </c>
      <c r="H50" s="18">
        <f t="shared" si="15"/>
        <v>51007482</v>
      </c>
    </row>
    <row r="51" spans="1:8" x14ac:dyDescent="0.25">
      <c r="A51" s="3" t="s">
        <v>35</v>
      </c>
      <c r="B51" s="19">
        <f>SUM(B43:B50)</f>
        <v>7926322.125</v>
      </c>
      <c r="C51" s="19">
        <f>SUM(C43:C50)</f>
        <v>8958289.0271739122</v>
      </c>
      <c r="D51" s="19">
        <f t="shared" ref="D51:G51" si="22">SUM(D43:D50)</f>
        <v>9267699.4925629292</v>
      </c>
      <c r="E51" s="19">
        <f t="shared" si="22"/>
        <v>9433780.8518306632</v>
      </c>
      <c r="F51" s="19">
        <f t="shared" si="22"/>
        <v>8871276.9893774707</v>
      </c>
      <c r="G51" s="19">
        <f t="shared" si="22"/>
        <v>9082919.7272727266</v>
      </c>
      <c r="H51" s="19">
        <f>SUM(B51:G51)</f>
        <v>53540288.213217698</v>
      </c>
    </row>
  </sheetData>
  <mergeCells count="1">
    <mergeCell ref="I7:J15"/>
  </mergeCells>
  <conditionalFormatting sqref="B41:G41">
    <cfRule type="cellIs" dxfId="14"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52"/>
  <sheetViews>
    <sheetView workbookViewId="0">
      <selection activeCell="I30" sqref="I30"/>
    </sheetView>
  </sheetViews>
  <sheetFormatPr defaultColWidth="24" defaultRowHeight="13.2" x14ac:dyDescent="0.25"/>
  <cols>
    <col min="1" max="1" width="49.109375" customWidth="1"/>
    <col min="2" max="2" width="13.6640625" bestFit="1" customWidth="1"/>
    <col min="3" max="7" width="13.77734375" bestFit="1" customWidth="1"/>
    <col min="8" max="8" width="16.44140625" customWidth="1"/>
    <col min="9" max="9" width="28.44140625" customWidth="1"/>
  </cols>
  <sheetData>
    <row r="1" spans="1:9" ht="15.6" x14ac:dyDescent="0.3">
      <c r="A1" s="20" t="s">
        <v>72</v>
      </c>
    </row>
    <row r="2" spans="1:9" ht="15.6" x14ac:dyDescent="0.3">
      <c r="A2" s="20" t="s">
        <v>58</v>
      </c>
    </row>
    <row r="3" spans="1:9" x14ac:dyDescent="0.25">
      <c r="A3" s="6" t="s">
        <v>0</v>
      </c>
      <c r="B3" s="2" t="s">
        <v>42</v>
      </c>
      <c r="C3" s="2" t="s">
        <v>43</v>
      </c>
      <c r="D3" s="2" t="s">
        <v>44</v>
      </c>
      <c r="E3" s="2" t="s">
        <v>45</v>
      </c>
      <c r="F3" s="2" t="s">
        <v>46</v>
      </c>
      <c r="G3" s="2" t="s">
        <v>41</v>
      </c>
      <c r="H3" s="2" t="s">
        <v>14</v>
      </c>
    </row>
    <row r="4" spans="1:9" x14ac:dyDescent="0.25">
      <c r="A4" s="7" t="s">
        <v>3</v>
      </c>
      <c r="B4" s="10">
        <v>6950</v>
      </c>
      <c r="C4" s="10">
        <v>7900</v>
      </c>
      <c r="D4" s="10">
        <v>8200</v>
      </c>
      <c r="E4" s="10">
        <v>8350</v>
      </c>
      <c r="F4" s="10">
        <v>7900</v>
      </c>
      <c r="G4" s="10">
        <v>8050</v>
      </c>
      <c r="H4">
        <f>SUM(B4:G4)</f>
        <v>47350</v>
      </c>
      <c r="I4" s="1"/>
    </row>
    <row r="5" spans="1:9" x14ac:dyDescent="0.25">
      <c r="A5" s="7" t="s">
        <v>2</v>
      </c>
      <c r="B5" s="10">
        <v>21</v>
      </c>
      <c r="C5" s="10">
        <v>23</v>
      </c>
      <c r="D5" s="10">
        <v>19</v>
      </c>
      <c r="E5" s="10">
        <v>23</v>
      </c>
      <c r="F5" s="10">
        <v>22</v>
      </c>
      <c r="G5" s="10">
        <v>20</v>
      </c>
      <c r="H5">
        <f>SUM(B5:G5)</f>
        <v>128</v>
      </c>
    </row>
    <row r="6" spans="1:9" x14ac:dyDescent="0.25">
      <c r="A6" s="6" t="s">
        <v>1</v>
      </c>
      <c r="B6" s="4"/>
    </row>
    <row r="7" spans="1:9" x14ac:dyDescent="0.25">
      <c r="A7" s="7" t="s">
        <v>26</v>
      </c>
      <c r="B7" s="11">
        <v>1074</v>
      </c>
    </row>
    <row r="8" spans="1:9" x14ac:dyDescent="0.25">
      <c r="A8" s="7" t="s">
        <v>20</v>
      </c>
      <c r="B8" s="11">
        <v>165</v>
      </c>
    </row>
    <row r="9" spans="1:9" x14ac:dyDescent="0.25">
      <c r="A9" s="7" t="s">
        <v>29</v>
      </c>
      <c r="B9" s="11">
        <v>2855</v>
      </c>
    </row>
    <row r="10" spans="1:9" x14ac:dyDescent="0.25">
      <c r="A10" s="7" t="s">
        <v>28</v>
      </c>
      <c r="B10" s="11">
        <v>1150</v>
      </c>
    </row>
    <row r="11" spans="1:9" x14ac:dyDescent="0.25">
      <c r="A11" s="7" t="s">
        <v>23</v>
      </c>
      <c r="B11" s="11">
        <v>840</v>
      </c>
    </row>
    <row r="12" spans="1:9" x14ac:dyDescent="0.25">
      <c r="A12" s="7" t="s">
        <v>22</v>
      </c>
      <c r="B12" s="11">
        <v>1550</v>
      </c>
    </row>
    <row r="13" spans="1:9" x14ac:dyDescent="0.25">
      <c r="A13" s="7" t="s">
        <v>4</v>
      </c>
      <c r="B13" s="11">
        <v>1.5</v>
      </c>
    </row>
    <row r="14" spans="1:9" x14ac:dyDescent="0.25">
      <c r="A14" s="7" t="s">
        <v>21</v>
      </c>
      <c r="B14" s="11">
        <v>28.25</v>
      </c>
    </row>
    <row r="15" spans="1:9" x14ac:dyDescent="0.25">
      <c r="A15" s="7" t="s">
        <v>24</v>
      </c>
      <c r="B15" s="11">
        <v>36.5</v>
      </c>
    </row>
    <row r="16" spans="1:9" x14ac:dyDescent="0.25">
      <c r="A16" s="6" t="s">
        <v>6</v>
      </c>
      <c r="B16" s="4"/>
    </row>
    <row r="17" spans="1:10" ht="13.2" customHeight="1" x14ac:dyDescent="0.25">
      <c r="A17" s="7" t="s">
        <v>25</v>
      </c>
      <c r="B17" s="11">
        <v>340</v>
      </c>
      <c r="I17" s="62" t="s">
        <v>94</v>
      </c>
      <c r="J17" s="62"/>
    </row>
    <row r="18" spans="1:10" x14ac:dyDescent="0.25">
      <c r="A18" s="7" t="s">
        <v>40</v>
      </c>
      <c r="B18" s="11">
        <v>0.06</v>
      </c>
      <c r="I18" s="62"/>
      <c r="J18" s="62"/>
    </row>
    <row r="19" spans="1:10" x14ac:dyDescent="0.25">
      <c r="A19" s="6" t="s">
        <v>5</v>
      </c>
      <c r="B19" s="4"/>
      <c r="I19" s="62"/>
      <c r="J19" s="62"/>
    </row>
    <row r="20" spans="1:10" x14ac:dyDescent="0.25">
      <c r="A20" s="7" t="s">
        <v>8</v>
      </c>
      <c r="B20" s="10">
        <v>40</v>
      </c>
      <c r="I20" s="62"/>
      <c r="J20" s="62"/>
    </row>
    <row r="21" spans="1:10" x14ac:dyDescent="0.25">
      <c r="A21" s="7" t="s">
        <v>10</v>
      </c>
      <c r="B21" s="10">
        <v>8</v>
      </c>
      <c r="I21" s="62"/>
      <c r="J21" s="62"/>
    </row>
    <row r="22" spans="1:10" x14ac:dyDescent="0.25">
      <c r="A22" s="7" t="s">
        <v>16</v>
      </c>
      <c r="B22" s="13">
        <f>(H4*$B$13)/(H5*$B$21)</f>
        <v>69.3603515625</v>
      </c>
      <c r="I22" s="62"/>
      <c r="J22" s="62"/>
    </row>
    <row r="23" spans="1:10" x14ac:dyDescent="0.25">
      <c r="A23" s="7"/>
      <c r="I23" s="62"/>
      <c r="J23" s="62"/>
    </row>
    <row r="24" spans="1:10" x14ac:dyDescent="0.25">
      <c r="A24" s="9" t="s">
        <v>47</v>
      </c>
      <c r="B24" s="5"/>
      <c r="C24" s="15" t="s">
        <v>51</v>
      </c>
      <c r="I24" s="62"/>
      <c r="J24" s="62"/>
    </row>
    <row r="25" spans="1:10" x14ac:dyDescent="0.25">
      <c r="A25" s="7" t="s">
        <v>50</v>
      </c>
      <c r="B25" s="12">
        <v>0.3</v>
      </c>
      <c r="C25" s="15" t="s">
        <v>53</v>
      </c>
      <c r="I25" s="62"/>
      <c r="J25" s="62"/>
    </row>
    <row r="26" spans="1:10" x14ac:dyDescent="0.25">
      <c r="A26" s="7" t="s">
        <v>48</v>
      </c>
      <c r="B26" s="12">
        <v>1000</v>
      </c>
      <c r="C26" s="15" t="s">
        <v>52</v>
      </c>
      <c r="I26" s="62"/>
      <c r="J26" s="62"/>
    </row>
    <row r="27" spans="1:10" x14ac:dyDescent="0.25">
      <c r="A27" s="7" t="s">
        <v>49</v>
      </c>
      <c r="B27" s="10">
        <v>100</v>
      </c>
      <c r="C27" s="16" t="s">
        <v>53</v>
      </c>
    </row>
    <row r="29" spans="1:10" x14ac:dyDescent="0.25">
      <c r="B29" s="2" t="s">
        <v>42</v>
      </c>
      <c r="C29" s="2" t="s">
        <v>43</v>
      </c>
      <c r="D29" s="2" t="s">
        <v>44</v>
      </c>
      <c r="E29" s="2" t="s">
        <v>45</v>
      </c>
      <c r="F29" s="2" t="s">
        <v>46</v>
      </c>
      <c r="G29" s="2" t="s">
        <v>41</v>
      </c>
      <c r="H29" s="2" t="s">
        <v>14</v>
      </c>
    </row>
    <row r="30" spans="1:10" x14ac:dyDescent="0.25">
      <c r="A30" s="7" t="s">
        <v>7</v>
      </c>
      <c r="B30" s="13">
        <f>$B$17</f>
        <v>340</v>
      </c>
      <c r="C30" s="13">
        <f>IF(B36&gt;0,B36,0)</f>
        <v>0</v>
      </c>
      <c r="D30" s="13">
        <f t="shared" ref="D30:G30" si="0">IF(C36&gt;0,C36,0)</f>
        <v>0</v>
      </c>
      <c r="E30" s="13">
        <f t="shared" si="0"/>
        <v>0</v>
      </c>
      <c r="F30" s="13">
        <f t="shared" si="0"/>
        <v>0</v>
      </c>
      <c r="G30" s="13">
        <f t="shared" si="0"/>
        <v>0</v>
      </c>
      <c r="H30" s="13">
        <f>SUM(B30:G30)</f>
        <v>340</v>
      </c>
    </row>
    <row r="31" spans="1:10" x14ac:dyDescent="0.25">
      <c r="A31" s="7" t="s">
        <v>3</v>
      </c>
      <c r="B31">
        <f>B4</f>
        <v>6950</v>
      </c>
      <c r="C31">
        <f>C4</f>
        <v>7900</v>
      </c>
      <c r="D31">
        <f t="shared" ref="D31:G31" si="1">D4</f>
        <v>8200</v>
      </c>
      <c r="E31">
        <f t="shared" si="1"/>
        <v>8350</v>
      </c>
      <c r="F31">
        <f t="shared" si="1"/>
        <v>7900</v>
      </c>
      <c r="G31">
        <f t="shared" si="1"/>
        <v>8050</v>
      </c>
      <c r="H31" s="13">
        <f t="shared" ref="H31:H40" si="2">SUM(B31:G31)</f>
        <v>47350</v>
      </c>
    </row>
    <row r="32" spans="1:10" x14ac:dyDescent="0.25">
      <c r="A32" s="7" t="s">
        <v>17</v>
      </c>
      <c r="B32">
        <f>B31*$B$18</f>
        <v>417</v>
      </c>
      <c r="C32">
        <f>C31*$B$18</f>
        <v>474</v>
      </c>
      <c r="D32">
        <f t="shared" ref="D32:G32" si="3">D31*$B$18</f>
        <v>492</v>
      </c>
      <c r="E32">
        <f t="shared" si="3"/>
        <v>501</v>
      </c>
      <c r="F32">
        <f t="shared" si="3"/>
        <v>474</v>
      </c>
      <c r="G32">
        <f t="shared" si="3"/>
        <v>483</v>
      </c>
      <c r="H32" s="13">
        <f t="shared" si="2"/>
        <v>2841</v>
      </c>
    </row>
    <row r="33" spans="1:8" x14ac:dyDescent="0.25">
      <c r="A33" s="7" t="s">
        <v>18</v>
      </c>
      <c r="B33" s="13">
        <f>B31-B30+B32</f>
        <v>7027</v>
      </c>
      <c r="C33" s="13">
        <f>C31-C30+C32</f>
        <v>8374</v>
      </c>
      <c r="D33" s="13">
        <f t="shared" ref="D33:G33" si="4">D31-D30+D32</f>
        <v>8692</v>
      </c>
      <c r="E33" s="13">
        <f t="shared" si="4"/>
        <v>8851</v>
      </c>
      <c r="F33" s="13">
        <f t="shared" si="4"/>
        <v>8374</v>
      </c>
      <c r="G33" s="13">
        <f t="shared" si="4"/>
        <v>8533</v>
      </c>
      <c r="H33" s="13">
        <f t="shared" si="2"/>
        <v>49851</v>
      </c>
    </row>
    <row r="34" spans="1:8" x14ac:dyDescent="0.25">
      <c r="A34" s="7" t="s">
        <v>9</v>
      </c>
      <c r="B34" s="14">
        <f>((B33 - $B$26)*$B$13)/($B$21*B5)</f>
        <v>53.8125</v>
      </c>
      <c r="C34" s="14">
        <f t="shared" ref="C34:G34" si="5">((C33 - $B$26)*$B$13)/($B$21*C5)</f>
        <v>60.114130434782609</v>
      </c>
      <c r="D34" s="14">
        <f t="shared" si="5"/>
        <v>75.90789473684211</v>
      </c>
      <c r="E34" s="14">
        <f t="shared" si="5"/>
        <v>64.002717391304344</v>
      </c>
      <c r="F34" s="14">
        <f t="shared" si="5"/>
        <v>62.846590909090907</v>
      </c>
      <c r="G34" s="14">
        <f t="shared" si="5"/>
        <v>70.621875000000003</v>
      </c>
      <c r="H34" s="13">
        <f t="shared" si="2"/>
        <v>387.30570847201994</v>
      </c>
    </row>
    <row r="35" spans="1:8" x14ac:dyDescent="0.25">
      <c r="A35" s="7" t="s">
        <v>11</v>
      </c>
      <c r="B35">
        <f>(B34*$B$21*B5)/$B$13</f>
        <v>6027</v>
      </c>
      <c r="C35">
        <f>(C34*$B$21*C5)/$B$13</f>
        <v>7374</v>
      </c>
      <c r="D35">
        <f t="shared" ref="D35:G35" si="6">(D34*$B$21*D5)/$B$13</f>
        <v>7692</v>
      </c>
      <c r="E35">
        <f t="shared" si="6"/>
        <v>7851</v>
      </c>
      <c r="F35">
        <f t="shared" si="6"/>
        <v>7374</v>
      </c>
      <c r="G35">
        <f t="shared" si="6"/>
        <v>7533</v>
      </c>
      <c r="H35" s="13">
        <f t="shared" si="2"/>
        <v>43851</v>
      </c>
    </row>
    <row r="36" spans="1:8" x14ac:dyDescent="0.25">
      <c r="A36" s="7" t="s">
        <v>19</v>
      </c>
      <c r="B36" s="13">
        <f>(B35+B30-B31)</f>
        <v>-583</v>
      </c>
      <c r="C36" s="13">
        <f>(C35+C30-C31)</f>
        <v>-526</v>
      </c>
      <c r="D36" s="13">
        <f t="shared" ref="D36:G36" si="7">(D35+D30-D31)</f>
        <v>-508</v>
      </c>
      <c r="E36" s="13">
        <f t="shared" si="7"/>
        <v>-499</v>
      </c>
      <c r="F36" s="13">
        <f t="shared" si="7"/>
        <v>-526</v>
      </c>
      <c r="G36" s="13">
        <f t="shared" si="7"/>
        <v>-517</v>
      </c>
      <c r="H36" s="13">
        <f t="shared" si="2"/>
        <v>-3159</v>
      </c>
    </row>
    <row r="37" spans="1:8" x14ac:dyDescent="0.25">
      <c r="A37" s="7" t="s">
        <v>12</v>
      </c>
      <c r="B37" s="13">
        <f>IF(B34-$B$20&gt;0,B34-$B$20,0)</f>
        <v>13.8125</v>
      </c>
      <c r="C37" s="13">
        <f>IF(C34-B34&gt;0,C34-B34,0)</f>
        <v>6.3016304347826093</v>
      </c>
      <c r="D37" s="13">
        <f t="shared" ref="D37:G37" si="8">IF(D34-C34&gt;0,D34-C34,0)</f>
        <v>15.7937643020595</v>
      </c>
      <c r="E37" s="13">
        <f t="shared" si="8"/>
        <v>0</v>
      </c>
      <c r="F37" s="13">
        <f t="shared" si="8"/>
        <v>0</v>
      </c>
      <c r="G37" s="13">
        <f t="shared" si="8"/>
        <v>7.7752840909090963</v>
      </c>
      <c r="H37" s="13">
        <f t="shared" si="2"/>
        <v>43.683178827751206</v>
      </c>
    </row>
    <row r="38" spans="1:8" x14ac:dyDescent="0.25">
      <c r="A38" s="7" t="s">
        <v>13</v>
      </c>
      <c r="B38">
        <f>IF($B$20-B34&gt;0,$B$20-B34,0)</f>
        <v>0</v>
      </c>
      <c r="C38">
        <f>IF(B34-C34&gt;0,B34-C34,0)</f>
        <v>0</v>
      </c>
      <c r="D38">
        <f t="shared" ref="D38:G38" si="9">IF(C34-D34&gt;0,C34-D34,0)</f>
        <v>0</v>
      </c>
      <c r="E38" s="13">
        <f t="shared" si="9"/>
        <v>11.905177345537766</v>
      </c>
      <c r="F38" s="13">
        <f t="shared" si="9"/>
        <v>1.1561264822134376</v>
      </c>
      <c r="G38">
        <f t="shared" si="9"/>
        <v>0</v>
      </c>
      <c r="H38" s="13">
        <f t="shared" si="2"/>
        <v>13.061303827751203</v>
      </c>
    </row>
    <row r="39" spans="1:8" x14ac:dyDescent="0.25">
      <c r="A39" s="7" t="s">
        <v>15</v>
      </c>
      <c r="B39">
        <f>$B$26</f>
        <v>1000</v>
      </c>
      <c r="C39">
        <f t="shared" ref="C39:G39" si="10">$B$26</f>
        <v>1000</v>
      </c>
      <c r="D39">
        <f t="shared" si="10"/>
        <v>1000</v>
      </c>
      <c r="E39">
        <f t="shared" si="10"/>
        <v>1000</v>
      </c>
      <c r="F39">
        <f t="shared" si="10"/>
        <v>1000</v>
      </c>
      <c r="G39">
        <f t="shared" si="10"/>
        <v>1000</v>
      </c>
      <c r="H39" s="13">
        <f t="shared" si="2"/>
        <v>6000</v>
      </c>
    </row>
    <row r="40" spans="1:8" x14ac:dyDescent="0.25">
      <c r="A40" s="7" t="s">
        <v>27</v>
      </c>
      <c r="B40">
        <f>IF($C$25="y",IF(B36&lt;0,IF(ABS(B36)&lt;B34*$B$21*B5*$B$25/$B$13, ABS(B36),B34*$B$21*B5*$B$25/$B$13),0),0)</f>
        <v>0</v>
      </c>
      <c r="C40">
        <f t="shared" ref="C40:G40" si="11">IF($C$25="y",IF(C36&lt;0,IF(ABS(C36)&lt;C34*$B$21*C5*$B$25/$B$13, ABS(C36),C34*$B$21*C5*$B$25/$B$13),0),0)</f>
        <v>0</v>
      </c>
      <c r="D40">
        <f t="shared" si="11"/>
        <v>0</v>
      </c>
      <c r="E40">
        <f t="shared" si="11"/>
        <v>0</v>
      </c>
      <c r="F40">
        <f t="shared" si="11"/>
        <v>0</v>
      </c>
      <c r="G40">
        <f t="shared" si="11"/>
        <v>0</v>
      </c>
      <c r="H40" s="13">
        <f t="shared" si="2"/>
        <v>0</v>
      </c>
    </row>
    <row r="41" spans="1:8" x14ac:dyDescent="0.25">
      <c r="A41" s="7" t="s">
        <v>55</v>
      </c>
      <c r="B41" s="13">
        <v>0</v>
      </c>
      <c r="C41" s="13">
        <v>0</v>
      </c>
      <c r="D41" s="13">
        <v>0</v>
      </c>
      <c r="E41" s="13">
        <v>0</v>
      </c>
      <c r="F41" s="13">
        <v>0</v>
      </c>
      <c r="G41" s="13">
        <v>0</v>
      </c>
      <c r="H41" s="13"/>
    </row>
    <row r="42" spans="1:8" x14ac:dyDescent="0.25">
      <c r="A42" s="7"/>
      <c r="B42" s="13"/>
      <c r="C42" s="13"/>
      <c r="D42" s="13"/>
      <c r="E42" s="13"/>
      <c r="F42" s="13"/>
      <c r="G42" s="13"/>
      <c r="H42" s="13"/>
    </row>
    <row r="43" spans="1:8" x14ac:dyDescent="0.25">
      <c r="A43" s="6" t="s">
        <v>30</v>
      </c>
    </row>
    <row r="44" spans="1:8" x14ac:dyDescent="0.25">
      <c r="A44" s="7" t="s">
        <v>37</v>
      </c>
      <c r="B44" s="18">
        <f>B37*$B$11</f>
        <v>11602.5</v>
      </c>
      <c r="C44" s="18">
        <f>C37*$B$11</f>
        <v>5293.3695652173919</v>
      </c>
      <c r="D44" s="18">
        <f t="shared" ref="D44:G44" si="12">D37*$B$11</f>
        <v>13266.76201372998</v>
      </c>
      <c r="E44" s="18">
        <f t="shared" si="12"/>
        <v>0</v>
      </c>
      <c r="F44" s="18">
        <f t="shared" si="12"/>
        <v>0</v>
      </c>
      <c r="G44" s="18">
        <f t="shared" si="12"/>
        <v>6531.2386363636406</v>
      </c>
      <c r="H44" s="18">
        <f>SUM(B44:G44)</f>
        <v>36693.870215311013</v>
      </c>
    </row>
    <row r="45" spans="1:8" x14ac:dyDescent="0.25">
      <c r="A45" s="7" t="s">
        <v>36</v>
      </c>
      <c r="B45" s="18">
        <f>B38*$B$12</f>
        <v>0</v>
      </c>
      <c r="C45" s="18">
        <f>C38*$B$12</f>
        <v>0</v>
      </c>
      <c r="D45" s="18">
        <f t="shared" ref="D45:G45" si="13">D38*$B$12</f>
        <v>0</v>
      </c>
      <c r="E45" s="18">
        <f t="shared" si="13"/>
        <v>18453.024885583538</v>
      </c>
      <c r="F45" s="18">
        <f t="shared" si="13"/>
        <v>1791.9960474308282</v>
      </c>
      <c r="G45" s="18">
        <f t="shared" si="13"/>
        <v>0</v>
      </c>
      <c r="H45" s="18">
        <f t="shared" ref="H45:H51" si="14">SUM(B45:G45)</f>
        <v>20245.020933014366</v>
      </c>
    </row>
    <row r="46" spans="1:8" x14ac:dyDescent="0.25">
      <c r="A46" s="7" t="s">
        <v>38</v>
      </c>
      <c r="B46" s="18">
        <f>B34*$B$21*B5*$B$14</f>
        <v>255394.125</v>
      </c>
      <c r="C46" s="18">
        <f>C34*$B$21*C5*$B$14</f>
        <v>312473.25</v>
      </c>
      <c r="D46" s="18">
        <f t="shared" ref="D46:G46" si="15">D34*$B$21*D5*$B$14</f>
        <v>325948.5</v>
      </c>
      <c r="E46" s="18">
        <f t="shared" si="15"/>
        <v>332686.125</v>
      </c>
      <c r="F46" s="18">
        <f t="shared" si="15"/>
        <v>312473.25</v>
      </c>
      <c r="G46" s="18">
        <f t="shared" si="15"/>
        <v>319210.875</v>
      </c>
      <c r="H46" s="18">
        <f t="shared" si="14"/>
        <v>1858186.125</v>
      </c>
    </row>
    <row r="47" spans="1:8" x14ac:dyDescent="0.25">
      <c r="A47" s="8" t="s">
        <v>39</v>
      </c>
      <c r="B47" s="18">
        <f>B40*$B$13*$B$15</f>
        <v>0</v>
      </c>
      <c r="C47" s="18">
        <f>C40*$B$13*$B$15</f>
        <v>0</v>
      </c>
      <c r="D47" s="18">
        <f t="shared" ref="D47:G47" si="16">D40*$B$13*$B$15</f>
        <v>0</v>
      </c>
      <c r="E47" s="18">
        <f t="shared" si="16"/>
        <v>0</v>
      </c>
      <c r="F47" s="18">
        <f t="shared" si="16"/>
        <v>0</v>
      </c>
      <c r="G47" s="18">
        <f t="shared" si="16"/>
        <v>0</v>
      </c>
      <c r="H47" s="18">
        <f t="shared" si="14"/>
        <v>0</v>
      </c>
    </row>
    <row r="48" spans="1:8" x14ac:dyDescent="0.25">
      <c r="A48" s="8" t="s">
        <v>31</v>
      </c>
      <c r="B48" s="18">
        <f>B39*$B$10</f>
        <v>1150000</v>
      </c>
      <c r="C48" s="18">
        <f>C39*$B$10</f>
        <v>1150000</v>
      </c>
      <c r="D48" s="18">
        <f t="shared" ref="D48:G48" si="17">D39*$B$10</f>
        <v>1150000</v>
      </c>
      <c r="E48" s="18">
        <f t="shared" si="17"/>
        <v>1150000</v>
      </c>
      <c r="F48" s="18">
        <f t="shared" si="17"/>
        <v>1150000</v>
      </c>
      <c r="G48" s="18">
        <f t="shared" si="17"/>
        <v>1150000</v>
      </c>
      <c r="H48" s="18">
        <f t="shared" si="14"/>
        <v>6900000</v>
      </c>
    </row>
    <row r="49" spans="1:8" x14ac:dyDescent="0.25">
      <c r="A49" s="7" t="s">
        <v>32</v>
      </c>
      <c r="B49" s="18">
        <f>IF(B36&gt;0,((B36+B30)/2)*$B$8,(B30/2)*$B$8)</f>
        <v>28050</v>
      </c>
      <c r="C49" s="18">
        <f>IF(C36&gt;0,((C36+C30)/2)*$B$8,(C30/2)*$B$8)</f>
        <v>0</v>
      </c>
      <c r="D49" s="18">
        <f t="shared" ref="D49:G49" si="18">IF(D36&gt;0,((D36+D30)/2)*$B$8,(D30/2)*$B$8)</f>
        <v>0</v>
      </c>
      <c r="E49" s="18">
        <f t="shared" si="18"/>
        <v>0</v>
      </c>
      <c r="F49" s="18">
        <f t="shared" si="18"/>
        <v>0</v>
      </c>
      <c r="G49" s="18">
        <f t="shared" si="18"/>
        <v>0</v>
      </c>
      <c r="H49" s="18">
        <f t="shared" si="14"/>
        <v>28050</v>
      </c>
    </row>
    <row r="50" spans="1:8" x14ac:dyDescent="0.25">
      <c r="A50" s="8" t="s">
        <v>33</v>
      </c>
      <c r="B50" s="18">
        <f>IF(B36+B39+B40&lt;0,ABS((B36+B39+B40))*$B$9,0)</f>
        <v>0</v>
      </c>
      <c r="C50" s="18">
        <f>IF(C36+C39+C40&lt;0,ABS((C36+C39+C40))*$B$9,0)</f>
        <v>0</v>
      </c>
      <c r="D50" s="18">
        <f t="shared" ref="D50:G50" si="19">IF(D36+D39+D40&lt;0,ABS((D36+D39+D40))*$B$9,0)</f>
        <v>0</v>
      </c>
      <c r="E50" s="18">
        <f t="shared" si="19"/>
        <v>0</v>
      </c>
      <c r="F50" s="18">
        <f t="shared" si="19"/>
        <v>0</v>
      </c>
      <c r="G50" s="18">
        <f t="shared" si="19"/>
        <v>0</v>
      </c>
      <c r="H50" s="18">
        <f t="shared" si="14"/>
        <v>0</v>
      </c>
    </row>
    <row r="51" spans="1:8" x14ac:dyDescent="0.25">
      <c r="A51" s="7" t="s">
        <v>34</v>
      </c>
      <c r="B51" s="18">
        <f>(B35+B39+B40)*$B$7</f>
        <v>7546998</v>
      </c>
      <c r="C51" s="18">
        <f t="shared" ref="C51:G51" si="20">(C35+C39+C40)*$B$7</f>
        <v>8993676</v>
      </c>
      <c r="D51" s="18">
        <f t="shared" si="20"/>
        <v>9335208</v>
      </c>
      <c r="E51" s="18">
        <f t="shared" si="20"/>
        <v>9505974</v>
      </c>
      <c r="F51" s="18">
        <f t="shared" si="20"/>
        <v>8993676</v>
      </c>
      <c r="G51" s="18">
        <f t="shared" si="20"/>
        <v>9164442</v>
      </c>
      <c r="H51" s="18">
        <f t="shared" si="14"/>
        <v>53539974</v>
      </c>
    </row>
    <row r="52" spans="1:8" x14ac:dyDescent="0.25">
      <c r="A52" s="3" t="s">
        <v>35</v>
      </c>
      <c r="B52" s="19">
        <f>SUM(B44:B51)</f>
        <v>8992044.625</v>
      </c>
      <c r="C52" s="19">
        <f>SUM(C44:C51)</f>
        <v>10461442.619565217</v>
      </c>
      <c r="D52" s="19">
        <f t="shared" ref="D52:G52" si="21">SUM(D44:D51)</f>
        <v>10824423.26201373</v>
      </c>
      <c r="E52" s="19">
        <f t="shared" si="21"/>
        <v>11007113.149885584</v>
      </c>
      <c r="F52" s="19">
        <f t="shared" si="21"/>
        <v>10457941.246047432</v>
      </c>
      <c r="G52" s="19">
        <f t="shared" si="21"/>
        <v>10640184.113636363</v>
      </c>
      <c r="H52" s="19">
        <f>SUM(B52:G52)</f>
        <v>62383149.016148329</v>
      </c>
    </row>
  </sheetData>
  <mergeCells count="1">
    <mergeCell ref="I17:J26"/>
  </mergeCells>
  <conditionalFormatting sqref="B41:G42">
    <cfRule type="cellIs" dxfId="5"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53"/>
  <sheetViews>
    <sheetView topLeftCell="A27" workbookViewId="0">
      <selection activeCell="B22" sqref="B22"/>
    </sheetView>
  </sheetViews>
  <sheetFormatPr defaultColWidth="24" defaultRowHeight="13.2" x14ac:dyDescent="0.25"/>
  <cols>
    <col min="1" max="1" width="49.109375" customWidth="1"/>
    <col min="2" max="2" width="13.6640625" bestFit="1" customWidth="1"/>
    <col min="3" max="7" width="13.77734375" bestFit="1" customWidth="1"/>
    <col min="8" max="8" width="16.44140625" customWidth="1"/>
    <col min="9" max="9" width="28.44140625" customWidth="1"/>
  </cols>
  <sheetData>
    <row r="1" spans="1:9" ht="15.6" x14ac:dyDescent="0.3">
      <c r="A1" s="20" t="s">
        <v>72</v>
      </c>
      <c r="B1" s="61" t="s">
        <v>67</v>
      </c>
      <c r="C1" s="61"/>
      <c r="D1" s="61"/>
      <c r="E1" s="61"/>
    </row>
    <row r="2" spans="1:9" ht="15.6" x14ac:dyDescent="0.3">
      <c r="A2" s="20" t="s">
        <v>58</v>
      </c>
    </row>
    <row r="3" spans="1:9" x14ac:dyDescent="0.25">
      <c r="A3" s="6" t="s">
        <v>0</v>
      </c>
      <c r="B3" s="2" t="s">
        <v>42</v>
      </c>
      <c r="C3" s="2" t="s">
        <v>43</v>
      </c>
      <c r="D3" s="2" t="s">
        <v>44</v>
      </c>
      <c r="E3" s="2" t="s">
        <v>45</v>
      </c>
      <c r="F3" s="2" t="s">
        <v>46</v>
      </c>
      <c r="G3" s="2" t="s">
        <v>41</v>
      </c>
      <c r="H3" s="2" t="s">
        <v>14</v>
      </c>
    </row>
    <row r="4" spans="1:9" x14ac:dyDescent="0.25">
      <c r="A4" s="7" t="s">
        <v>3</v>
      </c>
      <c r="B4" s="10">
        <v>6950</v>
      </c>
      <c r="C4" s="10">
        <v>7900</v>
      </c>
      <c r="D4" s="10">
        <v>8200</v>
      </c>
      <c r="E4" s="10">
        <v>8350</v>
      </c>
      <c r="F4" s="10">
        <v>7900</v>
      </c>
      <c r="G4" s="10">
        <v>8050</v>
      </c>
      <c r="H4">
        <f>SUM(B4:G4)</f>
        <v>47350</v>
      </c>
      <c r="I4" s="1"/>
    </row>
    <row r="5" spans="1:9" x14ac:dyDescent="0.25">
      <c r="A5" s="7" t="s">
        <v>2</v>
      </c>
      <c r="B5" s="10">
        <v>21</v>
      </c>
      <c r="C5" s="10">
        <v>23</v>
      </c>
      <c r="D5" s="10">
        <v>19</v>
      </c>
      <c r="E5" s="10">
        <v>23</v>
      </c>
      <c r="F5" s="10">
        <v>22</v>
      </c>
      <c r="G5" s="10">
        <v>20</v>
      </c>
      <c r="H5">
        <f>SUM(B5:G5)</f>
        <v>128</v>
      </c>
    </row>
    <row r="6" spans="1:9" x14ac:dyDescent="0.25">
      <c r="A6" s="6" t="s">
        <v>1</v>
      </c>
      <c r="B6" s="4"/>
    </row>
    <row r="7" spans="1:9" x14ac:dyDescent="0.25">
      <c r="A7" s="7" t="s">
        <v>26</v>
      </c>
      <c r="B7" s="11">
        <v>1074</v>
      </c>
    </row>
    <row r="8" spans="1:9" x14ac:dyDescent="0.25">
      <c r="A8" s="7" t="s">
        <v>20</v>
      </c>
      <c r="B8" s="11">
        <v>165</v>
      </c>
    </row>
    <row r="9" spans="1:9" x14ac:dyDescent="0.25">
      <c r="A9" s="7" t="s">
        <v>29</v>
      </c>
      <c r="B9" s="11">
        <v>2855</v>
      </c>
    </row>
    <row r="10" spans="1:9" x14ac:dyDescent="0.25">
      <c r="A10" s="7" t="s">
        <v>28</v>
      </c>
      <c r="B10" s="11">
        <v>1150</v>
      </c>
    </row>
    <row r="11" spans="1:9" x14ac:dyDescent="0.25">
      <c r="A11" s="7" t="s">
        <v>23</v>
      </c>
      <c r="B11" s="11">
        <v>840</v>
      </c>
    </row>
    <row r="12" spans="1:9" x14ac:dyDescent="0.25">
      <c r="A12" s="7" t="s">
        <v>22</v>
      </c>
      <c r="B12" s="11">
        <v>1550</v>
      </c>
    </row>
    <row r="13" spans="1:9" x14ac:dyDescent="0.25">
      <c r="A13" s="7" t="s">
        <v>4</v>
      </c>
      <c r="B13" s="11">
        <v>1.5</v>
      </c>
    </row>
    <row r="14" spans="1:9" x14ac:dyDescent="0.25">
      <c r="A14" s="7" t="s">
        <v>21</v>
      </c>
      <c r="B14" s="11">
        <v>28.25</v>
      </c>
    </row>
    <row r="15" spans="1:9" x14ac:dyDescent="0.25">
      <c r="A15" s="7" t="s">
        <v>24</v>
      </c>
      <c r="B15" s="11">
        <v>36.5</v>
      </c>
    </row>
    <row r="16" spans="1:9"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f>(H4*$B$13)/(H5*$B$21)</f>
        <v>69.3603515625</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52</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0</v>
      </c>
      <c r="D30" s="13">
        <f t="shared" ref="D30:G30" si="0">IF(C37&gt;0,C37,0)</f>
        <v>0</v>
      </c>
      <c r="E30" s="13">
        <f t="shared" si="0"/>
        <v>0</v>
      </c>
      <c r="F30" s="13">
        <f t="shared" si="0"/>
        <v>0</v>
      </c>
      <c r="G30" s="13">
        <f t="shared" si="0"/>
        <v>0</v>
      </c>
      <c r="H30" s="13">
        <f>SUM(B30:G30)</f>
        <v>340</v>
      </c>
    </row>
    <row r="31" spans="1:8" x14ac:dyDescent="0.25">
      <c r="A31" s="7" t="s">
        <v>3</v>
      </c>
      <c r="B31">
        <f>B4</f>
        <v>6950</v>
      </c>
      <c r="C31">
        <f>C4</f>
        <v>7900</v>
      </c>
      <c r="D31">
        <f t="shared" ref="D31:G31" si="1">D4</f>
        <v>8200</v>
      </c>
      <c r="E31">
        <f t="shared" si="1"/>
        <v>8350</v>
      </c>
      <c r="F31">
        <f t="shared" si="1"/>
        <v>7900</v>
      </c>
      <c r="G31">
        <f t="shared" si="1"/>
        <v>8050</v>
      </c>
      <c r="H31" s="13">
        <f t="shared" ref="H31:H41" si="2">SUM(B31:G31)</f>
        <v>47350</v>
      </c>
    </row>
    <row r="32" spans="1:8" x14ac:dyDescent="0.25">
      <c r="A32" s="7" t="s">
        <v>62</v>
      </c>
      <c r="B32">
        <f>(B31+B31*0.1)</f>
        <v>7645</v>
      </c>
      <c r="C32">
        <f t="shared" ref="C32:G32" si="3">(C31+C31*0.1)</f>
        <v>8690</v>
      </c>
      <c r="D32">
        <f t="shared" si="3"/>
        <v>9020</v>
      </c>
      <c r="E32">
        <f t="shared" si="3"/>
        <v>9185</v>
      </c>
      <c r="F32">
        <f t="shared" si="3"/>
        <v>8690</v>
      </c>
      <c r="G32">
        <f t="shared" si="3"/>
        <v>8855</v>
      </c>
      <c r="H32" s="13">
        <f t="shared" si="2"/>
        <v>52085</v>
      </c>
    </row>
    <row r="33" spans="1:8" x14ac:dyDescent="0.25">
      <c r="A33" s="7" t="s">
        <v>17</v>
      </c>
      <c r="B33">
        <f>B31*$B$18</f>
        <v>417</v>
      </c>
      <c r="C33">
        <f>C31*$B$18</f>
        <v>474</v>
      </c>
      <c r="D33">
        <f t="shared" ref="D33:G33" si="4">D31*$B$18</f>
        <v>492</v>
      </c>
      <c r="E33">
        <f t="shared" si="4"/>
        <v>501</v>
      </c>
      <c r="F33">
        <f t="shared" si="4"/>
        <v>474</v>
      </c>
      <c r="G33">
        <f t="shared" si="4"/>
        <v>483</v>
      </c>
      <c r="H33" s="13">
        <f t="shared" si="2"/>
        <v>2841</v>
      </c>
    </row>
    <row r="34" spans="1:8" x14ac:dyDescent="0.25">
      <c r="A34" s="7" t="s">
        <v>18</v>
      </c>
      <c r="B34" s="13">
        <f>B31-B30+B33</f>
        <v>7027</v>
      </c>
      <c r="C34" s="13">
        <f>C31-C30+C33</f>
        <v>8374</v>
      </c>
      <c r="D34" s="13">
        <f t="shared" ref="D34:G34" si="5">D31-D30+D33</f>
        <v>8692</v>
      </c>
      <c r="E34" s="13">
        <f t="shared" si="5"/>
        <v>8851</v>
      </c>
      <c r="F34" s="13">
        <f t="shared" si="5"/>
        <v>8374</v>
      </c>
      <c r="G34" s="13">
        <f t="shared" si="5"/>
        <v>8533</v>
      </c>
      <c r="H34" s="13">
        <f t="shared" si="2"/>
        <v>49851</v>
      </c>
    </row>
    <row r="35" spans="1:8" x14ac:dyDescent="0.25">
      <c r="A35" s="7" t="s">
        <v>9</v>
      </c>
      <c r="B35" s="14">
        <f>((B34 - $B$26)*$B$13)/($B$21*B5)</f>
        <v>53.8125</v>
      </c>
      <c r="C35" s="14">
        <f t="shared" ref="C35:G35" si="6">((C34 - $B$26)*$B$13)/($B$21*C5)</f>
        <v>60.114130434782609</v>
      </c>
      <c r="D35" s="14">
        <f t="shared" si="6"/>
        <v>75.90789473684211</v>
      </c>
      <c r="E35" s="14">
        <f t="shared" si="6"/>
        <v>64.002717391304344</v>
      </c>
      <c r="F35" s="14">
        <f t="shared" si="6"/>
        <v>62.846590909090907</v>
      </c>
      <c r="G35" s="14">
        <f t="shared" si="6"/>
        <v>70.621875000000003</v>
      </c>
      <c r="H35" s="13">
        <f t="shared" si="2"/>
        <v>387.30570847201994</v>
      </c>
    </row>
    <row r="36" spans="1:8" x14ac:dyDescent="0.25">
      <c r="A36" s="7" t="s">
        <v>11</v>
      </c>
      <c r="B36">
        <f>(B35*$B$21*B5)/$B$13</f>
        <v>6027</v>
      </c>
      <c r="C36">
        <f>(C35*$B$21*C5)/$B$13</f>
        <v>7374</v>
      </c>
      <c r="D36">
        <f t="shared" ref="D36:G36" si="7">(D35*$B$21*D5)/$B$13</f>
        <v>7692</v>
      </c>
      <c r="E36">
        <f t="shared" si="7"/>
        <v>7851</v>
      </c>
      <c r="F36">
        <f t="shared" si="7"/>
        <v>7374</v>
      </c>
      <c r="G36">
        <f t="shared" si="7"/>
        <v>7533</v>
      </c>
      <c r="H36" s="13">
        <f t="shared" si="2"/>
        <v>43851</v>
      </c>
    </row>
    <row r="37" spans="1:8" x14ac:dyDescent="0.25">
      <c r="A37" s="7" t="s">
        <v>19</v>
      </c>
      <c r="B37" s="13">
        <f>(B36+B30-B32)</f>
        <v>-1278</v>
      </c>
      <c r="C37" s="13">
        <f t="shared" ref="C37:G37" si="8">(C36+C30-C32)</f>
        <v>-1316</v>
      </c>
      <c r="D37" s="13">
        <f t="shared" si="8"/>
        <v>-1328</v>
      </c>
      <c r="E37" s="13">
        <f t="shared" si="8"/>
        <v>-1334</v>
      </c>
      <c r="F37" s="13">
        <f t="shared" si="8"/>
        <v>-1316</v>
      </c>
      <c r="G37" s="13">
        <f t="shared" si="8"/>
        <v>-1322</v>
      </c>
      <c r="H37" s="13">
        <f t="shared" si="2"/>
        <v>-7894</v>
      </c>
    </row>
    <row r="38" spans="1:8" x14ac:dyDescent="0.25">
      <c r="A38" s="7" t="s">
        <v>12</v>
      </c>
      <c r="B38" s="13">
        <f>IF(B35-$B$20&gt;0,B35-$B$20,0)</f>
        <v>13.8125</v>
      </c>
      <c r="C38" s="13">
        <f>IF(C35-B35&gt;0,C35-B35,0)</f>
        <v>6.3016304347826093</v>
      </c>
      <c r="D38" s="13">
        <f t="shared" ref="D38:G38" si="9">IF(D35-C35&gt;0,D35-C35,0)</f>
        <v>15.7937643020595</v>
      </c>
      <c r="E38" s="13">
        <f t="shared" si="9"/>
        <v>0</v>
      </c>
      <c r="F38" s="13">
        <f t="shared" si="9"/>
        <v>0</v>
      </c>
      <c r="G38" s="13">
        <f t="shared" si="9"/>
        <v>7.7752840909090963</v>
      </c>
      <c r="H38" s="13">
        <f t="shared" si="2"/>
        <v>43.683178827751206</v>
      </c>
    </row>
    <row r="39" spans="1:8" x14ac:dyDescent="0.25">
      <c r="A39" s="7" t="s">
        <v>13</v>
      </c>
      <c r="B39">
        <f>IF($B$20-B35&gt;0,$B$20-B35,0)</f>
        <v>0</v>
      </c>
      <c r="C39">
        <f>IF(B35-C35&gt;0,B35-C35,0)</f>
        <v>0</v>
      </c>
      <c r="D39">
        <f t="shared" ref="D39:G39" si="10">IF(C35-D35&gt;0,C35-D35,0)</f>
        <v>0</v>
      </c>
      <c r="E39" s="13">
        <f t="shared" si="10"/>
        <v>11.905177345537766</v>
      </c>
      <c r="F39" s="13">
        <f t="shared" si="10"/>
        <v>1.1561264822134376</v>
      </c>
      <c r="G39">
        <f t="shared" si="10"/>
        <v>0</v>
      </c>
      <c r="H39" s="13">
        <f t="shared" si="2"/>
        <v>13.061303827751203</v>
      </c>
    </row>
    <row r="40" spans="1:8" x14ac:dyDescent="0.25">
      <c r="A40" s="7" t="s">
        <v>15</v>
      </c>
      <c r="B40">
        <f>$B$26</f>
        <v>1000</v>
      </c>
      <c r="C40">
        <f t="shared" ref="C40:G40" si="11">$B$26</f>
        <v>1000</v>
      </c>
      <c r="D40">
        <f t="shared" si="11"/>
        <v>1000</v>
      </c>
      <c r="E40">
        <f t="shared" si="11"/>
        <v>1000</v>
      </c>
      <c r="F40">
        <f t="shared" si="11"/>
        <v>1000</v>
      </c>
      <c r="G40">
        <f t="shared" si="11"/>
        <v>1000</v>
      </c>
      <c r="H40" s="13">
        <f t="shared" si="2"/>
        <v>6000</v>
      </c>
    </row>
    <row r="41" spans="1:8" x14ac:dyDescent="0.25">
      <c r="A41" s="7" t="s">
        <v>27</v>
      </c>
      <c r="B41">
        <f>IF($C$25="y",IF(B37&lt;0,IF(ABS(B37)&lt;B35*$B$21*B5*$B$25/$B$13, ABS(B37),B35*$B$21*B5*$B$25/$B$13),0),0)</f>
        <v>0</v>
      </c>
      <c r="C41">
        <f t="shared" ref="C41:G41" si="12">IF($C$25="y",IF(C37&lt;0,IF(ABS(C37)&lt;C35*$B$21*C5*$B$25/$B$13, ABS(C37),C35*$B$21*C5*$B$25/$B$13),0),0)</f>
        <v>0</v>
      </c>
      <c r="D41">
        <f t="shared" si="12"/>
        <v>0</v>
      </c>
      <c r="E41">
        <f t="shared" si="12"/>
        <v>0</v>
      </c>
      <c r="F41">
        <f t="shared" si="12"/>
        <v>0</v>
      </c>
      <c r="G41">
        <f t="shared" si="12"/>
        <v>0</v>
      </c>
      <c r="H41" s="13">
        <f t="shared" si="2"/>
        <v>0</v>
      </c>
    </row>
    <row r="42" spans="1:8" x14ac:dyDescent="0.25">
      <c r="A42" s="7" t="s">
        <v>55</v>
      </c>
      <c r="B42" s="13">
        <v>0</v>
      </c>
      <c r="C42" s="13">
        <v>0</v>
      </c>
      <c r="D42" s="13">
        <v>0</v>
      </c>
      <c r="E42" s="13">
        <v>0</v>
      </c>
      <c r="F42" s="13">
        <v>0</v>
      </c>
      <c r="G42" s="13">
        <v>0</v>
      </c>
      <c r="H42" s="13"/>
    </row>
    <row r="43" spans="1:8" x14ac:dyDescent="0.25">
      <c r="A43" s="7"/>
      <c r="B43" s="13"/>
      <c r="C43" s="13"/>
      <c r="D43" s="13"/>
      <c r="E43" s="13"/>
      <c r="F43" s="13"/>
      <c r="G43" s="13"/>
      <c r="H43" s="13"/>
    </row>
    <row r="44" spans="1:8" x14ac:dyDescent="0.25">
      <c r="A44" s="6" t="s">
        <v>30</v>
      </c>
    </row>
    <row r="45" spans="1:8" x14ac:dyDescent="0.25">
      <c r="A45" s="7" t="s">
        <v>37</v>
      </c>
      <c r="B45" s="18">
        <f>B38*$B$11</f>
        <v>11602.5</v>
      </c>
      <c r="C45" s="18">
        <f>C38*$B$11</f>
        <v>5293.3695652173919</v>
      </c>
      <c r="D45" s="18">
        <f t="shared" ref="D45:G45" si="13">D38*$B$11</f>
        <v>13266.76201372998</v>
      </c>
      <c r="E45" s="18">
        <f t="shared" si="13"/>
        <v>0</v>
      </c>
      <c r="F45" s="18">
        <f t="shared" si="13"/>
        <v>0</v>
      </c>
      <c r="G45" s="18">
        <f t="shared" si="13"/>
        <v>6531.2386363636406</v>
      </c>
      <c r="H45" s="18">
        <f>SUM(B45:G45)</f>
        <v>36693.870215311013</v>
      </c>
    </row>
    <row r="46" spans="1:8" x14ac:dyDescent="0.25">
      <c r="A46" s="7" t="s">
        <v>36</v>
      </c>
      <c r="B46" s="18">
        <f>B39*$B$12</f>
        <v>0</v>
      </c>
      <c r="C46" s="18">
        <f>C39*$B$12</f>
        <v>0</v>
      </c>
      <c r="D46" s="18">
        <f t="shared" ref="D46:G46" si="14">D39*$B$12</f>
        <v>0</v>
      </c>
      <c r="E46" s="18">
        <f t="shared" si="14"/>
        <v>18453.024885583538</v>
      </c>
      <c r="F46" s="18">
        <f t="shared" si="14"/>
        <v>1791.9960474308282</v>
      </c>
      <c r="G46" s="18">
        <f t="shared" si="14"/>
        <v>0</v>
      </c>
      <c r="H46" s="18">
        <f t="shared" ref="H46:H52" si="15">SUM(B46:G46)</f>
        <v>20245.020933014366</v>
      </c>
    </row>
    <row r="47" spans="1:8" x14ac:dyDescent="0.25">
      <c r="A47" s="7" t="s">
        <v>38</v>
      </c>
      <c r="B47" s="18">
        <f>B35*$B$21*B5*$B$14</f>
        <v>255394.125</v>
      </c>
      <c r="C47" s="18">
        <f>C35*$B$21*C5*$B$14</f>
        <v>312473.25</v>
      </c>
      <c r="D47" s="18">
        <f t="shared" ref="D47:G47" si="16">D35*$B$21*D5*$B$14</f>
        <v>325948.5</v>
      </c>
      <c r="E47" s="18">
        <f t="shared" si="16"/>
        <v>332686.125</v>
      </c>
      <c r="F47" s="18">
        <f t="shared" si="16"/>
        <v>312473.25</v>
      </c>
      <c r="G47" s="18">
        <f t="shared" si="16"/>
        <v>319210.875</v>
      </c>
      <c r="H47" s="18">
        <f t="shared" si="15"/>
        <v>1858186.125</v>
      </c>
    </row>
    <row r="48" spans="1:8" x14ac:dyDescent="0.25">
      <c r="A48" s="8" t="s">
        <v>39</v>
      </c>
      <c r="B48" s="18">
        <f>B41*$B$13*$B$15</f>
        <v>0</v>
      </c>
      <c r="C48" s="18">
        <f>C41*$B$13*$B$15</f>
        <v>0</v>
      </c>
      <c r="D48" s="18">
        <f t="shared" ref="D48:G48" si="17">D41*$B$13*$B$15</f>
        <v>0</v>
      </c>
      <c r="E48" s="18">
        <f t="shared" si="17"/>
        <v>0</v>
      </c>
      <c r="F48" s="18">
        <f t="shared" si="17"/>
        <v>0</v>
      </c>
      <c r="G48" s="18">
        <f t="shared" si="17"/>
        <v>0</v>
      </c>
      <c r="H48" s="18">
        <f t="shared" si="15"/>
        <v>0</v>
      </c>
    </row>
    <row r="49" spans="1:8" x14ac:dyDescent="0.25">
      <c r="A49" s="8" t="s">
        <v>31</v>
      </c>
      <c r="B49" s="18">
        <f>B40*$B$10</f>
        <v>1150000</v>
      </c>
      <c r="C49" s="18">
        <f>C40*$B$10</f>
        <v>1150000</v>
      </c>
      <c r="D49" s="18">
        <f t="shared" ref="D49:G49" si="18">D40*$B$10</f>
        <v>1150000</v>
      </c>
      <c r="E49" s="18">
        <f t="shared" si="18"/>
        <v>1150000</v>
      </c>
      <c r="F49" s="18">
        <f t="shared" si="18"/>
        <v>1150000</v>
      </c>
      <c r="G49" s="18">
        <f t="shared" si="18"/>
        <v>1150000</v>
      </c>
      <c r="H49" s="18">
        <f t="shared" si="15"/>
        <v>6900000</v>
      </c>
    </row>
    <row r="50" spans="1:8" x14ac:dyDescent="0.25">
      <c r="A50" s="7" t="s">
        <v>32</v>
      </c>
      <c r="B50" s="18">
        <f>IF(B37&gt;0,((B37+B30)/2)*$B$8,(B30/2)*$B$8)</f>
        <v>28050</v>
      </c>
      <c r="C50" s="18">
        <f>IF(C37&gt;0,((C37+C30)/2)*$B$8,(C30/2)*$B$8)</f>
        <v>0</v>
      </c>
      <c r="D50" s="18">
        <f t="shared" ref="D50:G50" si="19">IF(D37&gt;0,((D37+D30)/2)*$B$8,(D30/2)*$B$8)</f>
        <v>0</v>
      </c>
      <c r="E50" s="18">
        <f t="shared" si="19"/>
        <v>0</v>
      </c>
      <c r="F50" s="18">
        <f t="shared" si="19"/>
        <v>0</v>
      </c>
      <c r="G50" s="18">
        <f t="shared" si="19"/>
        <v>0</v>
      </c>
      <c r="H50" s="18">
        <f t="shared" si="15"/>
        <v>28050</v>
      </c>
    </row>
    <row r="51" spans="1:8" x14ac:dyDescent="0.25">
      <c r="A51" s="8" t="s">
        <v>33</v>
      </c>
      <c r="B51" s="18">
        <f>IF(B37+B40+B41&lt;0,ABS((B37+B40+B41))*$B$9,0)</f>
        <v>793690</v>
      </c>
      <c r="C51" s="18">
        <f>IF(C37+C40+C41&lt;0,ABS((C37+C40+C41))*$B$9,0)</f>
        <v>902180</v>
      </c>
      <c r="D51" s="18">
        <f t="shared" ref="D51:G51" si="20">IF(D37+D40+D41&lt;0,ABS((D37+D40+D41))*$B$9,0)</f>
        <v>936440</v>
      </c>
      <c r="E51" s="18">
        <f t="shared" si="20"/>
        <v>953570</v>
      </c>
      <c r="F51" s="18">
        <f t="shared" si="20"/>
        <v>902180</v>
      </c>
      <c r="G51" s="18">
        <f t="shared" si="20"/>
        <v>919310</v>
      </c>
      <c r="H51" s="18">
        <f t="shared" si="15"/>
        <v>5407370</v>
      </c>
    </row>
    <row r="52" spans="1:8" x14ac:dyDescent="0.25">
      <c r="A52" s="7" t="s">
        <v>34</v>
      </c>
      <c r="B52" s="18">
        <f>(B36+B40+B41)*$B$7</f>
        <v>7546998</v>
      </c>
      <c r="C52" s="18">
        <f t="shared" ref="C52:G52" si="21">(C36+C40+C41)*$B$7</f>
        <v>8993676</v>
      </c>
      <c r="D52" s="18">
        <f t="shared" si="21"/>
        <v>9335208</v>
      </c>
      <c r="E52" s="18">
        <f t="shared" si="21"/>
        <v>9505974</v>
      </c>
      <c r="F52" s="18">
        <f t="shared" si="21"/>
        <v>8993676</v>
      </c>
      <c r="G52" s="18">
        <f t="shared" si="21"/>
        <v>9164442</v>
      </c>
      <c r="H52" s="18">
        <f t="shared" si="15"/>
        <v>53539974</v>
      </c>
    </row>
    <row r="53" spans="1:8" x14ac:dyDescent="0.25">
      <c r="A53" s="3" t="s">
        <v>35</v>
      </c>
      <c r="B53" s="19">
        <f>SUM(B45:B52)</f>
        <v>9785734.625</v>
      </c>
      <c r="C53" s="19">
        <f>SUM(C45:C52)</f>
        <v>11363622.619565217</v>
      </c>
      <c r="D53" s="19">
        <f t="shared" ref="D53:G53" si="22">SUM(D45:D52)</f>
        <v>11760863.26201373</v>
      </c>
      <c r="E53" s="19">
        <f t="shared" si="22"/>
        <v>11960683.149885584</v>
      </c>
      <c r="F53" s="19">
        <f t="shared" si="22"/>
        <v>11360121.24604743</v>
      </c>
      <c r="G53" s="19">
        <f t="shared" si="22"/>
        <v>11559494.113636363</v>
      </c>
      <c r="H53" s="19">
        <f>SUM(B53:G53)</f>
        <v>67790519.016148329</v>
      </c>
    </row>
  </sheetData>
  <mergeCells count="1">
    <mergeCell ref="B1:E1"/>
  </mergeCells>
  <conditionalFormatting sqref="B42:G43">
    <cfRule type="cellIs" dxfId="4"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53"/>
  <sheetViews>
    <sheetView workbookViewId="0">
      <selection activeCell="I22" sqref="I22"/>
    </sheetView>
  </sheetViews>
  <sheetFormatPr defaultColWidth="24" defaultRowHeight="13.2" x14ac:dyDescent="0.25"/>
  <cols>
    <col min="1" max="1" width="49.109375" customWidth="1"/>
    <col min="2" max="2" width="13.6640625" bestFit="1" customWidth="1"/>
    <col min="3" max="7" width="13.77734375" bestFit="1" customWidth="1"/>
    <col min="8" max="8" width="16.44140625" customWidth="1"/>
    <col min="9" max="9" width="28.44140625" customWidth="1"/>
  </cols>
  <sheetData>
    <row r="1" spans="1:10" ht="15.6" x14ac:dyDescent="0.3">
      <c r="A1" s="20" t="s">
        <v>72</v>
      </c>
      <c r="B1" s="61" t="s">
        <v>68</v>
      </c>
      <c r="C1" s="61"/>
      <c r="D1" s="61"/>
      <c r="E1" s="61"/>
    </row>
    <row r="2" spans="1:10" ht="15.6" x14ac:dyDescent="0.3">
      <c r="A2" s="20" t="s">
        <v>58</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row>
    <row r="6" spans="1:10" x14ac:dyDescent="0.25">
      <c r="A6" s="6" t="s">
        <v>1</v>
      </c>
      <c r="B6" s="4"/>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ht="13.2" customHeight="1" x14ac:dyDescent="0.25">
      <c r="A15" s="7" t="s">
        <v>24</v>
      </c>
      <c r="B15" s="11">
        <v>36.5</v>
      </c>
      <c r="I15" s="58"/>
      <c r="J15" s="58"/>
    </row>
    <row r="16" spans="1:10" x14ac:dyDescent="0.25">
      <c r="A16" s="6" t="s">
        <v>6</v>
      </c>
      <c r="B16" s="4"/>
      <c r="I16" s="58"/>
      <c r="J16" s="58"/>
    </row>
    <row r="17" spans="1:10" x14ac:dyDescent="0.25">
      <c r="A17" s="7" t="s">
        <v>25</v>
      </c>
      <c r="B17" s="11">
        <v>340</v>
      </c>
      <c r="I17" s="58"/>
      <c r="J17" s="58"/>
    </row>
    <row r="18" spans="1:10" x14ac:dyDescent="0.25">
      <c r="A18" s="7" t="s">
        <v>40</v>
      </c>
      <c r="B18" s="11">
        <v>0.06</v>
      </c>
      <c r="I18" s="58"/>
      <c r="J18" s="58"/>
    </row>
    <row r="19" spans="1:10" x14ac:dyDescent="0.25">
      <c r="A19" s="6" t="s">
        <v>5</v>
      </c>
      <c r="B19" s="4"/>
      <c r="I19" s="58"/>
      <c r="J19" s="58"/>
    </row>
    <row r="20" spans="1:10" x14ac:dyDescent="0.25">
      <c r="A20" s="7" t="s">
        <v>8</v>
      </c>
      <c r="B20" s="10">
        <v>40</v>
      </c>
      <c r="I20" s="58"/>
      <c r="J20" s="58"/>
    </row>
    <row r="21" spans="1:10" x14ac:dyDescent="0.25">
      <c r="A21" s="7" t="s">
        <v>10</v>
      </c>
      <c r="B21" s="10">
        <v>8</v>
      </c>
      <c r="I21" s="58"/>
      <c r="J21" s="58"/>
    </row>
    <row r="22" spans="1:10" x14ac:dyDescent="0.25">
      <c r="A22" s="7" t="s">
        <v>16</v>
      </c>
      <c r="B22" s="13">
        <f>(H4*$B$13)/(H5*$B$21)</f>
        <v>69.3603515625</v>
      </c>
    </row>
    <row r="23" spans="1:10" x14ac:dyDescent="0.25">
      <c r="A23" s="7"/>
    </row>
    <row r="24" spans="1:10" x14ac:dyDescent="0.25">
      <c r="A24" s="9" t="s">
        <v>47</v>
      </c>
      <c r="B24" s="5"/>
      <c r="C24" s="15" t="s">
        <v>51</v>
      </c>
    </row>
    <row r="25" spans="1:10" x14ac:dyDescent="0.25">
      <c r="A25" s="7" t="s">
        <v>50</v>
      </c>
      <c r="B25" s="12">
        <v>0.3</v>
      </c>
      <c r="C25" s="15" t="s">
        <v>53</v>
      </c>
    </row>
    <row r="26" spans="1:10" x14ac:dyDescent="0.25">
      <c r="A26" s="7" t="s">
        <v>48</v>
      </c>
      <c r="B26" s="12">
        <v>1000</v>
      </c>
      <c r="C26" s="15" t="s">
        <v>52</v>
      </c>
    </row>
    <row r="27" spans="1:10" x14ac:dyDescent="0.25">
      <c r="A27" s="7" t="s">
        <v>49</v>
      </c>
      <c r="B27" s="10">
        <v>100</v>
      </c>
      <c r="C27" s="16" t="s">
        <v>53</v>
      </c>
    </row>
    <row r="29" spans="1:10" x14ac:dyDescent="0.25">
      <c r="B29" s="2" t="s">
        <v>42</v>
      </c>
      <c r="C29" s="2" t="s">
        <v>43</v>
      </c>
      <c r="D29" s="2" t="s">
        <v>44</v>
      </c>
      <c r="E29" s="2" t="s">
        <v>45</v>
      </c>
      <c r="F29" s="2" t="s">
        <v>46</v>
      </c>
      <c r="G29" s="2" t="s">
        <v>41</v>
      </c>
      <c r="H29" s="2" t="s">
        <v>14</v>
      </c>
    </row>
    <row r="30" spans="1:10" x14ac:dyDescent="0.25">
      <c r="A30" s="7" t="s">
        <v>7</v>
      </c>
      <c r="B30" s="13">
        <f>$B$17</f>
        <v>340</v>
      </c>
      <c r="C30" s="13">
        <f>IF(B37&gt;0,B37,0)</f>
        <v>112</v>
      </c>
      <c r="D30" s="13">
        <f t="shared" ref="D30:G30" si="0">IF(C37&gt;0,C37,0)</f>
        <v>264</v>
      </c>
      <c r="E30" s="13">
        <f t="shared" si="0"/>
        <v>312</v>
      </c>
      <c r="F30" s="13">
        <f t="shared" si="0"/>
        <v>336</v>
      </c>
      <c r="G30" s="13">
        <f t="shared" si="0"/>
        <v>264</v>
      </c>
      <c r="H30" s="13">
        <f>SUM(B30:G30)</f>
        <v>1628</v>
      </c>
    </row>
    <row r="31" spans="1:10" x14ac:dyDescent="0.25">
      <c r="A31" s="7" t="s">
        <v>3</v>
      </c>
      <c r="B31">
        <f>B4</f>
        <v>6950</v>
      </c>
      <c r="C31">
        <f>C4</f>
        <v>7900</v>
      </c>
      <c r="D31">
        <f t="shared" ref="D31:G31" si="1">D4</f>
        <v>8200</v>
      </c>
      <c r="E31">
        <f t="shared" si="1"/>
        <v>8350</v>
      </c>
      <c r="F31">
        <f t="shared" si="1"/>
        <v>7900</v>
      </c>
      <c r="G31">
        <f t="shared" si="1"/>
        <v>8050</v>
      </c>
      <c r="H31" s="13">
        <f t="shared" ref="H31:H41" si="2">SUM(B31:G31)</f>
        <v>47350</v>
      </c>
    </row>
    <row r="32" spans="1:10" x14ac:dyDescent="0.25">
      <c r="A32" s="7" t="s">
        <v>65</v>
      </c>
      <c r="B32">
        <f>(B31-B31*0.1)</f>
        <v>6255</v>
      </c>
      <c r="C32">
        <f t="shared" ref="C32:G32" si="3">(C31-C31*0.1)</f>
        <v>7110</v>
      </c>
      <c r="D32">
        <f t="shared" si="3"/>
        <v>7380</v>
      </c>
      <c r="E32">
        <f t="shared" si="3"/>
        <v>7515</v>
      </c>
      <c r="F32">
        <f t="shared" si="3"/>
        <v>7110</v>
      </c>
      <c r="G32">
        <f t="shared" si="3"/>
        <v>7245</v>
      </c>
      <c r="H32" s="13">
        <f t="shared" si="2"/>
        <v>42615</v>
      </c>
    </row>
    <row r="33" spans="1:8" x14ac:dyDescent="0.25">
      <c r="A33" s="7" t="s">
        <v>17</v>
      </c>
      <c r="B33">
        <f>B31*$B$18</f>
        <v>417</v>
      </c>
      <c r="C33">
        <f>C31*$B$18</f>
        <v>474</v>
      </c>
      <c r="D33">
        <f t="shared" ref="D33:G33" si="4">D31*$B$18</f>
        <v>492</v>
      </c>
      <c r="E33">
        <f t="shared" si="4"/>
        <v>501</v>
      </c>
      <c r="F33">
        <f t="shared" si="4"/>
        <v>474</v>
      </c>
      <c r="G33">
        <f t="shared" si="4"/>
        <v>483</v>
      </c>
      <c r="H33" s="13">
        <f t="shared" si="2"/>
        <v>2841</v>
      </c>
    </row>
    <row r="34" spans="1:8" x14ac:dyDescent="0.25">
      <c r="A34" s="7" t="s">
        <v>18</v>
      </c>
      <c r="B34" s="13">
        <f>B31-B30+B33</f>
        <v>7027</v>
      </c>
      <c r="C34" s="13">
        <f>C31-C30+C33</f>
        <v>8262</v>
      </c>
      <c r="D34" s="13">
        <f t="shared" ref="D34:G34" si="5">D31-D30+D33</f>
        <v>8428</v>
      </c>
      <c r="E34" s="13">
        <f t="shared" si="5"/>
        <v>8539</v>
      </c>
      <c r="F34" s="13">
        <f t="shared" si="5"/>
        <v>8038</v>
      </c>
      <c r="G34" s="13">
        <f t="shared" si="5"/>
        <v>8269</v>
      </c>
      <c r="H34" s="13">
        <f t="shared" si="2"/>
        <v>48563</v>
      </c>
    </row>
    <row r="35" spans="1:8" x14ac:dyDescent="0.25">
      <c r="A35" s="7" t="s">
        <v>9</v>
      </c>
      <c r="B35" s="14">
        <f>((B34 - $B$26)*$B$13)/($B$21*B5)</f>
        <v>53.8125</v>
      </c>
      <c r="C35" s="14">
        <f t="shared" ref="C35:G35" si="6">((C34 - $B$26)*$B$13)/($B$21*C5)</f>
        <v>59.201086956521742</v>
      </c>
      <c r="D35" s="14">
        <f t="shared" si="6"/>
        <v>73.30263157894737</v>
      </c>
      <c r="E35" s="14">
        <f t="shared" si="6"/>
        <v>61.459239130434781</v>
      </c>
      <c r="F35" s="14">
        <f t="shared" si="6"/>
        <v>59.982954545454547</v>
      </c>
      <c r="G35" s="14">
        <f t="shared" si="6"/>
        <v>68.146874999999994</v>
      </c>
      <c r="H35" s="13">
        <f t="shared" si="2"/>
        <v>375.90528721135843</v>
      </c>
    </row>
    <row r="36" spans="1:8" x14ac:dyDescent="0.25">
      <c r="A36" s="7" t="s">
        <v>11</v>
      </c>
      <c r="B36">
        <f>(B35*$B$21*B5)/$B$13</f>
        <v>6027</v>
      </c>
      <c r="C36">
        <f>(C35*$B$21*C5)/$B$13</f>
        <v>7262</v>
      </c>
      <c r="D36">
        <f t="shared" ref="D36:G36" si="7">(D35*$B$21*D5)/$B$13</f>
        <v>7428</v>
      </c>
      <c r="E36">
        <f t="shared" si="7"/>
        <v>7539</v>
      </c>
      <c r="F36">
        <f t="shared" si="7"/>
        <v>7038</v>
      </c>
      <c r="G36">
        <f t="shared" si="7"/>
        <v>7269</v>
      </c>
      <c r="H36" s="13">
        <f t="shared" si="2"/>
        <v>42563</v>
      </c>
    </row>
    <row r="37" spans="1:8" x14ac:dyDescent="0.25">
      <c r="A37" s="7" t="s">
        <v>19</v>
      </c>
      <c r="B37" s="13">
        <f>(B36+B30-B32)</f>
        <v>112</v>
      </c>
      <c r="C37" s="13">
        <f t="shared" ref="C37:G37" si="8">(C36+C30-C32)</f>
        <v>264</v>
      </c>
      <c r="D37" s="13">
        <f t="shared" si="8"/>
        <v>312</v>
      </c>
      <c r="E37" s="13">
        <f t="shared" si="8"/>
        <v>336</v>
      </c>
      <c r="F37" s="13">
        <f t="shared" si="8"/>
        <v>264</v>
      </c>
      <c r="G37" s="13">
        <f t="shared" si="8"/>
        <v>288</v>
      </c>
      <c r="H37" s="13">
        <f t="shared" si="2"/>
        <v>1576</v>
      </c>
    </row>
    <row r="38" spans="1:8" x14ac:dyDescent="0.25">
      <c r="A38" s="7" t="s">
        <v>12</v>
      </c>
      <c r="B38" s="13">
        <f>IF(B35-$B$20&gt;0,B35-$B$20,0)</f>
        <v>13.8125</v>
      </c>
      <c r="C38" s="13">
        <f>IF(C35-B35&gt;0,C35-B35,0)</f>
        <v>5.3885869565217419</v>
      </c>
      <c r="D38" s="13">
        <f t="shared" ref="D38:G38" si="9">IF(D35-C35&gt;0,D35-C35,0)</f>
        <v>14.101544622425628</v>
      </c>
      <c r="E38" s="13">
        <f t="shared" si="9"/>
        <v>0</v>
      </c>
      <c r="F38" s="13">
        <f t="shared" si="9"/>
        <v>0</v>
      </c>
      <c r="G38" s="13">
        <f t="shared" si="9"/>
        <v>8.1639204545454476</v>
      </c>
      <c r="H38" s="13">
        <f t="shared" si="2"/>
        <v>41.466552033492817</v>
      </c>
    </row>
    <row r="39" spans="1:8" x14ac:dyDescent="0.25">
      <c r="A39" s="7" t="s">
        <v>13</v>
      </c>
      <c r="B39">
        <f>IF($B$20-B35&gt;0,$B$20-B35,0)</f>
        <v>0</v>
      </c>
      <c r="C39">
        <f>IF(B35-C35&gt;0,B35-C35,0)</f>
        <v>0</v>
      </c>
      <c r="D39">
        <f t="shared" ref="D39:G39" si="10">IF(C35-D35&gt;0,C35-D35,0)</f>
        <v>0</v>
      </c>
      <c r="E39" s="13">
        <f t="shared" si="10"/>
        <v>11.843392448512589</v>
      </c>
      <c r="F39" s="13">
        <f t="shared" si="10"/>
        <v>1.4762845849802346</v>
      </c>
      <c r="G39">
        <f t="shared" si="10"/>
        <v>0</v>
      </c>
      <c r="H39" s="13">
        <f t="shared" si="2"/>
        <v>13.319677033492823</v>
      </c>
    </row>
    <row r="40" spans="1:8" x14ac:dyDescent="0.25">
      <c r="A40" s="7" t="s">
        <v>15</v>
      </c>
      <c r="B40">
        <f>$B$26</f>
        <v>1000</v>
      </c>
      <c r="C40">
        <f t="shared" ref="C40:G40" si="11">$B$26</f>
        <v>1000</v>
      </c>
      <c r="D40">
        <f t="shared" si="11"/>
        <v>1000</v>
      </c>
      <c r="E40">
        <f t="shared" si="11"/>
        <v>1000</v>
      </c>
      <c r="F40">
        <f t="shared" si="11"/>
        <v>1000</v>
      </c>
      <c r="G40">
        <f t="shared" si="11"/>
        <v>1000</v>
      </c>
      <c r="H40" s="13">
        <f t="shared" si="2"/>
        <v>6000</v>
      </c>
    </row>
    <row r="41" spans="1:8" x14ac:dyDescent="0.25">
      <c r="A41" s="7" t="s">
        <v>27</v>
      </c>
      <c r="B41">
        <f>IF($C$25="y",IF(B37&lt;0,IF(ABS(B37)&lt;B35*$B$21*B5*$B$25/$B$13, ABS(B37),B35*$B$21*B5*$B$25/$B$13),0),0)</f>
        <v>0</v>
      </c>
      <c r="C41">
        <f t="shared" ref="C41:G41" si="12">IF($C$25="y",IF(C37&lt;0,IF(ABS(C37)&lt;C35*$B$21*C5*$B$25/$B$13, ABS(C37),C35*$B$21*C5*$B$25/$B$13),0),0)</f>
        <v>0</v>
      </c>
      <c r="D41">
        <f t="shared" si="12"/>
        <v>0</v>
      </c>
      <c r="E41">
        <f t="shared" si="12"/>
        <v>0</v>
      </c>
      <c r="F41">
        <f t="shared" si="12"/>
        <v>0</v>
      </c>
      <c r="G41">
        <f t="shared" si="12"/>
        <v>0</v>
      </c>
      <c r="H41" s="13">
        <f t="shared" si="2"/>
        <v>0</v>
      </c>
    </row>
    <row r="42" spans="1:8" x14ac:dyDescent="0.25">
      <c r="A42" s="7" t="s">
        <v>55</v>
      </c>
      <c r="B42" s="13">
        <v>0</v>
      </c>
      <c r="C42" s="13">
        <v>0</v>
      </c>
      <c r="D42" s="13">
        <v>0</v>
      </c>
      <c r="E42" s="13">
        <v>0</v>
      </c>
      <c r="F42" s="13">
        <v>0</v>
      </c>
      <c r="G42" s="13">
        <v>0</v>
      </c>
      <c r="H42" s="13"/>
    </row>
    <row r="43" spans="1:8" x14ac:dyDescent="0.25">
      <c r="A43" s="7"/>
      <c r="B43" s="13"/>
      <c r="C43" s="13"/>
      <c r="D43" s="13"/>
      <c r="E43" s="13"/>
      <c r="F43" s="13"/>
      <c r="G43" s="13"/>
      <c r="H43" s="13"/>
    </row>
    <row r="44" spans="1:8" x14ac:dyDescent="0.25">
      <c r="A44" s="6" t="s">
        <v>30</v>
      </c>
    </row>
    <row r="45" spans="1:8" x14ac:dyDescent="0.25">
      <c r="A45" s="7" t="s">
        <v>37</v>
      </c>
      <c r="B45" s="18">
        <f>B38*$B$11</f>
        <v>11602.5</v>
      </c>
      <c r="C45" s="18">
        <f>C38*$B$11</f>
        <v>4526.4130434782628</v>
      </c>
      <c r="D45" s="18">
        <f t="shared" ref="D45:G45" si="13">D38*$B$11</f>
        <v>11845.297482837528</v>
      </c>
      <c r="E45" s="18">
        <f t="shared" si="13"/>
        <v>0</v>
      </c>
      <c r="F45" s="18">
        <f t="shared" si="13"/>
        <v>0</v>
      </c>
      <c r="G45" s="18">
        <f t="shared" si="13"/>
        <v>6857.6931818181756</v>
      </c>
      <c r="H45" s="18">
        <f>SUM(B45:G45)</f>
        <v>34831.90370813397</v>
      </c>
    </row>
    <row r="46" spans="1:8" x14ac:dyDescent="0.25">
      <c r="A46" s="7" t="s">
        <v>36</v>
      </c>
      <c r="B46" s="18">
        <f>B39*$B$12</f>
        <v>0</v>
      </c>
      <c r="C46" s="18">
        <f>C39*$B$12</f>
        <v>0</v>
      </c>
      <c r="D46" s="18">
        <f t="shared" ref="D46:G46" si="14">D39*$B$12</f>
        <v>0</v>
      </c>
      <c r="E46" s="18">
        <f t="shared" si="14"/>
        <v>18357.258295194511</v>
      </c>
      <c r="F46" s="18">
        <f t="shared" si="14"/>
        <v>2288.2411067193639</v>
      </c>
      <c r="G46" s="18">
        <f t="shared" si="14"/>
        <v>0</v>
      </c>
      <c r="H46" s="18">
        <f t="shared" ref="H46:H52" si="15">SUM(B46:G46)</f>
        <v>20645.499401913876</v>
      </c>
    </row>
    <row r="47" spans="1:8" x14ac:dyDescent="0.25">
      <c r="A47" s="7" t="s">
        <v>38</v>
      </c>
      <c r="B47" s="18">
        <f>B35*$B$21*B5*$B$14</f>
        <v>255394.125</v>
      </c>
      <c r="C47" s="18">
        <f>C35*$B$21*C5*$B$14</f>
        <v>307727.25</v>
      </c>
      <c r="D47" s="18">
        <f t="shared" ref="D47:G47" si="16">D35*$B$21*D5*$B$14</f>
        <v>314761.5</v>
      </c>
      <c r="E47" s="18">
        <f t="shared" si="16"/>
        <v>319465.125</v>
      </c>
      <c r="F47" s="18">
        <f t="shared" si="16"/>
        <v>298235.25</v>
      </c>
      <c r="G47" s="18">
        <f t="shared" si="16"/>
        <v>308023.875</v>
      </c>
      <c r="H47" s="18">
        <f t="shared" si="15"/>
        <v>1803607.125</v>
      </c>
    </row>
    <row r="48" spans="1:8" x14ac:dyDescent="0.25">
      <c r="A48" s="8" t="s">
        <v>39</v>
      </c>
      <c r="B48" s="18">
        <f>B41*$B$13*$B$15</f>
        <v>0</v>
      </c>
      <c r="C48" s="18">
        <f>C41*$B$13*$B$15</f>
        <v>0</v>
      </c>
      <c r="D48" s="18">
        <f t="shared" ref="D48:G48" si="17">D41*$B$13*$B$15</f>
        <v>0</v>
      </c>
      <c r="E48" s="18">
        <f t="shared" si="17"/>
        <v>0</v>
      </c>
      <c r="F48" s="18">
        <f t="shared" si="17"/>
        <v>0</v>
      </c>
      <c r="G48" s="18">
        <f t="shared" si="17"/>
        <v>0</v>
      </c>
      <c r="H48" s="18">
        <f t="shared" si="15"/>
        <v>0</v>
      </c>
    </row>
    <row r="49" spans="1:8" x14ac:dyDescent="0.25">
      <c r="A49" s="8" t="s">
        <v>31</v>
      </c>
      <c r="B49" s="18">
        <f>B40*$B$10</f>
        <v>1150000</v>
      </c>
      <c r="C49" s="18">
        <f>C40*$B$10</f>
        <v>1150000</v>
      </c>
      <c r="D49" s="18">
        <f t="shared" ref="D49:G49" si="18">D40*$B$10</f>
        <v>1150000</v>
      </c>
      <c r="E49" s="18">
        <f t="shared" si="18"/>
        <v>1150000</v>
      </c>
      <c r="F49" s="18">
        <f t="shared" si="18"/>
        <v>1150000</v>
      </c>
      <c r="G49" s="18">
        <f t="shared" si="18"/>
        <v>1150000</v>
      </c>
      <c r="H49" s="18">
        <f t="shared" si="15"/>
        <v>6900000</v>
      </c>
    </row>
    <row r="50" spans="1:8" x14ac:dyDescent="0.25">
      <c r="A50" s="7" t="s">
        <v>32</v>
      </c>
      <c r="B50" s="18">
        <f>IF(B37&gt;0,((B37+B30)/2)*$B$8,(B30/2)*$B$8)</f>
        <v>37290</v>
      </c>
      <c r="C50" s="18">
        <f>IF(C37&gt;0,((C37+C30)/2)*$B$8,(C30/2)*$B$8)</f>
        <v>31020</v>
      </c>
      <c r="D50" s="18">
        <f t="shared" ref="D50:G50" si="19">IF(D37&gt;0,((D37+D30)/2)*$B$8,(D30/2)*$B$8)</f>
        <v>47520</v>
      </c>
      <c r="E50" s="18">
        <f t="shared" si="19"/>
        <v>53460</v>
      </c>
      <c r="F50" s="18">
        <f t="shared" si="19"/>
        <v>49500</v>
      </c>
      <c r="G50" s="18">
        <f t="shared" si="19"/>
        <v>45540</v>
      </c>
      <c r="H50" s="18">
        <f t="shared" si="15"/>
        <v>264330</v>
      </c>
    </row>
    <row r="51" spans="1:8" x14ac:dyDescent="0.25">
      <c r="A51" s="8" t="s">
        <v>33</v>
      </c>
      <c r="B51" s="18">
        <f>IF(B37+B40+B41&lt;0,ABS((B37+B40+B41))*$B$9,0)</f>
        <v>0</v>
      </c>
      <c r="C51" s="18">
        <f>IF(C37+C40+C41&lt;0,ABS((C37+C40+C41))*$B$9,0)</f>
        <v>0</v>
      </c>
      <c r="D51" s="18">
        <f t="shared" ref="D51:G51" si="20">IF(D37+D40+D41&lt;0,ABS((D37+D40+D41))*$B$9,0)</f>
        <v>0</v>
      </c>
      <c r="E51" s="18">
        <f t="shared" si="20"/>
        <v>0</v>
      </c>
      <c r="F51" s="18">
        <f t="shared" si="20"/>
        <v>0</v>
      </c>
      <c r="G51" s="18">
        <f t="shared" si="20"/>
        <v>0</v>
      </c>
      <c r="H51" s="18">
        <f t="shared" si="15"/>
        <v>0</v>
      </c>
    </row>
    <row r="52" spans="1:8" x14ac:dyDescent="0.25">
      <c r="A52" s="7" t="s">
        <v>34</v>
      </c>
      <c r="B52" s="18">
        <f>(B36+B40+B41)*$B$7</f>
        <v>7546998</v>
      </c>
      <c r="C52" s="18">
        <f t="shared" ref="C52:G52" si="21">(C36+C40+C41)*$B$7</f>
        <v>8873388</v>
      </c>
      <c r="D52" s="18">
        <f t="shared" si="21"/>
        <v>9051672</v>
      </c>
      <c r="E52" s="18">
        <f t="shared" si="21"/>
        <v>9170886</v>
      </c>
      <c r="F52" s="18">
        <f t="shared" si="21"/>
        <v>8632812</v>
      </c>
      <c r="G52" s="18">
        <f t="shared" si="21"/>
        <v>8880906</v>
      </c>
      <c r="H52" s="18">
        <f t="shared" si="15"/>
        <v>52156662</v>
      </c>
    </row>
    <row r="53" spans="1:8" x14ac:dyDescent="0.25">
      <c r="A53" s="3" t="s">
        <v>35</v>
      </c>
      <c r="B53" s="19">
        <f>SUM(B45:B52)</f>
        <v>9001284.625</v>
      </c>
      <c r="C53" s="19">
        <f>SUM(C45:C52)</f>
        <v>10366661.663043479</v>
      </c>
      <c r="D53" s="19">
        <f t="shared" ref="D53:G53" si="22">SUM(D45:D52)</f>
        <v>10575798.797482837</v>
      </c>
      <c r="E53" s="19">
        <f t="shared" si="22"/>
        <v>10712168.383295195</v>
      </c>
      <c r="F53" s="19">
        <f t="shared" si="22"/>
        <v>10132835.491106719</v>
      </c>
      <c r="G53" s="19">
        <f t="shared" si="22"/>
        <v>10391327.568181818</v>
      </c>
      <c r="H53" s="19">
        <f>SUM(B53:G53)</f>
        <v>61180076.52811005</v>
      </c>
    </row>
  </sheetData>
  <mergeCells count="1">
    <mergeCell ref="B1:E1"/>
  </mergeCells>
  <conditionalFormatting sqref="B42:G43">
    <cfRule type="cellIs" dxfId="3"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51"/>
  <sheetViews>
    <sheetView topLeftCell="A8" workbookViewId="0">
      <selection activeCell="I21" sqref="I21:J29"/>
    </sheetView>
  </sheetViews>
  <sheetFormatPr defaultColWidth="24" defaultRowHeight="13.2" x14ac:dyDescent="0.25"/>
  <cols>
    <col min="1" max="1" width="49.109375" customWidth="1"/>
    <col min="2" max="3" width="12.6640625" bestFit="1" customWidth="1"/>
    <col min="4" max="4" width="13.77734375" bestFit="1" customWidth="1"/>
    <col min="5" max="7" width="12.6640625" bestFit="1" customWidth="1"/>
    <col min="8" max="8" width="16.44140625" customWidth="1"/>
    <col min="9" max="9" width="33.33203125" customWidth="1"/>
  </cols>
  <sheetData>
    <row r="1" spans="1:10" ht="15.6" x14ac:dyDescent="0.3">
      <c r="A1" s="20" t="s">
        <v>73</v>
      </c>
    </row>
    <row r="2" spans="1:10" ht="31.2" x14ac:dyDescent="0.3">
      <c r="A2" s="24" t="s">
        <v>59</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10" x14ac:dyDescent="0.25">
      <c r="A17" s="7" t="s">
        <v>25</v>
      </c>
      <c r="B17" s="11">
        <v>340</v>
      </c>
    </row>
    <row r="18" spans="1:10" x14ac:dyDescent="0.25">
      <c r="A18" s="7" t="s">
        <v>40</v>
      </c>
      <c r="B18" s="11">
        <v>0.06</v>
      </c>
    </row>
    <row r="19" spans="1:10" x14ac:dyDescent="0.25">
      <c r="A19" s="6" t="s">
        <v>5</v>
      </c>
      <c r="B19" s="4"/>
    </row>
    <row r="20" spans="1:10" x14ac:dyDescent="0.25">
      <c r="A20" s="7" t="s">
        <v>8</v>
      </c>
      <c r="B20" s="10">
        <v>40</v>
      </c>
    </row>
    <row r="21" spans="1:10" x14ac:dyDescent="0.25">
      <c r="A21" s="7" t="s">
        <v>10</v>
      </c>
      <c r="B21" s="10">
        <v>8</v>
      </c>
      <c r="I21" s="62" t="s">
        <v>92</v>
      </c>
      <c r="J21" s="63"/>
    </row>
    <row r="22" spans="1:10" x14ac:dyDescent="0.25">
      <c r="A22" s="7" t="s">
        <v>16</v>
      </c>
      <c r="B22" s="13">
        <v>54</v>
      </c>
      <c r="I22" s="63"/>
      <c r="J22" s="63"/>
    </row>
    <row r="23" spans="1:10" x14ac:dyDescent="0.25">
      <c r="A23" s="7"/>
      <c r="I23" s="63"/>
      <c r="J23" s="63"/>
    </row>
    <row r="24" spans="1:10" x14ac:dyDescent="0.25">
      <c r="A24" s="9" t="s">
        <v>47</v>
      </c>
      <c r="B24" s="5"/>
      <c r="C24" s="15" t="s">
        <v>51</v>
      </c>
      <c r="I24" s="63"/>
      <c r="J24" s="63"/>
    </row>
    <row r="25" spans="1:10" x14ac:dyDescent="0.25">
      <c r="A25" s="7" t="s">
        <v>50</v>
      </c>
      <c r="B25" s="12">
        <v>0.3</v>
      </c>
      <c r="C25" s="15" t="s">
        <v>52</v>
      </c>
      <c r="I25" s="63"/>
      <c r="J25" s="63"/>
    </row>
    <row r="26" spans="1:10" x14ac:dyDescent="0.25">
      <c r="A26" s="7" t="s">
        <v>48</v>
      </c>
      <c r="B26" s="12">
        <v>1000</v>
      </c>
      <c r="C26" s="15" t="s">
        <v>52</v>
      </c>
      <c r="I26" s="63"/>
      <c r="J26" s="63"/>
    </row>
    <row r="27" spans="1:10" x14ac:dyDescent="0.25">
      <c r="A27" s="7" t="s">
        <v>49</v>
      </c>
      <c r="B27" s="10">
        <v>100</v>
      </c>
      <c r="C27" s="16"/>
      <c r="I27" s="63"/>
      <c r="J27" s="63"/>
    </row>
    <row r="28" spans="1:10" x14ac:dyDescent="0.25">
      <c r="I28" s="63"/>
      <c r="J28" s="63"/>
    </row>
    <row r="29" spans="1:10" x14ac:dyDescent="0.25">
      <c r="B29" s="2" t="s">
        <v>42</v>
      </c>
      <c r="C29" s="2" t="s">
        <v>43</v>
      </c>
      <c r="D29" s="2" t="s">
        <v>44</v>
      </c>
      <c r="E29" s="2" t="s">
        <v>45</v>
      </c>
      <c r="F29" s="2" t="s">
        <v>46</v>
      </c>
      <c r="G29" s="2" t="s">
        <v>41</v>
      </c>
      <c r="H29" s="2" t="s">
        <v>14</v>
      </c>
      <c r="I29" s="63"/>
      <c r="J29" s="63"/>
    </row>
    <row r="30" spans="1:10" x14ac:dyDescent="0.25">
      <c r="A30" s="7" t="s">
        <v>7</v>
      </c>
      <c r="B30" s="13">
        <f>$B$17</f>
        <v>340</v>
      </c>
      <c r="C30" s="13">
        <f>IF(B36&gt;0,B36,0)</f>
        <v>0</v>
      </c>
      <c r="D30" s="13">
        <f t="shared" ref="D30:G30" si="0">IF(C36&gt;0,C36,0)</f>
        <v>0</v>
      </c>
      <c r="E30" s="13">
        <f t="shared" si="0"/>
        <v>0</v>
      </c>
      <c r="F30" s="13">
        <f t="shared" si="0"/>
        <v>0</v>
      </c>
      <c r="G30" s="13">
        <f t="shared" si="0"/>
        <v>0</v>
      </c>
      <c r="H30" s="13">
        <f>SUM(B30:G30)</f>
        <v>340</v>
      </c>
    </row>
    <row r="31" spans="1:10" x14ac:dyDescent="0.25">
      <c r="A31" s="7" t="s">
        <v>3</v>
      </c>
      <c r="B31" s="13">
        <f>B4</f>
        <v>6950</v>
      </c>
      <c r="C31" s="13">
        <f>C4</f>
        <v>7900</v>
      </c>
      <c r="D31" s="13">
        <f t="shared" ref="D31:G31" si="1">D4</f>
        <v>8200</v>
      </c>
      <c r="E31" s="13">
        <f t="shared" si="1"/>
        <v>8350</v>
      </c>
      <c r="F31" s="13">
        <f t="shared" si="1"/>
        <v>7900</v>
      </c>
      <c r="G31" s="13">
        <f t="shared" si="1"/>
        <v>8050</v>
      </c>
      <c r="H31" s="13">
        <f t="shared" ref="H31:H40" si="2">SUM(B31:G31)</f>
        <v>47350</v>
      </c>
    </row>
    <row r="32" spans="1:10" x14ac:dyDescent="0.25">
      <c r="A32" s="7" t="s">
        <v>17</v>
      </c>
      <c r="B32" s="13">
        <f>B31*$B$18</f>
        <v>417</v>
      </c>
      <c r="C32" s="13">
        <f>C31*$B$18</f>
        <v>474</v>
      </c>
      <c r="D32" s="13">
        <f t="shared" ref="D32:G32" si="3">D31*$B$18</f>
        <v>492</v>
      </c>
      <c r="E32" s="13">
        <f t="shared" si="3"/>
        <v>501</v>
      </c>
      <c r="F32" s="13">
        <f t="shared" si="3"/>
        <v>474</v>
      </c>
      <c r="G32" s="13">
        <f t="shared" si="3"/>
        <v>483</v>
      </c>
      <c r="H32" s="13">
        <f t="shared" si="2"/>
        <v>2841</v>
      </c>
    </row>
    <row r="33" spans="1:8" x14ac:dyDescent="0.25">
      <c r="A33" s="7" t="s">
        <v>18</v>
      </c>
      <c r="B33" s="13">
        <f>B31-B30+B32</f>
        <v>7027</v>
      </c>
      <c r="C33" s="13">
        <f>C31-C30+C32+B41</f>
        <v>8374</v>
      </c>
      <c r="D33" s="13">
        <f t="shared" ref="D33:G33" si="4">D31-D30+D32+C41</f>
        <v>8692</v>
      </c>
      <c r="E33" s="13">
        <f t="shared" si="4"/>
        <v>8937.4</v>
      </c>
      <c r="F33" s="13">
        <f t="shared" si="4"/>
        <v>8374</v>
      </c>
      <c r="G33" s="13">
        <f t="shared" si="4"/>
        <v>8533</v>
      </c>
      <c r="H33" s="13">
        <f t="shared" si="2"/>
        <v>49937.4</v>
      </c>
    </row>
    <row r="34" spans="1:8" x14ac:dyDescent="0.25">
      <c r="A34" s="7" t="s">
        <v>9</v>
      </c>
      <c r="B34" s="14">
        <v>54</v>
      </c>
      <c r="C34" s="14">
        <v>54</v>
      </c>
      <c r="D34" s="14">
        <v>54</v>
      </c>
      <c r="E34" s="14">
        <v>54</v>
      </c>
      <c r="F34" s="14">
        <v>54</v>
      </c>
      <c r="G34" s="14">
        <v>54</v>
      </c>
      <c r="H34" s="13">
        <f t="shared" si="2"/>
        <v>324</v>
      </c>
    </row>
    <row r="35" spans="1:8" x14ac:dyDescent="0.25">
      <c r="A35" s="7" t="s">
        <v>11</v>
      </c>
      <c r="B35" s="13">
        <f>(B34*$B$21*B5)/$B$13</f>
        <v>6048</v>
      </c>
      <c r="C35" s="13">
        <f>(C34*$B$21*C5)/$B$13</f>
        <v>6624</v>
      </c>
      <c r="D35" s="13">
        <f t="shared" ref="D35:G35" si="5">(D34*$B$21*D5)/$B$13</f>
        <v>5472</v>
      </c>
      <c r="E35" s="13">
        <f t="shared" si="5"/>
        <v>6624</v>
      </c>
      <c r="F35" s="13">
        <f t="shared" si="5"/>
        <v>6336</v>
      </c>
      <c r="G35" s="13">
        <f t="shared" si="5"/>
        <v>5760</v>
      </c>
      <c r="H35" s="13">
        <f t="shared" si="2"/>
        <v>36864</v>
      </c>
    </row>
    <row r="36" spans="1:8" x14ac:dyDescent="0.25">
      <c r="A36" s="7" t="s">
        <v>19</v>
      </c>
      <c r="B36" s="13">
        <f>(B35+B30-B31)</f>
        <v>-562</v>
      </c>
      <c r="C36" s="13">
        <f>(C35+C30-C31)</f>
        <v>-1276</v>
      </c>
      <c r="D36" s="13">
        <f t="shared" ref="D36:G36" si="6">(D35+D30-D31)</f>
        <v>-2728</v>
      </c>
      <c r="E36" s="13">
        <f t="shared" si="6"/>
        <v>-1726</v>
      </c>
      <c r="F36" s="13">
        <f t="shared" si="6"/>
        <v>-1564</v>
      </c>
      <c r="G36" s="13">
        <f t="shared" si="6"/>
        <v>-2290</v>
      </c>
      <c r="H36" s="13">
        <f t="shared" si="2"/>
        <v>-10146</v>
      </c>
    </row>
    <row r="37" spans="1:8" x14ac:dyDescent="0.25">
      <c r="A37" s="7" t="s">
        <v>12</v>
      </c>
      <c r="B37" s="13">
        <f>IF(B34-$B$20&gt;0,B34-$B$20,0)</f>
        <v>14</v>
      </c>
      <c r="C37" s="13">
        <f>IF(C34-B34&gt;0,C34-B34,0)</f>
        <v>0</v>
      </c>
      <c r="D37" s="13">
        <f t="shared" ref="D37:G37" si="7">IF(D34-C34&gt;0,D34-C34,0)</f>
        <v>0</v>
      </c>
      <c r="E37" s="13">
        <f t="shared" si="7"/>
        <v>0</v>
      </c>
      <c r="F37" s="13">
        <f t="shared" si="7"/>
        <v>0</v>
      </c>
      <c r="G37" s="13">
        <f t="shared" si="7"/>
        <v>0</v>
      </c>
      <c r="H37" s="13">
        <f t="shared" si="2"/>
        <v>14</v>
      </c>
    </row>
    <row r="38" spans="1:8" x14ac:dyDescent="0.25">
      <c r="A38" s="7" t="s">
        <v>13</v>
      </c>
      <c r="B38" s="13">
        <f>IF($B$20-B34&gt;0,$B$20-B34,0)</f>
        <v>0</v>
      </c>
      <c r="C38" s="13">
        <f>IF(B34-C34&gt;0,B34-C34,0)</f>
        <v>0</v>
      </c>
      <c r="D38" s="13">
        <f t="shared" ref="D38:G38" si="8">IF(C34-D34&gt;0,C34-D34,0)</f>
        <v>0</v>
      </c>
      <c r="E38" s="13">
        <f t="shared" si="8"/>
        <v>0</v>
      </c>
      <c r="F38" s="13">
        <f t="shared" si="8"/>
        <v>0</v>
      </c>
      <c r="G38" s="13">
        <f t="shared" si="8"/>
        <v>0</v>
      </c>
      <c r="H38" s="13">
        <f t="shared" si="2"/>
        <v>0</v>
      </c>
    </row>
    <row r="39" spans="1:8" x14ac:dyDescent="0.25">
      <c r="A39" s="7" t="s">
        <v>15</v>
      </c>
      <c r="B39" s="13">
        <f>IF($C$26="y",IF(B36+B40&lt;0,IF(ABS(B36+B40)&lt;$B$26,ABS(B36+B40),$B$26),0),0)</f>
        <v>0</v>
      </c>
      <c r="C39" s="13">
        <f t="shared" ref="C39:G39" si="9">IF($C$26="y",IF(C36+C40&lt;0,IF(ABS(C36+C40)&lt;$B$26,ABS(C36+C40),$B$26),0),0)</f>
        <v>0</v>
      </c>
      <c r="D39" s="13">
        <f t="shared" si="9"/>
        <v>1000</v>
      </c>
      <c r="E39" s="13">
        <f t="shared" si="9"/>
        <v>0</v>
      </c>
      <c r="F39" s="13">
        <f t="shared" si="9"/>
        <v>0</v>
      </c>
      <c r="G39" s="13">
        <f t="shared" si="9"/>
        <v>562</v>
      </c>
      <c r="H39" s="13">
        <f t="shared" si="2"/>
        <v>1562</v>
      </c>
    </row>
    <row r="40" spans="1:8" x14ac:dyDescent="0.25">
      <c r="A40" s="7" t="s">
        <v>27</v>
      </c>
      <c r="B40" s="13">
        <f>IF($C$25="y",IF(B36&lt;0,IF(ABS(B36)&lt;B34*$B$21*B5*$B$25/$B$13, ABS(B36),B34*$B$21*B5*$B$25/$B$13),0),0)</f>
        <v>562</v>
      </c>
      <c r="C40" s="13">
        <f t="shared" ref="C40:G40" si="10">IF($C$25="y",IF(C36&lt;0,IF(ABS(C36)&lt;C34*$B$21*C5*$B$25/$B$13, ABS(C36),C34*$B$21*C5*$B$25/$B$13),0),0)</f>
        <v>1276</v>
      </c>
      <c r="D40" s="13">
        <f t="shared" si="10"/>
        <v>1641.6000000000001</v>
      </c>
      <c r="E40" s="13">
        <f t="shared" si="10"/>
        <v>1726</v>
      </c>
      <c r="F40" s="13">
        <f t="shared" si="10"/>
        <v>1564</v>
      </c>
      <c r="G40" s="13">
        <f t="shared" si="10"/>
        <v>1728</v>
      </c>
      <c r="H40" s="13">
        <f t="shared" si="2"/>
        <v>8497.6</v>
      </c>
    </row>
    <row r="41" spans="1:8" x14ac:dyDescent="0.25">
      <c r="A41" s="7" t="s">
        <v>55</v>
      </c>
      <c r="B41" s="13">
        <f>IF(B36&lt;0,ABS(B36+B40+B39),0)</f>
        <v>0</v>
      </c>
      <c r="C41" s="13">
        <f t="shared" ref="C41:G41" si="11">IF(C36&lt;0,ABS(C36+C40+C39),0)</f>
        <v>0</v>
      </c>
      <c r="D41" s="13">
        <f t="shared" si="11"/>
        <v>86.399999999999864</v>
      </c>
      <c r="E41" s="13">
        <f t="shared" si="11"/>
        <v>0</v>
      </c>
      <c r="F41" s="13">
        <f t="shared" si="11"/>
        <v>0</v>
      </c>
      <c r="G41" s="13">
        <f t="shared" si="11"/>
        <v>0</v>
      </c>
      <c r="H41" s="13"/>
    </row>
    <row r="42" spans="1:8" x14ac:dyDescent="0.25">
      <c r="A42" s="6" t="s">
        <v>30</v>
      </c>
    </row>
    <row r="43" spans="1:8" x14ac:dyDescent="0.25">
      <c r="A43" s="7" t="s">
        <v>37</v>
      </c>
      <c r="B43" s="18">
        <f>B37*$B$11</f>
        <v>11760</v>
      </c>
      <c r="C43" s="18">
        <f>C37*$B$11</f>
        <v>0</v>
      </c>
      <c r="D43" s="18">
        <f t="shared" ref="D43:G43" si="12">D37*$B$11</f>
        <v>0</v>
      </c>
      <c r="E43" s="18">
        <f t="shared" si="12"/>
        <v>0</v>
      </c>
      <c r="F43" s="18">
        <f t="shared" si="12"/>
        <v>0</v>
      </c>
      <c r="G43" s="18">
        <f t="shared" si="12"/>
        <v>0</v>
      </c>
      <c r="H43" s="18">
        <f>SUM(B43:G43)</f>
        <v>11760</v>
      </c>
    </row>
    <row r="44" spans="1:8" x14ac:dyDescent="0.25">
      <c r="A44" s="7" t="s">
        <v>36</v>
      </c>
      <c r="B44" s="18">
        <f>B38*$B$12</f>
        <v>0</v>
      </c>
      <c r="C44" s="18">
        <f>C38*$B$12</f>
        <v>0</v>
      </c>
      <c r="D44" s="18">
        <f t="shared" ref="D44:G44" si="13">D38*$B$12</f>
        <v>0</v>
      </c>
      <c r="E44" s="18">
        <f t="shared" si="13"/>
        <v>0</v>
      </c>
      <c r="F44" s="18">
        <f t="shared" si="13"/>
        <v>0</v>
      </c>
      <c r="G44" s="18">
        <f t="shared" si="13"/>
        <v>0</v>
      </c>
      <c r="H44" s="18">
        <f t="shared" ref="H44:H50" si="14">SUM(B44:G44)</f>
        <v>0</v>
      </c>
    </row>
    <row r="45" spans="1:8" x14ac:dyDescent="0.25">
      <c r="A45" s="7" t="s">
        <v>38</v>
      </c>
      <c r="B45" s="18">
        <f>B34*$B$21*B5*$B$14</f>
        <v>256284</v>
      </c>
      <c r="C45" s="18">
        <f>C34*$B$21*C5*$B$14</f>
        <v>280692</v>
      </c>
      <c r="D45" s="18">
        <f t="shared" ref="D45:G45" si="15">D34*$B$21*D5*$B$14</f>
        <v>231876</v>
      </c>
      <c r="E45" s="18">
        <f t="shared" si="15"/>
        <v>280692</v>
      </c>
      <c r="F45" s="18">
        <f t="shared" si="15"/>
        <v>268488</v>
      </c>
      <c r="G45" s="18">
        <f t="shared" si="15"/>
        <v>244080</v>
      </c>
      <c r="H45" s="18">
        <f t="shared" si="14"/>
        <v>1562112</v>
      </c>
    </row>
    <row r="46" spans="1:8" x14ac:dyDescent="0.25">
      <c r="A46" s="8" t="s">
        <v>39</v>
      </c>
      <c r="B46" s="18">
        <f>B40*$B$13*$B$15</f>
        <v>30769.5</v>
      </c>
      <c r="C46" s="18">
        <f>C40*$B$13*$B$15</f>
        <v>69861</v>
      </c>
      <c r="D46" s="18">
        <f t="shared" ref="D46:G46" si="16">D40*$B$13*$B$15</f>
        <v>89877.6</v>
      </c>
      <c r="E46" s="18">
        <f t="shared" si="16"/>
        <v>94498.5</v>
      </c>
      <c r="F46" s="18">
        <f t="shared" si="16"/>
        <v>85629</v>
      </c>
      <c r="G46" s="18">
        <f t="shared" si="16"/>
        <v>94608</v>
      </c>
      <c r="H46" s="18">
        <f t="shared" si="14"/>
        <v>465243.6</v>
      </c>
    </row>
    <row r="47" spans="1:8" x14ac:dyDescent="0.25">
      <c r="A47" s="8" t="s">
        <v>31</v>
      </c>
      <c r="B47" s="18">
        <f>B39*$B$10</f>
        <v>0</v>
      </c>
      <c r="C47" s="18">
        <f>C39*$B$10</f>
        <v>0</v>
      </c>
      <c r="D47" s="18">
        <f t="shared" ref="D47:G47" si="17">D39*$B$10</f>
        <v>1150000</v>
      </c>
      <c r="E47" s="18">
        <f t="shared" si="17"/>
        <v>0</v>
      </c>
      <c r="F47" s="18">
        <f t="shared" si="17"/>
        <v>0</v>
      </c>
      <c r="G47" s="18">
        <f t="shared" si="17"/>
        <v>646300</v>
      </c>
      <c r="H47" s="18">
        <f t="shared" si="14"/>
        <v>1796300</v>
      </c>
    </row>
    <row r="48" spans="1:8" x14ac:dyDescent="0.25">
      <c r="A48" s="7" t="s">
        <v>32</v>
      </c>
      <c r="B48" s="18">
        <f>IF(B36&gt;0,((B36+B30)/2)*$B$8,(B30/2)*$B$8)</f>
        <v>28050</v>
      </c>
      <c r="C48" s="18">
        <f>IF(C36&gt;0,((C36+C30)/2)*$B$8,(C30/2)*$B$8)</f>
        <v>0</v>
      </c>
      <c r="D48" s="18">
        <f t="shared" ref="D48:G48" si="18">IF(D36&gt;0,((D36+D30)/2)*$B$8,(D30/2)*$B$8)</f>
        <v>0</v>
      </c>
      <c r="E48" s="18">
        <f t="shared" si="18"/>
        <v>0</v>
      </c>
      <c r="F48" s="18">
        <f t="shared" si="18"/>
        <v>0</v>
      </c>
      <c r="G48" s="18">
        <f t="shared" si="18"/>
        <v>0</v>
      </c>
      <c r="H48" s="18">
        <f t="shared" si="14"/>
        <v>28050</v>
      </c>
    </row>
    <row r="49" spans="1:8" x14ac:dyDescent="0.25">
      <c r="A49" s="8" t="s">
        <v>33</v>
      </c>
      <c r="B49" s="18">
        <f>IF(B36+B39+B40&lt;0,ABS((B36+B39+B40))*$B$9,0)</f>
        <v>0</v>
      </c>
      <c r="C49" s="18">
        <f>IF(C36+C39+C40&lt;0,ABS((C36+C39+C40))*$B$9,0)</f>
        <v>0</v>
      </c>
      <c r="D49" s="18">
        <f t="shared" ref="D49:G49" si="19">IF(D36+D39+D40&lt;0,ABS((D36+D39+D40))*$B$9,0)</f>
        <v>246671.99999999962</v>
      </c>
      <c r="E49" s="18">
        <f t="shared" si="19"/>
        <v>0</v>
      </c>
      <c r="F49" s="18">
        <f t="shared" si="19"/>
        <v>0</v>
      </c>
      <c r="G49" s="18">
        <f t="shared" si="19"/>
        <v>0</v>
      </c>
      <c r="H49" s="18">
        <f t="shared" si="14"/>
        <v>246671.99999999962</v>
      </c>
    </row>
    <row r="50" spans="1:8" x14ac:dyDescent="0.25">
      <c r="A50" s="7" t="s">
        <v>34</v>
      </c>
      <c r="B50" s="18">
        <f>(B35+B39+B40)*$B$7</f>
        <v>7099140</v>
      </c>
      <c r="C50" s="18">
        <f t="shared" ref="C50:G50" si="20">(C35+C39+C40)*$B$7</f>
        <v>8484600</v>
      </c>
      <c r="D50" s="18">
        <f t="shared" si="20"/>
        <v>8714006.4000000004</v>
      </c>
      <c r="E50" s="18">
        <f t="shared" si="20"/>
        <v>8967900</v>
      </c>
      <c r="F50" s="18">
        <f t="shared" si="20"/>
        <v>8484600</v>
      </c>
      <c r="G50" s="18">
        <f t="shared" si="20"/>
        <v>8645700</v>
      </c>
      <c r="H50" s="18">
        <f t="shared" si="14"/>
        <v>50395946.399999999</v>
      </c>
    </row>
    <row r="51" spans="1:8" x14ac:dyDescent="0.25">
      <c r="A51" s="3" t="s">
        <v>35</v>
      </c>
      <c r="B51" s="19">
        <f>SUM(B43:B50)</f>
        <v>7426003.5</v>
      </c>
      <c r="C51" s="19">
        <f>SUM(C43:C50)</f>
        <v>8835153</v>
      </c>
      <c r="D51" s="19">
        <f t="shared" ref="D51:G51" si="21">SUM(D43:D50)</f>
        <v>10432432</v>
      </c>
      <c r="E51" s="19">
        <f t="shared" si="21"/>
        <v>9343090.5</v>
      </c>
      <c r="F51" s="19">
        <f t="shared" si="21"/>
        <v>8838717</v>
      </c>
      <c r="G51" s="19">
        <f t="shared" si="21"/>
        <v>9630688</v>
      </c>
      <c r="H51" s="19">
        <f>SUM(B51:G51)</f>
        <v>54506084</v>
      </c>
    </row>
  </sheetData>
  <mergeCells count="1">
    <mergeCell ref="I21:J29"/>
  </mergeCells>
  <conditionalFormatting sqref="B41:H41">
    <cfRule type="cellIs" dxfId="2"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52"/>
  <sheetViews>
    <sheetView topLeftCell="A22" workbookViewId="0">
      <selection activeCell="F19" sqref="F1:G1048576"/>
    </sheetView>
  </sheetViews>
  <sheetFormatPr defaultColWidth="24" defaultRowHeight="13.2" x14ac:dyDescent="0.25"/>
  <cols>
    <col min="1" max="1" width="49.109375" customWidth="1"/>
    <col min="2" max="3" width="12.6640625" bestFit="1" customWidth="1"/>
    <col min="4" max="7" width="13.77734375" bestFit="1" customWidth="1"/>
    <col min="8" max="8" width="16.44140625" customWidth="1"/>
    <col min="9" max="9" width="33.33203125" customWidth="1"/>
  </cols>
  <sheetData>
    <row r="1" spans="1:10" ht="15.6" x14ac:dyDescent="0.3">
      <c r="A1" s="20" t="s">
        <v>73</v>
      </c>
      <c r="B1" s="61" t="s">
        <v>67</v>
      </c>
      <c r="C1" s="61"/>
      <c r="D1" s="61"/>
      <c r="E1" s="61"/>
    </row>
    <row r="2" spans="1:10" ht="31.2" x14ac:dyDescent="0.3">
      <c r="A2" s="24" t="s">
        <v>59</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v>42</v>
      </c>
    </row>
    <row r="23" spans="1:8" x14ac:dyDescent="0.25">
      <c r="A23" s="7"/>
    </row>
    <row r="24" spans="1:8" x14ac:dyDescent="0.25">
      <c r="A24" s="9" t="s">
        <v>47</v>
      </c>
      <c r="B24" s="5"/>
      <c r="C24" s="15" t="s">
        <v>51</v>
      </c>
    </row>
    <row r="25" spans="1:8" x14ac:dyDescent="0.25">
      <c r="A25" s="7" t="s">
        <v>50</v>
      </c>
      <c r="B25" s="12">
        <v>0.3</v>
      </c>
      <c r="C25" s="15" t="s">
        <v>52</v>
      </c>
    </row>
    <row r="26" spans="1:8" x14ac:dyDescent="0.25">
      <c r="A26" s="7" t="s">
        <v>48</v>
      </c>
      <c r="B26" s="12">
        <v>1000</v>
      </c>
      <c r="C26" s="15" t="s">
        <v>52</v>
      </c>
    </row>
    <row r="27" spans="1:8" x14ac:dyDescent="0.25">
      <c r="A27" s="7" t="s">
        <v>49</v>
      </c>
      <c r="B27" s="10">
        <v>100</v>
      </c>
      <c r="C27" s="16"/>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0</v>
      </c>
      <c r="D30" s="13">
        <f t="shared" ref="D30:G30" si="0">IF(C37&gt;0,C37,0)</f>
        <v>0</v>
      </c>
      <c r="E30" s="13">
        <f t="shared" si="0"/>
        <v>0</v>
      </c>
      <c r="F30" s="13">
        <f t="shared" si="0"/>
        <v>0</v>
      </c>
      <c r="G30" s="13">
        <f t="shared" si="0"/>
        <v>0</v>
      </c>
      <c r="H30" s="13">
        <f>SUM(B30:G30)</f>
        <v>340</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62</v>
      </c>
      <c r="B32" s="13">
        <f>(B31+B31*0.1)</f>
        <v>7645</v>
      </c>
      <c r="C32" s="13">
        <f t="shared" ref="C32:G32" si="3">(C31+C31*0.1)</f>
        <v>8690</v>
      </c>
      <c r="D32" s="13">
        <f t="shared" si="3"/>
        <v>9020</v>
      </c>
      <c r="E32" s="13">
        <f t="shared" si="3"/>
        <v>9185</v>
      </c>
      <c r="F32" s="13">
        <f t="shared" si="3"/>
        <v>8690</v>
      </c>
      <c r="G32" s="13">
        <f t="shared" si="3"/>
        <v>8855</v>
      </c>
      <c r="H32" s="13">
        <f t="shared" si="2"/>
        <v>52085</v>
      </c>
    </row>
    <row r="33" spans="1:8" x14ac:dyDescent="0.25">
      <c r="A33" s="7" t="s">
        <v>17</v>
      </c>
      <c r="B33" s="13">
        <f>B31*$B$18</f>
        <v>417</v>
      </c>
      <c r="C33" s="13">
        <f>C31*$B$18</f>
        <v>474</v>
      </c>
      <c r="D33" s="13">
        <f t="shared" ref="D33:G33" si="4">D31*$B$18</f>
        <v>492</v>
      </c>
      <c r="E33" s="13">
        <f t="shared" si="4"/>
        <v>501</v>
      </c>
      <c r="F33" s="13">
        <f t="shared" si="4"/>
        <v>474</v>
      </c>
      <c r="G33" s="13">
        <f t="shared" si="4"/>
        <v>483</v>
      </c>
      <c r="H33" s="13">
        <f t="shared" si="2"/>
        <v>2841</v>
      </c>
    </row>
    <row r="34" spans="1:8" x14ac:dyDescent="0.25">
      <c r="A34" s="7" t="s">
        <v>18</v>
      </c>
      <c r="B34" s="13">
        <f>B31-B30+B33</f>
        <v>7027</v>
      </c>
      <c r="C34" s="13">
        <f>C31-C30+C33+B42</f>
        <v>8374</v>
      </c>
      <c r="D34" s="13">
        <f t="shared" ref="D34:G34" si="5">D31-D30+D33+C42</f>
        <v>8692</v>
      </c>
      <c r="E34" s="13">
        <f t="shared" si="5"/>
        <v>9757.4</v>
      </c>
      <c r="F34" s="13">
        <f t="shared" si="5"/>
        <v>8374</v>
      </c>
      <c r="G34" s="13">
        <f t="shared" si="5"/>
        <v>8533</v>
      </c>
      <c r="H34" s="13">
        <f t="shared" si="2"/>
        <v>50757.4</v>
      </c>
    </row>
    <row r="35" spans="1:8" x14ac:dyDescent="0.25">
      <c r="A35" s="7" t="s">
        <v>9</v>
      </c>
      <c r="B35" s="14">
        <v>54</v>
      </c>
      <c r="C35" s="14">
        <v>54</v>
      </c>
      <c r="D35" s="14">
        <v>54</v>
      </c>
      <c r="E35" s="14">
        <v>54</v>
      </c>
      <c r="F35" s="14">
        <v>54</v>
      </c>
      <c r="G35" s="14">
        <v>54</v>
      </c>
      <c r="H35" s="13">
        <f t="shared" si="2"/>
        <v>324</v>
      </c>
    </row>
    <row r="36" spans="1:8" x14ac:dyDescent="0.25">
      <c r="A36" s="7" t="s">
        <v>11</v>
      </c>
      <c r="B36" s="13">
        <f>(B35*$B$21*B5)/$B$13</f>
        <v>6048</v>
      </c>
      <c r="C36" s="13">
        <f>(C35*$B$21*C5)/$B$13</f>
        <v>6624</v>
      </c>
      <c r="D36" s="13">
        <f t="shared" ref="D36:G36" si="6">(D35*$B$21*D5)/$B$13</f>
        <v>5472</v>
      </c>
      <c r="E36" s="13">
        <f t="shared" si="6"/>
        <v>6624</v>
      </c>
      <c r="F36" s="13">
        <f t="shared" si="6"/>
        <v>6336</v>
      </c>
      <c r="G36" s="13">
        <f t="shared" si="6"/>
        <v>5760</v>
      </c>
      <c r="H36" s="13">
        <f t="shared" si="2"/>
        <v>36864</v>
      </c>
    </row>
    <row r="37" spans="1:8" x14ac:dyDescent="0.25">
      <c r="A37" s="7" t="s">
        <v>19</v>
      </c>
      <c r="B37" s="13">
        <f>(B36+B30-B32)</f>
        <v>-1257</v>
      </c>
      <c r="C37" s="13">
        <f t="shared" ref="C37:G37" si="7">(C36+C30-C32)</f>
        <v>-2066</v>
      </c>
      <c r="D37" s="13">
        <f t="shared" si="7"/>
        <v>-3548</v>
      </c>
      <c r="E37" s="13">
        <f t="shared" si="7"/>
        <v>-2561</v>
      </c>
      <c r="F37" s="13">
        <f t="shared" si="7"/>
        <v>-2354</v>
      </c>
      <c r="G37" s="13">
        <f t="shared" si="7"/>
        <v>-3095</v>
      </c>
      <c r="H37" s="13">
        <f t="shared" si="2"/>
        <v>-14881</v>
      </c>
    </row>
    <row r="38" spans="1:8" x14ac:dyDescent="0.25">
      <c r="A38" s="7" t="s">
        <v>12</v>
      </c>
      <c r="B38" s="13">
        <f>IF(B35-$B$20&gt;0,B35-$B$20,0)</f>
        <v>14</v>
      </c>
      <c r="C38" s="13">
        <f>IF(C35-B35&gt;0,C35-B35,0)</f>
        <v>0</v>
      </c>
      <c r="D38" s="13">
        <f t="shared" ref="D38:G38" si="8">IF(D35-C35&gt;0,D35-C35,0)</f>
        <v>0</v>
      </c>
      <c r="E38" s="13">
        <f t="shared" si="8"/>
        <v>0</v>
      </c>
      <c r="F38" s="13">
        <f t="shared" si="8"/>
        <v>0</v>
      </c>
      <c r="G38" s="13">
        <f t="shared" si="8"/>
        <v>0</v>
      </c>
      <c r="H38" s="13">
        <f t="shared" si="2"/>
        <v>14</v>
      </c>
    </row>
    <row r="39" spans="1:8" x14ac:dyDescent="0.25">
      <c r="A39" s="7" t="s">
        <v>13</v>
      </c>
      <c r="B39" s="13">
        <f>IF($B$20-B35&gt;0,$B$20-B35,0)</f>
        <v>0</v>
      </c>
      <c r="C39" s="13">
        <f>IF(B35-C35&gt;0,B35-C35,0)</f>
        <v>0</v>
      </c>
      <c r="D39" s="13">
        <f t="shared" ref="D39:G39" si="9">IF(C35-D35&gt;0,C35-D35,0)</f>
        <v>0</v>
      </c>
      <c r="E39" s="13">
        <f t="shared" si="9"/>
        <v>0</v>
      </c>
      <c r="F39" s="13">
        <f t="shared" si="9"/>
        <v>0</v>
      </c>
      <c r="G39" s="13">
        <f t="shared" si="9"/>
        <v>0</v>
      </c>
      <c r="H39" s="13">
        <f t="shared" si="2"/>
        <v>0</v>
      </c>
    </row>
    <row r="40" spans="1:8" x14ac:dyDescent="0.25">
      <c r="A40" s="7" t="s">
        <v>15</v>
      </c>
      <c r="B40" s="13">
        <f>IF($C$26="y",IF(B37+B41&lt;0,IF(ABS(B37+B41)&lt;$B$26,ABS(B37+B41),$B$26),0),0)</f>
        <v>0</v>
      </c>
      <c r="C40" s="13">
        <f t="shared" ref="C40:G40" si="10">IF($C$26="y",IF(C37+C41&lt;0,IF(ABS(C37+C41)&lt;$B$26,ABS(C37+C41),$B$26),0),0)</f>
        <v>78.800000000000182</v>
      </c>
      <c r="D40" s="13">
        <f t="shared" si="10"/>
        <v>1000</v>
      </c>
      <c r="E40" s="13">
        <f t="shared" si="10"/>
        <v>573.80000000000018</v>
      </c>
      <c r="F40" s="13">
        <f t="shared" si="10"/>
        <v>453.20000000000005</v>
      </c>
      <c r="G40" s="13">
        <f t="shared" si="10"/>
        <v>1000</v>
      </c>
      <c r="H40" s="13">
        <f t="shared" si="2"/>
        <v>3105.8</v>
      </c>
    </row>
    <row r="41" spans="1:8" x14ac:dyDescent="0.25">
      <c r="A41" s="7" t="s">
        <v>27</v>
      </c>
      <c r="B41" s="13">
        <f>IF($C$25="y",IF(B37&lt;0,IF(ABS(B37)&lt;B35*$B$21*B5*$B$25/$B$13, ABS(B37),B35*$B$21*B5*$B$25/$B$13),0),0)</f>
        <v>1257</v>
      </c>
      <c r="C41" s="13">
        <f t="shared" ref="C41:G41" si="11">IF($C$25="y",IF(C37&lt;0,IF(ABS(C37)&lt;C35*$B$21*C5*$B$25/$B$13, ABS(C37),C35*$B$21*C5*$B$25/$B$13),0),0)</f>
        <v>1987.1999999999998</v>
      </c>
      <c r="D41" s="13">
        <f t="shared" si="11"/>
        <v>1641.6000000000001</v>
      </c>
      <c r="E41" s="13">
        <f t="shared" si="11"/>
        <v>1987.1999999999998</v>
      </c>
      <c r="F41" s="13">
        <f t="shared" si="11"/>
        <v>1900.8</v>
      </c>
      <c r="G41" s="13">
        <f t="shared" si="11"/>
        <v>1728</v>
      </c>
      <c r="H41" s="13">
        <f t="shared" si="2"/>
        <v>10501.8</v>
      </c>
    </row>
    <row r="42" spans="1:8" x14ac:dyDescent="0.25">
      <c r="A42" s="7" t="s">
        <v>55</v>
      </c>
      <c r="B42" s="13">
        <f>IF(B37&lt;0,ABS(B37+B41+B40),0)</f>
        <v>0</v>
      </c>
      <c r="C42" s="13">
        <f t="shared" ref="C42:G42" si="12">IF(C37&lt;0,ABS(C37+C41+C40),0)</f>
        <v>0</v>
      </c>
      <c r="D42" s="13">
        <f t="shared" si="12"/>
        <v>906.39999999999986</v>
      </c>
      <c r="E42" s="13">
        <f t="shared" si="12"/>
        <v>0</v>
      </c>
      <c r="F42" s="13">
        <f t="shared" si="12"/>
        <v>0</v>
      </c>
      <c r="G42" s="13">
        <f t="shared" si="12"/>
        <v>367</v>
      </c>
      <c r="H42" s="13"/>
    </row>
    <row r="43" spans="1:8" x14ac:dyDescent="0.25">
      <c r="A43" s="6" t="s">
        <v>30</v>
      </c>
    </row>
    <row r="44" spans="1:8" x14ac:dyDescent="0.25">
      <c r="A44" s="7" t="s">
        <v>37</v>
      </c>
      <c r="B44" s="18">
        <f>B38*$B$11</f>
        <v>11760</v>
      </c>
      <c r="C44" s="18">
        <f>C38*$B$11</f>
        <v>0</v>
      </c>
      <c r="D44" s="18">
        <f t="shared" ref="D44:G44" si="13">D38*$B$11</f>
        <v>0</v>
      </c>
      <c r="E44" s="18">
        <f t="shared" si="13"/>
        <v>0</v>
      </c>
      <c r="F44" s="18">
        <f t="shared" si="13"/>
        <v>0</v>
      </c>
      <c r="G44" s="18">
        <f t="shared" si="13"/>
        <v>0</v>
      </c>
      <c r="H44" s="18">
        <f>SUM(B44:G44)</f>
        <v>11760</v>
      </c>
    </row>
    <row r="45" spans="1:8" x14ac:dyDescent="0.25">
      <c r="A45" s="7" t="s">
        <v>36</v>
      </c>
      <c r="B45" s="18">
        <f>B39*$B$12</f>
        <v>0</v>
      </c>
      <c r="C45" s="18">
        <f>C39*$B$12</f>
        <v>0</v>
      </c>
      <c r="D45" s="18">
        <f t="shared" ref="D45:G45" si="14">D39*$B$12</f>
        <v>0</v>
      </c>
      <c r="E45" s="18">
        <f t="shared" si="14"/>
        <v>0</v>
      </c>
      <c r="F45" s="18">
        <f t="shared" si="14"/>
        <v>0</v>
      </c>
      <c r="G45" s="18">
        <f t="shared" si="14"/>
        <v>0</v>
      </c>
      <c r="H45" s="18">
        <f t="shared" ref="H45:H51" si="15">SUM(B45:G45)</f>
        <v>0</v>
      </c>
    </row>
    <row r="46" spans="1:8" x14ac:dyDescent="0.25">
      <c r="A46" s="7" t="s">
        <v>38</v>
      </c>
      <c r="B46" s="18">
        <f>B35*$B$21*B5*$B$14</f>
        <v>256284</v>
      </c>
      <c r="C46" s="18">
        <f>C35*$B$21*C5*$B$14</f>
        <v>280692</v>
      </c>
      <c r="D46" s="18">
        <f t="shared" ref="D46:G46" si="16">D35*$B$21*D5*$B$14</f>
        <v>231876</v>
      </c>
      <c r="E46" s="18">
        <f t="shared" si="16"/>
        <v>280692</v>
      </c>
      <c r="F46" s="18">
        <f t="shared" si="16"/>
        <v>268488</v>
      </c>
      <c r="G46" s="18">
        <f t="shared" si="16"/>
        <v>244080</v>
      </c>
      <c r="H46" s="18">
        <f t="shared" si="15"/>
        <v>1562112</v>
      </c>
    </row>
    <row r="47" spans="1:8" x14ac:dyDescent="0.25">
      <c r="A47" s="8" t="s">
        <v>39</v>
      </c>
      <c r="B47" s="18">
        <f>B41*$B$13*$B$15</f>
        <v>68820.75</v>
      </c>
      <c r="C47" s="18">
        <f>C41*$B$13*$B$15</f>
        <v>108799.2</v>
      </c>
      <c r="D47" s="18">
        <f t="shared" ref="D47:G47" si="17">D41*$B$13*$B$15</f>
        <v>89877.6</v>
      </c>
      <c r="E47" s="18">
        <f t="shared" si="17"/>
        <v>108799.2</v>
      </c>
      <c r="F47" s="18">
        <f t="shared" si="17"/>
        <v>104068.79999999999</v>
      </c>
      <c r="G47" s="18">
        <f t="shared" si="17"/>
        <v>94608</v>
      </c>
      <c r="H47" s="18">
        <f t="shared" si="15"/>
        <v>574973.55000000005</v>
      </c>
    </row>
    <row r="48" spans="1:8" x14ac:dyDescent="0.25">
      <c r="A48" s="8" t="s">
        <v>31</v>
      </c>
      <c r="B48" s="18">
        <f>B40*$B$10</f>
        <v>0</v>
      </c>
      <c r="C48" s="18">
        <f>C40*$B$10</f>
        <v>90620.000000000204</v>
      </c>
      <c r="D48" s="18">
        <f t="shared" ref="D48:G48" si="18">D40*$B$10</f>
        <v>1150000</v>
      </c>
      <c r="E48" s="18">
        <f t="shared" si="18"/>
        <v>659870.00000000023</v>
      </c>
      <c r="F48" s="18">
        <f t="shared" si="18"/>
        <v>521180.00000000006</v>
      </c>
      <c r="G48" s="18">
        <f t="shared" si="18"/>
        <v>1150000</v>
      </c>
      <c r="H48" s="18">
        <f t="shared" si="15"/>
        <v>3571670.0000000005</v>
      </c>
    </row>
    <row r="49" spans="1:8" x14ac:dyDescent="0.25">
      <c r="A49" s="7" t="s">
        <v>32</v>
      </c>
      <c r="B49" s="18">
        <f>IF(B37&gt;0,((B37+B30)/2)*$B$8,(B30/2)*$B$8)</f>
        <v>28050</v>
      </c>
      <c r="C49" s="18">
        <f>IF(C37&gt;0,((C37+C30)/2)*$B$8,(C30/2)*$B$8)</f>
        <v>0</v>
      </c>
      <c r="D49" s="18">
        <f t="shared" ref="D49:G49" si="19">IF(D37&gt;0,((D37+D30)/2)*$B$8,(D30/2)*$B$8)</f>
        <v>0</v>
      </c>
      <c r="E49" s="18">
        <f t="shared" si="19"/>
        <v>0</v>
      </c>
      <c r="F49" s="18">
        <f t="shared" si="19"/>
        <v>0</v>
      </c>
      <c r="G49" s="18">
        <f t="shared" si="19"/>
        <v>0</v>
      </c>
      <c r="H49" s="18">
        <f t="shared" si="15"/>
        <v>28050</v>
      </c>
    </row>
    <row r="50" spans="1:8" x14ac:dyDescent="0.25">
      <c r="A50" s="8" t="s">
        <v>33</v>
      </c>
      <c r="B50" s="18">
        <f>IF(B37+B40+B41&lt;0,ABS((B37+B40+B41))*$B$9,0)</f>
        <v>0</v>
      </c>
      <c r="C50" s="18">
        <f>IF(C37+C40+C41&lt;0,ABS((C37+C40+C41))*$B$9,0)</f>
        <v>0</v>
      </c>
      <c r="D50" s="18">
        <f t="shared" ref="D50:G50" si="20">IF(D37+D40+D41&lt;0,ABS((D37+D40+D41))*$B$9,0)</f>
        <v>2587771.9999999995</v>
      </c>
      <c r="E50" s="18">
        <f t="shared" si="20"/>
        <v>0</v>
      </c>
      <c r="F50" s="18">
        <f t="shared" si="20"/>
        <v>0</v>
      </c>
      <c r="G50" s="18">
        <f t="shared" si="20"/>
        <v>1047785</v>
      </c>
      <c r="H50" s="18">
        <f t="shared" si="15"/>
        <v>3635556.9999999995</v>
      </c>
    </row>
    <row r="51" spans="1:8" x14ac:dyDescent="0.25">
      <c r="A51" s="7" t="s">
        <v>34</v>
      </c>
      <c r="B51" s="18">
        <f>(B36+B40+B41)*$B$7</f>
        <v>7845570</v>
      </c>
      <c r="C51" s="18">
        <f t="shared" ref="C51:G51" si="21">(C36+C40+C41)*$B$7</f>
        <v>9333060</v>
      </c>
      <c r="D51" s="18">
        <f t="shared" si="21"/>
        <v>8714006.4000000004</v>
      </c>
      <c r="E51" s="18">
        <f t="shared" si="21"/>
        <v>9864690</v>
      </c>
      <c r="F51" s="18">
        <f t="shared" si="21"/>
        <v>9333060</v>
      </c>
      <c r="G51" s="18">
        <f t="shared" si="21"/>
        <v>9116112</v>
      </c>
      <c r="H51" s="18">
        <f t="shared" si="15"/>
        <v>54206498.399999999</v>
      </c>
    </row>
    <row r="52" spans="1:8" x14ac:dyDescent="0.25">
      <c r="A52" s="3" t="s">
        <v>35</v>
      </c>
      <c r="B52" s="19">
        <f>SUM(B44:B51)</f>
        <v>8210484.75</v>
      </c>
      <c r="C52" s="19">
        <f>SUM(C44:C51)</f>
        <v>9813171.1999999993</v>
      </c>
      <c r="D52" s="19">
        <f t="shared" ref="D52:G52" si="22">SUM(D44:D51)</f>
        <v>12773532</v>
      </c>
      <c r="E52" s="19">
        <f t="shared" si="22"/>
        <v>10914051.199999999</v>
      </c>
      <c r="F52" s="19">
        <f t="shared" si="22"/>
        <v>10226796.800000001</v>
      </c>
      <c r="G52" s="19">
        <f t="shared" si="22"/>
        <v>11652585</v>
      </c>
      <c r="H52" s="19">
        <f>SUM(B52:G52)</f>
        <v>63590620.950000003</v>
      </c>
    </row>
  </sheetData>
  <mergeCells count="1">
    <mergeCell ref="B1:E1"/>
  </mergeCells>
  <conditionalFormatting sqref="B42:H42">
    <cfRule type="cellIs" dxfId="1"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J52"/>
  <sheetViews>
    <sheetView workbookViewId="0">
      <selection activeCell="I19" sqref="I19"/>
    </sheetView>
  </sheetViews>
  <sheetFormatPr defaultColWidth="24" defaultRowHeight="13.2" x14ac:dyDescent="0.25"/>
  <cols>
    <col min="1" max="1" width="49.109375" customWidth="1"/>
    <col min="2" max="7" width="12.6640625" bestFit="1" customWidth="1"/>
    <col min="8" max="8" width="16.44140625" customWidth="1"/>
    <col min="9" max="9" width="33.33203125" customWidth="1"/>
  </cols>
  <sheetData>
    <row r="1" spans="1:10" ht="15.6" x14ac:dyDescent="0.3">
      <c r="A1" s="20" t="s">
        <v>73</v>
      </c>
      <c r="B1" s="61" t="s">
        <v>68</v>
      </c>
      <c r="C1" s="61"/>
      <c r="D1" s="61"/>
      <c r="E1" s="61"/>
    </row>
    <row r="2" spans="1:10" ht="31.2" x14ac:dyDescent="0.3">
      <c r="A2" s="24" t="s">
        <v>59</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v>42</v>
      </c>
    </row>
    <row r="23" spans="1:8" x14ac:dyDescent="0.25">
      <c r="A23" s="7"/>
    </row>
    <row r="24" spans="1:8" x14ac:dyDescent="0.25">
      <c r="A24" s="9" t="s">
        <v>47</v>
      </c>
      <c r="B24" s="5"/>
      <c r="C24" s="15" t="s">
        <v>51</v>
      </c>
    </row>
    <row r="25" spans="1:8" x14ac:dyDescent="0.25">
      <c r="A25" s="7" t="s">
        <v>50</v>
      </c>
      <c r="B25" s="12">
        <v>0.3</v>
      </c>
      <c r="C25" s="15" t="s">
        <v>52</v>
      </c>
    </row>
    <row r="26" spans="1:8" x14ac:dyDescent="0.25">
      <c r="A26" s="7" t="s">
        <v>48</v>
      </c>
      <c r="B26" s="12">
        <v>1000</v>
      </c>
      <c r="C26" s="15" t="s">
        <v>52</v>
      </c>
    </row>
    <row r="27" spans="1:8" x14ac:dyDescent="0.25">
      <c r="A27" s="7" t="s">
        <v>49</v>
      </c>
      <c r="B27" s="10">
        <v>100</v>
      </c>
      <c r="C27" s="16"/>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133</v>
      </c>
      <c r="D30" s="13">
        <f t="shared" ref="D30:G30" si="0">IF(C37&gt;0,C37,0)</f>
        <v>0</v>
      </c>
      <c r="E30" s="13">
        <f t="shared" si="0"/>
        <v>0</v>
      </c>
      <c r="F30" s="13">
        <f t="shared" si="0"/>
        <v>0</v>
      </c>
      <c r="G30" s="13">
        <f t="shared" si="0"/>
        <v>0</v>
      </c>
      <c r="H30" s="13">
        <f>SUM(B30:G30)</f>
        <v>473</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62</v>
      </c>
      <c r="B32" s="13">
        <f>(B31-B31*0.1)</f>
        <v>6255</v>
      </c>
      <c r="C32" s="13">
        <f t="shared" ref="C32:G32" si="3">(C31-C31*0.1)</f>
        <v>7110</v>
      </c>
      <c r="D32" s="13">
        <f t="shared" si="3"/>
        <v>7380</v>
      </c>
      <c r="E32" s="13">
        <f t="shared" si="3"/>
        <v>7515</v>
      </c>
      <c r="F32" s="13">
        <f t="shared" si="3"/>
        <v>7110</v>
      </c>
      <c r="G32" s="13">
        <f t="shared" si="3"/>
        <v>7245</v>
      </c>
      <c r="H32" s="13">
        <f t="shared" si="2"/>
        <v>42615</v>
      </c>
    </row>
    <row r="33" spans="1:8" x14ac:dyDescent="0.25">
      <c r="A33" s="7" t="s">
        <v>17</v>
      </c>
      <c r="B33" s="13">
        <f>B31*$B$18</f>
        <v>417</v>
      </c>
      <c r="C33" s="13">
        <f>C31*$B$18</f>
        <v>474</v>
      </c>
      <c r="D33" s="13">
        <f t="shared" ref="D33:G33" si="4">D31*$B$18</f>
        <v>492</v>
      </c>
      <c r="E33" s="13">
        <f t="shared" si="4"/>
        <v>501</v>
      </c>
      <c r="F33" s="13">
        <f t="shared" si="4"/>
        <v>474</v>
      </c>
      <c r="G33" s="13">
        <f t="shared" si="4"/>
        <v>483</v>
      </c>
      <c r="H33" s="13">
        <f t="shared" si="2"/>
        <v>2841</v>
      </c>
    </row>
    <row r="34" spans="1:8" x14ac:dyDescent="0.25">
      <c r="A34" s="7" t="s">
        <v>18</v>
      </c>
      <c r="B34" s="13">
        <f>B31-B30+B33</f>
        <v>7027</v>
      </c>
      <c r="C34" s="13">
        <f>C31-C30+C33+B42</f>
        <v>8241</v>
      </c>
      <c r="D34" s="13">
        <f t="shared" ref="D34:G34" si="5">D31-D30+D33+C42</f>
        <v>8692</v>
      </c>
      <c r="E34" s="13">
        <f t="shared" si="5"/>
        <v>8851</v>
      </c>
      <c r="F34" s="13">
        <f t="shared" si="5"/>
        <v>8374</v>
      </c>
      <c r="G34" s="13">
        <f t="shared" si="5"/>
        <v>8533</v>
      </c>
      <c r="H34" s="13">
        <f t="shared" si="2"/>
        <v>49718</v>
      </c>
    </row>
    <row r="35" spans="1:8" x14ac:dyDescent="0.25">
      <c r="A35" s="7" t="s">
        <v>9</v>
      </c>
      <c r="B35" s="14">
        <v>54</v>
      </c>
      <c r="C35" s="14">
        <v>54</v>
      </c>
      <c r="D35" s="14">
        <v>54</v>
      </c>
      <c r="E35" s="14">
        <v>54</v>
      </c>
      <c r="F35" s="14">
        <v>54</v>
      </c>
      <c r="G35" s="14">
        <v>54</v>
      </c>
      <c r="H35" s="13">
        <f t="shared" si="2"/>
        <v>324</v>
      </c>
    </row>
    <row r="36" spans="1:8" x14ac:dyDescent="0.25">
      <c r="A36" s="7" t="s">
        <v>11</v>
      </c>
      <c r="B36" s="13">
        <f>(B35*$B$21*B5)/$B$13</f>
        <v>6048</v>
      </c>
      <c r="C36" s="13">
        <f>(C35*$B$21*C5)/$B$13</f>
        <v>6624</v>
      </c>
      <c r="D36" s="13">
        <f t="shared" ref="D36:G36" si="6">(D35*$B$21*D5)/$B$13</f>
        <v>5472</v>
      </c>
      <c r="E36" s="13">
        <f t="shared" si="6"/>
        <v>6624</v>
      </c>
      <c r="F36" s="13">
        <f t="shared" si="6"/>
        <v>6336</v>
      </c>
      <c r="G36" s="13">
        <f t="shared" si="6"/>
        <v>5760</v>
      </c>
      <c r="H36" s="13">
        <f t="shared" si="2"/>
        <v>36864</v>
      </c>
    </row>
    <row r="37" spans="1:8" x14ac:dyDescent="0.25">
      <c r="A37" s="7" t="s">
        <v>19</v>
      </c>
      <c r="B37" s="13">
        <f>(B36+B30-B32)</f>
        <v>133</v>
      </c>
      <c r="C37" s="13">
        <f t="shared" ref="C37:G37" si="7">(C36+C30-C32)</f>
        <v>-353</v>
      </c>
      <c r="D37" s="13">
        <f t="shared" si="7"/>
        <v>-1908</v>
      </c>
      <c r="E37" s="13">
        <f t="shared" si="7"/>
        <v>-891</v>
      </c>
      <c r="F37" s="13">
        <f t="shared" si="7"/>
        <v>-774</v>
      </c>
      <c r="G37" s="13">
        <f t="shared" si="7"/>
        <v>-1485</v>
      </c>
      <c r="H37" s="13">
        <f t="shared" si="2"/>
        <v>-5278</v>
      </c>
    </row>
    <row r="38" spans="1:8" x14ac:dyDescent="0.25">
      <c r="A38" s="7" t="s">
        <v>12</v>
      </c>
      <c r="B38" s="13">
        <f>IF(B35-$B$20&gt;0,B35-$B$20,0)</f>
        <v>14</v>
      </c>
      <c r="C38" s="13">
        <f>IF(C35-B35&gt;0,C35-B35,0)</f>
        <v>0</v>
      </c>
      <c r="D38" s="13">
        <f t="shared" ref="D38:G38" si="8">IF(D35-C35&gt;0,D35-C35,0)</f>
        <v>0</v>
      </c>
      <c r="E38" s="13">
        <f t="shared" si="8"/>
        <v>0</v>
      </c>
      <c r="F38" s="13">
        <f t="shared" si="8"/>
        <v>0</v>
      </c>
      <c r="G38" s="13">
        <f t="shared" si="8"/>
        <v>0</v>
      </c>
      <c r="H38" s="13">
        <f t="shared" si="2"/>
        <v>14</v>
      </c>
    </row>
    <row r="39" spans="1:8" x14ac:dyDescent="0.25">
      <c r="A39" s="7" t="s">
        <v>13</v>
      </c>
      <c r="B39" s="13">
        <f>IF($B$20-B35&gt;0,$B$20-B35,0)</f>
        <v>0</v>
      </c>
      <c r="C39" s="13">
        <f>IF(B35-C35&gt;0,B35-C35,0)</f>
        <v>0</v>
      </c>
      <c r="D39" s="13">
        <f t="shared" ref="D39:G39" si="9">IF(C35-D35&gt;0,C35-D35,0)</f>
        <v>0</v>
      </c>
      <c r="E39" s="13">
        <f t="shared" si="9"/>
        <v>0</v>
      </c>
      <c r="F39" s="13">
        <f t="shared" si="9"/>
        <v>0</v>
      </c>
      <c r="G39" s="13">
        <f t="shared" si="9"/>
        <v>0</v>
      </c>
      <c r="H39" s="13">
        <f t="shared" si="2"/>
        <v>0</v>
      </c>
    </row>
    <row r="40" spans="1:8" x14ac:dyDescent="0.25">
      <c r="A40" s="7" t="s">
        <v>15</v>
      </c>
      <c r="B40" s="13">
        <f>IF($C$26="y",IF(B37+B41&lt;0,IF(ABS(B37+B41)&lt;$B$26,ABS(B37+B41),$B$26),0),0)</f>
        <v>0</v>
      </c>
      <c r="C40" s="13">
        <f t="shared" ref="C40:G40" si="10">IF($C$26="y",IF(C37+C41&lt;0,IF(ABS(C37+C41)&lt;$B$26,ABS(C37+C41),$B$26),0),0)</f>
        <v>0</v>
      </c>
      <c r="D40" s="13">
        <f t="shared" si="10"/>
        <v>266.39999999999986</v>
      </c>
      <c r="E40" s="13">
        <f t="shared" si="10"/>
        <v>0</v>
      </c>
      <c r="F40" s="13">
        <f t="shared" si="10"/>
        <v>0</v>
      </c>
      <c r="G40" s="13">
        <f t="shared" si="10"/>
        <v>0</v>
      </c>
      <c r="H40" s="13">
        <f t="shared" si="2"/>
        <v>266.39999999999986</v>
      </c>
    </row>
    <row r="41" spans="1:8" x14ac:dyDescent="0.25">
      <c r="A41" s="7" t="s">
        <v>27</v>
      </c>
      <c r="B41" s="13">
        <f>IF($C$25="y",IF(B37&lt;0,IF(ABS(B37)&lt;B35*$B$21*B5*$B$25/$B$13, ABS(B37),B35*$B$21*B5*$B$25/$B$13),0),0)</f>
        <v>0</v>
      </c>
      <c r="C41" s="13">
        <f t="shared" ref="C41:G41" si="11">IF($C$25="y",IF(C37&lt;0,IF(ABS(C37)&lt;C35*$B$21*C5*$B$25/$B$13, ABS(C37),C35*$B$21*C5*$B$25/$B$13),0),0)</f>
        <v>353</v>
      </c>
      <c r="D41" s="13">
        <f t="shared" si="11"/>
        <v>1641.6000000000001</v>
      </c>
      <c r="E41" s="13">
        <f t="shared" si="11"/>
        <v>891</v>
      </c>
      <c r="F41" s="13">
        <f t="shared" si="11"/>
        <v>774</v>
      </c>
      <c r="G41" s="13">
        <f t="shared" si="11"/>
        <v>1485</v>
      </c>
      <c r="H41" s="13">
        <f t="shared" si="2"/>
        <v>5144.6000000000004</v>
      </c>
    </row>
    <row r="42" spans="1:8" x14ac:dyDescent="0.25">
      <c r="A42" s="7" t="s">
        <v>55</v>
      </c>
      <c r="B42" s="13">
        <f>IF(B37&lt;0,ABS(B37+B41+B40),0)</f>
        <v>0</v>
      </c>
      <c r="C42" s="13">
        <f t="shared" ref="C42:G42" si="12">IF(C37&lt;0,ABS(C37+C41+C40),0)</f>
        <v>0</v>
      </c>
      <c r="D42" s="13">
        <f t="shared" si="12"/>
        <v>0</v>
      </c>
      <c r="E42" s="13">
        <f t="shared" si="12"/>
        <v>0</v>
      </c>
      <c r="F42" s="13">
        <f t="shared" si="12"/>
        <v>0</v>
      </c>
      <c r="G42" s="13">
        <f t="shared" si="12"/>
        <v>0</v>
      </c>
      <c r="H42" s="13"/>
    </row>
    <row r="43" spans="1:8" x14ac:dyDescent="0.25">
      <c r="A43" s="6" t="s">
        <v>30</v>
      </c>
    </row>
    <row r="44" spans="1:8" x14ac:dyDescent="0.25">
      <c r="A44" s="7" t="s">
        <v>37</v>
      </c>
      <c r="B44" s="18">
        <f>B38*$B$11</f>
        <v>11760</v>
      </c>
      <c r="C44" s="18">
        <f>C38*$B$11</f>
        <v>0</v>
      </c>
      <c r="D44" s="18">
        <f t="shared" ref="D44:G44" si="13">D38*$B$11</f>
        <v>0</v>
      </c>
      <c r="E44" s="18">
        <f t="shared" si="13"/>
        <v>0</v>
      </c>
      <c r="F44" s="18">
        <f t="shared" si="13"/>
        <v>0</v>
      </c>
      <c r="G44" s="18">
        <f t="shared" si="13"/>
        <v>0</v>
      </c>
      <c r="H44" s="18">
        <f>SUM(B44:G44)</f>
        <v>11760</v>
      </c>
    </row>
    <row r="45" spans="1:8" x14ac:dyDescent="0.25">
      <c r="A45" s="7" t="s">
        <v>36</v>
      </c>
      <c r="B45" s="18">
        <f>B39*$B$12</f>
        <v>0</v>
      </c>
      <c r="C45" s="18">
        <f>C39*$B$12</f>
        <v>0</v>
      </c>
      <c r="D45" s="18">
        <f t="shared" ref="D45:G45" si="14">D39*$B$12</f>
        <v>0</v>
      </c>
      <c r="E45" s="18">
        <f t="shared" si="14"/>
        <v>0</v>
      </c>
      <c r="F45" s="18">
        <f t="shared" si="14"/>
        <v>0</v>
      </c>
      <c r="G45" s="18">
        <f t="shared" si="14"/>
        <v>0</v>
      </c>
      <c r="H45" s="18">
        <f t="shared" ref="H45:H50" si="15">SUM(B45:G45)</f>
        <v>0</v>
      </c>
    </row>
    <row r="46" spans="1:8" x14ac:dyDescent="0.25">
      <c r="A46" s="7" t="s">
        <v>38</v>
      </c>
      <c r="B46" s="18">
        <f>B35*$B$21*B5*$B$14</f>
        <v>256284</v>
      </c>
      <c r="C46" s="18">
        <f>C35*$B$21*C5*$B$14</f>
        <v>280692</v>
      </c>
      <c r="D46" s="18">
        <f t="shared" ref="D46:G46" si="16">D35*$B$21*D5*$B$14</f>
        <v>231876</v>
      </c>
      <c r="E46" s="18">
        <f t="shared" si="16"/>
        <v>280692</v>
      </c>
      <c r="F46" s="18">
        <f t="shared" si="16"/>
        <v>268488</v>
      </c>
      <c r="G46" s="18">
        <f t="shared" si="16"/>
        <v>244080</v>
      </c>
      <c r="H46" s="18">
        <f t="shared" si="15"/>
        <v>1562112</v>
      </c>
    </row>
    <row r="47" spans="1:8" x14ac:dyDescent="0.25">
      <c r="A47" s="8" t="s">
        <v>39</v>
      </c>
      <c r="B47" s="18">
        <f>B41*$B$13*$B$15</f>
        <v>0</v>
      </c>
      <c r="C47" s="18">
        <f>C41*$B$13*$B$15</f>
        <v>19326.75</v>
      </c>
      <c r="D47" s="18">
        <f t="shared" ref="D47:G47" si="17">D41*$B$13*$B$15</f>
        <v>89877.6</v>
      </c>
      <c r="E47" s="18">
        <f t="shared" si="17"/>
        <v>48782.25</v>
      </c>
      <c r="F47" s="18">
        <f t="shared" si="17"/>
        <v>42376.5</v>
      </c>
      <c r="G47" s="18">
        <f t="shared" si="17"/>
        <v>81303.75</v>
      </c>
      <c r="H47" s="18">
        <f t="shared" si="15"/>
        <v>281666.84999999998</v>
      </c>
    </row>
    <row r="48" spans="1:8" x14ac:dyDescent="0.25">
      <c r="A48" s="8" t="s">
        <v>31</v>
      </c>
      <c r="B48" s="18">
        <f>B40*$B$10</f>
        <v>0</v>
      </c>
      <c r="C48" s="18">
        <f>C40*$B$10</f>
        <v>0</v>
      </c>
      <c r="D48" s="18">
        <f t="shared" ref="D48:G48" si="18">D40*$B$10</f>
        <v>306359.99999999983</v>
      </c>
      <c r="E48" s="18">
        <f t="shared" si="18"/>
        <v>0</v>
      </c>
      <c r="F48" s="18">
        <f t="shared" si="18"/>
        <v>0</v>
      </c>
      <c r="G48" s="18">
        <f t="shared" si="18"/>
        <v>0</v>
      </c>
      <c r="H48" s="18">
        <f t="shared" si="15"/>
        <v>306359.99999999983</v>
      </c>
    </row>
    <row r="49" spans="1:8" x14ac:dyDescent="0.25">
      <c r="A49" s="7" t="s">
        <v>32</v>
      </c>
      <c r="B49" s="18">
        <f>IF(B37&gt;0,((B37+B30)/2)*$B$8,(B30/2)*$B$8)</f>
        <v>39022.5</v>
      </c>
      <c r="C49" s="18">
        <f>IF(C37&gt;0,((C37+C30)/2)*$B$8,(C30/2)*$B$8)</f>
        <v>10972.5</v>
      </c>
      <c r="D49" s="18">
        <f t="shared" ref="D49:G49" si="19">IF(D37&gt;0,((D37+D30)/2)*$B$8,(D30/2)*$B$8)</f>
        <v>0</v>
      </c>
      <c r="E49" s="18">
        <f t="shared" si="19"/>
        <v>0</v>
      </c>
      <c r="F49" s="18">
        <f t="shared" si="19"/>
        <v>0</v>
      </c>
      <c r="G49" s="18">
        <f t="shared" si="19"/>
        <v>0</v>
      </c>
      <c r="H49" s="18">
        <f t="shared" si="15"/>
        <v>49995</v>
      </c>
    </row>
    <row r="50" spans="1:8" x14ac:dyDescent="0.25">
      <c r="A50" s="8" t="s">
        <v>33</v>
      </c>
      <c r="B50" s="18">
        <f>IF(B37+B40+B41&lt;0,ABS((B37+B40+B41))*$B$9,0)</f>
        <v>0</v>
      </c>
      <c r="C50" s="18">
        <f>IF(C37+C40+C41&lt;0,ABS((C37+C40+C41))*$B$9,0)</f>
        <v>0</v>
      </c>
      <c r="D50" s="18">
        <f t="shared" ref="D50:G50" si="20">IF(D37+D40+D41&lt;0,ABS((D37+D40+D41))*$B$9,0)</f>
        <v>0</v>
      </c>
      <c r="E50" s="18">
        <f t="shared" si="20"/>
        <v>0</v>
      </c>
      <c r="F50" s="18">
        <f t="shared" si="20"/>
        <v>0</v>
      </c>
      <c r="G50" s="18">
        <f t="shared" si="20"/>
        <v>0</v>
      </c>
      <c r="H50" s="18">
        <f t="shared" si="15"/>
        <v>0</v>
      </c>
    </row>
    <row r="51" spans="1:8" x14ac:dyDescent="0.25">
      <c r="A51" s="7" t="s">
        <v>34</v>
      </c>
      <c r="B51" s="18">
        <f>(B36+B41+B40)*$B$7</f>
        <v>6495552</v>
      </c>
      <c r="C51" s="18">
        <f t="shared" ref="C51:G51" si="21">(C36+C41+C40)*$B$7</f>
        <v>7493298</v>
      </c>
      <c r="D51" s="18">
        <f t="shared" si="21"/>
        <v>7926120</v>
      </c>
      <c r="E51" s="18">
        <f t="shared" si="21"/>
        <v>8071110</v>
      </c>
      <c r="F51" s="18">
        <f t="shared" si="21"/>
        <v>7636140</v>
      </c>
      <c r="G51" s="18">
        <f t="shared" si="21"/>
        <v>7781130</v>
      </c>
      <c r="H51" s="18">
        <f>SUM(B51:G51)</f>
        <v>45403350</v>
      </c>
    </row>
    <row r="52" spans="1:8" x14ac:dyDescent="0.25">
      <c r="A52" s="3" t="s">
        <v>35</v>
      </c>
      <c r="B52" s="19">
        <f>SUM(B44:B51)</f>
        <v>6802618.5</v>
      </c>
      <c r="C52" s="19">
        <f>SUM(C44:C51)</f>
        <v>7804289.25</v>
      </c>
      <c r="D52" s="19">
        <f t="shared" ref="D52:G52" si="22">SUM(D44:D51)</f>
        <v>8554233.5999999996</v>
      </c>
      <c r="E52" s="19">
        <f t="shared" si="22"/>
        <v>8400584.25</v>
      </c>
      <c r="F52" s="19">
        <f t="shared" si="22"/>
        <v>7947004.5</v>
      </c>
      <c r="G52" s="19">
        <f t="shared" si="22"/>
        <v>8106513.75</v>
      </c>
      <c r="H52" s="19">
        <f>SUM(B52:G52)</f>
        <v>47615243.850000001</v>
      </c>
    </row>
  </sheetData>
  <mergeCells count="1">
    <mergeCell ref="B1:E1"/>
  </mergeCells>
  <conditionalFormatting sqref="B42:H42">
    <cfRule type="cellIs" dxfId="0"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H53"/>
  <sheetViews>
    <sheetView workbookViewId="0">
      <selection activeCell="G20" sqref="G20"/>
    </sheetView>
  </sheetViews>
  <sheetFormatPr defaultColWidth="8.77734375" defaultRowHeight="13.2" x14ac:dyDescent="0.25"/>
  <cols>
    <col min="1" max="1" width="21.109375" style="15" bestFit="1" customWidth="1"/>
    <col min="2" max="2" width="14.33203125" style="15" customWidth="1"/>
    <col min="3" max="3" width="14.77734375" style="15" customWidth="1"/>
    <col min="4" max="6" width="17.33203125" style="15" bestFit="1" customWidth="1"/>
    <col min="7" max="16384" width="8.77734375" style="15"/>
  </cols>
  <sheetData>
    <row r="1" spans="1:8" x14ac:dyDescent="0.25">
      <c r="A1" s="27" t="s">
        <v>74</v>
      </c>
      <c r="B1" s="27"/>
      <c r="C1" s="27"/>
      <c r="D1" s="27"/>
      <c r="E1" s="27"/>
      <c r="F1" s="27"/>
      <c r="G1" s="28"/>
      <c r="H1" s="29"/>
    </row>
    <row r="2" spans="1:8" ht="81.599999999999994" customHeight="1" x14ac:dyDescent="0.25">
      <c r="A2" s="30"/>
      <c r="B2" s="39" t="s">
        <v>76</v>
      </c>
      <c r="C2" s="39" t="s">
        <v>77</v>
      </c>
      <c r="D2" s="42" t="s">
        <v>78</v>
      </c>
      <c r="E2" s="39" t="s">
        <v>79</v>
      </c>
      <c r="F2" s="40" t="s">
        <v>80</v>
      </c>
    </row>
    <row r="3" spans="1:8" x14ac:dyDescent="0.25">
      <c r="A3" s="30" t="s">
        <v>7</v>
      </c>
      <c r="B3" s="31">
        <f>'EP V WF'!H30</f>
        <v>2698</v>
      </c>
      <c r="C3" s="32">
        <f>'CWF V SC'!H30</f>
        <v>2100</v>
      </c>
      <c r="D3" s="43">
        <f>'CWF V OT'!H30</f>
        <v>713.33333333333303</v>
      </c>
      <c r="E3" s="31">
        <f>'FSC V WF'!H30</f>
        <v>340</v>
      </c>
      <c r="F3" s="33">
        <f>'CWF V OT SC'!H30</f>
        <v>340</v>
      </c>
    </row>
    <row r="4" spans="1:8" x14ac:dyDescent="0.25">
      <c r="A4" s="30" t="s">
        <v>3</v>
      </c>
      <c r="B4" s="31">
        <f>'EP V WF'!H31</f>
        <v>47350</v>
      </c>
      <c r="C4" s="32">
        <f>'CWF V SC'!H31</f>
        <v>47350</v>
      </c>
      <c r="D4" s="43">
        <f>'CWF V OT'!H31</f>
        <v>47350</v>
      </c>
      <c r="E4" s="31">
        <f>'FSC V WF'!H31</f>
        <v>47350</v>
      </c>
      <c r="F4" s="33">
        <f>'CWF V OT SC'!H31</f>
        <v>47350</v>
      </c>
    </row>
    <row r="5" spans="1:8" x14ac:dyDescent="0.25">
      <c r="A5" s="30" t="s">
        <v>17</v>
      </c>
      <c r="B5" s="31">
        <f>'EP V WF'!H32</f>
        <v>2841</v>
      </c>
      <c r="C5" s="32">
        <f>'CWF V SC'!H32</f>
        <v>2841</v>
      </c>
      <c r="D5" s="43">
        <f>'CWF V OT'!H32</f>
        <v>2841</v>
      </c>
      <c r="E5" s="31">
        <f>'FSC V WF'!H32</f>
        <v>2841</v>
      </c>
      <c r="F5" s="33">
        <f>'CWF V OT SC'!H32</f>
        <v>2841</v>
      </c>
    </row>
    <row r="6" spans="1:8" x14ac:dyDescent="0.25">
      <c r="A6" s="30" t="s">
        <v>18</v>
      </c>
      <c r="B6" s="31">
        <f>'EP V WF'!H33</f>
        <v>47493</v>
      </c>
      <c r="C6" s="32">
        <f>'CWF V SC'!H33</f>
        <v>48091</v>
      </c>
      <c r="D6" s="43">
        <f>'CWF V OT'!H33</f>
        <v>49477.666666666672</v>
      </c>
      <c r="E6" s="31">
        <f>'FSC V WF'!H33</f>
        <v>49851</v>
      </c>
      <c r="F6" s="33">
        <f>'CWF V OT SC'!H33</f>
        <v>49937.4</v>
      </c>
    </row>
    <row r="7" spans="1:8" x14ac:dyDescent="0.25">
      <c r="A7" s="30" t="s">
        <v>9</v>
      </c>
      <c r="B7" s="31">
        <f>'EP V WF'!H34</f>
        <v>419.50318202249696</v>
      </c>
      <c r="C7" s="32">
        <f>'CWF V SC'!H34</f>
        <v>396</v>
      </c>
      <c r="D7" s="43">
        <f>'CWF V OT'!H34</f>
        <v>372</v>
      </c>
      <c r="E7" s="31">
        <f>'FSC V WF'!H34</f>
        <v>387.30570847201994</v>
      </c>
      <c r="F7" s="33">
        <f>'CWF V OT SC'!H34</f>
        <v>324</v>
      </c>
    </row>
    <row r="8" spans="1:8" x14ac:dyDescent="0.25">
      <c r="A8" s="30" t="s">
        <v>11</v>
      </c>
      <c r="B8" s="31">
        <f>'EP V WF'!H35</f>
        <v>47493</v>
      </c>
      <c r="C8" s="32">
        <f>'CWF V SC'!H35</f>
        <v>45056</v>
      </c>
      <c r="D8" s="43">
        <f>'CWF V OT'!H35</f>
        <v>42325.333333333336</v>
      </c>
      <c r="E8" s="31">
        <f>'FSC V WF'!H35</f>
        <v>43851</v>
      </c>
      <c r="F8" s="33">
        <f>'CWF V OT SC'!H35</f>
        <v>36864</v>
      </c>
    </row>
    <row r="9" spans="1:8" x14ac:dyDescent="0.25">
      <c r="A9" s="30" t="s">
        <v>19</v>
      </c>
      <c r="B9" s="31">
        <f>'EP V WF'!H36</f>
        <v>2841</v>
      </c>
      <c r="C9" s="32">
        <f>'CWF V SC'!H36</f>
        <v>-194</v>
      </c>
      <c r="D9" s="43">
        <f>'CWF V OT'!H36</f>
        <v>-4311.3333333333339</v>
      </c>
      <c r="E9" s="31">
        <f>'FSC V WF'!H36</f>
        <v>-3159</v>
      </c>
      <c r="F9" s="33">
        <f>'CWF V OT SC'!H36</f>
        <v>-10146</v>
      </c>
    </row>
    <row r="10" spans="1:8" x14ac:dyDescent="0.25">
      <c r="A10" s="30" t="s">
        <v>12</v>
      </c>
      <c r="B10" s="31">
        <f>'EP V WF'!H37</f>
        <v>49.552377392344496</v>
      </c>
      <c r="C10" s="32">
        <f>'CWF V SC'!H37</f>
        <v>26</v>
      </c>
      <c r="D10" s="43">
        <f>'CWF V OT'!H37</f>
        <v>22</v>
      </c>
      <c r="E10" s="31">
        <f>'FSC V WF'!H37</f>
        <v>43.683178827751206</v>
      </c>
      <c r="F10" s="33">
        <f>'CWF V OT SC'!H37</f>
        <v>14</v>
      </c>
    </row>
    <row r="11" spans="1:8" x14ac:dyDescent="0.25">
      <c r="A11" s="30" t="s">
        <v>13</v>
      </c>
      <c r="B11" s="31">
        <f>'EP V WF'!H38</f>
        <v>13.999252392344502</v>
      </c>
      <c r="C11" s="32">
        <f>'CWF V SC'!H38</f>
        <v>0</v>
      </c>
      <c r="D11" s="43">
        <f>'CWF V OT'!H38</f>
        <v>0</v>
      </c>
      <c r="E11" s="31">
        <f>'FSC V WF'!H38</f>
        <v>13.061303827751203</v>
      </c>
      <c r="F11" s="33">
        <f>'CWF V OT SC'!H38</f>
        <v>0</v>
      </c>
    </row>
    <row r="12" spans="1:8" x14ac:dyDescent="0.25">
      <c r="A12" s="30" t="s">
        <v>15</v>
      </c>
      <c r="B12" s="31">
        <f>'EP V WF'!H39</f>
        <v>0</v>
      </c>
      <c r="C12" s="32">
        <f>'CWF V SC'!H39</f>
        <v>1944</v>
      </c>
      <c r="D12" s="43">
        <f>'CWF V OT'!H39</f>
        <v>0</v>
      </c>
      <c r="E12" s="31">
        <f>'FSC V WF'!H39</f>
        <v>6000</v>
      </c>
      <c r="F12" s="33">
        <f>'CWF V OT SC'!H39</f>
        <v>1562</v>
      </c>
    </row>
    <row r="13" spans="1:8" x14ac:dyDescent="0.25">
      <c r="A13" s="30" t="s">
        <v>27</v>
      </c>
      <c r="B13" s="31">
        <f>'EP V WF'!H40</f>
        <v>0</v>
      </c>
      <c r="C13" s="32">
        <f>'CWF V SC'!H40</f>
        <v>0</v>
      </c>
      <c r="D13" s="43">
        <f>'CWF V OT'!H40</f>
        <v>4684.666666666667</v>
      </c>
      <c r="E13" s="31">
        <f>'FSC V WF'!H40</f>
        <v>0</v>
      </c>
      <c r="F13" s="33">
        <f>'CWF V OT SC'!H40</f>
        <v>8497.6</v>
      </c>
    </row>
    <row r="14" spans="1:8" x14ac:dyDescent="0.25">
      <c r="A14" s="30" t="s">
        <v>55</v>
      </c>
      <c r="B14" s="31"/>
      <c r="C14" s="31"/>
      <c r="D14" s="43"/>
      <c r="E14" s="31"/>
      <c r="F14" s="33"/>
    </row>
    <row r="15" spans="1:8" x14ac:dyDescent="0.25">
      <c r="A15" s="25" t="s">
        <v>30</v>
      </c>
      <c r="B15" s="30"/>
      <c r="C15" s="30"/>
      <c r="D15" s="44"/>
      <c r="E15" s="31"/>
      <c r="F15" s="34"/>
    </row>
    <row r="16" spans="1:8" x14ac:dyDescent="0.25">
      <c r="A16" s="30" t="s">
        <v>37</v>
      </c>
      <c r="B16" s="35">
        <f>'EP V WF'!H43</f>
        <v>41623.997009569379</v>
      </c>
      <c r="C16" s="35">
        <f>'CWF V SC'!H43</f>
        <v>21840</v>
      </c>
      <c r="D16" s="45">
        <f>'CWF V OT'!H43</f>
        <v>18480</v>
      </c>
      <c r="E16" s="35">
        <f>'FSC V WF'!H44</f>
        <v>36693.870215311013</v>
      </c>
      <c r="F16" s="35">
        <f>'CWF V OT SC'!H43</f>
        <v>11760</v>
      </c>
    </row>
    <row r="17" spans="1:6" x14ac:dyDescent="0.25">
      <c r="A17" s="30" t="s">
        <v>36</v>
      </c>
      <c r="B17" s="35">
        <f>'EP V WF'!H44</f>
        <v>21698.841208133977</v>
      </c>
      <c r="C17" s="35">
        <f>'CWF V SC'!H44</f>
        <v>0</v>
      </c>
      <c r="D17" s="45">
        <f>'CWF V OT'!H44</f>
        <v>0</v>
      </c>
      <c r="E17" s="35">
        <f>'FSC V WF'!H45</f>
        <v>20245.020933014366</v>
      </c>
      <c r="F17" s="35">
        <f>'CWF V OT SC'!H44</f>
        <v>0</v>
      </c>
    </row>
    <row r="18" spans="1:6" x14ac:dyDescent="0.25">
      <c r="A18" s="30" t="s">
        <v>38</v>
      </c>
      <c r="B18" s="35">
        <f>'EP V WF'!H45</f>
        <v>2012515.875</v>
      </c>
      <c r="C18" s="35">
        <f>'CWF V SC'!H45</f>
        <v>1909248</v>
      </c>
      <c r="D18" s="45">
        <f>'CWF V OT'!H45</f>
        <v>1793536</v>
      </c>
      <c r="E18" s="35">
        <f>'FSC V WF'!H46</f>
        <v>1858186.125</v>
      </c>
      <c r="F18" s="35">
        <f>'CWF V OT SC'!H45</f>
        <v>1562112</v>
      </c>
    </row>
    <row r="19" spans="1:6" x14ac:dyDescent="0.25">
      <c r="A19" s="30" t="s">
        <v>39</v>
      </c>
      <c r="B19" s="35">
        <f>'EP V WF'!H46</f>
        <v>0</v>
      </c>
      <c r="C19" s="35">
        <f>'CWF V SC'!H46</f>
        <v>0</v>
      </c>
      <c r="D19" s="45">
        <f>'CWF V OT'!H46</f>
        <v>256485.5</v>
      </c>
      <c r="E19" s="35">
        <f>'FSC V WF'!H47</f>
        <v>0</v>
      </c>
      <c r="F19" s="35">
        <f>'CWF V OT SC'!H46</f>
        <v>465243.6</v>
      </c>
    </row>
    <row r="20" spans="1:6" x14ac:dyDescent="0.25">
      <c r="A20" s="30" t="s">
        <v>31</v>
      </c>
      <c r="B20" s="35">
        <f>'EP V WF'!H47</f>
        <v>0</v>
      </c>
      <c r="C20" s="35">
        <f>'CWF V SC'!H47</f>
        <v>2235600</v>
      </c>
      <c r="D20" s="45">
        <f>'CWF V OT'!H47</f>
        <v>0</v>
      </c>
      <c r="E20" s="35">
        <f>'FSC V WF'!H48</f>
        <v>6900000</v>
      </c>
      <c r="F20" s="35">
        <f>'CWF V OT SC'!H47</f>
        <v>1796300</v>
      </c>
    </row>
    <row r="21" spans="1:6" x14ac:dyDescent="0.25">
      <c r="A21" s="30" t="s">
        <v>32</v>
      </c>
      <c r="B21" s="35">
        <f>'EP V WF'!H48</f>
        <v>456967.5</v>
      </c>
      <c r="C21" s="35">
        <f>'CWF V SC'!H48</f>
        <v>318450</v>
      </c>
      <c r="D21" s="45">
        <f>'CWF V OT'!H48</f>
        <v>89649.999999999942</v>
      </c>
      <c r="E21" s="35">
        <f>'FSC V WF'!H49</f>
        <v>28050</v>
      </c>
      <c r="F21" s="35">
        <f>'CWF V OT SC'!H48</f>
        <v>28050</v>
      </c>
    </row>
    <row r="22" spans="1:6" x14ac:dyDescent="0.25">
      <c r="A22" s="30" t="s">
        <v>33</v>
      </c>
      <c r="B22" s="35">
        <f>'EP V WF'!H49</f>
        <v>0</v>
      </c>
      <c r="C22" s="35">
        <f>'CWF V SC'!H49</f>
        <v>28550</v>
      </c>
      <c r="D22" s="45">
        <f>'CWF V OT'!H49</f>
        <v>0</v>
      </c>
      <c r="E22" s="35">
        <f>'FSC V WF'!H50</f>
        <v>0</v>
      </c>
      <c r="F22" s="35">
        <f>'CWF V OT SC'!H49</f>
        <v>246671.99999999962</v>
      </c>
    </row>
    <row r="23" spans="1:6" x14ac:dyDescent="0.25">
      <c r="A23" s="30" t="s">
        <v>34</v>
      </c>
      <c r="B23" s="35">
        <f>'EP V WF'!H50</f>
        <v>51007482</v>
      </c>
      <c r="C23" s="35">
        <f>'CWF V SC'!H50</f>
        <v>50478000</v>
      </c>
      <c r="D23" s="45">
        <f>'CWF V OT'!H50</f>
        <v>50488740</v>
      </c>
      <c r="E23" s="35">
        <f>'FSC V WF'!H51</f>
        <v>53539974</v>
      </c>
      <c r="F23" s="35">
        <f>'CWF V OT SC'!H50</f>
        <v>50395946.399999999</v>
      </c>
    </row>
    <row r="24" spans="1:6" x14ac:dyDescent="0.25">
      <c r="A24" s="25" t="s">
        <v>35</v>
      </c>
      <c r="B24" s="19">
        <f>'EP V WF'!H51</f>
        <v>53540288.213217698</v>
      </c>
      <c r="C24" s="19">
        <f>'CWF V SC'!H51</f>
        <v>54991688</v>
      </c>
      <c r="D24" s="49">
        <f>'CWF V OT'!H51</f>
        <v>52646891.5</v>
      </c>
      <c r="E24" s="19">
        <f>'FSC V WF'!H52</f>
        <v>62383149.016148329</v>
      </c>
      <c r="F24" s="19">
        <f>'CWF V OT SC'!H51</f>
        <v>54506084</v>
      </c>
    </row>
    <row r="25" spans="1:6" ht="26.4" x14ac:dyDescent="0.25">
      <c r="A25" s="48" t="s">
        <v>81</v>
      </c>
      <c r="B25" s="36">
        <f>'EP V WF (10 UP)'!H52</f>
        <v>61155860.224282295</v>
      </c>
      <c r="C25" s="36">
        <f>'CWF V SC (10 UP)'!H52</f>
        <v>66650889</v>
      </c>
      <c r="D25" s="41">
        <f>'CWF V OT (10 UP)'!H52</f>
        <v>59846405.5</v>
      </c>
      <c r="E25" s="36">
        <f>'FSC V WF (10 UP)'!H53</f>
        <v>67790519.016148329</v>
      </c>
      <c r="F25" s="19">
        <f>'CWF V OT SC (10 UP)'!H52</f>
        <v>63590620.950000003</v>
      </c>
    </row>
    <row r="26" spans="1:6" ht="26.4" x14ac:dyDescent="0.25">
      <c r="A26" s="48" t="s">
        <v>82</v>
      </c>
      <c r="B26" s="36">
        <f>'EP V WF (10 DN)'!H52</f>
        <v>49868412.090998247</v>
      </c>
      <c r="C26" s="36">
        <f>'CWF V SC (10 DN)'!H52</f>
        <v>52401799.5</v>
      </c>
      <c r="D26" s="41">
        <f>'CWF V OT (10 DN)'!H52</f>
        <v>47991271.5</v>
      </c>
      <c r="E26" s="36">
        <f>'FSC V WF (10 DN)'!H53</f>
        <v>61180076.52811005</v>
      </c>
      <c r="F26" s="19">
        <f>'CWF V OT SC (10 DN)'!H52</f>
        <v>47615243.850000001</v>
      </c>
    </row>
    <row r="27" spans="1:6" ht="13.8" thickBot="1" x14ac:dyDescent="0.3"/>
    <row r="28" spans="1:6" ht="13.8" thickBot="1" x14ac:dyDescent="0.3">
      <c r="D28" s="46" t="s">
        <v>75</v>
      </c>
    </row>
    <row r="30" spans="1:6" x14ac:dyDescent="0.25">
      <c r="C30" s="32"/>
    </row>
    <row r="31" spans="1:6" x14ac:dyDescent="0.25">
      <c r="B31" s="37"/>
      <c r="C31" s="32"/>
      <c r="D31" s="37"/>
      <c r="F31" s="37"/>
    </row>
    <row r="32" spans="1:6" x14ac:dyDescent="0.25">
      <c r="B32" s="37"/>
      <c r="C32" s="32"/>
      <c r="D32" s="32"/>
      <c r="F32" s="37"/>
    </row>
    <row r="33" spans="2:6" x14ac:dyDescent="0.25">
      <c r="B33" s="37"/>
      <c r="C33" s="32"/>
      <c r="D33" s="32"/>
      <c r="F33" s="37"/>
    </row>
    <row r="34" spans="2:6" x14ac:dyDescent="0.25">
      <c r="B34" s="37"/>
      <c r="C34" s="32"/>
      <c r="D34" s="32"/>
      <c r="F34" s="37"/>
    </row>
    <row r="35" spans="2:6" x14ac:dyDescent="0.25">
      <c r="B35" s="37"/>
      <c r="C35" s="32"/>
      <c r="D35" s="32"/>
      <c r="F35" s="37"/>
    </row>
    <row r="36" spans="2:6" x14ac:dyDescent="0.25">
      <c r="B36" s="37"/>
      <c r="C36" s="32"/>
      <c r="D36" s="32"/>
      <c r="F36" s="37"/>
    </row>
    <row r="37" spans="2:6" x14ac:dyDescent="0.25">
      <c r="B37" s="37"/>
      <c r="C37" s="32"/>
      <c r="D37" s="32"/>
      <c r="F37" s="37"/>
    </row>
    <row r="38" spans="2:6" x14ac:dyDescent="0.25">
      <c r="B38" s="37"/>
      <c r="C38" s="32"/>
      <c r="D38" s="32"/>
      <c r="F38" s="37"/>
    </row>
    <row r="39" spans="2:6" x14ac:dyDescent="0.25">
      <c r="B39" s="37"/>
      <c r="C39" s="32"/>
      <c r="D39" s="32"/>
      <c r="F39" s="37"/>
    </row>
    <row r="40" spans="2:6" x14ac:dyDescent="0.25">
      <c r="C40" s="32"/>
      <c r="D40" s="32"/>
      <c r="F40" s="37"/>
    </row>
    <row r="41" spans="2:6" x14ac:dyDescent="0.25">
      <c r="C41" s="32"/>
      <c r="D41" s="32"/>
      <c r="F41" s="37"/>
    </row>
    <row r="42" spans="2:6" x14ac:dyDescent="0.25">
      <c r="D42" s="32"/>
    </row>
    <row r="43" spans="2:6" x14ac:dyDescent="0.25">
      <c r="D43" s="32"/>
    </row>
    <row r="45" spans="2:6" x14ac:dyDescent="0.25">
      <c r="D45" s="35"/>
    </row>
    <row r="46" spans="2:6" x14ac:dyDescent="0.25">
      <c r="D46" s="38"/>
    </row>
    <row r="47" spans="2:6" x14ac:dyDescent="0.25">
      <c r="D47" s="38"/>
    </row>
    <row r="48" spans="2:6" x14ac:dyDescent="0.25">
      <c r="D48" s="38"/>
    </row>
    <row r="49" spans="4:4" x14ac:dyDescent="0.25">
      <c r="D49" s="38"/>
    </row>
    <row r="50" spans="4:4" x14ac:dyDescent="0.25">
      <c r="D50" s="38"/>
    </row>
    <row r="51" spans="4:4" x14ac:dyDescent="0.25">
      <c r="D51" s="38"/>
    </row>
    <row r="52" spans="4:4" x14ac:dyDescent="0.25">
      <c r="D52" s="38"/>
    </row>
    <row r="53" spans="4:4" x14ac:dyDescent="0.25">
      <c r="D53" s="26"/>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54"/>
  <sheetViews>
    <sheetView topLeftCell="A36" workbookViewId="0">
      <selection activeCell="B54" sqref="B54"/>
    </sheetView>
  </sheetViews>
  <sheetFormatPr defaultColWidth="24" defaultRowHeight="13.2" x14ac:dyDescent="0.25"/>
  <cols>
    <col min="1" max="1" width="49.109375" customWidth="1"/>
    <col min="2" max="2" width="12.6640625" bestFit="1" customWidth="1"/>
    <col min="3" max="7" width="13.77734375" bestFit="1" customWidth="1"/>
    <col min="8" max="8" width="16.44140625" customWidth="1"/>
    <col min="9" max="9" width="28.44140625" customWidth="1"/>
  </cols>
  <sheetData>
    <row r="1" spans="1:9" ht="15.6" x14ac:dyDescent="0.3">
      <c r="A1" s="20" t="s">
        <v>66</v>
      </c>
      <c r="B1" s="61" t="s">
        <v>67</v>
      </c>
      <c r="C1" s="61"/>
      <c r="D1" s="61"/>
      <c r="E1" s="61"/>
    </row>
    <row r="2" spans="1:9" ht="15.6" x14ac:dyDescent="0.3">
      <c r="A2" s="20" t="s">
        <v>57</v>
      </c>
    </row>
    <row r="3" spans="1:9" x14ac:dyDescent="0.25">
      <c r="A3" s="6" t="s">
        <v>0</v>
      </c>
      <c r="B3" s="2" t="s">
        <v>42</v>
      </c>
      <c r="C3" s="2" t="s">
        <v>43</v>
      </c>
      <c r="D3" s="2" t="s">
        <v>44</v>
      </c>
      <c r="E3" s="2" t="s">
        <v>45</v>
      </c>
      <c r="F3" s="2" t="s">
        <v>46</v>
      </c>
      <c r="G3" s="2" t="s">
        <v>41</v>
      </c>
      <c r="H3" s="2" t="s">
        <v>14</v>
      </c>
    </row>
    <row r="4" spans="1:9" x14ac:dyDescent="0.25">
      <c r="A4" s="7" t="s">
        <v>3</v>
      </c>
      <c r="B4" s="10">
        <v>6950</v>
      </c>
      <c r="C4" s="10">
        <v>7900</v>
      </c>
      <c r="D4" s="10">
        <v>8200</v>
      </c>
      <c r="E4" s="10">
        <v>8350</v>
      </c>
      <c r="F4" s="10">
        <v>7900</v>
      </c>
      <c r="G4" s="10">
        <v>8050</v>
      </c>
      <c r="H4">
        <f>SUM(B4:G4)</f>
        <v>47350</v>
      </c>
      <c r="I4" s="1"/>
    </row>
    <row r="5" spans="1:9" x14ac:dyDescent="0.25">
      <c r="A5" s="7" t="s">
        <v>2</v>
      </c>
      <c r="B5" s="10">
        <v>21</v>
      </c>
      <c r="C5" s="10">
        <v>23</v>
      </c>
      <c r="D5" s="10">
        <v>19</v>
      </c>
      <c r="E5" s="10">
        <v>23</v>
      </c>
      <c r="F5" s="10">
        <v>22</v>
      </c>
      <c r="G5" s="10">
        <v>20</v>
      </c>
      <c r="H5">
        <f>SUM(B5:G5)</f>
        <v>128</v>
      </c>
    </row>
    <row r="6" spans="1:9" x14ac:dyDescent="0.25">
      <c r="A6" s="6" t="s">
        <v>1</v>
      </c>
      <c r="B6" s="4"/>
    </row>
    <row r="7" spans="1:9" x14ac:dyDescent="0.25">
      <c r="A7" s="7" t="s">
        <v>26</v>
      </c>
      <c r="B7" s="11">
        <v>1074</v>
      </c>
    </row>
    <row r="8" spans="1:9" x14ac:dyDescent="0.25">
      <c r="A8" s="7" t="s">
        <v>20</v>
      </c>
      <c r="B8" s="11">
        <v>165</v>
      </c>
    </row>
    <row r="9" spans="1:9" x14ac:dyDescent="0.25">
      <c r="A9" s="7" t="s">
        <v>29</v>
      </c>
      <c r="B9" s="11">
        <v>2855</v>
      </c>
    </row>
    <row r="10" spans="1:9" x14ac:dyDescent="0.25">
      <c r="A10" s="7" t="s">
        <v>28</v>
      </c>
      <c r="B10" s="11">
        <v>1150</v>
      </c>
    </row>
    <row r="11" spans="1:9" x14ac:dyDescent="0.25">
      <c r="A11" s="7" t="s">
        <v>23</v>
      </c>
      <c r="B11" s="11">
        <v>840</v>
      </c>
    </row>
    <row r="12" spans="1:9" x14ac:dyDescent="0.25">
      <c r="A12" s="7" t="s">
        <v>22</v>
      </c>
      <c r="B12" s="11">
        <v>1550</v>
      </c>
    </row>
    <row r="13" spans="1:9" x14ac:dyDescent="0.25">
      <c r="A13" s="7" t="s">
        <v>4</v>
      </c>
      <c r="B13" s="11">
        <v>1.5</v>
      </c>
    </row>
    <row r="14" spans="1:9" x14ac:dyDescent="0.25">
      <c r="A14" s="7" t="s">
        <v>21</v>
      </c>
      <c r="B14" s="11">
        <v>28.25</v>
      </c>
    </row>
    <row r="15" spans="1:9" x14ac:dyDescent="0.25">
      <c r="A15" s="7" t="s">
        <v>24</v>
      </c>
      <c r="B15" s="11">
        <v>36.5</v>
      </c>
    </row>
    <row r="16" spans="1:9"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f>(H4*$B$13)/(H5*$B$21)</f>
        <v>69.3603515625</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53</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0</v>
      </c>
      <c r="D30" s="13">
        <f t="shared" ref="D30:G30" si="0">IF(C37&gt;0,C37,0)</f>
        <v>0</v>
      </c>
      <c r="E30" s="13">
        <f t="shared" si="0"/>
        <v>0</v>
      </c>
      <c r="F30" s="13">
        <f t="shared" si="0"/>
        <v>0</v>
      </c>
      <c r="G30" s="13">
        <f t="shared" si="0"/>
        <v>0</v>
      </c>
      <c r="H30" s="13">
        <f>SUM(B30:G30)</f>
        <v>340</v>
      </c>
    </row>
    <row r="31" spans="1:8" x14ac:dyDescent="0.25">
      <c r="A31" s="7" t="s">
        <v>3</v>
      </c>
      <c r="B31">
        <f>B4</f>
        <v>6950</v>
      </c>
      <c r="C31">
        <f>C4</f>
        <v>7900</v>
      </c>
      <c r="D31">
        <f t="shared" ref="D31:G31" si="1">D4</f>
        <v>8200</v>
      </c>
      <c r="E31">
        <f t="shared" si="1"/>
        <v>8350</v>
      </c>
      <c r="F31">
        <f t="shared" si="1"/>
        <v>7900</v>
      </c>
      <c r="G31">
        <f t="shared" si="1"/>
        <v>8050</v>
      </c>
      <c r="H31" s="13">
        <f t="shared" ref="H31:H41" si="2">SUM(B31:G31)</f>
        <v>47350</v>
      </c>
    </row>
    <row r="32" spans="1:8" x14ac:dyDescent="0.25">
      <c r="A32" s="7" t="s">
        <v>60</v>
      </c>
      <c r="B32">
        <f>(B31+B31*0.1)</f>
        <v>7645</v>
      </c>
      <c r="C32">
        <f t="shared" ref="C32:G32" si="3">(C31+C31*0.1)</f>
        <v>8690</v>
      </c>
      <c r="D32">
        <f t="shared" si="3"/>
        <v>9020</v>
      </c>
      <c r="E32">
        <f t="shared" si="3"/>
        <v>9185</v>
      </c>
      <c r="F32">
        <f t="shared" si="3"/>
        <v>8690</v>
      </c>
      <c r="G32">
        <f t="shared" si="3"/>
        <v>8855</v>
      </c>
      <c r="H32" s="13">
        <f t="shared" si="2"/>
        <v>52085</v>
      </c>
    </row>
    <row r="33" spans="1:8" x14ac:dyDescent="0.25">
      <c r="A33" s="7" t="s">
        <v>17</v>
      </c>
      <c r="B33">
        <f t="shared" ref="B33:G33" si="4">B31*$B$18</f>
        <v>417</v>
      </c>
      <c r="C33">
        <f t="shared" si="4"/>
        <v>474</v>
      </c>
      <c r="D33">
        <f t="shared" si="4"/>
        <v>492</v>
      </c>
      <c r="E33">
        <f t="shared" si="4"/>
        <v>501</v>
      </c>
      <c r="F33">
        <f t="shared" si="4"/>
        <v>474</v>
      </c>
      <c r="G33">
        <f t="shared" si="4"/>
        <v>483</v>
      </c>
      <c r="H33" s="13">
        <f t="shared" si="2"/>
        <v>2841</v>
      </c>
    </row>
    <row r="34" spans="1:8" x14ac:dyDescent="0.25">
      <c r="A34" s="7" t="s">
        <v>18</v>
      </c>
      <c r="B34" s="13">
        <f t="shared" ref="B34:G34" si="5">B31-B30+B33</f>
        <v>7027</v>
      </c>
      <c r="C34" s="13">
        <f t="shared" si="5"/>
        <v>8374</v>
      </c>
      <c r="D34" s="13">
        <f t="shared" si="5"/>
        <v>8692</v>
      </c>
      <c r="E34" s="13">
        <f t="shared" si="5"/>
        <v>8851</v>
      </c>
      <c r="F34" s="13">
        <f t="shared" si="5"/>
        <v>8374</v>
      </c>
      <c r="G34" s="13">
        <f t="shared" si="5"/>
        <v>8533</v>
      </c>
      <c r="H34" s="13">
        <f t="shared" si="2"/>
        <v>49851</v>
      </c>
    </row>
    <row r="35" spans="1:8" x14ac:dyDescent="0.25">
      <c r="A35" s="7" t="s">
        <v>9</v>
      </c>
      <c r="B35" s="14">
        <f t="shared" ref="B35:G35" si="6">(B34*$B$13)/($B$21*B5)</f>
        <v>62.741071428571431</v>
      </c>
      <c r="C35" s="14">
        <f t="shared" si="6"/>
        <v>68.266304347826093</v>
      </c>
      <c r="D35" s="14">
        <f t="shared" si="6"/>
        <v>85.776315789473685</v>
      </c>
      <c r="E35" s="14">
        <f t="shared" si="6"/>
        <v>72.154891304347828</v>
      </c>
      <c r="F35" s="14">
        <f t="shared" si="6"/>
        <v>71.369318181818187</v>
      </c>
      <c r="G35" s="14">
        <f t="shared" si="6"/>
        <v>79.996875000000003</v>
      </c>
      <c r="H35" s="13">
        <f t="shared" si="2"/>
        <v>440.3047760520372</v>
      </c>
    </row>
    <row r="36" spans="1:8" x14ac:dyDescent="0.25">
      <c r="A36" s="7" t="s">
        <v>11</v>
      </c>
      <c r="B36">
        <f t="shared" ref="B36:G36" si="7">(B35*$B$21*B5)/$B$13</f>
        <v>7027</v>
      </c>
      <c r="C36">
        <f t="shared" si="7"/>
        <v>8374.0000000000018</v>
      </c>
      <c r="D36">
        <f t="shared" si="7"/>
        <v>8692</v>
      </c>
      <c r="E36">
        <f t="shared" si="7"/>
        <v>8851</v>
      </c>
      <c r="F36">
        <f t="shared" si="7"/>
        <v>8374</v>
      </c>
      <c r="G36">
        <f t="shared" si="7"/>
        <v>8533</v>
      </c>
      <c r="H36" s="13">
        <f t="shared" si="2"/>
        <v>49851</v>
      </c>
    </row>
    <row r="37" spans="1:8" x14ac:dyDescent="0.25">
      <c r="A37" s="7" t="s">
        <v>19</v>
      </c>
      <c r="B37" s="13">
        <f>(B36+B30-B32)</f>
        <v>-278</v>
      </c>
      <c r="C37" s="13">
        <f t="shared" ref="C37:G37" si="8">(C36+C30-C32)</f>
        <v>-315.99999999999818</v>
      </c>
      <c r="D37" s="13">
        <f t="shared" si="8"/>
        <v>-328</v>
      </c>
      <c r="E37" s="13">
        <f t="shared" si="8"/>
        <v>-334</v>
      </c>
      <c r="F37" s="13">
        <f t="shared" si="8"/>
        <v>-316</v>
      </c>
      <c r="G37" s="13">
        <f t="shared" si="8"/>
        <v>-322</v>
      </c>
      <c r="H37" s="13">
        <f t="shared" si="2"/>
        <v>-1893.9999999999982</v>
      </c>
    </row>
    <row r="38" spans="1:8" x14ac:dyDescent="0.25">
      <c r="A38" s="7" t="s">
        <v>12</v>
      </c>
      <c r="B38" s="13">
        <f>IF(B35-$B$20&gt;0,B35-$B$20,0)</f>
        <v>22.741071428571431</v>
      </c>
      <c r="C38" s="13">
        <f>IF(C35-B35&gt;0,C35-B35,0)</f>
        <v>5.5252329192546625</v>
      </c>
      <c r="D38" s="13">
        <f t="shared" ref="D38:G38" si="9">IF(D35-C35&gt;0,D35-C35,0)</f>
        <v>17.510011441647592</v>
      </c>
      <c r="E38" s="13">
        <f t="shared" si="9"/>
        <v>0</v>
      </c>
      <c r="F38" s="13">
        <f t="shared" si="9"/>
        <v>0</v>
      </c>
      <c r="G38" s="13">
        <f t="shared" si="9"/>
        <v>8.6275568181818159</v>
      </c>
      <c r="H38" s="13">
        <f t="shared" si="2"/>
        <v>54.403872607655501</v>
      </c>
    </row>
    <row r="39" spans="1:8" x14ac:dyDescent="0.25">
      <c r="A39" s="7" t="s">
        <v>13</v>
      </c>
      <c r="B39">
        <f>IF($B$20-B35&gt;0,$B$20-B35,0)</f>
        <v>0</v>
      </c>
      <c r="C39">
        <f>IF(B35-C35&gt;0,B35-C35,0)</f>
        <v>0</v>
      </c>
      <c r="D39">
        <f t="shared" ref="D39:G39" si="10">IF(C35-D35&gt;0,C35-D35,0)</f>
        <v>0</v>
      </c>
      <c r="E39" s="13">
        <f t="shared" si="10"/>
        <v>13.621424485125857</v>
      </c>
      <c r="F39" s="13">
        <f t="shared" si="10"/>
        <v>0.78557312252964095</v>
      </c>
      <c r="G39">
        <f t="shared" si="10"/>
        <v>0</v>
      </c>
      <c r="H39" s="13">
        <f t="shared" si="2"/>
        <v>14.406997607655498</v>
      </c>
    </row>
    <row r="40" spans="1:8" x14ac:dyDescent="0.25">
      <c r="A40" s="7" t="s">
        <v>15</v>
      </c>
      <c r="B40">
        <f>IF($C$26="y",IF(B37&lt;0,IF(ABS(B37)&lt;$B$26,ABS(B37),$B$26),0),0)</f>
        <v>0</v>
      </c>
      <c r="C40">
        <f>IF($C$26="y",IF(C37&lt;0,IF(ABS(C37)&lt;$B$26,ABS(C37),$B$26),0),0)</f>
        <v>0</v>
      </c>
      <c r="D40">
        <f t="shared" ref="D40:G40" si="11">IF($C$26="y",IF(D37&lt;0,IF(ABS(D37)&lt;$B$26,ABS(D37),$B$26),0),0)</f>
        <v>0</v>
      </c>
      <c r="E40">
        <f t="shared" si="11"/>
        <v>0</v>
      </c>
      <c r="F40">
        <f t="shared" si="11"/>
        <v>0</v>
      </c>
      <c r="G40">
        <f t="shared" si="11"/>
        <v>0</v>
      </c>
      <c r="H40" s="13">
        <f t="shared" si="2"/>
        <v>0</v>
      </c>
    </row>
    <row r="41" spans="1:8" x14ac:dyDescent="0.25">
      <c r="A41" s="7" t="s">
        <v>27</v>
      </c>
      <c r="B41">
        <f>IF($C$25="y",IF(B37&lt;0,IF(ABS(B37)&lt;B35*$B$21*B5*$B$25/$B$13, ABS(B37),B35*$B$21*B5*$B$25/$B$13),0),0)</f>
        <v>0</v>
      </c>
      <c r="C41">
        <f t="shared" ref="C41:G41" si="12">IF($C$25="y",IF(C37&lt;0,IF(ABS(C37)&lt;C35*$B$21*C5*$B$25/$B$13, ABS(C37),C35*$B$21*C5*$B$25/$B$13),0),0)</f>
        <v>0</v>
      </c>
      <c r="D41">
        <f t="shared" si="12"/>
        <v>0</v>
      </c>
      <c r="E41">
        <f t="shared" si="12"/>
        <v>0</v>
      </c>
      <c r="F41">
        <f t="shared" si="12"/>
        <v>0</v>
      </c>
      <c r="G41">
        <f t="shared" si="12"/>
        <v>0</v>
      </c>
      <c r="H41" s="13">
        <f t="shared" si="2"/>
        <v>0</v>
      </c>
    </row>
    <row r="42" spans="1:8" x14ac:dyDescent="0.25">
      <c r="A42" s="7" t="s">
        <v>55</v>
      </c>
      <c r="B42" s="13">
        <f>IF(B37&lt;0,ABS(B37+B41+B40),0)</f>
        <v>278</v>
      </c>
      <c r="C42" s="13">
        <f t="shared" ref="C42:G42" si="13">IF(C37&lt;0,ABS(C37+C41+C40),0)</f>
        <v>315.99999999999818</v>
      </c>
      <c r="D42" s="13">
        <f t="shared" si="13"/>
        <v>328</v>
      </c>
      <c r="E42" s="13">
        <f t="shared" si="13"/>
        <v>334</v>
      </c>
      <c r="F42" s="13">
        <f t="shared" si="13"/>
        <v>316</v>
      </c>
      <c r="G42" s="13">
        <f t="shared" si="13"/>
        <v>322</v>
      </c>
      <c r="H42" s="13"/>
    </row>
    <row r="43" spans="1:8" x14ac:dyDescent="0.25">
      <c r="A43" s="6" t="s">
        <v>30</v>
      </c>
    </row>
    <row r="44" spans="1:8" x14ac:dyDescent="0.25">
      <c r="A44" s="7" t="s">
        <v>37</v>
      </c>
      <c r="B44" s="18">
        <f>B38*$B$11</f>
        <v>19102.5</v>
      </c>
      <c r="C44" s="18">
        <f>C38*$B$11</f>
        <v>4641.1956521739166</v>
      </c>
      <c r="D44" s="18">
        <f t="shared" ref="D44:G44" si="14">D38*$B$11</f>
        <v>14708.409610983977</v>
      </c>
      <c r="E44" s="18">
        <f t="shared" si="14"/>
        <v>0</v>
      </c>
      <c r="F44" s="18">
        <f t="shared" si="14"/>
        <v>0</v>
      </c>
      <c r="G44" s="18">
        <f t="shared" si="14"/>
        <v>7247.1477272727252</v>
      </c>
      <c r="H44" s="18">
        <f>SUM(B44:G44)</f>
        <v>45699.252990430621</v>
      </c>
    </row>
    <row r="45" spans="1:8" x14ac:dyDescent="0.25">
      <c r="A45" s="7" t="s">
        <v>36</v>
      </c>
      <c r="B45" s="18">
        <f>B39*$B$12</f>
        <v>0</v>
      </c>
      <c r="C45" s="18">
        <f>C39*$B$12</f>
        <v>0</v>
      </c>
      <c r="D45" s="18">
        <f t="shared" ref="D45:G45" si="15">D39*$B$12</f>
        <v>0</v>
      </c>
      <c r="E45" s="18">
        <f t="shared" si="15"/>
        <v>21113.207951945078</v>
      </c>
      <c r="F45" s="18">
        <f t="shared" si="15"/>
        <v>1217.6383399209435</v>
      </c>
      <c r="G45" s="18">
        <f t="shared" si="15"/>
        <v>0</v>
      </c>
      <c r="H45" s="18">
        <f t="shared" ref="H45:H51" si="16">SUM(B45:G45)</f>
        <v>22330.846291866023</v>
      </c>
    </row>
    <row r="46" spans="1:8" x14ac:dyDescent="0.25">
      <c r="A46" s="7" t="s">
        <v>38</v>
      </c>
      <c r="B46" s="18">
        <f t="shared" ref="B46:G46" si="17">B35*$B$21*B5*$B$14</f>
        <v>297769.125</v>
      </c>
      <c r="C46" s="18">
        <f t="shared" si="17"/>
        <v>354848.25000000006</v>
      </c>
      <c r="D46" s="18">
        <f t="shared" si="17"/>
        <v>368323.5</v>
      </c>
      <c r="E46" s="18">
        <f t="shared" si="17"/>
        <v>375061.125</v>
      </c>
      <c r="F46" s="18">
        <f t="shared" si="17"/>
        <v>354848.25</v>
      </c>
      <c r="G46" s="18">
        <f t="shared" si="17"/>
        <v>361585.875</v>
      </c>
      <c r="H46" s="18">
        <f t="shared" si="16"/>
        <v>2112436.125</v>
      </c>
    </row>
    <row r="47" spans="1:8" x14ac:dyDescent="0.25">
      <c r="A47" s="8" t="s">
        <v>39</v>
      </c>
      <c r="B47" s="18">
        <f>B41*$B$13*$B$15</f>
        <v>0</v>
      </c>
      <c r="C47" s="18">
        <f>C41*$B$13*$B$15</f>
        <v>0</v>
      </c>
      <c r="D47" s="18">
        <f t="shared" ref="D47:G47" si="18">D41*$B$13*$B$15</f>
        <v>0</v>
      </c>
      <c r="E47" s="18">
        <f t="shared" si="18"/>
        <v>0</v>
      </c>
      <c r="F47" s="18">
        <f t="shared" si="18"/>
        <v>0</v>
      </c>
      <c r="G47" s="18">
        <f t="shared" si="18"/>
        <v>0</v>
      </c>
      <c r="H47" s="18">
        <f t="shared" si="16"/>
        <v>0</v>
      </c>
    </row>
    <row r="48" spans="1:8" x14ac:dyDescent="0.25">
      <c r="A48" s="8" t="s">
        <v>31</v>
      </c>
      <c r="B48" s="18">
        <f>B40*$B$10</f>
        <v>0</v>
      </c>
      <c r="C48" s="18">
        <f>C40*$B$10</f>
        <v>0</v>
      </c>
      <c r="D48" s="18">
        <f t="shared" ref="D48:G48" si="19">D40*$B$10</f>
        <v>0</v>
      </c>
      <c r="E48" s="18">
        <f t="shared" si="19"/>
        <v>0</v>
      </c>
      <c r="F48" s="18">
        <f t="shared" si="19"/>
        <v>0</v>
      </c>
      <c r="G48" s="18">
        <f t="shared" si="19"/>
        <v>0</v>
      </c>
      <c r="H48" s="18">
        <f t="shared" si="16"/>
        <v>0</v>
      </c>
    </row>
    <row r="49" spans="1:8" x14ac:dyDescent="0.25">
      <c r="A49" s="7" t="s">
        <v>32</v>
      </c>
      <c r="B49" s="18">
        <f t="shared" ref="B49:G49" si="20">IF(B37&gt;0,((B37+B30)/2)*$B$8,(B30/2)*$B$8)</f>
        <v>28050</v>
      </c>
      <c r="C49" s="18">
        <f t="shared" si="20"/>
        <v>0</v>
      </c>
      <c r="D49" s="18">
        <f t="shared" si="20"/>
        <v>0</v>
      </c>
      <c r="E49" s="18">
        <f t="shared" si="20"/>
        <v>0</v>
      </c>
      <c r="F49" s="18">
        <f t="shared" si="20"/>
        <v>0</v>
      </c>
      <c r="G49" s="18">
        <f t="shared" si="20"/>
        <v>0</v>
      </c>
      <c r="H49" s="18">
        <f t="shared" si="16"/>
        <v>28050</v>
      </c>
    </row>
    <row r="50" spans="1:8" ht="14.4" x14ac:dyDescent="0.3">
      <c r="A50" s="8" t="s">
        <v>33</v>
      </c>
      <c r="B50" s="22">
        <f>IF(B37+B40+B41&lt;0,ABS((B37+B40+B41))*$B$9,0)</f>
        <v>793690</v>
      </c>
      <c r="C50" s="22">
        <f>IF(C37+C40+C41&lt;0,ABS((C37+C40+C41))*$B$9,0)</f>
        <v>902179.99999999476</v>
      </c>
      <c r="D50" s="22">
        <f t="shared" ref="D50:G50" si="21">IF(D37+D40+D41&lt;0,ABS((D37+D40+D41))*$B$9,0)</f>
        <v>936440</v>
      </c>
      <c r="E50" s="22">
        <f t="shared" si="21"/>
        <v>953570</v>
      </c>
      <c r="F50" s="22">
        <f t="shared" si="21"/>
        <v>902180</v>
      </c>
      <c r="G50" s="22">
        <f t="shared" si="21"/>
        <v>919310</v>
      </c>
      <c r="H50" s="18">
        <f t="shared" si="16"/>
        <v>5407369.9999999944</v>
      </c>
    </row>
    <row r="51" spans="1:8" x14ac:dyDescent="0.25">
      <c r="A51" s="7" t="s">
        <v>34</v>
      </c>
      <c r="B51" s="18">
        <f>(B36+B40+B41)*$B$7</f>
        <v>7546998</v>
      </c>
      <c r="C51" s="18">
        <f t="shared" ref="C51:G51" si="22">(C36+C40+C41)*$B$7</f>
        <v>8993676.0000000019</v>
      </c>
      <c r="D51" s="18">
        <f t="shared" si="22"/>
        <v>9335208</v>
      </c>
      <c r="E51" s="18">
        <f t="shared" si="22"/>
        <v>9505974</v>
      </c>
      <c r="F51" s="18">
        <f t="shared" si="22"/>
        <v>8993676</v>
      </c>
      <c r="G51" s="18">
        <f t="shared" si="22"/>
        <v>9164442</v>
      </c>
      <c r="H51" s="18">
        <f t="shared" si="16"/>
        <v>53539974</v>
      </c>
    </row>
    <row r="52" spans="1:8" x14ac:dyDescent="0.25">
      <c r="A52" s="3" t="s">
        <v>35</v>
      </c>
      <c r="B52" s="19">
        <f>SUM(B44:B51)</f>
        <v>8685609.625</v>
      </c>
      <c r="C52" s="19">
        <f>SUM(C44:C51)</f>
        <v>10255345.44565217</v>
      </c>
      <c r="D52" s="19">
        <f t="shared" ref="D52:G52" si="23">SUM(D44:D51)</f>
        <v>10654679.909610983</v>
      </c>
      <c r="E52" s="19">
        <f t="shared" si="23"/>
        <v>10855718.332951944</v>
      </c>
      <c r="F52" s="19">
        <f t="shared" si="23"/>
        <v>10251921.888339922</v>
      </c>
      <c r="G52" s="19">
        <f t="shared" si="23"/>
        <v>10452585.022727273</v>
      </c>
      <c r="H52" s="19">
        <f>SUM(B52:G52)</f>
        <v>61155860.224282295</v>
      </c>
    </row>
    <row r="54" spans="1:8" x14ac:dyDescent="0.25">
      <c r="B54" s="50" t="s">
        <v>83</v>
      </c>
      <c r="C54" s="51"/>
      <c r="D54" s="51"/>
      <c r="E54" s="51"/>
    </row>
  </sheetData>
  <mergeCells count="1">
    <mergeCell ref="B1:E1"/>
  </mergeCells>
  <conditionalFormatting sqref="B42:G42">
    <cfRule type="cellIs" dxfId="13"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54"/>
  <sheetViews>
    <sheetView topLeftCell="A25" workbookViewId="0">
      <selection activeCell="I49" sqref="I49"/>
    </sheetView>
  </sheetViews>
  <sheetFormatPr defaultColWidth="24" defaultRowHeight="13.2" x14ac:dyDescent="0.25"/>
  <cols>
    <col min="1" max="1" width="49.109375" customWidth="1"/>
    <col min="2" max="2" width="12.6640625" bestFit="1" customWidth="1"/>
    <col min="3" max="7" width="13.77734375" bestFit="1" customWidth="1"/>
    <col min="8" max="8" width="16.44140625" customWidth="1"/>
    <col min="9" max="9" width="28.44140625" customWidth="1"/>
  </cols>
  <sheetData>
    <row r="1" spans="1:9" ht="15.6" x14ac:dyDescent="0.3">
      <c r="A1" s="20" t="s">
        <v>66</v>
      </c>
      <c r="B1" s="61" t="s">
        <v>68</v>
      </c>
      <c r="C1" s="61"/>
      <c r="D1" s="61"/>
      <c r="E1" s="61"/>
    </row>
    <row r="2" spans="1:9" ht="15.6" x14ac:dyDescent="0.3">
      <c r="A2" s="20" t="s">
        <v>57</v>
      </c>
    </row>
    <row r="3" spans="1:9" x14ac:dyDescent="0.25">
      <c r="A3" s="6" t="s">
        <v>0</v>
      </c>
      <c r="B3" s="2" t="s">
        <v>42</v>
      </c>
      <c r="C3" s="2" t="s">
        <v>43</v>
      </c>
      <c r="D3" s="2" t="s">
        <v>44</v>
      </c>
      <c r="E3" s="2" t="s">
        <v>45</v>
      </c>
      <c r="F3" s="2" t="s">
        <v>46</v>
      </c>
      <c r="G3" s="2" t="s">
        <v>41</v>
      </c>
      <c r="H3" s="2" t="s">
        <v>14</v>
      </c>
    </row>
    <row r="4" spans="1:9" x14ac:dyDescent="0.25">
      <c r="A4" s="7" t="s">
        <v>3</v>
      </c>
      <c r="B4" s="10">
        <v>6950</v>
      </c>
      <c r="C4" s="10">
        <v>7900</v>
      </c>
      <c r="D4" s="10">
        <v>8200</v>
      </c>
      <c r="E4" s="10">
        <v>8350</v>
      </c>
      <c r="F4" s="10">
        <v>7900</v>
      </c>
      <c r="G4" s="10">
        <v>8050</v>
      </c>
      <c r="H4">
        <f>SUM(B4:G4)</f>
        <v>47350</v>
      </c>
      <c r="I4" s="1"/>
    </row>
    <row r="5" spans="1:9" x14ac:dyDescent="0.25">
      <c r="A5" s="7" t="s">
        <v>2</v>
      </c>
      <c r="B5" s="10">
        <v>21</v>
      </c>
      <c r="C5" s="10">
        <v>23</v>
      </c>
      <c r="D5" s="10">
        <v>19</v>
      </c>
      <c r="E5" s="10">
        <v>23</v>
      </c>
      <c r="F5" s="10">
        <v>22</v>
      </c>
      <c r="G5" s="10">
        <v>20</v>
      </c>
      <c r="H5">
        <f>SUM(B5:G5)</f>
        <v>128</v>
      </c>
    </row>
    <row r="6" spans="1:9" x14ac:dyDescent="0.25">
      <c r="A6" s="6" t="s">
        <v>1</v>
      </c>
      <c r="B6" s="4"/>
    </row>
    <row r="7" spans="1:9" x14ac:dyDescent="0.25">
      <c r="A7" s="7" t="s">
        <v>26</v>
      </c>
      <c r="B7" s="11">
        <v>1074</v>
      </c>
    </row>
    <row r="8" spans="1:9" x14ac:dyDescent="0.25">
      <c r="A8" s="7" t="s">
        <v>20</v>
      </c>
      <c r="B8" s="11">
        <v>165</v>
      </c>
    </row>
    <row r="9" spans="1:9" x14ac:dyDescent="0.25">
      <c r="A9" s="7" t="s">
        <v>29</v>
      </c>
      <c r="B9" s="11">
        <v>2855</v>
      </c>
    </row>
    <row r="10" spans="1:9" x14ac:dyDescent="0.25">
      <c r="A10" s="7" t="s">
        <v>28</v>
      </c>
      <c r="B10" s="11">
        <v>1150</v>
      </c>
    </row>
    <row r="11" spans="1:9" x14ac:dyDescent="0.25">
      <c r="A11" s="7" t="s">
        <v>23</v>
      </c>
      <c r="B11" s="11">
        <v>840</v>
      </c>
    </row>
    <row r="12" spans="1:9" x14ac:dyDescent="0.25">
      <c r="A12" s="7" t="s">
        <v>22</v>
      </c>
      <c r="B12" s="11">
        <v>1550</v>
      </c>
    </row>
    <row r="13" spans="1:9" x14ac:dyDescent="0.25">
      <c r="A13" s="7" t="s">
        <v>4</v>
      </c>
      <c r="B13" s="11">
        <v>1.5</v>
      </c>
    </row>
    <row r="14" spans="1:9" x14ac:dyDescent="0.25">
      <c r="A14" s="7" t="s">
        <v>21</v>
      </c>
      <c r="B14" s="11">
        <v>28.25</v>
      </c>
    </row>
    <row r="15" spans="1:9" x14ac:dyDescent="0.25">
      <c r="A15" s="7" t="s">
        <v>24</v>
      </c>
      <c r="B15" s="11">
        <v>36.5</v>
      </c>
    </row>
    <row r="16" spans="1:9"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f>(H4*$B$13)/(H5*$B$21)</f>
        <v>69.3603515625</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53</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ht="14.4" x14ac:dyDescent="0.3">
      <c r="A30" s="7" t="s">
        <v>7</v>
      </c>
      <c r="B30" s="13">
        <f>$B$17</f>
        <v>340</v>
      </c>
      <c r="C30" s="21">
        <f>IF(B37&gt;0,B37,0)</f>
        <v>1112</v>
      </c>
      <c r="D30" s="21">
        <f t="shared" ref="D30:G30" si="0">IF(C37&gt;0,C37,0)</f>
        <v>1264</v>
      </c>
      <c r="E30" s="21">
        <f t="shared" si="0"/>
        <v>1312</v>
      </c>
      <c r="F30" s="21">
        <f t="shared" si="0"/>
        <v>1336</v>
      </c>
      <c r="G30" s="21">
        <f t="shared" si="0"/>
        <v>1264</v>
      </c>
      <c r="H30" s="13">
        <f>SUM(B30:G30)</f>
        <v>6628</v>
      </c>
    </row>
    <row r="31" spans="1:8" x14ac:dyDescent="0.25">
      <c r="A31" s="7" t="s">
        <v>3</v>
      </c>
      <c r="B31">
        <f>B4</f>
        <v>6950</v>
      </c>
      <c r="C31">
        <f>C4</f>
        <v>7900</v>
      </c>
      <c r="D31">
        <f t="shared" ref="D31:G31" si="1">D4</f>
        <v>8200</v>
      </c>
      <c r="E31">
        <f t="shared" si="1"/>
        <v>8350</v>
      </c>
      <c r="F31">
        <f t="shared" si="1"/>
        <v>7900</v>
      </c>
      <c r="G31">
        <f t="shared" si="1"/>
        <v>8050</v>
      </c>
      <c r="H31" s="13">
        <f t="shared" ref="H31:H41" si="2">SUM(B31:G31)</f>
        <v>47350</v>
      </c>
    </row>
    <row r="32" spans="1:8" x14ac:dyDescent="0.25">
      <c r="A32" s="7" t="s">
        <v>61</v>
      </c>
      <c r="B32">
        <f>(B31-B31*0.1)</f>
        <v>6255</v>
      </c>
      <c r="C32">
        <f t="shared" ref="C32:G32" si="3">(C31-C31*0.1)</f>
        <v>7110</v>
      </c>
      <c r="D32">
        <f t="shared" si="3"/>
        <v>7380</v>
      </c>
      <c r="E32">
        <f t="shared" si="3"/>
        <v>7515</v>
      </c>
      <c r="F32">
        <f t="shared" si="3"/>
        <v>7110</v>
      </c>
      <c r="G32">
        <f t="shared" si="3"/>
        <v>7245</v>
      </c>
      <c r="H32" s="13">
        <f t="shared" si="2"/>
        <v>42615</v>
      </c>
    </row>
    <row r="33" spans="1:8" x14ac:dyDescent="0.25">
      <c r="A33" s="7" t="s">
        <v>17</v>
      </c>
      <c r="B33">
        <f t="shared" ref="B33:G33" si="4">B31*$B$18</f>
        <v>417</v>
      </c>
      <c r="C33">
        <f t="shared" si="4"/>
        <v>474</v>
      </c>
      <c r="D33">
        <f t="shared" si="4"/>
        <v>492</v>
      </c>
      <c r="E33">
        <f t="shared" si="4"/>
        <v>501</v>
      </c>
      <c r="F33">
        <f t="shared" si="4"/>
        <v>474</v>
      </c>
      <c r="G33">
        <f t="shared" si="4"/>
        <v>483</v>
      </c>
      <c r="H33" s="13">
        <f t="shared" si="2"/>
        <v>2841</v>
      </c>
    </row>
    <row r="34" spans="1:8" x14ac:dyDescent="0.25">
      <c r="A34" s="7" t="s">
        <v>18</v>
      </c>
      <c r="B34" s="13">
        <f t="shared" ref="B34:G34" si="5">B31-B30+B33</f>
        <v>7027</v>
      </c>
      <c r="C34" s="13">
        <f t="shared" si="5"/>
        <v>7262</v>
      </c>
      <c r="D34" s="13">
        <f t="shared" si="5"/>
        <v>7428</v>
      </c>
      <c r="E34" s="13">
        <f t="shared" si="5"/>
        <v>7539</v>
      </c>
      <c r="F34" s="13">
        <f t="shared" si="5"/>
        <v>7038</v>
      </c>
      <c r="G34" s="13">
        <f t="shared" si="5"/>
        <v>7269</v>
      </c>
      <c r="H34" s="13">
        <f t="shared" si="2"/>
        <v>43563</v>
      </c>
    </row>
    <row r="35" spans="1:8" x14ac:dyDescent="0.25">
      <c r="A35" s="7" t="s">
        <v>9</v>
      </c>
      <c r="B35" s="14">
        <f t="shared" ref="B35:G35" si="6">(B34*$B$13)/($B$21*B5)</f>
        <v>62.741071428571431</v>
      </c>
      <c r="C35" s="14">
        <f t="shared" si="6"/>
        <v>59.201086956521742</v>
      </c>
      <c r="D35" s="14">
        <f t="shared" si="6"/>
        <v>73.30263157894737</v>
      </c>
      <c r="E35" s="14">
        <f t="shared" si="6"/>
        <v>61.459239130434781</v>
      </c>
      <c r="F35" s="14">
        <f t="shared" si="6"/>
        <v>59.982954545454547</v>
      </c>
      <c r="G35" s="14">
        <f t="shared" si="6"/>
        <v>68.146874999999994</v>
      </c>
      <c r="H35" s="13">
        <f t="shared" si="2"/>
        <v>384.83385863992987</v>
      </c>
    </row>
    <row r="36" spans="1:8" x14ac:dyDescent="0.25">
      <c r="A36" s="7" t="s">
        <v>11</v>
      </c>
      <c r="B36">
        <f t="shared" ref="B36:G36" si="7">(B35*$B$21*B5)/$B$13</f>
        <v>7027</v>
      </c>
      <c r="C36">
        <f t="shared" si="7"/>
        <v>7262</v>
      </c>
      <c r="D36">
        <f t="shared" si="7"/>
        <v>7428</v>
      </c>
      <c r="E36">
        <f t="shared" si="7"/>
        <v>7539</v>
      </c>
      <c r="F36">
        <f t="shared" si="7"/>
        <v>7038</v>
      </c>
      <c r="G36">
        <f t="shared" si="7"/>
        <v>7269</v>
      </c>
      <c r="H36" s="13">
        <f t="shared" si="2"/>
        <v>43563</v>
      </c>
    </row>
    <row r="37" spans="1:8" x14ac:dyDescent="0.25">
      <c r="A37" s="7" t="s">
        <v>19</v>
      </c>
      <c r="B37" s="13">
        <f>(B36+B30-B32)</f>
        <v>1112</v>
      </c>
      <c r="C37" s="13">
        <f t="shared" ref="C37:G37" si="8">(C36+C30-C32)</f>
        <v>1264</v>
      </c>
      <c r="D37" s="13">
        <f t="shared" si="8"/>
        <v>1312</v>
      </c>
      <c r="E37" s="13">
        <f t="shared" si="8"/>
        <v>1336</v>
      </c>
      <c r="F37" s="13">
        <f t="shared" si="8"/>
        <v>1264</v>
      </c>
      <c r="G37" s="13">
        <f t="shared" si="8"/>
        <v>1288</v>
      </c>
      <c r="H37" s="13">
        <f t="shared" si="2"/>
        <v>7576</v>
      </c>
    </row>
    <row r="38" spans="1:8" x14ac:dyDescent="0.25">
      <c r="A38" s="7" t="s">
        <v>12</v>
      </c>
      <c r="B38" s="13">
        <f>IF(B35-$B$20&gt;0,B35-$B$20,0)</f>
        <v>22.741071428571431</v>
      </c>
      <c r="C38" s="13">
        <f>IF(C35-B35&gt;0,C35-B35,0)</f>
        <v>0</v>
      </c>
      <c r="D38" s="13">
        <f t="shared" ref="D38:G38" si="9">IF(D35-C35&gt;0,D35-C35,0)</f>
        <v>14.101544622425628</v>
      </c>
      <c r="E38" s="13">
        <f t="shared" si="9"/>
        <v>0</v>
      </c>
      <c r="F38" s="13">
        <f t="shared" si="9"/>
        <v>0</v>
      </c>
      <c r="G38" s="13">
        <f t="shared" si="9"/>
        <v>8.1639204545454476</v>
      </c>
      <c r="H38" s="13">
        <f t="shared" si="2"/>
        <v>45.006536505542506</v>
      </c>
    </row>
    <row r="39" spans="1:8" x14ac:dyDescent="0.25">
      <c r="A39" s="7" t="s">
        <v>13</v>
      </c>
      <c r="B39">
        <f>IF($B$20-B35&gt;0,$B$20-B35,0)</f>
        <v>0</v>
      </c>
      <c r="C39" s="13">
        <f>IF(B35-C35&gt;0,B35-C35,0)</f>
        <v>3.5399844720496887</v>
      </c>
      <c r="D39">
        <f t="shared" ref="D39:G39" si="10">IF(C35-D35&gt;0,C35-D35,0)</f>
        <v>0</v>
      </c>
      <c r="E39" s="13">
        <f t="shared" si="10"/>
        <v>11.843392448512589</v>
      </c>
      <c r="F39" s="13">
        <f t="shared" si="10"/>
        <v>1.4762845849802346</v>
      </c>
      <c r="G39">
        <f t="shared" si="10"/>
        <v>0</v>
      </c>
      <c r="H39" s="13">
        <f t="shared" si="2"/>
        <v>16.859661505542512</v>
      </c>
    </row>
    <row r="40" spans="1:8" x14ac:dyDescent="0.25">
      <c r="A40" s="7" t="s">
        <v>15</v>
      </c>
      <c r="B40">
        <f>IF($C$26="y",IF(B37&lt;0,IF(ABS(B37)&lt;$B$26,ABS(B37),$B$26),0),0)</f>
        <v>0</v>
      </c>
      <c r="C40">
        <f>IF($C$26="y",IF(C37&lt;0,IF(ABS(C37)&lt;$B$26,ABS(C37),$B$26),0),0)</f>
        <v>0</v>
      </c>
      <c r="D40">
        <f t="shared" ref="D40:G40" si="11">IF($C$26="y",IF(D37&lt;0,IF(ABS(D37)&lt;$B$26,ABS(D37),$B$26),0),0)</f>
        <v>0</v>
      </c>
      <c r="E40">
        <f t="shared" si="11"/>
        <v>0</v>
      </c>
      <c r="F40">
        <f t="shared" si="11"/>
        <v>0</v>
      </c>
      <c r="G40">
        <f t="shared" si="11"/>
        <v>0</v>
      </c>
      <c r="H40" s="13">
        <f t="shared" si="2"/>
        <v>0</v>
      </c>
    </row>
    <row r="41" spans="1:8" x14ac:dyDescent="0.25">
      <c r="A41" s="7" t="s">
        <v>27</v>
      </c>
      <c r="B41">
        <f>IF($C$25="y",IF(B37&lt;0,IF(ABS(B37)&lt;B35*$B$21*B5*$B$25/$B$13, ABS(B37),B35*$B$21*B5*$B$25/$B$13),0),0)</f>
        <v>0</v>
      </c>
      <c r="C41">
        <f t="shared" ref="C41:G41" si="12">IF($C$25="y",IF(C37&lt;0,IF(ABS(C37)&lt;C35*$B$21*C5*$B$25/$B$13, ABS(C37),C35*$B$21*C5*$B$25/$B$13),0),0)</f>
        <v>0</v>
      </c>
      <c r="D41">
        <f t="shared" si="12"/>
        <v>0</v>
      </c>
      <c r="E41">
        <f t="shared" si="12"/>
        <v>0</v>
      </c>
      <c r="F41">
        <f t="shared" si="12"/>
        <v>0</v>
      </c>
      <c r="G41">
        <f t="shared" si="12"/>
        <v>0</v>
      </c>
      <c r="H41" s="13">
        <f t="shared" si="2"/>
        <v>0</v>
      </c>
    </row>
    <row r="42" spans="1:8" x14ac:dyDescent="0.25">
      <c r="A42" s="7" t="s">
        <v>55</v>
      </c>
      <c r="B42" s="13">
        <f>IF(B37&lt;0,ABS(B37+B41+B40),0)</f>
        <v>0</v>
      </c>
      <c r="C42" s="13">
        <f t="shared" ref="C42:G42" si="13">IF(C37&lt;0,ABS(C37+C41+C40),0)</f>
        <v>0</v>
      </c>
      <c r="D42" s="13">
        <f t="shared" si="13"/>
        <v>0</v>
      </c>
      <c r="E42" s="13">
        <f t="shared" si="13"/>
        <v>0</v>
      </c>
      <c r="F42" s="13">
        <f t="shared" si="13"/>
        <v>0</v>
      </c>
      <c r="G42" s="13">
        <f t="shared" si="13"/>
        <v>0</v>
      </c>
      <c r="H42" s="13"/>
    </row>
    <row r="43" spans="1:8" x14ac:dyDescent="0.25">
      <c r="A43" s="6" t="s">
        <v>30</v>
      </c>
    </row>
    <row r="44" spans="1:8" x14ac:dyDescent="0.25">
      <c r="A44" s="7" t="s">
        <v>37</v>
      </c>
      <c r="B44" s="18">
        <f>B38*$B$11</f>
        <v>19102.5</v>
      </c>
      <c r="C44" s="18">
        <f>C38*$B$11</f>
        <v>0</v>
      </c>
      <c r="D44" s="18">
        <f t="shared" ref="D44:G44" si="14">D38*$B$11</f>
        <v>11845.297482837528</v>
      </c>
      <c r="E44" s="18">
        <f t="shared" si="14"/>
        <v>0</v>
      </c>
      <c r="F44" s="18">
        <f t="shared" si="14"/>
        <v>0</v>
      </c>
      <c r="G44" s="18">
        <f t="shared" si="14"/>
        <v>6857.6931818181756</v>
      </c>
      <c r="H44" s="18">
        <f>SUM(B44:G44)</f>
        <v>37805.490664655706</v>
      </c>
    </row>
    <row r="45" spans="1:8" x14ac:dyDescent="0.25">
      <c r="A45" s="7" t="s">
        <v>36</v>
      </c>
      <c r="B45" s="18">
        <f>B39*$B$12</f>
        <v>0</v>
      </c>
      <c r="C45" s="18">
        <f>C39*$B$12</f>
        <v>5486.9759316770178</v>
      </c>
      <c r="D45" s="18">
        <f t="shared" ref="D45:G45" si="15">D39*$B$12</f>
        <v>0</v>
      </c>
      <c r="E45" s="18">
        <f t="shared" si="15"/>
        <v>18357.258295194511</v>
      </c>
      <c r="F45" s="18">
        <f t="shared" si="15"/>
        <v>2288.2411067193639</v>
      </c>
      <c r="G45" s="18">
        <f t="shared" si="15"/>
        <v>0</v>
      </c>
      <c r="H45" s="18">
        <f t="shared" ref="H45:H51" si="16">SUM(B45:G45)</f>
        <v>26132.475333590894</v>
      </c>
    </row>
    <row r="46" spans="1:8" x14ac:dyDescent="0.25">
      <c r="A46" s="7" t="s">
        <v>38</v>
      </c>
      <c r="B46" s="18">
        <f t="shared" ref="B46:G46" si="17">B35*$B$21*B5*$B$14</f>
        <v>297769.125</v>
      </c>
      <c r="C46" s="18">
        <f t="shared" si="17"/>
        <v>307727.25</v>
      </c>
      <c r="D46" s="18">
        <f t="shared" si="17"/>
        <v>314761.5</v>
      </c>
      <c r="E46" s="18">
        <f t="shared" si="17"/>
        <v>319465.125</v>
      </c>
      <c r="F46" s="18">
        <f t="shared" si="17"/>
        <v>298235.25</v>
      </c>
      <c r="G46" s="18">
        <f t="shared" si="17"/>
        <v>308023.875</v>
      </c>
      <c r="H46" s="18">
        <f t="shared" si="16"/>
        <v>1845982.125</v>
      </c>
    </row>
    <row r="47" spans="1:8" x14ac:dyDescent="0.25">
      <c r="A47" s="8" t="s">
        <v>39</v>
      </c>
      <c r="B47" s="18">
        <f>B41*$B$13*$B$15</f>
        <v>0</v>
      </c>
      <c r="C47" s="18">
        <f>C41*$B$13*$B$15</f>
        <v>0</v>
      </c>
      <c r="D47" s="18">
        <f t="shared" ref="D47:G47" si="18">D41*$B$13*$B$15</f>
        <v>0</v>
      </c>
      <c r="E47" s="18">
        <f t="shared" si="18"/>
        <v>0</v>
      </c>
      <c r="F47" s="18">
        <f t="shared" si="18"/>
        <v>0</v>
      </c>
      <c r="G47" s="18">
        <f t="shared" si="18"/>
        <v>0</v>
      </c>
      <c r="H47" s="18">
        <f t="shared" si="16"/>
        <v>0</v>
      </c>
    </row>
    <row r="48" spans="1:8" x14ac:dyDescent="0.25">
      <c r="A48" s="8" t="s">
        <v>31</v>
      </c>
      <c r="B48" s="18">
        <f>B40*$B$10</f>
        <v>0</v>
      </c>
      <c r="C48" s="18">
        <f>C40*$B$10</f>
        <v>0</v>
      </c>
      <c r="D48" s="18">
        <f t="shared" ref="D48:G48" si="19">D40*$B$10</f>
        <v>0</v>
      </c>
      <c r="E48" s="18">
        <f t="shared" si="19"/>
        <v>0</v>
      </c>
      <c r="F48" s="18">
        <f t="shared" si="19"/>
        <v>0</v>
      </c>
      <c r="G48" s="18">
        <f t="shared" si="19"/>
        <v>0</v>
      </c>
      <c r="H48" s="18">
        <f t="shared" si="16"/>
        <v>0</v>
      </c>
    </row>
    <row r="49" spans="1:8" ht="14.4" x14ac:dyDescent="0.3">
      <c r="A49" s="7" t="s">
        <v>32</v>
      </c>
      <c r="B49" s="18">
        <f t="shared" ref="B49:G49" si="20">IF(B37&gt;0,((B37+B30)/2)*$B$8,(B30/2)*$B$8)</f>
        <v>119790</v>
      </c>
      <c r="C49" s="22">
        <f t="shared" si="20"/>
        <v>196020</v>
      </c>
      <c r="D49" s="22">
        <f t="shared" si="20"/>
        <v>212520</v>
      </c>
      <c r="E49" s="22">
        <f t="shared" si="20"/>
        <v>218460</v>
      </c>
      <c r="F49" s="22">
        <f t="shared" si="20"/>
        <v>214500</v>
      </c>
      <c r="G49" s="22">
        <f t="shared" si="20"/>
        <v>210540</v>
      </c>
      <c r="H49" s="18">
        <f t="shared" si="16"/>
        <v>1171830</v>
      </c>
    </row>
    <row r="50" spans="1:8" x14ac:dyDescent="0.25">
      <c r="A50" s="8" t="s">
        <v>33</v>
      </c>
      <c r="B50" s="18">
        <f>IF(B37+B40+B41&lt;0,ABS((B37+B40+B41))*$B$9,0)</f>
        <v>0</v>
      </c>
      <c r="C50" s="18">
        <f>IF(C37+C40+C41&lt;0,ABS((C37+C40+C41))*$B$9,0)</f>
        <v>0</v>
      </c>
      <c r="D50" s="18">
        <f t="shared" ref="D50:G50" si="21">IF(D37+D40+D41&lt;0,ABS((D37+D40+D41))*$B$9,0)</f>
        <v>0</v>
      </c>
      <c r="E50" s="18">
        <f t="shared" si="21"/>
        <v>0</v>
      </c>
      <c r="F50" s="18">
        <f t="shared" si="21"/>
        <v>0</v>
      </c>
      <c r="G50" s="18">
        <f t="shared" si="21"/>
        <v>0</v>
      </c>
      <c r="H50" s="18">
        <f t="shared" si="16"/>
        <v>0</v>
      </c>
    </row>
    <row r="51" spans="1:8" x14ac:dyDescent="0.25">
      <c r="A51" s="7" t="s">
        <v>34</v>
      </c>
      <c r="B51" s="18">
        <f>(B36+B40+B41)*$B$7</f>
        <v>7546998</v>
      </c>
      <c r="C51" s="18">
        <f t="shared" ref="C51:G51" si="22">(C36+C40+C41)*$B$7</f>
        <v>7799388</v>
      </c>
      <c r="D51" s="18">
        <f t="shared" si="22"/>
        <v>7977672</v>
      </c>
      <c r="E51" s="18">
        <f t="shared" si="22"/>
        <v>8096886</v>
      </c>
      <c r="F51" s="18">
        <f t="shared" si="22"/>
        <v>7558812</v>
      </c>
      <c r="G51" s="18">
        <f t="shared" si="22"/>
        <v>7806906</v>
      </c>
      <c r="H51" s="18">
        <f t="shared" si="16"/>
        <v>46786662</v>
      </c>
    </row>
    <row r="52" spans="1:8" x14ac:dyDescent="0.25">
      <c r="A52" s="3" t="s">
        <v>35</v>
      </c>
      <c r="B52" s="19">
        <f>SUM(B44:B51)</f>
        <v>7983659.625</v>
      </c>
      <c r="C52" s="19">
        <f>SUM(C44:C51)</f>
        <v>8308622.225931677</v>
      </c>
      <c r="D52" s="19">
        <f t="shared" ref="D52:G52" si="23">SUM(D44:D51)</f>
        <v>8516798.797482837</v>
      </c>
      <c r="E52" s="19">
        <f t="shared" si="23"/>
        <v>8653168.3832951952</v>
      </c>
      <c r="F52" s="19">
        <f t="shared" si="23"/>
        <v>8073835.4911067197</v>
      </c>
      <c r="G52" s="19">
        <f t="shared" si="23"/>
        <v>8332327.5681818184</v>
      </c>
      <c r="H52" s="19">
        <f>SUM(B52:G52)</f>
        <v>49868412.090998247</v>
      </c>
    </row>
    <row r="54" spans="1:8" x14ac:dyDescent="0.25">
      <c r="A54" s="50" t="s">
        <v>84</v>
      </c>
      <c r="B54" s="51"/>
      <c r="C54" s="51"/>
    </row>
  </sheetData>
  <mergeCells count="1">
    <mergeCell ref="B1:E1"/>
  </mergeCells>
  <conditionalFormatting sqref="B42:G42">
    <cfRule type="cellIs" dxfId="12"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51"/>
  <sheetViews>
    <sheetView topLeftCell="C18" workbookViewId="0">
      <selection activeCell="I25" sqref="I25:K34"/>
    </sheetView>
  </sheetViews>
  <sheetFormatPr defaultColWidth="24" defaultRowHeight="13.2" x14ac:dyDescent="0.25"/>
  <cols>
    <col min="1" max="1" width="49.109375" customWidth="1"/>
    <col min="2" max="2" width="12.6640625" bestFit="1" customWidth="1"/>
    <col min="3" max="8" width="13.77734375" bestFit="1" customWidth="1"/>
    <col min="9" max="9" width="18.109375" customWidth="1"/>
  </cols>
  <sheetData>
    <row r="1" spans="1:10" ht="15.6" x14ac:dyDescent="0.3">
      <c r="A1" s="20" t="s">
        <v>69</v>
      </c>
    </row>
    <row r="2" spans="1:10" ht="15.6" x14ac:dyDescent="0.3">
      <c r="A2" s="20" t="s">
        <v>56</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11" x14ac:dyDescent="0.25">
      <c r="A17" s="7" t="s">
        <v>25</v>
      </c>
      <c r="B17" s="11">
        <v>340</v>
      </c>
    </row>
    <row r="18" spans="1:11" x14ac:dyDescent="0.25">
      <c r="A18" s="7" t="s">
        <v>40</v>
      </c>
      <c r="B18" s="11">
        <v>0.06</v>
      </c>
    </row>
    <row r="19" spans="1:11" x14ac:dyDescent="0.25">
      <c r="A19" s="6" t="s">
        <v>5</v>
      </c>
      <c r="B19" s="4"/>
    </row>
    <row r="20" spans="1:11" x14ac:dyDescent="0.25">
      <c r="A20" s="7" t="s">
        <v>8</v>
      </c>
      <c r="B20" s="10">
        <v>40</v>
      </c>
    </row>
    <row r="21" spans="1:11" x14ac:dyDescent="0.25">
      <c r="A21" s="7" t="s">
        <v>10</v>
      </c>
      <c r="B21" s="10">
        <v>8</v>
      </c>
      <c r="I21" s="15" t="s">
        <v>85</v>
      </c>
      <c r="J21" s="54">
        <f>(H4*B13)/(B21*H5)</f>
        <v>69.3603515625</v>
      </c>
    </row>
    <row r="22" spans="1:11" ht="79.8" x14ac:dyDescent="0.3">
      <c r="A22" s="7" t="s">
        <v>16</v>
      </c>
      <c r="B22" s="13">
        <v>66</v>
      </c>
      <c r="I22" s="53" t="s">
        <v>86</v>
      </c>
      <c r="J22" s="55" t="s">
        <v>87</v>
      </c>
    </row>
    <row r="23" spans="1:11" x14ac:dyDescent="0.25">
      <c r="A23" s="7"/>
    </row>
    <row r="24" spans="1:11" x14ac:dyDescent="0.25">
      <c r="A24" s="9" t="s">
        <v>47</v>
      </c>
      <c r="B24" s="5"/>
      <c r="C24" s="15" t="s">
        <v>51</v>
      </c>
    </row>
    <row r="25" spans="1:11" ht="13.2" customHeight="1" x14ac:dyDescent="0.25">
      <c r="A25" s="7" t="s">
        <v>50</v>
      </c>
      <c r="B25" s="12">
        <v>0.3</v>
      </c>
      <c r="C25" s="15" t="s">
        <v>53</v>
      </c>
      <c r="I25" s="62" t="s">
        <v>93</v>
      </c>
      <c r="J25" s="62"/>
      <c r="K25" s="62"/>
    </row>
    <row r="26" spans="1:11" x14ac:dyDescent="0.25">
      <c r="A26" s="7" t="s">
        <v>48</v>
      </c>
      <c r="B26" s="12">
        <v>1000</v>
      </c>
      <c r="C26" s="15" t="s">
        <v>52</v>
      </c>
      <c r="I26" s="62"/>
      <c r="J26" s="62"/>
      <c r="K26" s="62"/>
    </row>
    <row r="27" spans="1:11" x14ac:dyDescent="0.25">
      <c r="A27" s="7" t="s">
        <v>49</v>
      </c>
      <c r="B27" s="10">
        <v>100</v>
      </c>
      <c r="C27" s="16" t="s">
        <v>53</v>
      </c>
      <c r="I27" s="62"/>
      <c r="J27" s="62"/>
      <c r="K27" s="62"/>
    </row>
    <row r="28" spans="1:11" x14ac:dyDescent="0.25">
      <c r="I28" s="62"/>
      <c r="J28" s="62"/>
      <c r="K28" s="62"/>
    </row>
    <row r="29" spans="1:11" x14ac:dyDescent="0.25">
      <c r="B29" s="2" t="s">
        <v>42</v>
      </c>
      <c r="C29" s="2" t="s">
        <v>43</v>
      </c>
      <c r="D29" s="2" t="s">
        <v>44</v>
      </c>
      <c r="E29" s="2" t="s">
        <v>45</v>
      </c>
      <c r="F29" s="2" t="s">
        <v>46</v>
      </c>
      <c r="G29" s="2" t="s">
        <v>41</v>
      </c>
      <c r="H29" s="2" t="s">
        <v>14</v>
      </c>
      <c r="I29" s="62"/>
      <c r="J29" s="62"/>
      <c r="K29" s="62"/>
    </row>
    <row r="30" spans="1:11" x14ac:dyDescent="0.25">
      <c r="A30" s="7" t="s">
        <v>7</v>
      </c>
      <c r="B30" s="13">
        <f>$B$17</f>
        <v>340</v>
      </c>
      <c r="C30" s="13">
        <f>IF(B36&gt;0,B36,0)</f>
        <v>782</v>
      </c>
      <c r="D30" s="13">
        <f t="shared" ref="D30:G30" si="0">IF(C36&gt;0,C36,0)</f>
        <v>978</v>
      </c>
      <c r="E30" s="13">
        <f t="shared" si="0"/>
        <v>0</v>
      </c>
      <c r="F30" s="13">
        <f t="shared" si="0"/>
        <v>0</v>
      </c>
      <c r="G30" s="13">
        <f t="shared" si="0"/>
        <v>0</v>
      </c>
      <c r="H30" s="13">
        <f>SUM(B30:G30)</f>
        <v>2100</v>
      </c>
      <c r="I30" s="62"/>
      <c r="J30" s="62"/>
      <c r="K30" s="62"/>
    </row>
    <row r="31" spans="1:11" x14ac:dyDescent="0.25">
      <c r="A31" s="7" t="s">
        <v>3</v>
      </c>
      <c r="B31" s="13">
        <f>B4</f>
        <v>6950</v>
      </c>
      <c r="C31" s="13">
        <f>C4</f>
        <v>7900</v>
      </c>
      <c r="D31" s="13">
        <f t="shared" ref="D31:G31" si="1">D4</f>
        <v>8200</v>
      </c>
      <c r="E31" s="13">
        <f t="shared" si="1"/>
        <v>8350</v>
      </c>
      <c r="F31" s="13">
        <f t="shared" si="1"/>
        <v>7900</v>
      </c>
      <c r="G31" s="13">
        <f t="shared" si="1"/>
        <v>8050</v>
      </c>
      <c r="H31" s="13">
        <f t="shared" ref="H31:H40" si="2">SUM(B31:G31)</f>
        <v>47350</v>
      </c>
      <c r="I31" s="62"/>
      <c r="J31" s="62"/>
      <c r="K31" s="62"/>
    </row>
    <row r="32" spans="1:11" x14ac:dyDescent="0.25">
      <c r="A32" s="7" t="s">
        <v>17</v>
      </c>
      <c r="B32" s="13">
        <f t="shared" ref="B32:G32" si="3">B31*$B$18</f>
        <v>417</v>
      </c>
      <c r="C32" s="13">
        <f t="shared" si="3"/>
        <v>474</v>
      </c>
      <c r="D32" s="13">
        <f t="shared" si="3"/>
        <v>492</v>
      </c>
      <c r="E32" s="13">
        <f t="shared" si="3"/>
        <v>501</v>
      </c>
      <c r="F32" s="13">
        <f t="shared" si="3"/>
        <v>474</v>
      </c>
      <c r="G32" s="13">
        <f t="shared" si="3"/>
        <v>483</v>
      </c>
      <c r="H32" s="13">
        <f t="shared" si="2"/>
        <v>2841</v>
      </c>
      <c r="I32" s="62"/>
      <c r="J32" s="62"/>
      <c r="K32" s="62"/>
    </row>
    <row r="33" spans="1:11" x14ac:dyDescent="0.25">
      <c r="A33" s="7" t="s">
        <v>18</v>
      </c>
      <c r="B33" s="13">
        <f>B31-B30+B32</f>
        <v>7027</v>
      </c>
      <c r="C33" s="13">
        <f>C31-C30+C32+B41</f>
        <v>7592</v>
      </c>
      <c r="D33" s="13">
        <f>D31-D30+D32+C41</f>
        <v>7714</v>
      </c>
      <c r="E33" s="13">
        <f>E31-E30+E32+D41</f>
        <v>8851</v>
      </c>
      <c r="F33" s="13">
        <f>F31-F30+F32+E41</f>
        <v>8374</v>
      </c>
      <c r="G33" s="13">
        <f>G31-G30+G32+F41</f>
        <v>8533</v>
      </c>
      <c r="H33" s="13">
        <f t="shared" si="2"/>
        <v>48091</v>
      </c>
      <c r="I33" s="62"/>
      <c r="J33" s="62"/>
      <c r="K33" s="62"/>
    </row>
    <row r="34" spans="1:11" ht="14.4" x14ac:dyDescent="0.3">
      <c r="A34" s="7" t="s">
        <v>9</v>
      </c>
      <c r="B34" s="23">
        <f>$B$22</f>
        <v>66</v>
      </c>
      <c r="C34" s="23">
        <f t="shared" ref="C34:G34" si="4">$B$22</f>
        <v>66</v>
      </c>
      <c r="D34" s="23">
        <f t="shared" si="4"/>
        <v>66</v>
      </c>
      <c r="E34" s="23">
        <f t="shared" si="4"/>
        <v>66</v>
      </c>
      <c r="F34" s="23">
        <f t="shared" si="4"/>
        <v>66</v>
      </c>
      <c r="G34" s="23">
        <f t="shared" si="4"/>
        <v>66</v>
      </c>
      <c r="H34" s="13">
        <f t="shared" si="2"/>
        <v>396</v>
      </c>
      <c r="I34" s="62"/>
      <c r="J34" s="62"/>
      <c r="K34" s="62"/>
    </row>
    <row r="35" spans="1:11" x14ac:dyDescent="0.25">
      <c r="A35" s="7" t="s">
        <v>11</v>
      </c>
      <c r="B35" s="13">
        <f t="shared" ref="B35:G35" si="5">(B34*$B$21*B5)/$B$13</f>
        <v>7392</v>
      </c>
      <c r="C35" s="13">
        <f t="shared" si="5"/>
        <v>8096</v>
      </c>
      <c r="D35" s="13">
        <f t="shared" si="5"/>
        <v>6688</v>
      </c>
      <c r="E35" s="13">
        <f t="shared" si="5"/>
        <v>8096</v>
      </c>
      <c r="F35" s="13">
        <f t="shared" si="5"/>
        <v>7744</v>
      </c>
      <c r="G35" s="13">
        <f t="shared" si="5"/>
        <v>7040</v>
      </c>
      <c r="H35" s="13">
        <f t="shared" si="2"/>
        <v>45056</v>
      </c>
    </row>
    <row r="36" spans="1:11" x14ac:dyDescent="0.25">
      <c r="A36" s="7" t="s">
        <v>19</v>
      </c>
      <c r="B36" s="13">
        <f t="shared" ref="B36:G36" si="6">(B35+B30-B31)</f>
        <v>782</v>
      </c>
      <c r="C36" s="13">
        <f t="shared" si="6"/>
        <v>978</v>
      </c>
      <c r="D36" s="13">
        <f t="shared" si="6"/>
        <v>-534</v>
      </c>
      <c r="E36" s="13">
        <f t="shared" si="6"/>
        <v>-254</v>
      </c>
      <c r="F36" s="13">
        <f t="shared" si="6"/>
        <v>-156</v>
      </c>
      <c r="G36" s="13">
        <f t="shared" si="6"/>
        <v>-1010</v>
      </c>
      <c r="H36" s="13">
        <f t="shared" si="2"/>
        <v>-194</v>
      </c>
    </row>
    <row r="37" spans="1:11" x14ac:dyDescent="0.25">
      <c r="A37" s="7" t="s">
        <v>12</v>
      </c>
      <c r="B37" s="13">
        <f>IF(B34-$B$20&gt;0,B34-$B$20,0)</f>
        <v>26</v>
      </c>
      <c r="C37" s="13">
        <f>IF(C34-B34&gt;0,C34-B34,0)</f>
        <v>0</v>
      </c>
      <c r="D37" s="13">
        <f t="shared" ref="D37:G37" si="7">IF(D34-C34&gt;0,D34-C34,0)</f>
        <v>0</v>
      </c>
      <c r="E37" s="13">
        <f t="shared" si="7"/>
        <v>0</v>
      </c>
      <c r="F37" s="13">
        <f t="shared" si="7"/>
        <v>0</v>
      </c>
      <c r="G37" s="13">
        <f t="shared" si="7"/>
        <v>0</v>
      </c>
      <c r="H37" s="13">
        <f t="shared" si="2"/>
        <v>26</v>
      </c>
    </row>
    <row r="38" spans="1:11" x14ac:dyDescent="0.25">
      <c r="A38" s="7" t="s">
        <v>13</v>
      </c>
      <c r="B38" s="13">
        <f>IF($B$20-B34&gt;0,$B$20-B34,0)</f>
        <v>0</v>
      </c>
      <c r="C38" s="13">
        <f>IF(B34-C34&gt;0,B34-C34,0)</f>
        <v>0</v>
      </c>
      <c r="D38" s="13">
        <f t="shared" ref="D38:G38" si="8">IF(C34-D34&gt;0,C34-D34,0)</f>
        <v>0</v>
      </c>
      <c r="E38" s="13">
        <f t="shared" si="8"/>
        <v>0</v>
      </c>
      <c r="F38" s="13">
        <f t="shared" si="8"/>
        <v>0</v>
      </c>
      <c r="G38" s="13">
        <f t="shared" si="8"/>
        <v>0</v>
      </c>
      <c r="H38" s="13">
        <f t="shared" si="2"/>
        <v>0</v>
      </c>
    </row>
    <row r="39" spans="1:11" x14ac:dyDescent="0.25">
      <c r="A39" s="7" t="s">
        <v>15</v>
      </c>
      <c r="B39" s="13">
        <f>IF($C$26="y",IF(B36&lt;0,IF(ABS(B36)&lt;$B$26,ABS(B36),$B$26),0),0)</f>
        <v>0</v>
      </c>
      <c r="C39" s="13">
        <f>IF($C$26="y",IF(C36&lt;0,IF(ABS(C36)&lt;$B$26,ABS(C36),$B$26),0),0)</f>
        <v>0</v>
      </c>
      <c r="D39" s="13">
        <f t="shared" ref="D39:G39" si="9">IF($C$26="y",IF(D36&lt;0,IF(ABS(D36)&lt;$B$26,ABS(D36),$B$26),0),0)</f>
        <v>534</v>
      </c>
      <c r="E39" s="13">
        <f t="shared" si="9"/>
        <v>254</v>
      </c>
      <c r="F39" s="13">
        <f t="shared" si="9"/>
        <v>156</v>
      </c>
      <c r="G39" s="13">
        <f t="shared" si="9"/>
        <v>1000</v>
      </c>
      <c r="H39" s="13">
        <f t="shared" si="2"/>
        <v>1944</v>
      </c>
    </row>
    <row r="40" spans="1:11" x14ac:dyDescent="0.25">
      <c r="A40" s="7" t="s">
        <v>27</v>
      </c>
      <c r="B40" s="13">
        <f>IF($C$25="y",IF(B36&lt;0,IF(ABS(B36)&lt;B34*$B$21*B5*$B$25/$B$13, ABS(B36),B34*$B$21*B5*$B$25/$B$13),0),0)</f>
        <v>0</v>
      </c>
      <c r="C40" s="13">
        <f t="shared" ref="C40:G40" si="10">IF($C$25="y",IF(C36&lt;0,IF(ABS(C36)&lt;C34*$B$21*C5*$B$25/$B$13, ABS(C36),C34*$B$21*C5*$B$25/$B$13),0),0)</f>
        <v>0</v>
      </c>
      <c r="D40" s="13">
        <f t="shared" si="10"/>
        <v>0</v>
      </c>
      <c r="E40" s="13">
        <f t="shared" si="10"/>
        <v>0</v>
      </c>
      <c r="F40" s="13">
        <f t="shared" si="10"/>
        <v>0</v>
      </c>
      <c r="G40" s="13">
        <f t="shared" si="10"/>
        <v>0</v>
      </c>
      <c r="H40" s="13">
        <f t="shared" si="2"/>
        <v>0</v>
      </c>
    </row>
    <row r="41" spans="1:11" x14ac:dyDescent="0.25">
      <c r="A41" s="7" t="s">
        <v>55</v>
      </c>
      <c r="B41" s="13">
        <f>IF(B36&lt;0,ABS(B36+B40+B39),0)</f>
        <v>0</v>
      </c>
      <c r="C41" s="13">
        <f t="shared" ref="C41:G41" si="11">IF(C36&lt;0,ABS(C36+C40+C39),0)</f>
        <v>0</v>
      </c>
      <c r="D41" s="13">
        <f t="shared" si="11"/>
        <v>0</v>
      </c>
      <c r="E41" s="13">
        <f t="shared" si="11"/>
        <v>0</v>
      </c>
      <c r="F41" s="13">
        <f t="shared" si="11"/>
        <v>0</v>
      </c>
      <c r="G41" s="13">
        <f t="shared" si="11"/>
        <v>10</v>
      </c>
      <c r="H41" s="13"/>
    </row>
    <row r="42" spans="1:11" x14ac:dyDescent="0.25">
      <c r="A42" s="6" t="s">
        <v>30</v>
      </c>
    </row>
    <row r="43" spans="1:11" x14ac:dyDescent="0.25">
      <c r="A43" s="7" t="s">
        <v>37</v>
      </c>
      <c r="B43" s="18">
        <f>B37*$B$11</f>
        <v>21840</v>
      </c>
      <c r="C43" s="18">
        <f>C37*$B$11</f>
        <v>0</v>
      </c>
      <c r="D43" s="18">
        <f t="shared" ref="D43:G43" si="12">D37*$B$11</f>
        <v>0</v>
      </c>
      <c r="E43" s="18">
        <f t="shared" si="12"/>
        <v>0</v>
      </c>
      <c r="F43" s="18">
        <f t="shared" si="12"/>
        <v>0</v>
      </c>
      <c r="G43" s="18">
        <f t="shared" si="12"/>
        <v>0</v>
      </c>
      <c r="H43" s="18">
        <f>SUM(B43:G43)</f>
        <v>21840</v>
      </c>
    </row>
    <row r="44" spans="1:11" x14ac:dyDescent="0.25">
      <c r="A44" s="7" t="s">
        <v>36</v>
      </c>
      <c r="B44" s="18">
        <f>B38*$B$12</f>
        <v>0</v>
      </c>
      <c r="C44" s="18">
        <f>C38*$B$12</f>
        <v>0</v>
      </c>
      <c r="D44" s="18">
        <f t="shared" ref="D44:G44" si="13">D38*$B$12</f>
        <v>0</v>
      </c>
      <c r="E44" s="18">
        <f t="shared" si="13"/>
        <v>0</v>
      </c>
      <c r="F44" s="18">
        <f t="shared" si="13"/>
        <v>0</v>
      </c>
      <c r="G44" s="18">
        <f t="shared" si="13"/>
        <v>0</v>
      </c>
      <c r="H44" s="18">
        <f t="shared" ref="H44:H50" si="14">SUM(B44:G44)</f>
        <v>0</v>
      </c>
    </row>
    <row r="45" spans="1:11" x14ac:dyDescent="0.25">
      <c r="A45" s="7" t="s">
        <v>38</v>
      </c>
      <c r="B45" s="18">
        <f t="shared" ref="B45:G45" si="15">B34*$B$21*B5*$B$14</f>
        <v>313236</v>
      </c>
      <c r="C45" s="18">
        <f t="shared" si="15"/>
        <v>343068</v>
      </c>
      <c r="D45" s="18">
        <f t="shared" si="15"/>
        <v>283404</v>
      </c>
      <c r="E45" s="18">
        <f t="shared" si="15"/>
        <v>343068</v>
      </c>
      <c r="F45" s="18">
        <f t="shared" si="15"/>
        <v>328152</v>
      </c>
      <c r="G45" s="18">
        <f t="shared" si="15"/>
        <v>298320</v>
      </c>
      <c r="H45" s="18">
        <f t="shared" si="14"/>
        <v>1909248</v>
      </c>
    </row>
    <row r="46" spans="1:11" x14ac:dyDescent="0.25">
      <c r="A46" s="8" t="s">
        <v>39</v>
      </c>
      <c r="B46" s="18">
        <f>B40*$B$13*$B$15</f>
        <v>0</v>
      </c>
      <c r="C46" s="18">
        <f>C40*$B$13*$B$15</f>
        <v>0</v>
      </c>
      <c r="D46" s="18">
        <f t="shared" ref="D46:G46" si="16">D40*$B$13*$B$15</f>
        <v>0</v>
      </c>
      <c r="E46" s="18">
        <f t="shared" si="16"/>
        <v>0</v>
      </c>
      <c r="F46" s="18">
        <f t="shared" si="16"/>
        <v>0</v>
      </c>
      <c r="G46" s="18">
        <f t="shared" si="16"/>
        <v>0</v>
      </c>
      <c r="H46" s="18">
        <f t="shared" si="14"/>
        <v>0</v>
      </c>
    </row>
    <row r="47" spans="1:11" x14ac:dyDescent="0.25">
      <c r="A47" s="8" t="s">
        <v>31</v>
      </c>
      <c r="B47" s="18">
        <f>B39*$B$10</f>
        <v>0</v>
      </c>
      <c r="C47" s="18">
        <f>C39*$B$10</f>
        <v>0</v>
      </c>
      <c r="D47" s="18">
        <f t="shared" ref="D47:G47" si="17">D39*$B$10</f>
        <v>614100</v>
      </c>
      <c r="E47" s="18">
        <f t="shared" si="17"/>
        <v>292100</v>
      </c>
      <c r="F47" s="18">
        <f t="shared" si="17"/>
        <v>179400</v>
      </c>
      <c r="G47" s="18">
        <f t="shared" si="17"/>
        <v>1150000</v>
      </c>
      <c r="H47" s="18">
        <f t="shared" si="14"/>
        <v>2235600</v>
      </c>
    </row>
    <row r="48" spans="1:11" x14ac:dyDescent="0.25">
      <c r="A48" s="7" t="s">
        <v>32</v>
      </c>
      <c r="B48" s="18">
        <f t="shared" ref="B48:G48" si="18">IF(B36&gt;0,((B36+B30)/2)*$B$8,(B30/2)*$B$8)</f>
        <v>92565</v>
      </c>
      <c r="C48" s="18">
        <f t="shared" si="18"/>
        <v>145200</v>
      </c>
      <c r="D48" s="18">
        <f t="shared" si="18"/>
        <v>80685</v>
      </c>
      <c r="E48" s="18">
        <f t="shared" si="18"/>
        <v>0</v>
      </c>
      <c r="F48" s="18">
        <f t="shared" si="18"/>
        <v>0</v>
      </c>
      <c r="G48" s="18">
        <f t="shared" si="18"/>
        <v>0</v>
      </c>
      <c r="H48" s="18">
        <f t="shared" si="14"/>
        <v>318450</v>
      </c>
    </row>
    <row r="49" spans="1:8" x14ac:dyDescent="0.25">
      <c r="A49" s="8" t="s">
        <v>33</v>
      </c>
      <c r="B49" s="18">
        <f>IF(B36+B39+B40&lt;0,ABS((B36+B39+B40))*$B$9,0)</f>
        <v>0</v>
      </c>
      <c r="C49" s="18">
        <f>IF(C36+C39+C40&lt;0,ABS((C36+C39+C40))*$B$9,0)</f>
        <v>0</v>
      </c>
      <c r="D49" s="18">
        <f t="shared" ref="D49:G49" si="19">IF(D36+D39+D40&lt;0,ABS((D36+D39+D40))*$B$9,0)</f>
        <v>0</v>
      </c>
      <c r="E49" s="18">
        <f t="shared" si="19"/>
        <v>0</v>
      </c>
      <c r="F49" s="18">
        <f t="shared" si="19"/>
        <v>0</v>
      </c>
      <c r="G49" s="18">
        <f t="shared" si="19"/>
        <v>28550</v>
      </c>
      <c r="H49" s="18">
        <f t="shared" si="14"/>
        <v>28550</v>
      </c>
    </row>
    <row r="50" spans="1:8" x14ac:dyDescent="0.25">
      <c r="A50" s="7" t="s">
        <v>34</v>
      </c>
      <c r="B50" s="18">
        <f>(B35+B39+B40)*$B$7</f>
        <v>7939008</v>
      </c>
      <c r="C50" s="18">
        <f t="shared" ref="C50:G50" si="20">(C35+C39+C40)*$B$7</f>
        <v>8695104</v>
      </c>
      <c r="D50" s="18">
        <f t="shared" si="20"/>
        <v>7756428</v>
      </c>
      <c r="E50" s="18">
        <f t="shared" si="20"/>
        <v>8967900</v>
      </c>
      <c r="F50" s="18">
        <f t="shared" si="20"/>
        <v>8484600</v>
      </c>
      <c r="G50" s="18">
        <f t="shared" si="20"/>
        <v>8634960</v>
      </c>
      <c r="H50" s="18">
        <f t="shared" si="14"/>
        <v>50478000</v>
      </c>
    </row>
    <row r="51" spans="1:8" x14ac:dyDescent="0.25">
      <c r="A51" s="3" t="s">
        <v>35</v>
      </c>
      <c r="B51" s="19">
        <f>SUM(B43:B50)</f>
        <v>8366649</v>
      </c>
      <c r="C51" s="19">
        <f>SUM(C43:C50)</f>
        <v>9183372</v>
      </c>
      <c r="D51" s="19">
        <f t="shared" ref="D51:G51" si="21">SUM(D43:D50)</f>
        <v>8734617</v>
      </c>
      <c r="E51" s="19">
        <f t="shared" si="21"/>
        <v>9603068</v>
      </c>
      <c r="F51" s="19">
        <f t="shared" si="21"/>
        <v>8992152</v>
      </c>
      <c r="G51" s="19">
        <f t="shared" si="21"/>
        <v>10111830</v>
      </c>
      <c r="H51" s="19">
        <f>SUM(B51:G51)</f>
        <v>54991688</v>
      </c>
    </row>
  </sheetData>
  <mergeCells count="1">
    <mergeCell ref="I25:K34"/>
  </mergeCells>
  <conditionalFormatting sqref="B41:H41">
    <cfRule type="cellIs" dxfId="11"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54"/>
  <sheetViews>
    <sheetView topLeftCell="A23" workbookViewId="0">
      <selection activeCell="A55" sqref="A55"/>
    </sheetView>
  </sheetViews>
  <sheetFormatPr defaultColWidth="24" defaultRowHeight="13.2" x14ac:dyDescent="0.25"/>
  <cols>
    <col min="1" max="1" width="49.109375" customWidth="1"/>
    <col min="2" max="2" width="12.6640625" bestFit="1" customWidth="1"/>
    <col min="3" max="8" width="13.77734375" bestFit="1" customWidth="1"/>
    <col min="9" max="9" width="33.33203125" customWidth="1"/>
  </cols>
  <sheetData>
    <row r="1" spans="1:10" ht="15.6" x14ac:dyDescent="0.3">
      <c r="A1" s="20" t="s">
        <v>69</v>
      </c>
      <c r="B1" s="61" t="s">
        <v>67</v>
      </c>
      <c r="C1" s="61"/>
      <c r="D1" s="61"/>
      <c r="E1" s="61"/>
    </row>
    <row r="2" spans="1:10" ht="15.6" x14ac:dyDescent="0.3">
      <c r="A2" s="20" t="s">
        <v>56</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ht="14.4" x14ac:dyDescent="0.3">
      <c r="A22" s="7" t="s">
        <v>16</v>
      </c>
      <c r="B22" s="23">
        <v>66</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52</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87</v>
      </c>
      <c r="D30" s="13">
        <f t="shared" ref="D30:G30" si="0">IF(C37&gt;0,C37,0)</f>
        <v>0</v>
      </c>
      <c r="E30" s="13">
        <f t="shared" si="0"/>
        <v>0</v>
      </c>
      <c r="F30" s="13">
        <f t="shared" si="0"/>
        <v>0</v>
      </c>
      <c r="G30" s="13">
        <f t="shared" si="0"/>
        <v>0</v>
      </c>
      <c r="H30" s="13">
        <f>SUM(B30:G30)</f>
        <v>427</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63</v>
      </c>
      <c r="B32" s="13">
        <f>(B31+B31*0.1)</f>
        <v>7645</v>
      </c>
      <c r="C32" s="13">
        <f t="shared" ref="C32:G32" si="3">(C31+C31*0.1)</f>
        <v>8690</v>
      </c>
      <c r="D32" s="13">
        <f t="shared" si="3"/>
        <v>9020</v>
      </c>
      <c r="E32" s="13">
        <f t="shared" si="3"/>
        <v>9185</v>
      </c>
      <c r="F32" s="13">
        <f t="shared" si="3"/>
        <v>8690</v>
      </c>
      <c r="G32" s="13">
        <f t="shared" si="3"/>
        <v>8855</v>
      </c>
      <c r="H32" s="13">
        <f t="shared" si="2"/>
        <v>52085</v>
      </c>
    </row>
    <row r="33" spans="1:8" x14ac:dyDescent="0.25">
      <c r="A33" s="7" t="s">
        <v>17</v>
      </c>
      <c r="B33" s="13">
        <f>B31*$B$18</f>
        <v>417</v>
      </c>
      <c r="C33" s="13">
        <f>C31*$B$18</f>
        <v>474</v>
      </c>
      <c r="D33" s="13">
        <f t="shared" ref="D33:G33" si="4">D31*$B$18</f>
        <v>492</v>
      </c>
      <c r="E33" s="13">
        <f t="shared" si="4"/>
        <v>501</v>
      </c>
      <c r="F33" s="13">
        <f t="shared" si="4"/>
        <v>474</v>
      </c>
      <c r="G33" s="13">
        <f t="shared" si="4"/>
        <v>483</v>
      </c>
      <c r="H33" s="13">
        <f t="shared" si="2"/>
        <v>2841</v>
      </c>
    </row>
    <row r="34" spans="1:8" x14ac:dyDescent="0.25">
      <c r="A34" s="7" t="s">
        <v>18</v>
      </c>
      <c r="B34" s="13">
        <f>B31-B30+B33</f>
        <v>7027</v>
      </c>
      <c r="C34" s="13">
        <f>C31-C30+C33+B42</f>
        <v>8287</v>
      </c>
      <c r="D34" s="13">
        <f t="shared" ref="D34:G34" si="5">D31-D30+D33+C42</f>
        <v>8692</v>
      </c>
      <c r="E34" s="13">
        <f t="shared" si="5"/>
        <v>10183</v>
      </c>
      <c r="F34" s="13">
        <f t="shared" si="5"/>
        <v>8463</v>
      </c>
      <c r="G34" s="13">
        <f t="shared" si="5"/>
        <v>8533</v>
      </c>
      <c r="H34" s="13">
        <f t="shared" si="2"/>
        <v>51185</v>
      </c>
    </row>
    <row r="35" spans="1:8" ht="14.4" x14ac:dyDescent="0.3">
      <c r="A35" s="7" t="s">
        <v>9</v>
      </c>
      <c r="B35" s="23">
        <f>$B$22</f>
        <v>66</v>
      </c>
      <c r="C35" s="23">
        <f t="shared" ref="C35:G35" si="6">$B$22</f>
        <v>66</v>
      </c>
      <c r="D35" s="23">
        <f t="shared" si="6"/>
        <v>66</v>
      </c>
      <c r="E35" s="23">
        <f t="shared" si="6"/>
        <v>66</v>
      </c>
      <c r="F35" s="23">
        <f t="shared" si="6"/>
        <v>66</v>
      </c>
      <c r="G35" s="23">
        <f t="shared" si="6"/>
        <v>66</v>
      </c>
      <c r="H35" s="13">
        <f t="shared" si="2"/>
        <v>396</v>
      </c>
    </row>
    <row r="36" spans="1:8" x14ac:dyDescent="0.25">
      <c r="A36" s="7" t="s">
        <v>11</v>
      </c>
      <c r="B36" s="13">
        <f>(B35*$B$21*B5)/$B$13</f>
        <v>7392</v>
      </c>
      <c r="C36" s="13">
        <f>(C35*$B$21*C5)/$B$13</f>
        <v>8096</v>
      </c>
      <c r="D36" s="13">
        <f t="shared" ref="D36:G36" si="7">(D35*$B$21*D5)/$B$13</f>
        <v>6688</v>
      </c>
      <c r="E36" s="13">
        <f t="shared" si="7"/>
        <v>8096</v>
      </c>
      <c r="F36" s="13">
        <f t="shared" si="7"/>
        <v>7744</v>
      </c>
      <c r="G36" s="13">
        <f t="shared" si="7"/>
        <v>7040</v>
      </c>
      <c r="H36" s="13">
        <f t="shared" si="2"/>
        <v>45056</v>
      </c>
    </row>
    <row r="37" spans="1:8" x14ac:dyDescent="0.25">
      <c r="A37" s="7" t="s">
        <v>19</v>
      </c>
      <c r="B37" s="13">
        <f>(B36+B30-B32)</f>
        <v>87</v>
      </c>
      <c r="C37" s="13">
        <f t="shared" ref="C37:G37" si="8">(C36+C30-C32)</f>
        <v>-507</v>
      </c>
      <c r="D37" s="13">
        <f t="shared" si="8"/>
        <v>-2332</v>
      </c>
      <c r="E37" s="13">
        <f t="shared" si="8"/>
        <v>-1089</v>
      </c>
      <c r="F37" s="13">
        <f t="shared" si="8"/>
        <v>-946</v>
      </c>
      <c r="G37" s="13">
        <f t="shared" si="8"/>
        <v>-1815</v>
      </c>
      <c r="H37" s="13">
        <f t="shared" si="2"/>
        <v>-6602</v>
      </c>
    </row>
    <row r="38" spans="1:8" x14ac:dyDescent="0.25">
      <c r="A38" s="7" t="s">
        <v>12</v>
      </c>
      <c r="B38" s="13">
        <f>IF(B35-$B$20&gt;0,B35-$B$20,0)</f>
        <v>26</v>
      </c>
      <c r="C38" s="13">
        <f>IF(C35-B35&gt;0,C35-B35,0)</f>
        <v>0</v>
      </c>
      <c r="D38" s="13">
        <f t="shared" ref="D38:G38" si="9">IF(D35-C35&gt;0,D35-C35,0)</f>
        <v>0</v>
      </c>
      <c r="E38" s="13">
        <f t="shared" si="9"/>
        <v>0</v>
      </c>
      <c r="F38" s="13">
        <f t="shared" si="9"/>
        <v>0</v>
      </c>
      <c r="G38" s="13">
        <f t="shared" si="9"/>
        <v>0</v>
      </c>
      <c r="H38" s="13">
        <f t="shared" si="2"/>
        <v>26</v>
      </c>
    </row>
    <row r="39" spans="1:8" x14ac:dyDescent="0.25">
      <c r="A39" s="7" t="s">
        <v>13</v>
      </c>
      <c r="B39" s="13">
        <f>IF($B$20-B35&gt;0,$B$20-B35,0)</f>
        <v>0</v>
      </c>
      <c r="C39" s="13">
        <f>IF(B35-C35&gt;0,B35-C35,0)</f>
        <v>0</v>
      </c>
      <c r="D39" s="13">
        <f t="shared" ref="D39:G39" si="10">IF(C35-D35&gt;0,C35-D35,0)</f>
        <v>0</v>
      </c>
      <c r="E39" s="13">
        <f t="shared" si="10"/>
        <v>0</v>
      </c>
      <c r="F39" s="13">
        <f t="shared" si="10"/>
        <v>0</v>
      </c>
      <c r="G39" s="13">
        <f t="shared" si="10"/>
        <v>0</v>
      </c>
      <c r="H39" s="13">
        <f t="shared" si="2"/>
        <v>0</v>
      </c>
    </row>
    <row r="40" spans="1:8" x14ac:dyDescent="0.25">
      <c r="A40" s="7" t="s">
        <v>15</v>
      </c>
      <c r="B40" s="13">
        <f>IF($C$26="y",IF(B37&lt;0,IF(ABS(B37)&lt;$B$26,ABS(B37),$B$26),0),0)</f>
        <v>0</v>
      </c>
      <c r="C40" s="13">
        <f>IF($C$26="y",IF(C37&lt;0,IF(ABS(C37)&lt;$B$26,ABS(C37),$B$26),0),0)</f>
        <v>507</v>
      </c>
      <c r="D40" s="13">
        <f t="shared" ref="D40:G40" si="11">IF($C$26="y",IF(D37&lt;0,IF(ABS(D37)&lt;$B$26,ABS(D37),$B$26),0),0)</f>
        <v>1000</v>
      </c>
      <c r="E40" s="13">
        <f t="shared" si="11"/>
        <v>1000</v>
      </c>
      <c r="F40" s="13">
        <f t="shared" si="11"/>
        <v>946</v>
      </c>
      <c r="G40" s="13">
        <f t="shared" si="11"/>
        <v>1000</v>
      </c>
      <c r="H40" s="13">
        <f t="shared" si="2"/>
        <v>4453</v>
      </c>
    </row>
    <row r="41" spans="1:8" x14ac:dyDescent="0.25">
      <c r="A41" s="7" t="s">
        <v>27</v>
      </c>
      <c r="B41" s="13">
        <f>IF($C$25="y",IF(B37&lt;0,IF(ABS(B37)&lt;B35*$B$21*B5*$B$25/$B$13, ABS(B37),B35*$B$21*B5*$B$25/$B$13),0),0)</f>
        <v>0</v>
      </c>
      <c r="C41" s="13">
        <f t="shared" ref="C41:G41" si="12">IF($C$25="y",IF(C37&lt;0,IF(ABS(C37)&lt;C35*$B$21*C5*$B$25/$B$13, ABS(C37),C35*$B$21*C5*$B$25/$B$13),0),0)</f>
        <v>0</v>
      </c>
      <c r="D41" s="13">
        <f t="shared" si="12"/>
        <v>0</v>
      </c>
      <c r="E41" s="13">
        <f t="shared" si="12"/>
        <v>0</v>
      </c>
      <c r="F41" s="13">
        <f t="shared" si="12"/>
        <v>0</v>
      </c>
      <c r="G41" s="13">
        <f t="shared" si="12"/>
        <v>0</v>
      </c>
      <c r="H41" s="13">
        <f t="shared" si="2"/>
        <v>0</v>
      </c>
    </row>
    <row r="42" spans="1:8" x14ac:dyDescent="0.25">
      <c r="A42" s="7" t="s">
        <v>55</v>
      </c>
      <c r="B42" s="13">
        <f>IF(B37&lt;0,ABS(B37+B41+B40),0)</f>
        <v>0</v>
      </c>
      <c r="C42" s="13">
        <f t="shared" ref="C42:G42" si="13">IF(C37&lt;0,ABS(C37+C41+C40),0)</f>
        <v>0</v>
      </c>
      <c r="D42" s="13">
        <f t="shared" si="13"/>
        <v>1332</v>
      </c>
      <c r="E42" s="13">
        <f t="shared" si="13"/>
        <v>89</v>
      </c>
      <c r="F42" s="13">
        <f t="shared" si="13"/>
        <v>0</v>
      </c>
      <c r="G42" s="13">
        <f t="shared" si="13"/>
        <v>815</v>
      </c>
      <c r="H42" s="13"/>
    </row>
    <row r="43" spans="1:8" x14ac:dyDescent="0.25">
      <c r="A43" s="6" t="s">
        <v>30</v>
      </c>
    </row>
    <row r="44" spans="1:8" x14ac:dyDescent="0.25">
      <c r="A44" s="7" t="s">
        <v>37</v>
      </c>
      <c r="B44" s="18">
        <f>B38*$B$11</f>
        <v>21840</v>
      </c>
      <c r="C44" s="18">
        <f>C38*$B$11</f>
        <v>0</v>
      </c>
      <c r="D44" s="18">
        <f t="shared" ref="D44:G44" si="14">D38*$B$11</f>
        <v>0</v>
      </c>
      <c r="E44" s="18">
        <f t="shared" si="14"/>
        <v>0</v>
      </c>
      <c r="F44" s="18">
        <f t="shared" si="14"/>
        <v>0</v>
      </c>
      <c r="G44" s="18">
        <f t="shared" si="14"/>
        <v>0</v>
      </c>
      <c r="H44" s="18">
        <f>SUM(B44:G44)</f>
        <v>21840</v>
      </c>
    </row>
    <row r="45" spans="1:8" x14ac:dyDescent="0.25">
      <c r="A45" s="7" t="s">
        <v>36</v>
      </c>
      <c r="B45" s="18">
        <f>B39*$B$12</f>
        <v>0</v>
      </c>
      <c r="C45" s="18">
        <f>C39*$B$12</f>
        <v>0</v>
      </c>
      <c r="D45" s="18">
        <f t="shared" ref="D45:G45" si="15">D39*$B$12</f>
        <v>0</v>
      </c>
      <c r="E45" s="18">
        <f t="shared" si="15"/>
        <v>0</v>
      </c>
      <c r="F45" s="18">
        <f t="shared" si="15"/>
        <v>0</v>
      </c>
      <c r="G45" s="18">
        <f t="shared" si="15"/>
        <v>0</v>
      </c>
      <c r="H45" s="18">
        <f t="shared" ref="H45:H51" si="16">SUM(B45:G45)</f>
        <v>0</v>
      </c>
    </row>
    <row r="46" spans="1:8" x14ac:dyDescent="0.25">
      <c r="A46" s="7" t="s">
        <v>38</v>
      </c>
      <c r="B46" s="18">
        <f>B35*$B$21*B5*$B$14</f>
        <v>313236</v>
      </c>
      <c r="C46" s="18">
        <f>C35*$B$21*C5*$B$14</f>
        <v>343068</v>
      </c>
      <c r="D46" s="18">
        <f t="shared" ref="D46:G46" si="17">D35*$B$21*D5*$B$14</f>
        <v>283404</v>
      </c>
      <c r="E46" s="18">
        <f t="shared" si="17"/>
        <v>343068</v>
      </c>
      <c r="F46" s="18">
        <f t="shared" si="17"/>
        <v>328152</v>
      </c>
      <c r="G46" s="18">
        <f t="shared" si="17"/>
        <v>298320</v>
      </c>
      <c r="H46" s="18">
        <f t="shared" si="16"/>
        <v>1909248</v>
      </c>
    </row>
    <row r="47" spans="1:8" x14ac:dyDescent="0.25">
      <c r="A47" s="8" t="s">
        <v>39</v>
      </c>
      <c r="B47" s="18">
        <f>B41*$B$13*$B$15</f>
        <v>0</v>
      </c>
      <c r="C47" s="18">
        <f>C41*$B$13*$B$15</f>
        <v>0</v>
      </c>
      <c r="D47" s="18">
        <f t="shared" ref="D47:G47" si="18">D41*$B$13*$B$15</f>
        <v>0</v>
      </c>
      <c r="E47" s="18">
        <f t="shared" si="18"/>
        <v>0</v>
      </c>
      <c r="F47" s="18">
        <f t="shared" si="18"/>
        <v>0</v>
      </c>
      <c r="G47" s="18">
        <f t="shared" si="18"/>
        <v>0</v>
      </c>
      <c r="H47" s="18">
        <f t="shared" si="16"/>
        <v>0</v>
      </c>
    </row>
    <row r="48" spans="1:8" x14ac:dyDescent="0.25">
      <c r="A48" s="8" t="s">
        <v>31</v>
      </c>
      <c r="B48" s="18">
        <f>B40*$B$10</f>
        <v>0</v>
      </c>
      <c r="C48" s="18">
        <f>C40*$B$10</f>
        <v>583050</v>
      </c>
      <c r="D48" s="18">
        <f t="shared" ref="D48:G48" si="19">D40*$B$10</f>
        <v>1150000</v>
      </c>
      <c r="E48" s="18">
        <f t="shared" si="19"/>
        <v>1150000</v>
      </c>
      <c r="F48" s="18">
        <f t="shared" si="19"/>
        <v>1087900</v>
      </c>
      <c r="G48" s="18">
        <f t="shared" si="19"/>
        <v>1150000</v>
      </c>
      <c r="H48" s="18">
        <f t="shared" si="16"/>
        <v>5120950</v>
      </c>
    </row>
    <row r="49" spans="1:9" x14ac:dyDescent="0.25">
      <c r="A49" s="7" t="s">
        <v>32</v>
      </c>
      <c r="B49" s="18">
        <f>IF(B37&gt;0,((B37+B30)/2)*$B$8,(B30/2)*$B$8)</f>
        <v>35227.5</v>
      </c>
      <c r="C49" s="18">
        <f>IF(C37&gt;0,((C37+C30)/2)*$B$8,(C30/2)*$B$8)</f>
        <v>7177.5</v>
      </c>
      <c r="D49" s="18">
        <f t="shared" ref="D49:G49" si="20">IF(D37&gt;0,((D37+D30)/2)*$B$8,(D30/2)*$B$8)</f>
        <v>0</v>
      </c>
      <c r="E49" s="18">
        <f t="shared" si="20"/>
        <v>0</v>
      </c>
      <c r="F49" s="18">
        <f t="shared" si="20"/>
        <v>0</v>
      </c>
      <c r="G49" s="18">
        <f t="shared" si="20"/>
        <v>0</v>
      </c>
      <c r="H49" s="18">
        <f t="shared" si="16"/>
        <v>42405</v>
      </c>
    </row>
    <row r="50" spans="1:9" x14ac:dyDescent="0.25">
      <c r="A50" s="8" t="s">
        <v>33</v>
      </c>
      <c r="B50" s="18">
        <f>IF(B37+B40+B41&lt;0,ABS((B37+B40+B41))*$B$9,0)</f>
        <v>0</v>
      </c>
      <c r="C50" s="18">
        <f>IF(C37+C40+C41&lt;0,ABS((C37+C40+C41))*$B$9,0)</f>
        <v>0</v>
      </c>
      <c r="D50" s="18">
        <f t="shared" ref="D50:G50" si="21">IF(D37+D40+D41&lt;0,ABS((D37+D40+D41))*$B$9,0)</f>
        <v>3802860</v>
      </c>
      <c r="E50" s="18">
        <f t="shared" si="21"/>
        <v>254095</v>
      </c>
      <c r="F50" s="18">
        <f t="shared" si="21"/>
        <v>0</v>
      </c>
      <c r="G50" s="18">
        <f t="shared" si="21"/>
        <v>2326825</v>
      </c>
      <c r="H50" s="18">
        <f t="shared" si="16"/>
        <v>6383780</v>
      </c>
    </row>
    <row r="51" spans="1:9" x14ac:dyDescent="0.25">
      <c r="A51" s="7" t="s">
        <v>34</v>
      </c>
      <c r="B51" s="18">
        <f>(B36+B41+B40)*$B$7</f>
        <v>7939008</v>
      </c>
      <c r="C51" s="18">
        <f t="shared" ref="C51:G51" si="22">(C36+C41+C40)*$B$7</f>
        <v>9239622</v>
      </c>
      <c r="D51" s="18">
        <f t="shared" si="22"/>
        <v>8256912</v>
      </c>
      <c r="E51" s="18">
        <f t="shared" si="22"/>
        <v>9769104</v>
      </c>
      <c r="F51" s="18">
        <f t="shared" si="22"/>
        <v>9333060</v>
      </c>
      <c r="G51" s="18">
        <f t="shared" si="22"/>
        <v>8634960</v>
      </c>
      <c r="H51" s="18">
        <f t="shared" si="16"/>
        <v>53172666</v>
      </c>
    </row>
    <row r="52" spans="1:9" x14ac:dyDescent="0.25">
      <c r="A52" s="3" t="s">
        <v>35</v>
      </c>
      <c r="B52" s="19">
        <f>SUM(B44:B51)</f>
        <v>8309311.5</v>
      </c>
      <c r="C52" s="19">
        <f>SUM(C44:C51)</f>
        <v>10172917.5</v>
      </c>
      <c r="D52" s="19">
        <f t="shared" ref="D52:G52" si="23">SUM(D44:D51)</f>
        <v>13493176</v>
      </c>
      <c r="E52" s="19">
        <f t="shared" si="23"/>
        <v>11516267</v>
      </c>
      <c r="F52" s="19">
        <f t="shared" si="23"/>
        <v>10749112</v>
      </c>
      <c r="G52" s="19">
        <f t="shared" si="23"/>
        <v>12410105</v>
      </c>
      <c r="H52" s="19">
        <f>SUM(B52:G52)</f>
        <v>66650889</v>
      </c>
    </row>
    <row r="54" spans="1:9" x14ac:dyDescent="0.25">
      <c r="A54" s="52" t="s">
        <v>88</v>
      </c>
      <c r="B54" s="51"/>
      <c r="C54" s="51"/>
      <c r="D54" s="51"/>
      <c r="E54" s="51"/>
      <c r="F54" s="51"/>
      <c r="G54" s="51"/>
      <c r="H54" s="51"/>
      <c r="I54" s="51"/>
    </row>
  </sheetData>
  <mergeCells count="1">
    <mergeCell ref="B1:E1"/>
  </mergeCells>
  <conditionalFormatting sqref="B42:H42">
    <cfRule type="cellIs" dxfId="10"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54"/>
  <sheetViews>
    <sheetView topLeftCell="A22" workbookViewId="0">
      <selection activeCell="A55" sqref="A55"/>
    </sheetView>
  </sheetViews>
  <sheetFormatPr defaultColWidth="24" defaultRowHeight="13.2" x14ac:dyDescent="0.25"/>
  <cols>
    <col min="1" max="1" width="49.109375" customWidth="1"/>
    <col min="2" max="2" width="12.6640625" bestFit="1" customWidth="1"/>
    <col min="3" max="8" width="13.77734375" bestFit="1" customWidth="1"/>
    <col min="9" max="9" width="33.33203125" customWidth="1"/>
  </cols>
  <sheetData>
    <row r="1" spans="1:10" ht="15.6" x14ac:dyDescent="0.3">
      <c r="A1" s="20" t="s">
        <v>69</v>
      </c>
      <c r="B1" s="61" t="s">
        <v>68</v>
      </c>
      <c r="C1" s="61"/>
      <c r="D1" s="61"/>
      <c r="E1" s="61"/>
    </row>
    <row r="2" spans="1:10" ht="15.6" x14ac:dyDescent="0.3">
      <c r="A2" s="20" t="s">
        <v>56</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x14ac:dyDescent="0.25">
      <c r="A22" s="7" t="s">
        <v>16</v>
      </c>
      <c r="B22" s="13">
        <v>66</v>
      </c>
    </row>
    <row r="23" spans="1:8" x14ac:dyDescent="0.25">
      <c r="A23" s="7"/>
    </row>
    <row r="24" spans="1:8" x14ac:dyDescent="0.25">
      <c r="A24" s="9" t="s">
        <v>47</v>
      </c>
      <c r="B24" s="5"/>
      <c r="C24" s="15" t="s">
        <v>51</v>
      </c>
    </row>
    <row r="25" spans="1:8" x14ac:dyDescent="0.25">
      <c r="A25" s="7" t="s">
        <v>50</v>
      </c>
      <c r="B25" s="12">
        <v>0.3</v>
      </c>
      <c r="C25" s="15" t="s">
        <v>53</v>
      </c>
    </row>
    <row r="26" spans="1:8" x14ac:dyDescent="0.25">
      <c r="A26" s="7" t="s">
        <v>48</v>
      </c>
      <c r="B26" s="12">
        <v>1000</v>
      </c>
      <c r="C26" s="15" t="s">
        <v>52</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ht="14.4" x14ac:dyDescent="0.3">
      <c r="A30" s="7" t="s">
        <v>7</v>
      </c>
      <c r="B30" s="13">
        <f>$B$17</f>
        <v>340</v>
      </c>
      <c r="C30" s="21">
        <f>IF(B37&gt;0,B37,0)</f>
        <v>1477</v>
      </c>
      <c r="D30" s="21">
        <f t="shared" ref="D30:G30" si="0">IF(C37&gt;0,C37,0)</f>
        <v>2463</v>
      </c>
      <c r="E30" s="21">
        <f t="shared" si="0"/>
        <v>1771</v>
      </c>
      <c r="F30" s="21">
        <f t="shared" si="0"/>
        <v>2352</v>
      </c>
      <c r="G30" s="21">
        <f t="shared" si="0"/>
        <v>2986</v>
      </c>
      <c r="H30" s="13">
        <f>SUM(B30:G30)</f>
        <v>11389</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64</v>
      </c>
      <c r="B32" s="13">
        <f>(B31-B31*0.1)</f>
        <v>6255</v>
      </c>
      <c r="C32" s="13">
        <f t="shared" ref="C32:G32" si="3">(C31-C31*0.1)</f>
        <v>7110</v>
      </c>
      <c r="D32" s="13">
        <f t="shared" si="3"/>
        <v>7380</v>
      </c>
      <c r="E32" s="13">
        <f t="shared" si="3"/>
        <v>7515</v>
      </c>
      <c r="F32" s="13">
        <f t="shared" si="3"/>
        <v>7110</v>
      </c>
      <c r="G32" s="13">
        <f t="shared" si="3"/>
        <v>7245</v>
      </c>
      <c r="H32" s="13">
        <f t="shared" si="2"/>
        <v>42615</v>
      </c>
    </row>
    <row r="33" spans="1:10" x14ac:dyDescent="0.25">
      <c r="A33" s="7" t="s">
        <v>17</v>
      </c>
      <c r="B33" s="13">
        <f>B31*$B$18</f>
        <v>417</v>
      </c>
      <c r="C33" s="13">
        <f>C31*$B$18</f>
        <v>474</v>
      </c>
      <c r="D33" s="13">
        <f t="shared" ref="D33:G33" si="4">D31*$B$18</f>
        <v>492</v>
      </c>
      <c r="E33" s="13">
        <f t="shared" si="4"/>
        <v>501</v>
      </c>
      <c r="F33" s="13">
        <f t="shared" si="4"/>
        <v>474</v>
      </c>
      <c r="G33" s="13">
        <f t="shared" si="4"/>
        <v>483</v>
      </c>
      <c r="H33" s="13">
        <f t="shared" si="2"/>
        <v>2841</v>
      </c>
      <c r="J33" s="17"/>
    </row>
    <row r="34" spans="1:10" x14ac:dyDescent="0.25">
      <c r="A34" s="7" t="s">
        <v>18</v>
      </c>
      <c r="B34" s="13">
        <f>B31-B30+B33</f>
        <v>7027</v>
      </c>
      <c r="C34" s="13">
        <f>C31-C30+C33+B42</f>
        <v>6897</v>
      </c>
      <c r="D34" s="13">
        <f t="shared" ref="D34:G34" si="5">D31-D30+D33+C42</f>
        <v>6229</v>
      </c>
      <c r="E34" s="13">
        <f t="shared" si="5"/>
        <v>7080</v>
      </c>
      <c r="F34" s="13">
        <f t="shared" si="5"/>
        <v>6022</v>
      </c>
      <c r="G34" s="13">
        <f t="shared" si="5"/>
        <v>5547</v>
      </c>
      <c r="H34" s="13">
        <f t="shared" si="2"/>
        <v>38802</v>
      </c>
      <c r="J34" s="17"/>
    </row>
    <row r="35" spans="1:10" x14ac:dyDescent="0.25">
      <c r="A35" s="7" t="s">
        <v>9</v>
      </c>
      <c r="B35" s="14">
        <f>$B$22</f>
        <v>66</v>
      </c>
      <c r="C35" s="14">
        <f t="shared" ref="C35:G35" si="6">$B$22</f>
        <v>66</v>
      </c>
      <c r="D35" s="14">
        <f t="shared" si="6"/>
        <v>66</v>
      </c>
      <c r="E35" s="14">
        <f t="shared" si="6"/>
        <v>66</v>
      </c>
      <c r="F35" s="14">
        <f t="shared" si="6"/>
        <v>66</v>
      </c>
      <c r="G35" s="14">
        <f t="shared" si="6"/>
        <v>66</v>
      </c>
      <c r="H35" s="13">
        <f t="shared" si="2"/>
        <v>396</v>
      </c>
      <c r="J35" s="17"/>
    </row>
    <row r="36" spans="1:10" x14ac:dyDescent="0.25">
      <c r="A36" s="7" t="s">
        <v>11</v>
      </c>
      <c r="B36" s="13">
        <f>(B35*$B$21*B5)/$B$13</f>
        <v>7392</v>
      </c>
      <c r="C36" s="13">
        <f>(C35*$B$21*C5)/$B$13</f>
        <v>8096</v>
      </c>
      <c r="D36" s="13">
        <f t="shared" ref="D36:G36" si="7">(D35*$B$21*D5)/$B$13</f>
        <v>6688</v>
      </c>
      <c r="E36" s="13">
        <f t="shared" si="7"/>
        <v>8096</v>
      </c>
      <c r="F36" s="13">
        <f t="shared" si="7"/>
        <v>7744</v>
      </c>
      <c r="G36" s="13">
        <f t="shared" si="7"/>
        <v>7040</v>
      </c>
      <c r="H36" s="13">
        <f t="shared" si="2"/>
        <v>45056</v>
      </c>
    </row>
    <row r="37" spans="1:10" x14ac:dyDescent="0.25">
      <c r="A37" s="7" t="s">
        <v>19</v>
      </c>
      <c r="B37" s="13">
        <f>(B36+B30-B32)</f>
        <v>1477</v>
      </c>
      <c r="C37" s="13">
        <f t="shared" ref="C37:G37" si="8">(C36+C30-C32)</f>
        <v>2463</v>
      </c>
      <c r="D37" s="13">
        <f t="shared" si="8"/>
        <v>1771</v>
      </c>
      <c r="E37" s="13">
        <f t="shared" si="8"/>
        <v>2352</v>
      </c>
      <c r="F37" s="13">
        <f t="shared" si="8"/>
        <v>2986</v>
      </c>
      <c r="G37" s="13">
        <f t="shared" si="8"/>
        <v>2781</v>
      </c>
      <c r="H37" s="13">
        <f t="shared" si="2"/>
        <v>13830</v>
      </c>
    </row>
    <row r="38" spans="1:10" x14ac:dyDescent="0.25">
      <c r="A38" s="7" t="s">
        <v>12</v>
      </c>
      <c r="B38" s="13">
        <f>IF(B35-$B$20&gt;0,B35-$B$20,0)</f>
        <v>26</v>
      </c>
      <c r="C38" s="13">
        <f>IF(C35-B35&gt;0,C35-B35,0)</f>
        <v>0</v>
      </c>
      <c r="D38" s="13">
        <f t="shared" ref="D38:G38" si="9">IF(D35-C35&gt;0,D35-C35,0)</f>
        <v>0</v>
      </c>
      <c r="E38" s="13">
        <f t="shared" si="9"/>
        <v>0</v>
      </c>
      <c r="F38" s="13">
        <f t="shared" si="9"/>
        <v>0</v>
      </c>
      <c r="G38" s="13">
        <f t="shared" si="9"/>
        <v>0</v>
      </c>
      <c r="H38" s="13">
        <f t="shared" si="2"/>
        <v>26</v>
      </c>
    </row>
    <row r="39" spans="1:10" x14ac:dyDescent="0.25">
      <c r="A39" s="7" t="s">
        <v>13</v>
      </c>
      <c r="B39" s="13">
        <f>IF($B$20-B35&gt;0,$B$20-B35,0)</f>
        <v>0</v>
      </c>
      <c r="C39" s="13">
        <f>IF(B35-C35&gt;0,B35-C35,0)</f>
        <v>0</v>
      </c>
      <c r="D39" s="13">
        <f t="shared" ref="D39:G39" si="10">IF(C35-D35&gt;0,C35-D35,0)</f>
        <v>0</v>
      </c>
      <c r="E39" s="13">
        <f t="shared" si="10"/>
        <v>0</v>
      </c>
      <c r="F39" s="13">
        <f t="shared" si="10"/>
        <v>0</v>
      </c>
      <c r="G39" s="13">
        <f t="shared" si="10"/>
        <v>0</v>
      </c>
      <c r="H39" s="13">
        <f t="shared" si="2"/>
        <v>0</v>
      </c>
    </row>
    <row r="40" spans="1:10" x14ac:dyDescent="0.25">
      <c r="A40" s="7" t="s">
        <v>15</v>
      </c>
      <c r="B40" s="13">
        <f>IF($C$26="y",IF(B37&lt;0,IF(ABS(B37)&lt;$B$26,ABS(B37),$B$26),0),0)</f>
        <v>0</v>
      </c>
      <c r="C40" s="13">
        <f>IF($C$26="y",IF(C37&lt;0,IF(ABS(C37)&lt;$B$26,ABS(C37),$B$26),0),0)</f>
        <v>0</v>
      </c>
      <c r="D40" s="13">
        <f t="shared" ref="D40:G40" si="11">IF($C$26="y",IF(D37&lt;0,IF(ABS(D37)&lt;$B$26,ABS(D37),$B$26),0),0)</f>
        <v>0</v>
      </c>
      <c r="E40" s="13">
        <f t="shared" si="11"/>
        <v>0</v>
      </c>
      <c r="F40" s="13">
        <f t="shared" si="11"/>
        <v>0</v>
      </c>
      <c r="G40" s="13">
        <f t="shared" si="11"/>
        <v>0</v>
      </c>
      <c r="H40" s="13">
        <f t="shared" si="2"/>
        <v>0</v>
      </c>
    </row>
    <row r="41" spans="1:10" x14ac:dyDescent="0.25">
      <c r="A41" s="7" t="s">
        <v>27</v>
      </c>
      <c r="B41" s="13">
        <f>IF($C$25="y",IF(B37&lt;0,IF(ABS(B37)&lt;B35*$B$21*B5*$B$25/$B$13, ABS(B37),B35*$B$21*B5*$B$25/$B$13),0),0)</f>
        <v>0</v>
      </c>
      <c r="C41" s="13">
        <f t="shared" ref="C41:G41" si="12">IF($C$25="y",IF(C37&lt;0,IF(ABS(C37)&lt;C35*$B$21*C5*$B$25/$B$13, ABS(C37),C35*$B$21*C5*$B$25/$B$13),0),0)</f>
        <v>0</v>
      </c>
      <c r="D41" s="13">
        <f t="shared" si="12"/>
        <v>0</v>
      </c>
      <c r="E41" s="13">
        <f t="shared" si="12"/>
        <v>0</v>
      </c>
      <c r="F41" s="13">
        <f t="shared" si="12"/>
        <v>0</v>
      </c>
      <c r="G41" s="13">
        <f t="shared" si="12"/>
        <v>0</v>
      </c>
      <c r="H41" s="13">
        <f t="shared" si="2"/>
        <v>0</v>
      </c>
    </row>
    <row r="42" spans="1:10" x14ac:dyDescent="0.25">
      <c r="A42" s="7" t="s">
        <v>55</v>
      </c>
      <c r="B42" s="13">
        <f>IF(B37&lt;0,ABS(B37+B41+B40),0)</f>
        <v>0</v>
      </c>
      <c r="C42" s="13">
        <f t="shared" ref="C42:G42" si="13">IF(C37&lt;0,ABS(C37+C41+C40),0)</f>
        <v>0</v>
      </c>
      <c r="D42" s="13">
        <f t="shared" si="13"/>
        <v>0</v>
      </c>
      <c r="E42" s="13">
        <f t="shared" si="13"/>
        <v>0</v>
      </c>
      <c r="F42" s="13">
        <f t="shared" si="13"/>
        <v>0</v>
      </c>
      <c r="G42" s="13">
        <f t="shared" si="13"/>
        <v>0</v>
      </c>
      <c r="H42" s="13"/>
    </row>
    <row r="43" spans="1:10" x14ac:dyDescent="0.25">
      <c r="A43" s="6" t="s">
        <v>30</v>
      </c>
    </row>
    <row r="44" spans="1:10" x14ac:dyDescent="0.25">
      <c r="A44" s="7" t="s">
        <v>37</v>
      </c>
      <c r="B44" s="18">
        <f>B38*$B$11</f>
        <v>21840</v>
      </c>
      <c r="C44" s="18">
        <f>C38*$B$11</f>
        <v>0</v>
      </c>
      <c r="D44" s="18">
        <f t="shared" ref="D44:G44" si="14">D38*$B$11</f>
        <v>0</v>
      </c>
      <c r="E44" s="18">
        <f t="shared" si="14"/>
        <v>0</v>
      </c>
      <c r="F44" s="18">
        <f t="shared" si="14"/>
        <v>0</v>
      </c>
      <c r="G44" s="18">
        <f t="shared" si="14"/>
        <v>0</v>
      </c>
      <c r="H44" s="18">
        <f>SUM(B44:G44)</f>
        <v>21840</v>
      </c>
    </row>
    <row r="45" spans="1:10" x14ac:dyDescent="0.25">
      <c r="A45" s="7" t="s">
        <v>36</v>
      </c>
      <c r="B45" s="18">
        <f>B39*$B$12</f>
        <v>0</v>
      </c>
      <c r="C45" s="18">
        <f>C39*$B$12</f>
        <v>0</v>
      </c>
      <c r="D45" s="18">
        <f t="shared" ref="D45:G45" si="15">D39*$B$12</f>
        <v>0</v>
      </c>
      <c r="E45" s="18">
        <f t="shared" si="15"/>
        <v>0</v>
      </c>
      <c r="F45" s="18">
        <f t="shared" si="15"/>
        <v>0</v>
      </c>
      <c r="G45" s="18">
        <f t="shared" si="15"/>
        <v>0</v>
      </c>
      <c r="H45" s="18">
        <f t="shared" ref="H45:H51" si="16">SUM(B45:G45)</f>
        <v>0</v>
      </c>
    </row>
    <row r="46" spans="1:10" x14ac:dyDescent="0.25">
      <c r="A46" s="7" t="s">
        <v>38</v>
      </c>
      <c r="B46" s="18">
        <f>B35*$B$21*B5*$B$14</f>
        <v>313236</v>
      </c>
      <c r="C46" s="18">
        <f>C35*$B$21*C5*$B$14</f>
        <v>343068</v>
      </c>
      <c r="D46" s="18">
        <f t="shared" ref="D46:G46" si="17">D35*$B$21*D5*$B$14</f>
        <v>283404</v>
      </c>
      <c r="E46" s="18">
        <f t="shared" si="17"/>
        <v>343068</v>
      </c>
      <c r="F46" s="18">
        <f t="shared" si="17"/>
        <v>328152</v>
      </c>
      <c r="G46" s="18">
        <f t="shared" si="17"/>
        <v>298320</v>
      </c>
      <c r="H46" s="18">
        <f t="shared" si="16"/>
        <v>1909248</v>
      </c>
    </row>
    <row r="47" spans="1:10" x14ac:dyDescent="0.25">
      <c r="A47" s="8" t="s">
        <v>39</v>
      </c>
      <c r="B47" s="18">
        <f>B41*$B$13*$B$15</f>
        <v>0</v>
      </c>
      <c r="C47" s="18">
        <f>C41*$B$13*$B$15</f>
        <v>0</v>
      </c>
      <c r="D47" s="18">
        <f t="shared" ref="D47:G47" si="18">D41*$B$13*$B$15</f>
        <v>0</v>
      </c>
      <c r="E47" s="18">
        <f t="shared" si="18"/>
        <v>0</v>
      </c>
      <c r="F47" s="18">
        <f t="shared" si="18"/>
        <v>0</v>
      </c>
      <c r="G47" s="18">
        <f t="shared" si="18"/>
        <v>0</v>
      </c>
      <c r="H47" s="18">
        <f t="shared" si="16"/>
        <v>0</v>
      </c>
    </row>
    <row r="48" spans="1:10" x14ac:dyDescent="0.25">
      <c r="A48" s="8" t="s">
        <v>31</v>
      </c>
      <c r="B48" s="18">
        <f>B40*$B$10</f>
        <v>0</v>
      </c>
      <c r="C48" s="18">
        <f>C40*$B$10</f>
        <v>0</v>
      </c>
      <c r="D48" s="18">
        <f t="shared" ref="D48:G48" si="19">D40*$B$10</f>
        <v>0</v>
      </c>
      <c r="E48" s="18">
        <f t="shared" si="19"/>
        <v>0</v>
      </c>
      <c r="F48" s="18">
        <f t="shared" si="19"/>
        <v>0</v>
      </c>
      <c r="G48" s="18">
        <f t="shared" si="19"/>
        <v>0</v>
      </c>
      <c r="H48" s="18">
        <f t="shared" si="16"/>
        <v>0</v>
      </c>
    </row>
    <row r="49" spans="1:8" ht="14.4" x14ac:dyDescent="0.3">
      <c r="A49" s="7" t="s">
        <v>32</v>
      </c>
      <c r="B49" s="18">
        <f>IF(B37&gt;0,((B37+B30)/2)*$B$8,(B30/2)*$B$8)</f>
        <v>149902.5</v>
      </c>
      <c r="C49" s="22">
        <f>IF(C37&gt;0,((C37+C30)/2)*$B$8,(C30/2)*$B$8)</f>
        <v>325050</v>
      </c>
      <c r="D49" s="22">
        <f t="shared" ref="D49:G49" si="20">IF(D37&gt;0,((D37+D30)/2)*$B$8,(D30/2)*$B$8)</f>
        <v>349305</v>
      </c>
      <c r="E49" s="22">
        <f t="shared" si="20"/>
        <v>340147.5</v>
      </c>
      <c r="F49" s="22">
        <f t="shared" si="20"/>
        <v>440385</v>
      </c>
      <c r="G49" s="22">
        <f t="shared" si="20"/>
        <v>475777.5</v>
      </c>
      <c r="H49" s="18">
        <f t="shared" si="16"/>
        <v>2080567.5</v>
      </c>
    </row>
    <row r="50" spans="1:8" x14ac:dyDescent="0.25">
      <c r="A50" s="8" t="s">
        <v>33</v>
      </c>
      <c r="B50" s="18">
        <f>IF(B37+B40+B41&lt;0,ABS((B37+B40+B41))*$B$9,0)</f>
        <v>0</v>
      </c>
      <c r="C50" s="18">
        <f>IF(C37+C40+C41&lt;0,ABS((C37+C40+C41))*$B$9,0)</f>
        <v>0</v>
      </c>
      <c r="D50" s="18">
        <f t="shared" ref="D50:G50" si="21">IF(D37+D40+D41&lt;0,ABS((D37+D40+D41))*$B$9,0)</f>
        <v>0</v>
      </c>
      <c r="E50" s="18">
        <f t="shared" si="21"/>
        <v>0</v>
      </c>
      <c r="F50" s="18">
        <f t="shared" si="21"/>
        <v>0</v>
      </c>
      <c r="G50" s="18">
        <f t="shared" si="21"/>
        <v>0</v>
      </c>
      <c r="H50" s="18">
        <f t="shared" si="16"/>
        <v>0</v>
      </c>
    </row>
    <row r="51" spans="1:8" x14ac:dyDescent="0.25">
      <c r="A51" s="7" t="s">
        <v>34</v>
      </c>
      <c r="B51" s="18">
        <f>(B36+B40+B41)*$B$7</f>
        <v>7939008</v>
      </c>
      <c r="C51" s="18">
        <f t="shared" ref="C51:G51" si="22">(C36+C40+C41)*$B$7</f>
        <v>8695104</v>
      </c>
      <c r="D51" s="18">
        <f t="shared" si="22"/>
        <v>7182912</v>
      </c>
      <c r="E51" s="18">
        <f t="shared" si="22"/>
        <v>8695104</v>
      </c>
      <c r="F51" s="18">
        <f t="shared" si="22"/>
        <v>8317056</v>
      </c>
      <c r="G51" s="18">
        <f t="shared" si="22"/>
        <v>7560960</v>
      </c>
      <c r="H51" s="18">
        <f t="shared" si="16"/>
        <v>48390144</v>
      </c>
    </row>
    <row r="52" spans="1:8" x14ac:dyDescent="0.25">
      <c r="A52" s="3" t="s">
        <v>35</v>
      </c>
      <c r="B52" s="19">
        <f>SUM(B44:B51)</f>
        <v>8423986.5</v>
      </c>
      <c r="C52" s="19">
        <f>SUM(C44:C51)</f>
        <v>9363222</v>
      </c>
      <c r="D52" s="19">
        <f t="shared" ref="D52:G52" si="23">SUM(D44:D51)</f>
        <v>7815621</v>
      </c>
      <c r="E52" s="19">
        <f t="shared" si="23"/>
        <v>9378319.5</v>
      </c>
      <c r="F52" s="19">
        <f t="shared" si="23"/>
        <v>9085593</v>
      </c>
      <c r="G52" s="19">
        <f t="shared" si="23"/>
        <v>8335057.5</v>
      </c>
      <c r="H52" s="19">
        <f>SUM(B52:G52)</f>
        <v>52401799.5</v>
      </c>
    </row>
    <row r="54" spans="1:8" x14ac:dyDescent="0.25">
      <c r="A54" s="52" t="s">
        <v>89</v>
      </c>
    </row>
  </sheetData>
  <mergeCells count="1">
    <mergeCell ref="B1:E1"/>
  </mergeCells>
  <conditionalFormatting sqref="B42:H42">
    <cfRule type="cellIs" dxfId="9"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51"/>
  <sheetViews>
    <sheetView topLeftCell="A12" workbookViewId="0">
      <selection activeCell="I20" sqref="I20:J29"/>
    </sheetView>
  </sheetViews>
  <sheetFormatPr defaultColWidth="24" defaultRowHeight="13.2" x14ac:dyDescent="0.25"/>
  <cols>
    <col min="1" max="1" width="49.109375" customWidth="1"/>
    <col min="2" max="7" width="12.6640625" bestFit="1" customWidth="1"/>
    <col min="8" max="8" width="16.44140625" customWidth="1"/>
    <col min="9" max="9" width="33.33203125" customWidth="1"/>
  </cols>
  <sheetData>
    <row r="1" spans="1:10" ht="15.6" x14ac:dyDescent="0.3">
      <c r="A1" s="20" t="s">
        <v>70</v>
      </c>
    </row>
    <row r="2" spans="1:10" ht="15.6" x14ac:dyDescent="0.3">
      <c r="A2" s="20" t="s">
        <v>54</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10" x14ac:dyDescent="0.25">
      <c r="A17" s="7" t="s">
        <v>25</v>
      </c>
      <c r="B17" s="11">
        <v>340</v>
      </c>
    </row>
    <row r="18" spans="1:10" x14ac:dyDescent="0.25">
      <c r="A18" s="7" t="s">
        <v>40</v>
      </c>
      <c r="B18" s="11">
        <v>0.06</v>
      </c>
    </row>
    <row r="19" spans="1:10" x14ac:dyDescent="0.25">
      <c r="A19" s="6" t="s">
        <v>5</v>
      </c>
      <c r="B19" s="4"/>
    </row>
    <row r="20" spans="1:10" ht="13.2" customHeight="1" x14ac:dyDescent="0.25">
      <c r="A20" s="7" t="s">
        <v>8</v>
      </c>
      <c r="B20" s="10">
        <v>40</v>
      </c>
      <c r="I20" s="62" t="s">
        <v>95</v>
      </c>
      <c r="J20" s="62"/>
    </row>
    <row r="21" spans="1:10" x14ac:dyDescent="0.25">
      <c r="A21" s="7" t="s">
        <v>10</v>
      </c>
      <c r="B21" s="10">
        <v>8</v>
      </c>
      <c r="I21" s="62"/>
      <c r="J21" s="62"/>
    </row>
    <row r="22" spans="1:10" x14ac:dyDescent="0.25">
      <c r="A22" s="7" t="s">
        <v>16</v>
      </c>
      <c r="B22" s="56">
        <v>62</v>
      </c>
      <c r="I22" s="62"/>
      <c r="J22" s="62"/>
    </row>
    <row r="23" spans="1:10" ht="26.4" x14ac:dyDescent="0.25">
      <c r="A23" s="7"/>
      <c r="B23" s="57" t="s">
        <v>90</v>
      </c>
      <c r="I23" s="62"/>
      <c r="J23" s="62"/>
    </row>
    <row r="24" spans="1:10" x14ac:dyDescent="0.25">
      <c r="A24" s="9" t="s">
        <v>47</v>
      </c>
      <c r="B24" s="5"/>
      <c r="C24" s="15" t="s">
        <v>51</v>
      </c>
      <c r="I24" s="62"/>
      <c r="J24" s="62"/>
    </row>
    <row r="25" spans="1:10" x14ac:dyDescent="0.25">
      <c r="A25" s="7" t="s">
        <v>50</v>
      </c>
      <c r="B25" s="12">
        <v>0.3</v>
      </c>
      <c r="C25" s="15" t="s">
        <v>52</v>
      </c>
      <c r="I25" s="62"/>
      <c r="J25" s="62"/>
    </row>
    <row r="26" spans="1:10" x14ac:dyDescent="0.25">
      <c r="A26" s="7" t="s">
        <v>48</v>
      </c>
      <c r="B26" s="12">
        <v>1000</v>
      </c>
      <c r="C26" s="15" t="s">
        <v>53</v>
      </c>
      <c r="I26" s="62"/>
      <c r="J26" s="62"/>
    </row>
    <row r="27" spans="1:10" x14ac:dyDescent="0.25">
      <c r="A27" s="7" t="s">
        <v>49</v>
      </c>
      <c r="B27" s="10">
        <v>100</v>
      </c>
      <c r="C27" s="16" t="s">
        <v>53</v>
      </c>
      <c r="I27" s="62"/>
      <c r="J27" s="62"/>
    </row>
    <row r="28" spans="1:10" x14ac:dyDescent="0.25">
      <c r="I28" s="62"/>
      <c r="J28" s="62"/>
    </row>
    <row r="29" spans="1:10" x14ac:dyDescent="0.25">
      <c r="B29" s="2" t="s">
        <v>42</v>
      </c>
      <c r="C29" s="2" t="s">
        <v>43</v>
      </c>
      <c r="D29" s="2" t="s">
        <v>44</v>
      </c>
      <c r="E29" s="2" t="s">
        <v>45</v>
      </c>
      <c r="F29" s="2" t="s">
        <v>46</v>
      </c>
      <c r="G29" s="2" t="s">
        <v>41</v>
      </c>
      <c r="H29" s="2" t="s">
        <v>14</v>
      </c>
      <c r="I29" s="62"/>
      <c r="J29" s="62"/>
    </row>
    <row r="30" spans="1:10" x14ac:dyDescent="0.25">
      <c r="A30" s="7" t="s">
        <v>7</v>
      </c>
      <c r="B30" s="13">
        <f>$B$17</f>
        <v>340</v>
      </c>
      <c r="C30" s="13">
        <f>IF(B36&gt;0,B36,0)</f>
        <v>334</v>
      </c>
      <c r="D30" s="13">
        <f t="shared" ref="D30:G30" si="0">IF(C36&gt;0,C36,0)</f>
        <v>39.33333333333303</v>
      </c>
      <c r="E30" s="13">
        <f t="shared" si="0"/>
        <v>0</v>
      </c>
      <c r="F30" s="13">
        <f t="shared" si="0"/>
        <v>0</v>
      </c>
      <c r="G30" s="13">
        <f t="shared" si="0"/>
        <v>0</v>
      </c>
      <c r="H30" s="13">
        <f>SUM(B30:G30)</f>
        <v>713.33333333333303</v>
      </c>
    </row>
    <row r="31" spans="1:10" x14ac:dyDescent="0.25">
      <c r="A31" s="7" t="s">
        <v>3</v>
      </c>
      <c r="B31" s="13">
        <f>B4</f>
        <v>6950</v>
      </c>
      <c r="C31" s="13">
        <f>C4</f>
        <v>7900</v>
      </c>
      <c r="D31" s="13">
        <f t="shared" ref="D31:G31" si="1">D4</f>
        <v>8200</v>
      </c>
      <c r="E31" s="13">
        <f t="shared" si="1"/>
        <v>8350</v>
      </c>
      <c r="F31" s="13">
        <f t="shared" si="1"/>
        <v>7900</v>
      </c>
      <c r="G31" s="13">
        <f t="shared" si="1"/>
        <v>8050</v>
      </c>
      <c r="H31" s="13">
        <f t="shared" ref="H31:H40" si="2">SUM(B31:G31)</f>
        <v>47350</v>
      </c>
    </row>
    <row r="32" spans="1:10" x14ac:dyDescent="0.25">
      <c r="A32" s="7" t="s">
        <v>17</v>
      </c>
      <c r="B32" s="13">
        <f>B31*$B$18</f>
        <v>417</v>
      </c>
      <c r="C32" s="13">
        <f>C31*$B$18</f>
        <v>474</v>
      </c>
      <c r="D32" s="13">
        <f t="shared" ref="D32:G32" si="3">D31*$B$18</f>
        <v>492</v>
      </c>
      <c r="E32" s="13">
        <f t="shared" si="3"/>
        <v>501</v>
      </c>
      <c r="F32" s="13">
        <f t="shared" si="3"/>
        <v>474</v>
      </c>
      <c r="G32" s="13">
        <f t="shared" si="3"/>
        <v>483</v>
      </c>
      <c r="H32" s="13">
        <f t="shared" si="2"/>
        <v>2841</v>
      </c>
    </row>
    <row r="33" spans="1:9" x14ac:dyDescent="0.25">
      <c r="A33" s="7" t="s">
        <v>18</v>
      </c>
      <c r="B33" s="13">
        <f>B31-B30+B32</f>
        <v>7027</v>
      </c>
      <c r="C33" s="13">
        <f>C31-C30+C32+B41</f>
        <v>8040</v>
      </c>
      <c r="D33" s="13">
        <f t="shared" ref="D33:G33" si="4">D31-D30+D32+C41</f>
        <v>8652.6666666666679</v>
      </c>
      <c r="E33" s="13">
        <f t="shared" si="4"/>
        <v>8851</v>
      </c>
      <c r="F33" s="13">
        <f t="shared" si="4"/>
        <v>8374</v>
      </c>
      <c r="G33" s="13">
        <f t="shared" si="4"/>
        <v>8533</v>
      </c>
      <c r="H33" s="13">
        <f t="shared" si="2"/>
        <v>49477.666666666672</v>
      </c>
    </row>
    <row r="34" spans="1:9" x14ac:dyDescent="0.25">
      <c r="A34" s="7" t="s">
        <v>9</v>
      </c>
      <c r="B34" s="14">
        <f>$B$22</f>
        <v>62</v>
      </c>
      <c r="C34" s="14">
        <f t="shared" ref="C34:G34" si="5">$B$22</f>
        <v>62</v>
      </c>
      <c r="D34" s="14">
        <f t="shared" si="5"/>
        <v>62</v>
      </c>
      <c r="E34" s="14">
        <f t="shared" si="5"/>
        <v>62</v>
      </c>
      <c r="F34" s="14">
        <f t="shared" si="5"/>
        <v>62</v>
      </c>
      <c r="G34" s="14">
        <f t="shared" si="5"/>
        <v>62</v>
      </c>
      <c r="H34" s="13">
        <f t="shared" si="2"/>
        <v>372</v>
      </c>
    </row>
    <row r="35" spans="1:9" x14ac:dyDescent="0.25">
      <c r="A35" s="7" t="s">
        <v>11</v>
      </c>
      <c r="B35" s="13">
        <f>(B34*$B$21*B5)/$B$13</f>
        <v>6944</v>
      </c>
      <c r="C35" s="13">
        <f>(C34*$B$21*C5)/$B$13</f>
        <v>7605.333333333333</v>
      </c>
      <c r="D35" s="13">
        <f t="shared" ref="D35:G35" si="6">(D34*$B$21*D5)/$B$13</f>
        <v>6282.666666666667</v>
      </c>
      <c r="E35" s="13">
        <f t="shared" si="6"/>
        <v>7605.333333333333</v>
      </c>
      <c r="F35" s="13">
        <f t="shared" si="6"/>
        <v>7274.666666666667</v>
      </c>
      <c r="G35" s="13">
        <f t="shared" si="6"/>
        <v>6613.333333333333</v>
      </c>
      <c r="H35" s="13">
        <f t="shared" si="2"/>
        <v>42325.333333333336</v>
      </c>
    </row>
    <row r="36" spans="1:9" x14ac:dyDescent="0.25">
      <c r="A36" s="7" t="s">
        <v>19</v>
      </c>
      <c r="B36" s="13">
        <f>(B35+B30-B31)</f>
        <v>334</v>
      </c>
      <c r="C36" s="13">
        <f>(C35+C30-C31)</f>
        <v>39.33333333333303</v>
      </c>
      <c r="D36" s="13">
        <f t="shared" ref="D36:G36" si="7">(D35+D30-D31)</f>
        <v>-1878</v>
      </c>
      <c r="E36" s="13">
        <f t="shared" si="7"/>
        <v>-744.66666666666697</v>
      </c>
      <c r="F36" s="13">
        <f t="shared" si="7"/>
        <v>-625.33333333333303</v>
      </c>
      <c r="G36" s="13">
        <f t="shared" si="7"/>
        <v>-1436.666666666667</v>
      </c>
      <c r="H36" s="13">
        <f t="shared" si="2"/>
        <v>-4311.3333333333339</v>
      </c>
    </row>
    <row r="37" spans="1:9" x14ac:dyDescent="0.25">
      <c r="A37" s="7" t="s">
        <v>12</v>
      </c>
      <c r="B37" s="13">
        <f>IF(B34-$B$20&gt;0,B34-$B$20,0)</f>
        <v>22</v>
      </c>
      <c r="C37" s="13">
        <f>IF(C34-B34&gt;0,C34-B34,0)</f>
        <v>0</v>
      </c>
      <c r="D37" s="13">
        <f t="shared" ref="D37:G37" si="8">IF(D34-C34&gt;0,D34-C34,0)</f>
        <v>0</v>
      </c>
      <c r="E37" s="13">
        <f t="shared" si="8"/>
        <v>0</v>
      </c>
      <c r="F37" s="13">
        <f t="shared" si="8"/>
        <v>0</v>
      </c>
      <c r="G37" s="13">
        <f t="shared" si="8"/>
        <v>0</v>
      </c>
      <c r="H37" s="13">
        <f t="shared" si="2"/>
        <v>22</v>
      </c>
    </row>
    <row r="38" spans="1:9" x14ac:dyDescent="0.25">
      <c r="A38" s="7" t="s">
        <v>13</v>
      </c>
      <c r="B38" s="13">
        <f>IF($B$20-B34&gt;0,$B$20-B34,0)</f>
        <v>0</v>
      </c>
      <c r="C38" s="13">
        <f>IF(B34-C34&gt;0,B34-C34,0)</f>
        <v>0</v>
      </c>
      <c r="D38" s="13">
        <f t="shared" ref="D38:G38" si="9">IF(C34-D34&gt;0,C34-D34,0)</f>
        <v>0</v>
      </c>
      <c r="E38" s="13">
        <f t="shared" si="9"/>
        <v>0</v>
      </c>
      <c r="F38" s="13">
        <f t="shared" si="9"/>
        <v>0</v>
      </c>
      <c r="G38" s="13">
        <f t="shared" si="9"/>
        <v>0</v>
      </c>
      <c r="H38" s="13">
        <f t="shared" si="2"/>
        <v>0</v>
      </c>
    </row>
    <row r="39" spans="1:9" x14ac:dyDescent="0.25">
      <c r="A39" s="7" t="s">
        <v>15</v>
      </c>
      <c r="B39" s="13">
        <f>IF($C$26="y",IF(B36&lt;0,IF(ABS(B36)&lt;$B$26,ABS(B36),$B$26),0),0)</f>
        <v>0</v>
      </c>
      <c r="C39" s="13">
        <f>IF($C$26="y",IF(C36&lt;0,IF(ABS(C36)&lt;$B$26,ABS(C36),$B$26),0),0)</f>
        <v>0</v>
      </c>
      <c r="D39" s="13">
        <f t="shared" ref="D39:G39" si="10">IF($C$26="y",IF(D36&lt;0,IF(ABS(D36)&lt;$B$26,ABS(D36),$B$26),0),0)</f>
        <v>0</v>
      </c>
      <c r="E39" s="13">
        <f t="shared" si="10"/>
        <v>0</v>
      </c>
      <c r="F39" s="13">
        <f t="shared" si="10"/>
        <v>0</v>
      </c>
      <c r="G39" s="13">
        <f t="shared" si="10"/>
        <v>0</v>
      </c>
      <c r="H39" s="13">
        <f t="shared" si="2"/>
        <v>0</v>
      </c>
    </row>
    <row r="40" spans="1:9" x14ac:dyDescent="0.25">
      <c r="A40" s="7" t="s">
        <v>27</v>
      </c>
      <c r="B40" s="13">
        <f>IF($C$25="y",IF(B36&lt;0,IF(ABS(B36)&lt;B34*$B$21*B5*$B$25/$B$13, ABS(B36),B34*$B$21*B5*$B$25/$B$13),0),0)</f>
        <v>0</v>
      </c>
      <c r="C40" s="13">
        <f t="shared" ref="C40:G40" si="11">IF($C$25="y",IF(C36&lt;0,IF(ABS(C36)&lt;C34*$B$21*C5*$B$25/$B$13, ABS(C36),C34*$B$21*C5*$B$25/$B$13),0),0)</f>
        <v>0</v>
      </c>
      <c r="D40" s="13">
        <f t="shared" si="11"/>
        <v>1878</v>
      </c>
      <c r="E40" s="13">
        <f t="shared" si="11"/>
        <v>744.66666666666697</v>
      </c>
      <c r="F40" s="13">
        <f t="shared" si="11"/>
        <v>625.33333333333303</v>
      </c>
      <c r="G40" s="13">
        <f t="shared" si="11"/>
        <v>1436.666666666667</v>
      </c>
      <c r="H40" s="13">
        <f t="shared" si="2"/>
        <v>4684.666666666667</v>
      </c>
    </row>
    <row r="41" spans="1:9" x14ac:dyDescent="0.25">
      <c r="A41" s="7" t="s">
        <v>55</v>
      </c>
      <c r="B41" s="13">
        <f>IF(B36&lt;0,ABS(B36+B40+B39),0)</f>
        <v>0</v>
      </c>
      <c r="C41" s="13">
        <f t="shared" ref="C41:G41" si="12">IF(C36&lt;0,ABS(C36+C40+C39),0)</f>
        <v>0</v>
      </c>
      <c r="D41" s="13">
        <f t="shared" si="12"/>
        <v>0</v>
      </c>
      <c r="E41" s="13">
        <f t="shared" si="12"/>
        <v>0</v>
      </c>
      <c r="F41" s="13">
        <f t="shared" si="12"/>
        <v>0</v>
      </c>
      <c r="G41" s="13">
        <f t="shared" si="12"/>
        <v>0</v>
      </c>
      <c r="H41" s="13"/>
      <c r="I41" s="13"/>
    </row>
    <row r="42" spans="1:9" x14ac:dyDescent="0.25">
      <c r="A42" s="6" t="s">
        <v>30</v>
      </c>
    </row>
    <row r="43" spans="1:9" x14ac:dyDescent="0.25">
      <c r="A43" s="7" t="s">
        <v>37</v>
      </c>
      <c r="B43" s="18">
        <f>B37*$B$11</f>
        <v>18480</v>
      </c>
      <c r="C43" s="18">
        <f>C37*$B$11</f>
        <v>0</v>
      </c>
      <c r="D43" s="18">
        <f t="shared" ref="D43:G43" si="13">D37*$B$11</f>
        <v>0</v>
      </c>
      <c r="E43" s="18">
        <f t="shared" si="13"/>
        <v>0</v>
      </c>
      <c r="F43" s="18">
        <f t="shared" si="13"/>
        <v>0</v>
      </c>
      <c r="G43" s="18">
        <f t="shared" si="13"/>
        <v>0</v>
      </c>
      <c r="H43" s="18">
        <f>SUM(B43:G43)</f>
        <v>18480</v>
      </c>
    </row>
    <row r="44" spans="1:9" x14ac:dyDescent="0.25">
      <c r="A44" s="7" t="s">
        <v>36</v>
      </c>
      <c r="B44" s="18">
        <f>B38*$B$12</f>
        <v>0</v>
      </c>
      <c r="C44" s="18">
        <f>C38*$B$12</f>
        <v>0</v>
      </c>
      <c r="D44" s="18">
        <f t="shared" ref="D44:G44" si="14">D38*$B$12</f>
        <v>0</v>
      </c>
      <c r="E44" s="18">
        <f t="shared" si="14"/>
        <v>0</v>
      </c>
      <c r="F44" s="18">
        <f t="shared" si="14"/>
        <v>0</v>
      </c>
      <c r="G44" s="18">
        <f t="shared" si="14"/>
        <v>0</v>
      </c>
      <c r="H44" s="18">
        <f t="shared" ref="H44:H50" si="15">SUM(B44:G44)</f>
        <v>0</v>
      </c>
    </row>
    <row r="45" spans="1:9" x14ac:dyDescent="0.25">
      <c r="A45" s="7" t="s">
        <v>38</v>
      </c>
      <c r="B45" s="18">
        <f>B34*$B$21*B5*$B$14</f>
        <v>294252</v>
      </c>
      <c r="C45" s="18">
        <f>C34*$B$21*C5*$B$14</f>
        <v>322276</v>
      </c>
      <c r="D45" s="18">
        <f t="shared" ref="D45:G45" si="16">D34*$B$21*D5*$B$14</f>
        <v>266228</v>
      </c>
      <c r="E45" s="18">
        <f t="shared" si="16"/>
        <v>322276</v>
      </c>
      <c r="F45" s="18">
        <f t="shared" si="16"/>
        <v>308264</v>
      </c>
      <c r="G45" s="18">
        <f t="shared" si="16"/>
        <v>280240</v>
      </c>
      <c r="H45" s="18">
        <f t="shared" si="15"/>
        <v>1793536</v>
      </c>
    </row>
    <row r="46" spans="1:9" x14ac:dyDescent="0.25">
      <c r="A46" s="8" t="s">
        <v>39</v>
      </c>
      <c r="B46" s="18">
        <f>B40*$B$13*$B$15</f>
        <v>0</v>
      </c>
      <c r="C46" s="18">
        <f>C40*$B$13*$B$15</f>
        <v>0</v>
      </c>
      <c r="D46" s="18">
        <f t="shared" ref="D46:G46" si="17">D40*$B$13*$B$15</f>
        <v>102820.5</v>
      </c>
      <c r="E46" s="18">
        <f t="shared" si="17"/>
        <v>40770.500000000015</v>
      </c>
      <c r="F46" s="18">
        <f t="shared" si="17"/>
        <v>34236.999999999985</v>
      </c>
      <c r="G46" s="18">
        <f t="shared" si="17"/>
        <v>78657.500000000015</v>
      </c>
      <c r="H46" s="18">
        <f t="shared" si="15"/>
        <v>256485.5</v>
      </c>
    </row>
    <row r="47" spans="1:9" x14ac:dyDescent="0.25">
      <c r="A47" s="8" t="s">
        <v>31</v>
      </c>
      <c r="B47" s="18">
        <f>B39*$B$10</f>
        <v>0</v>
      </c>
      <c r="C47" s="18">
        <f>C39*$B$10</f>
        <v>0</v>
      </c>
      <c r="D47" s="18">
        <f t="shared" ref="D47:G47" si="18">D39*$B$10</f>
        <v>0</v>
      </c>
      <c r="E47" s="18">
        <f t="shared" si="18"/>
        <v>0</v>
      </c>
      <c r="F47" s="18">
        <f t="shared" si="18"/>
        <v>0</v>
      </c>
      <c r="G47" s="18">
        <f t="shared" si="18"/>
        <v>0</v>
      </c>
      <c r="H47" s="18">
        <f t="shared" si="15"/>
        <v>0</v>
      </c>
    </row>
    <row r="48" spans="1:9" x14ac:dyDescent="0.25">
      <c r="A48" s="7" t="s">
        <v>32</v>
      </c>
      <c r="B48" s="18">
        <f>IF(B36&gt;0,((B36+B30)/2)*$B$8,(B30/2)*$B$8)</f>
        <v>55605</v>
      </c>
      <c r="C48" s="18">
        <f>IF(C36&gt;0,((C36+C30)/2)*$B$8,(C30/2)*$B$8)</f>
        <v>30799.999999999975</v>
      </c>
      <c r="D48" s="18">
        <f t="shared" ref="D48:G48" si="19">IF(D36&gt;0,((D36+D30)/2)*$B$8,(D30/2)*$B$8)</f>
        <v>3244.999999999975</v>
      </c>
      <c r="E48" s="18">
        <f t="shared" si="19"/>
        <v>0</v>
      </c>
      <c r="F48" s="18">
        <f t="shared" si="19"/>
        <v>0</v>
      </c>
      <c r="G48" s="18">
        <f t="shared" si="19"/>
        <v>0</v>
      </c>
      <c r="H48" s="18">
        <f t="shared" si="15"/>
        <v>89649.999999999942</v>
      </c>
    </row>
    <row r="49" spans="1:8" x14ac:dyDescent="0.25">
      <c r="A49" s="8" t="s">
        <v>33</v>
      </c>
      <c r="B49" s="18">
        <f>IF(B36+B39+B40&lt;0,ABS((B36+B39+B40))*$B$9,0)</f>
        <v>0</v>
      </c>
      <c r="C49" s="18">
        <f>IF(C36+C39+C40&lt;0,ABS((C36+C39+C40))*$B$9,0)</f>
        <v>0</v>
      </c>
      <c r="D49" s="18">
        <f t="shared" ref="D49:G49" si="20">IF(D36+D39+D40&lt;0,ABS((D36+D39+D40))*$B$9,0)</f>
        <v>0</v>
      </c>
      <c r="E49" s="18">
        <f t="shared" si="20"/>
        <v>0</v>
      </c>
      <c r="F49" s="18">
        <f t="shared" si="20"/>
        <v>0</v>
      </c>
      <c r="G49" s="18">
        <f t="shared" si="20"/>
        <v>0</v>
      </c>
      <c r="H49" s="18">
        <f t="shared" si="15"/>
        <v>0</v>
      </c>
    </row>
    <row r="50" spans="1:8" x14ac:dyDescent="0.25">
      <c r="A50" s="7" t="s">
        <v>34</v>
      </c>
      <c r="B50" s="18">
        <f>(B35+B40+B39)*$B$7</f>
        <v>7457856</v>
      </c>
      <c r="C50" s="18">
        <f t="shared" ref="C50:G50" si="21">(C35+C40+C39)*$B$7</f>
        <v>8168128</v>
      </c>
      <c r="D50" s="18">
        <f t="shared" si="21"/>
        <v>8764556</v>
      </c>
      <c r="E50" s="18">
        <f t="shared" si="21"/>
        <v>8967900</v>
      </c>
      <c r="F50" s="18">
        <f t="shared" si="21"/>
        <v>8484600</v>
      </c>
      <c r="G50" s="18">
        <f t="shared" si="21"/>
        <v>8645700</v>
      </c>
      <c r="H50" s="18">
        <f t="shared" si="15"/>
        <v>50488740</v>
      </c>
    </row>
    <row r="51" spans="1:8" x14ac:dyDescent="0.25">
      <c r="A51" s="3" t="s">
        <v>35</v>
      </c>
      <c r="B51" s="19">
        <f>SUM(B43:B50)</f>
        <v>7826193</v>
      </c>
      <c r="C51" s="19">
        <f>SUM(C43:C50)</f>
        <v>8521204</v>
      </c>
      <c r="D51" s="19">
        <f t="shared" ref="D51:G51" si="22">SUM(D43:D50)</f>
        <v>9136849.5</v>
      </c>
      <c r="E51" s="19">
        <f t="shared" si="22"/>
        <v>9330946.5</v>
      </c>
      <c r="F51" s="19">
        <f t="shared" si="22"/>
        <v>8827101</v>
      </c>
      <c r="G51" s="19">
        <f t="shared" si="22"/>
        <v>9004597.5</v>
      </c>
      <c r="H51" s="19">
        <f>SUM(B51:G51)</f>
        <v>52646891.5</v>
      </c>
    </row>
  </sheetData>
  <mergeCells count="1">
    <mergeCell ref="I20:J29"/>
  </mergeCells>
  <conditionalFormatting sqref="B41:I41">
    <cfRule type="cellIs" dxfId="8"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52"/>
  <sheetViews>
    <sheetView topLeftCell="A24" workbookViewId="0">
      <selection activeCell="B59" sqref="B59"/>
    </sheetView>
  </sheetViews>
  <sheetFormatPr defaultColWidth="24" defaultRowHeight="13.2" x14ac:dyDescent="0.25"/>
  <cols>
    <col min="1" max="1" width="49.109375" customWidth="1"/>
    <col min="2" max="3" width="12.6640625" bestFit="1" customWidth="1"/>
    <col min="4" max="5" width="13.77734375" bestFit="1" customWidth="1"/>
    <col min="6" max="6" width="12.6640625" bestFit="1" customWidth="1"/>
    <col min="7" max="7" width="13.77734375" bestFit="1" customWidth="1"/>
    <col min="8" max="8" width="16.44140625" customWidth="1"/>
    <col min="9" max="9" width="33.33203125" customWidth="1"/>
  </cols>
  <sheetData>
    <row r="1" spans="1:10" ht="15.6" x14ac:dyDescent="0.3">
      <c r="A1" s="20" t="s">
        <v>70</v>
      </c>
      <c r="B1" s="61" t="s">
        <v>67</v>
      </c>
      <c r="C1" s="61"/>
      <c r="D1" s="61"/>
      <c r="E1" s="61"/>
    </row>
    <row r="2" spans="1:10" ht="15.6" x14ac:dyDescent="0.3">
      <c r="A2" s="20" t="s">
        <v>54</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ht="14.4" x14ac:dyDescent="0.3">
      <c r="A22" s="7" t="s">
        <v>16</v>
      </c>
      <c r="B22" s="23">
        <v>62</v>
      </c>
    </row>
    <row r="23" spans="1:8" x14ac:dyDescent="0.25">
      <c r="A23" s="7"/>
    </row>
    <row r="24" spans="1:8" x14ac:dyDescent="0.25">
      <c r="A24" s="9" t="s">
        <v>47</v>
      </c>
      <c r="B24" s="5"/>
      <c r="C24" s="15" t="s">
        <v>51</v>
      </c>
    </row>
    <row r="25" spans="1:8" x14ac:dyDescent="0.25">
      <c r="A25" s="7" t="s">
        <v>50</v>
      </c>
      <c r="B25" s="12">
        <v>0.3</v>
      </c>
      <c r="C25" s="15" t="s">
        <v>52</v>
      </c>
    </row>
    <row r="26" spans="1:8" x14ac:dyDescent="0.25">
      <c r="A26" s="7" t="s">
        <v>48</v>
      </c>
      <c r="B26" s="12">
        <v>1000</v>
      </c>
      <c r="C26" s="15" t="s">
        <v>53</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0</v>
      </c>
      <c r="D30" s="13">
        <f t="shared" ref="D30:G30" si="0">IF(C37&gt;0,C37,0)</f>
        <v>0</v>
      </c>
      <c r="E30" s="13">
        <f t="shared" si="0"/>
        <v>0</v>
      </c>
      <c r="F30" s="13">
        <f t="shared" si="0"/>
        <v>0</v>
      </c>
      <c r="G30" s="13">
        <f t="shared" si="0"/>
        <v>0</v>
      </c>
      <c r="H30" s="13">
        <f>SUM(B30:G30)</f>
        <v>340</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62</v>
      </c>
      <c r="B32" s="13">
        <f>(B31+B31*0.1)</f>
        <v>7645</v>
      </c>
      <c r="C32" s="13">
        <f t="shared" ref="C32:G32" si="3">(C31+C31*0.1)</f>
        <v>8690</v>
      </c>
      <c r="D32" s="13">
        <f t="shared" si="3"/>
        <v>9020</v>
      </c>
      <c r="E32" s="13">
        <f t="shared" si="3"/>
        <v>9185</v>
      </c>
      <c r="F32" s="13">
        <f t="shared" si="3"/>
        <v>8690</v>
      </c>
      <c r="G32" s="13">
        <f t="shared" si="3"/>
        <v>8855</v>
      </c>
      <c r="H32" s="13">
        <f t="shared" si="2"/>
        <v>52085</v>
      </c>
    </row>
    <row r="33" spans="1:8" x14ac:dyDescent="0.25">
      <c r="A33" s="7" t="s">
        <v>17</v>
      </c>
      <c r="B33" s="13">
        <f>B31*$B$18</f>
        <v>417</v>
      </c>
      <c r="C33" s="13">
        <f>C31*$B$18</f>
        <v>474</v>
      </c>
      <c r="D33" s="13">
        <f t="shared" ref="D33:G33" si="4">D31*$B$18</f>
        <v>492</v>
      </c>
      <c r="E33" s="13">
        <f t="shared" si="4"/>
        <v>501</v>
      </c>
      <c r="F33" s="13">
        <f t="shared" si="4"/>
        <v>474</v>
      </c>
      <c r="G33" s="13">
        <f t="shared" si="4"/>
        <v>483</v>
      </c>
      <c r="H33" s="13">
        <f t="shared" si="2"/>
        <v>2841</v>
      </c>
    </row>
    <row r="34" spans="1:8" x14ac:dyDescent="0.25">
      <c r="A34" s="7" t="s">
        <v>18</v>
      </c>
      <c r="B34" s="13">
        <f>B31-B30+B33</f>
        <v>7027</v>
      </c>
      <c r="C34" s="13">
        <f>C31-C30+C33+B42</f>
        <v>8374</v>
      </c>
      <c r="D34" s="13">
        <f t="shared" ref="D34:G34" si="5">D31-D30+D33+C42</f>
        <v>8692</v>
      </c>
      <c r="E34" s="13">
        <f t="shared" si="5"/>
        <v>9703.5333333333328</v>
      </c>
      <c r="F34" s="13">
        <f t="shared" si="5"/>
        <v>8374</v>
      </c>
      <c r="G34" s="13">
        <f t="shared" si="5"/>
        <v>8533</v>
      </c>
      <c r="H34" s="13">
        <f t="shared" si="2"/>
        <v>50703.533333333333</v>
      </c>
    </row>
    <row r="35" spans="1:8" ht="14.4" x14ac:dyDescent="0.3">
      <c r="A35" s="7" t="s">
        <v>9</v>
      </c>
      <c r="B35" s="23">
        <f>$B$22</f>
        <v>62</v>
      </c>
      <c r="C35" s="23">
        <f t="shared" ref="C35:G35" si="6">$B$22</f>
        <v>62</v>
      </c>
      <c r="D35" s="23">
        <f t="shared" si="6"/>
        <v>62</v>
      </c>
      <c r="E35" s="23">
        <f t="shared" si="6"/>
        <v>62</v>
      </c>
      <c r="F35" s="23">
        <f t="shared" si="6"/>
        <v>62</v>
      </c>
      <c r="G35" s="23">
        <f t="shared" si="6"/>
        <v>62</v>
      </c>
      <c r="H35" s="13">
        <f t="shared" si="2"/>
        <v>372</v>
      </c>
    </row>
    <row r="36" spans="1:8" x14ac:dyDescent="0.25">
      <c r="A36" s="7" t="s">
        <v>11</v>
      </c>
      <c r="B36" s="13">
        <f>(B35*$B$21*B5)/$B$13</f>
        <v>6944</v>
      </c>
      <c r="C36" s="13">
        <f>(C35*$B$21*C5)/$B$13</f>
        <v>7605.333333333333</v>
      </c>
      <c r="D36" s="13">
        <f t="shared" ref="D36:G36" si="7">(D35*$B$21*D5)/$B$13</f>
        <v>6282.666666666667</v>
      </c>
      <c r="E36" s="13">
        <f t="shared" si="7"/>
        <v>7605.333333333333</v>
      </c>
      <c r="F36" s="13">
        <f t="shared" si="7"/>
        <v>7274.666666666667</v>
      </c>
      <c r="G36" s="13">
        <f t="shared" si="7"/>
        <v>6613.333333333333</v>
      </c>
      <c r="H36" s="13">
        <f t="shared" si="2"/>
        <v>42325.333333333336</v>
      </c>
    </row>
    <row r="37" spans="1:8" x14ac:dyDescent="0.25">
      <c r="A37" s="7" t="s">
        <v>19</v>
      </c>
      <c r="B37" s="13">
        <f>(B36+B30-B32)</f>
        <v>-361</v>
      </c>
      <c r="C37" s="13">
        <f t="shared" ref="C37:G37" si="8">(C36+C30-C32)</f>
        <v>-1084.666666666667</v>
      </c>
      <c r="D37" s="13">
        <f t="shared" si="8"/>
        <v>-2737.333333333333</v>
      </c>
      <c r="E37" s="13">
        <f t="shared" si="8"/>
        <v>-1579.666666666667</v>
      </c>
      <c r="F37" s="13">
        <f t="shared" si="8"/>
        <v>-1415.333333333333</v>
      </c>
      <c r="G37" s="13">
        <f t="shared" si="8"/>
        <v>-2241.666666666667</v>
      </c>
      <c r="H37" s="13">
        <f t="shared" si="2"/>
        <v>-9419.6666666666679</v>
      </c>
    </row>
    <row r="38" spans="1:8" x14ac:dyDescent="0.25">
      <c r="A38" s="7" t="s">
        <v>12</v>
      </c>
      <c r="B38" s="13">
        <f>IF(B35-$B$20&gt;0,B35-$B$20,0)</f>
        <v>22</v>
      </c>
      <c r="C38" s="13">
        <f>IF(C35-B35&gt;0,C35-B35,0)</f>
        <v>0</v>
      </c>
      <c r="D38" s="13">
        <f t="shared" ref="D38:G38" si="9">IF(D35-C35&gt;0,D35-C35,0)</f>
        <v>0</v>
      </c>
      <c r="E38" s="13">
        <f t="shared" si="9"/>
        <v>0</v>
      </c>
      <c r="F38" s="13">
        <f t="shared" si="9"/>
        <v>0</v>
      </c>
      <c r="G38" s="13">
        <f t="shared" si="9"/>
        <v>0</v>
      </c>
      <c r="H38" s="13">
        <f t="shared" si="2"/>
        <v>22</v>
      </c>
    </row>
    <row r="39" spans="1:8" x14ac:dyDescent="0.25">
      <c r="A39" s="7" t="s">
        <v>13</v>
      </c>
      <c r="B39" s="13">
        <f>IF($B$20-B35&gt;0,$B$20-B35,0)</f>
        <v>0</v>
      </c>
      <c r="C39" s="13">
        <f>IF(B35-C35&gt;0,B35-C35,0)</f>
        <v>0</v>
      </c>
      <c r="D39" s="13">
        <f t="shared" ref="D39:G39" si="10">IF(C35-D35&gt;0,C35-D35,0)</f>
        <v>0</v>
      </c>
      <c r="E39" s="13">
        <f t="shared" si="10"/>
        <v>0</v>
      </c>
      <c r="F39" s="13">
        <f t="shared" si="10"/>
        <v>0</v>
      </c>
      <c r="G39" s="13">
        <f t="shared" si="10"/>
        <v>0</v>
      </c>
      <c r="H39" s="13">
        <f t="shared" si="2"/>
        <v>0</v>
      </c>
    </row>
    <row r="40" spans="1:8" x14ac:dyDescent="0.25">
      <c r="A40" s="7" t="s">
        <v>15</v>
      </c>
      <c r="B40" s="13">
        <f>IF($C$26="y",IF(B37&lt;0,IF(ABS(B37)&lt;$B$26,ABS(B37),$B$26),0),0)</f>
        <v>0</v>
      </c>
      <c r="C40" s="13">
        <f>IF($C$26="y",IF(C37&lt;0,IF(ABS(C37)&lt;$B$26,ABS(C37),$B$26),0),0)</f>
        <v>0</v>
      </c>
      <c r="D40" s="13">
        <f t="shared" ref="D40:G40" si="11">IF($C$26="y",IF(D37&lt;0,IF(ABS(D37)&lt;$B$26,ABS(D37),$B$26),0),0)</f>
        <v>0</v>
      </c>
      <c r="E40" s="13">
        <f t="shared" si="11"/>
        <v>0</v>
      </c>
      <c r="F40" s="13">
        <f t="shared" si="11"/>
        <v>0</v>
      </c>
      <c r="G40" s="13">
        <f t="shared" si="11"/>
        <v>0</v>
      </c>
      <c r="H40" s="13">
        <f t="shared" si="2"/>
        <v>0</v>
      </c>
    </row>
    <row r="41" spans="1:8" x14ac:dyDescent="0.25">
      <c r="A41" s="7" t="s">
        <v>27</v>
      </c>
      <c r="B41" s="13">
        <f>IF($C$25="y",IF(B37&lt;0,IF(ABS(B37)&lt;B35*$B$21*B5*$B$25/$B$13, ABS(B37),B35*$B$21*B5*$B$25/$B$13),0),0)</f>
        <v>361</v>
      </c>
      <c r="C41" s="13">
        <f t="shared" ref="C41:G41" si="12">IF($C$25="y",IF(C37&lt;0,IF(ABS(C37)&lt;C35*$B$21*C5*$B$25/$B$13, ABS(C37),C35*$B$21*C5*$B$25/$B$13),0),0)</f>
        <v>1084.666666666667</v>
      </c>
      <c r="D41" s="13">
        <f t="shared" si="12"/>
        <v>1884.8</v>
      </c>
      <c r="E41" s="13">
        <f t="shared" si="12"/>
        <v>1579.666666666667</v>
      </c>
      <c r="F41" s="13">
        <f t="shared" si="12"/>
        <v>1415.333333333333</v>
      </c>
      <c r="G41" s="13">
        <f t="shared" si="12"/>
        <v>1984</v>
      </c>
      <c r="H41" s="13">
        <f t="shared" si="2"/>
        <v>8309.4666666666672</v>
      </c>
    </row>
    <row r="42" spans="1:8" x14ac:dyDescent="0.25">
      <c r="A42" s="7" t="s">
        <v>55</v>
      </c>
      <c r="B42" s="13">
        <f>IF(B37&lt;0,ABS(B37+B41+B40),0)</f>
        <v>0</v>
      </c>
      <c r="C42" s="13">
        <f t="shared" ref="C42:G42" si="13">IF(C37&lt;0,ABS(C37+C41+C40),0)</f>
        <v>0</v>
      </c>
      <c r="D42" s="13">
        <f t="shared" si="13"/>
        <v>852.53333333333308</v>
      </c>
      <c r="E42" s="13">
        <f t="shared" si="13"/>
        <v>0</v>
      </c>
      <c r="F42" s="13">
        <f t="shared" si="13"/>
        <v>0</v>
      </c>
      <c r="G42" s="13">
        <f t="shared" si="13"/>
        <v>257.66666666666697</v>
      </c>
      <c r="H42" s="13"/>
    </row>
    <row r="43" spans="1:8" x14ac:dyDescent="0.25">
      <c r="A43" s="6" t="s">
        <v>30</v>
      </c>
    </row>
    <row r="44" spans="1:8" x14ac:dyDescent="0.25">
      <c r="A44" s="7" t="s">
        <v>37</v>
      </c>
      <c r="B44" s="18">
        <f>B38*$B$11</f>
        <v>18480</v>
      </c>
      <c r="C44" s="18">
        <f>C38*$B$11</f>
        <v>0</v>
      </c>
      <c r="D44" s="18">
        <f t="shared" ref="D44:G44" si="14">D38*$B$11</f>
        <v>0</v>
      </c>
      <c r="E44" s="18">
        <f t="shared" si="14"/>
        <v>0</v>
      </c>
      <c r="F44" s="18">
        <f t="shared" si="14"/>
        <v>0</v>
      </c>
      <c r="G44" s="18">
        <f t="shared" si="14"/>
        <v>0</v>
      </c>
      <c r="H44" s="18">
        <f>SUM(B44:G44)</f>
        <v>18480</v>
      </c>
    </row>
    <row r="45" spans="1:8" x14ac:dyDescent="0.25">
      <c r="A45" s="7" t="s">
        <v>36</v>
      </c>
      <c r="B45" s="18">
        <f>B39*$B$12</f>
        <v>0</v>
      </c>
      <c r="C45" s="18">
        <f>C39*$B$12</f>
        <v>0</v>
      </c>
      <c r="D45" s="18">
        <f t="shared" ref="D45:G45" si="15">D39*$B$12</f>
        <v>0</v>
      </c>
      <c r="E45" s="18">
        <f t="shared" si="15"/>
        <v>0</v>
      </c>
      <c r="F45" s="18">
        <f t="shared" si="15"/>
        <v>0</v>
      </c>
      <c r="G45" s="18">
        <f t="shared" si="15"/>
        <v>0</v>
      </c>
      <c r="H45" s="18">
        <f t="shared" ref="H45:H51" si="16">SUM(B45:G45)</f>
        <v>0</v>
      </c>
    </row>
    <row r="46" spans="1:8" x14ac:dyDescent="0.25">
      <c r="A46" s="7" t="s">
        <v>38</v>
      </c>
      <c r="B46" s="18">
        <f>B35*$B$21*B5*$B$14</f>
        <v>294252</v>
      </c>
      <c r="C46" s="18">
        <f>C35*$B$21*C5*$B$14</f>
        <v>322276</v>
      </c>
      <c r="D46" s="18">
        <f t="shared" ref="D46:G46" si="17">D35*$B$21*D5*$B$14</f>
        <v>266228</v>
      </c>
      <c r="E46" s="18">
        <f t="shared" si="17"/>
        <v>322276</v>
      </c>
      <c r="F46" s="18">
        <f t="shared" si="17"/>
        <v>308264</v>
      </c>
      <c r="G46" s="18">
        <f t="shared" si="17"/>
        <v>280240</v>
      </c>
      <c r="H46" s="18">
        <f t="shared" si="16"/>
        <v>1793536</v>
      </c>
    </row>
    <row r="47" spans="1:8" x14ac:dyDescent="0.25">
      <c r="A47" s="8" t="s">
        <v>39</v>
      </c>
      <c r="B47" s="18">
        <f>B41*$B$13*$B$15</f>
        <v>19764.75</v>
      </c>
      <c r="C47" s="18">
        <f>C41*$B$13*$B$15</f>
        <v>59385.500000000015</v>
      </c>
      <c r="D47" s="18">
        <f t="shared" ref="D47:G47" si="18">D41*$B$13*$B$15</f>
        <v>103192.79999999999</v>
      </c>
      <c r="E47" s="18">
        <f t="shared" si="18"/>
        <v>86486.750000000015</v>
      </c>
      <c r="F47" s="18">
        <f t="shared" si="18"/>
        <v>77489.499999999985</v>
      </c>
      <c r="G47" s="18">
        <f t="shared" si="18"/>
        <v>108624</v>
      </c>
      <c r="H47" s="18">
        <f t="shared" si="16"/>
        <v>454943.3</v>
      </c>
    </row>
    <row r="48" spans="1:8" x14ac:dyDescent="0.25">
      <c r="A48" s="8" t="s">
        <v>31</v>
      </c>
      <c r="B48" s="18">
        <f>B40*$B$10</f>
        <v>0</v>
      </c>
      <c r="C48" s="18">
        <f>C40*$B$10</f>
        <v>0</v>
      </c>
      <c r="D48" s="18">
        <f t="shared" ref="D48:G48" si="19">D40*$B$10</f>
        <v>0</v>
      </c>
      <c r="E48" s="18">
        <f t="shared" si="19"/>
        <v>0</v>
      </c>
      <c r="F48" s="18">
        <f t="shared" si="19"/>
        <v>0</v>
      </c>
      <c r="G48" s="18">
        <f t="shared" si="19"/>
        <v>0</v>
      </c>
      <c r="H48" s="18">
        <f t="shared" si="16"/>
        <v>0</v>
      </c>
    </row>
    <row r="49" spans="1:8" x14ac:dyDescent="0.25">
      <c r="A49" s="7" t="s">
        <v>32</v>
      </c>
      <c r="B49" s="18">
        <f>IF(B37&gt;0,((B37+B30)/2)*$B$8,(B30/2)*$B$8)</f>
        <v>28050</v>
      </c>
      <c r="C49" s="18">
        <f>IF(C37&gt;0,((C37+C30)/2)*$B$8,(C30/2)*$B$8)</f>
        <v>0</v>
      </c>
      <c r="D49" s="18">
        <f t="shared" ref="D49:G49" si="20">IF(D37&gt;0,((D37+D30)/2)*$B$8,(D30/2)*$B$8)</f>
        <v>0</v>
      </c>
      <c r="E49" s="18">
        <f t="shared" si="20"/>
        <v>0</v>
      </c>
      <c r="F49" s="18">
        <f t="shared" si="20"/>
        <v>0</v>
      </c>
      <c r="G49" s="18">
        <f t="shared" si="20"/>
        <v>0</v>
      </c>
      <c r="H49" s="18">
        <f t="shared" si="16"/>
        <v>28050</v>
      </c>
    </row>
    <row r="50" spans="1:8" ht="14.4" x14ac:dyDescent="0.3">
      <c r="A50" s="8" t="s">
        <v>33</v>
      </c>
      <c r="B50" s="18">
        <f>IF(B37+B40+B41&lt;0,ABS((B37+B40+B41))*$B$9,0)</f>
        <v>0</v>
      </c>
      <c r="C50" s="18">
        <f>IF(C37+C40+C41&lt;0,ABS((C37+C40+C41))*$B$9,0)</f>
        <v>0</v>
      </c>
      <c r="D50" s="22">
        <f t="shared" ref="D50:G50" si="21">IF(D37+D40+D41&lt;0,ABS((D37+D40+D41))*$B$9,0)</f>
        <v>2433982.666666666</v>
      </c>
      <c r="E50" s="18">
        <f t="shared" si="21"/>
        <v>0</v>
      </c>
      <c r="F50" s="18">
        <f t="shared" si="21"/>
        <v>0</v>
      </c>
      <c r="G50" s="22">
        <f t="shared" si="21"/>
        <v>735638.33333333419</v>
      </c>
      <c r="H50" s="18">
        <f t="shared" si="16"/>
        <v>3169621</v>
      </c>
    </row>
    <row r="51" spans="1:8" x14ac:dyDescent="0.25">
      <c r="A51" s="7" t="s">
        <v>34</v>
      </c>
      <c r="B51" s="18">
        <f>(B36+B40+B41)*$B$7</f>
        <v>7845570</v>
      </c>
      <c r="C51" s="18">
        <f t="shared" ref="C51:G51" si="22">(C36+C40+C41)*$B$7</f>
        <v>9333060</v>
      </c>
      <c r="D51" s="18">
        <f t="shared" si="22"/>
        <v>8771859.2000000011</v>
      </c>
      <c r="E51" s="18">
        <f t="shared" si="22"/>
        <v>9864690</v>
      </c>
      <c r="F51" s="18">
        <f t="shared" si="22"/>
        <v>9333060</v>
      </c>
      <c r="G51" s="18">
        <f t="shared" si="22"/>
        <v>9233535.9999999981</v>
      </c>
      <c r="H51" s="18">
        <f t="shared" si="16"/>
        <v>54381775.200000003</v>
      </c>
    </row>
    <row r="52" spans="1:8" x14ac:dyDescent="0.25">
      <c r="A52" s="3" t="s">
        <v>35</v>
      </c>
      <c r="B52" s="19">
        <f>SUM(B44:B51)</f>
        <v>8206116.75</v>
      </c>
      <c r="C52" s="19">
        <f>SUM(C44:C51)</f>
        <v>9714721.5</v>
      </c>
      <c r="D52" s="19">
        <f t="shared" ref="D52:G52" si="23">SUM(D44:D51)</f>
        <v>11575262.666666668</v>
      </c>
      <c r="E52" s="19">
        <f t="shared" si="23"/>
        <v>10273452.75</v>
      </c>
      <c r="F52" s="19">
        <f t="shared" si="23"/>
        <v>9718813.5</v>
      </c>
      <c r="G52" s="19">
        <f t="shared" si="23"/>
        <v>10358038.333333332</v>
      </c>
      <c r="H52" s="19">
        <f>SUM(B52:G52)</f>
        <v>59846405.5</v>
      </c>
    </row>
  </sheetData>
  <mergeCells count="1">
    <mergeCell ref="B1:E1"/>
  </mergeCells>
  <conditionalFormatting sqref="B42:H42">
    <cfRule type="cellIs" dxfId="7"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J52"/>
  <sheetViews>
    <sheetView topLeftCell="A23" workbookViewId="0">
      <selection activeCell="I47" sqref="I47"/>
    </sheetView>
  </sheetViews>
  <sheetFormatPr defaultColWidth="24" defaultRowHeight="13.2" x14ac:dyDescent="0.25"/>
  <cols>
    <col min="1" max="1" width="49.109375" customWidth="1"/>
    <col min="2" max="7" width="12.6640625" bestFit="1" customWidth="1"/>
    <col min="8" max="8" width="16.44140625" customWidth="1"/>
    <col min="9" max="9" width="33.33203125" customWidth="1"/>
  </cols>
  <sheetData>
    <row r="1" spans="1:10" ht="15.6" x14ac:dyDescent="0.3">
      <c r="A1" s="20" t="s">
        <v>70</v>
      </c>
      <c r="B1" s="61" t="s">
        <v>71</v>
      </c>
      <c r="C1" s="61"/>
      <c r="D1" s="61"/>
      <c r="E1" s="61"/>
    </row>
    <row r="2" spans="1:10" ht="15.6" x14ac:dyDescent="0.3">
      <c r="A2" s="20" t="s">
        <v>54</v>
      </c>
    </row>
    <row r="3" spans="1:10" x14ac:dyDescent="0.25">
      <c r="A3" s="6" t="s">
        <v>0</v>
      </c>
      <c r="B3" s="2" t="s">
        <v>42</v>
      </c>
      <c r="C3" s="2" t="s">
        <v>43</v>
      </c>
      <c r="D3" s="2" t="s">
        <v>44</v>
      </c>
      <c r="E3" s="2" t="s">
        <v>45</v>
      </c>
      <c r="F3" s="2" t="s">
        <v>46</v>
      </c>
      <c r="G3" s="2" t="s">
        <v>41</v>
      </c>
      <c r="H3" s="2" t="s">
        <v>14</v>
      </c>
    </row>
    <row r="4" spans="1:10" x14ac:dyDescent="0.25">
      <c r="A4" s="7" t="s">
        <v>3</v>
      </c>
      <c r="B4" s="10">
        <v>6950</v>
      </c>
      <c r="C4" s="10">
        <v>7900</v>
      </c>
      <c r="D4" s="10">
        <v>8200</v>
      </c>
      <c r="E4" s="10">
        <v>8350</v>
      </c>
      <c r="F4" s="10">
        <v>7900</v>
      </c>
      <c r="G4" s="10">
        <v>8050</v>
      </c>
      <c r="H4">
        <f>SUM(B4:G4)</f>
        <v>47350</v>
      </c>
      <c r="I4" s="1"/>
    </row>
    <row r="5" spans="1:10" x14ac:dyDescent="0.25">
      <c r="A5" s="7" t="s">
        <v>2</v>
      </c>
      <c r="B5" s="10">
        <v>21</v>
      </c>
      <c r="C5" s="10">
        <v>23</v>
      </c>
      <c r="D5" s="10">
        <v>19</v>
      </c>
      <c r="E5" s="10">
        <v>23</v>
      </c>
      <c r="F5" s="10">
        <v>22</v>
      </c>
      <c r="G5" s="10">
        <v>20</v>
      </c>
      <c r="H5">
        <f>SUM(B5:G5)</f>
        <v>128</v>
      </c>
      <c r="I5" s="15"/>
      <c r="J5" s="15"/>
    </row>
    <row r="6" spans="1:10" x14ac:dyDescent="0.25">
      <c r="A6" s="6" t="s">
        <v>1</v>
      </c>
      <c r="B6" s="4"/>
      <c r="J6" s="15"/>
    </row>
    <row r="7" spans="1:10" x14ac:dyDescent="0.25">
      <c r="A7" s="7" t="s">
        <v>26</v>
      </c>
      <c r="B7" s="11">
        <v>1074</v>
      </c>
    </row>
    <row r="8" spans="1:10" x14ac:dyDescent="0.25">
      <c r="A8" s="7" t="s">
        <v>20</v>
      </c>
      <c r="B8" s="11">
        <v>165</v>
      </c>
    </row>
    <row r="9" spans="1:10" x14ac:dyDescent="0.25">
      <c r="A9" s="7" t="s">
        <v>29</v>
      </c>
      <c r="B9" s="11">
        <v>2855</v>
      </c>
    </row>
    <row r="10" spans="1:10" x14ac:dyDescent="0.25">
      <c r="A10" s="7" t="s">
        <v>28</v>
      </c>
      <c r="B10" s="11">
        <v>1150</v>
      </c>
    </row>
    <row r="11" spans="1:10" x14ac:dyDescent="0.25">
      <c r="A11" s="7" t="s">
        <v>23</v>
      </c>
      <c r="B11" s="11">
        <v>840</v>
      </c>
    </row>
    <row r="12" spans="1:10" x14ac:dyDescent="0.25">
      <c r="A12" s="7" t="s">
        <v>22</v>
      </c>
      <c r="B12" s="11">
        <v>1550</v>
      </c>
    </row>
    <row r="13" spans="1:10" x14ac:dyDescent="0.25">
      <c r="A13" s="7" t="s">
        <v>4</v>
      </c>
      <c r="B13" s="11">
        <v>1.5</v>
      </c>
    </row>
    <row r="14" spans="1:10" x14ac:dyDescent="0.25">
      <c r="A14" s="7" t="s">
        <v>21</v>
      </c>
      <c r="B14" s="11">
        <v>28.25</v>
      </c>
    </row>
    <row r="15" spans="1:10" x14ac:dyDescent="0.25">
      <c r="A15" s="7" t="s">
        <v>24</v>
      </c>
      <c r="B15" s="11">
        <v>36.5</v>
      </c>
    </row>
    <row r="16" spans="1:10" x14ac:dyDescent="0.25">
      <c r="A16" s="6" t="s">
        <v>6</v>
      </c>
      <c r="B16" s="4"/>
    </row>
    <row r="17" spans="1:8" x14ac:dyDescent="0.25">
      <c r="A17" s="7" t="s">
        <v>25</v>
      </c>
      <c r="B17" s="11">
        <v>340</v>
      </c>
    </row>
    <row r="18" spans="1:8" x14ac:dyDescent="0.25">
      <c r="A18" s="7" t="s">
        <v>40</v>
      </c>
      <c r="B18" s="11">
        <v>0.06</v>
      </c>
    </row>
    <row r="19" spans="1:8" x14ac:dyDescent="0.25">
      <c r="A19" s="6" t="s">
        <v>5</v>
      </c>
      <c r="B19" s="4"/>
    </row>
    <row r="20" spans="1:8" x14ac:dyDescent="0.25">
      <c r="A20" s="7" t="s">
        <v>8</v>
      </c>
      <c r="B20" s="10">
        <v>40</v>
      </c>
    </row>
    <row r="21" spans="1:8" x14ac:dyDescent="0.25">
      <c r="A21" s="7" t="s">
        <v>10</v>
      </c>
      <c r="B21" s="10">
        <v>8</v>
      </c>
    </row>
    <row r="22" spans="1:8" ht="14.4" x14ac:dyDescent="0.3">
      <c r="A22" s="7" t="s">
        <v>16</v>
      </c>
      <c r="B22" s="47">
        <v>62</v>
      </c>
    </row>
    <row r="23" spans="1:8" x14ac:dyDescent="0.25">
      <c r="A23" s="7"/>
    </row>
    <row r="24" spans="1:8" x14ac:dyDescent="0.25">
      <c r="A24" s="9" t="s">
        <v>47</v>
      </c>
      <c r="B24" s="5"/>
      <c r="C24" s="15" t="s">
        <v>51</v>
      </c>
    </row>
    <row r="25" spans="1:8" x14ac:dyDescent="0.25">
      <c r="A25" s="7" t="s">
        <v>50</v>
      </c>
      <c r="B25" s="12">
        <v>0.3</v>
      </c>
      <c r="C25" s="15" t="s">
        <v>52</v>
      </c>
    </row>
    <row r="26" spans="1:8" x14ac:dyDescent="0.25">
      <c r="A26" s="7" t="s">
        <v>48</v>
      </c>
      <c r="B26" s="12">
        <v>1000</v>
      </c>
      <c r="C26" s="15" t="s">
        <v>53</v>
      </c>
    </row>
    <row r="27" spans="1:8" x14ac:dyDescent="0.25">
      <c r="A27" s="7" t="s">
        <v>49</v>
      </c>
      <c r="B27" s="10">
        <v>100</v>
      </c>
      <c r="C27" s="16" t="s">
        <v>53</v>
      </c>
    </row>
    <row r="29" spans="1:8" x14ac:dyDescent="0.25">
      <c r="B29" s="2" t="s">
        <v>42</v>
      </c>
      <c r="C29" s="2" t="s">
        <v>43</v>
      </c>
      <c r="D29" s="2" t="s">
        <v>44</v>
      </c>
      <c r="E29" s="2" t="s">
        <v>45</v>
      </c>
      <c r="F29" s="2" t="s">
        <v>46</v>
      </c>
      <c r="G29" s="2" t="s">
        <v>41</v>
      </c>
      <c r="H29" s="2" t="s">
        <v>14</v>
      </c>
    </row>
    <row r="30" spans="1:8" x14ac:dyDescent="0.25">
      <c r="A30" s="7" t="s">
        <v>7</v>
      </c>
      <c r="B30" s="13">
        <f>$B$17</f>
        <v>340</v>
      </c>
      <c r="C30" s="13">
        <f>IF(B37&gt;0,B37,0)</f>
        <v>1029</v>
      </c>
      <c r="D30" s="13">
        <f t="shared" ref="D30:G30" si="0">IF(C37&gt;0,C37,0)</f>
        <v>1524.3333333333321</v>
      </c>
      <c r="E30" s="13">
        <f t="shared" si="0"/>
        <v>426.99999999999909</v>
      </c>
      <c r="F30" s="13">
        <f t="shared" si="0"/>
        <v>517.33333333333212</v>
      </c>
      <c r="G30" s="13">
        <f t="shared" si="0"/>
        <v>681.99999999999909</v>
      </c>
      <c r="H30" s="13">
        <f>SUM(B30:G30)</f>
        <v>4519.6666666666624</v>
      </c>
    </row>
    <row r="31" spans="1:8" x14ac:dyDescent="0.25">
      <c r="A31" s="7" t="s">
        <v>3</v>
      </c>
      <c r="B31" s="13">
        <f>B4</f>
        <v>6950</v>
      </c>
      <c r="C31" s="13">
        <f>C4</f>
        <v>7900</v>
      </c>
      <c r="D31" s="13">
        <f t="shared" ref="D31:G31" si="1">D4</f>
        <v>8200</v>
      </c>
      <c r="E31" s="13">
        <f t="shared" si="1"/>
        <v>8350</v>
      </c>
      <c r="F31" s="13">
        <f t="shared" si="1"/>
        <v>7900</v>
      </c>
      <c r="G31" s="13">
        <f t="shared" si="1"/>
        <v>8050</v>
      </c>
      <c r="H31" s="13">
        <f t="shared" ref="H31:H41" si="2">SUM(B31:G31)</f>
        <v>47350</v>
      </c>
    </row>
    <row r="32" spans="1:8" x14ac:dyDescent="0.25">
      <c r="A32" s="7" t="s">
        <v>65</v>
      </c>
      <c r="B32" s="13">
        <f>(B31-B31*0.1)</f>
        <v>6255</v>
      </c>
      <c r="C32" s="13">
        <f t="shared" ref="C32:G32" si="3">(C31-C31*0.1)</f>
        <v>7110</v>
      </c>
      <c r="D32" s="13">
        <f t="shared" si="3"/>
        <v>7380</v>
      </c>
      <c r="E32" s="13">
        <f t="shared" si="3"/>
        <v>7515</v>
      </c>
      <c r="F32" s="13">
        <f t="shared" si="3"/>
        <v>7110</v>
      </c>
      <c r="G32" s="13">
        <f t="shared" si="3"/>
        <v>7245</v>
      </c>
      <c r="H32" s="13">
        <f t="shared" si="2"/>
        <v>42615</v>
      </c>
    </row>
    <row r="33" spans="1:8" x14ac:dyDescent="0.25">
      <c r="A33" s="7" t="s">
        <v>17</v>
      </c>
      <c r="B33" s="13">
        <f>B31*$B$18</f>
        <v>417</v>
      </c>
      <c r="C33" s="13">
        <f>C31*$B$18</f>
        <v>474</v>
      </c>
      <c r="D33" s="13">
        <f t="shared" ref="D33:G33" si="4">D31*$B$18</f>
        <v>492</v>
      </c>
      <c r="E33" s="13">
        <f t="shared" si="4"/>
        <v>501</v>
      </c>
      <c r="F33" s="13">
        <f t="shared" si="4"/>
        <v>474</v>
      </c>
      <c r="G33" s="13">
        <f t="shared" si="4"/>
        <v>483</v>
      </c>
      <c r="H33" s="13">
        <f t="shared" si="2"/>
        <v>2841</v>
      </c>
    </row>
    <row r="34" spans="1:8" x14ac:dyDescent="0.25">
      <c r="A34" s="7" t="s">
        <v>18</v>
      </c>
      <c r="B34" s="13">
        <f>B31-B30+B33</f>
        <v>7027</v>
      </c>
      <c r="C34" s="13">
        <f>C31-C30+C33+B42</f>
        <v>7345</v>
      </c>
      <c r="D34" s="13">
        <f t="shared" ref="D34:G34" si="5">D31-D30+D33+C42</f>
        <v>7167.6666666666679</v>
      </c>
      <c r="E34" s="13">
        <f t="shared" si="5"/>
        <v>8424</v>
      </c>
      <c r="F34" s="13">
        <f t="shared" si="5"/>
        <v>7856.6666666666679</v>
      </c>
      <c r="G34" s="13">
        <f t="shared" si="5"/>
        <v>7851.0000000000009</v>
      </c>
      <c r="H34" s="13">
        <f t="shared" si="2"/>
        <v>45671.333333333336</v>
      </c>
    </row>
    <row r="35" spans="1:8" x14ac:dyDescent="0.25">
      <c r="A35" s="7" t="s">
        <v>9</v>
      </c>
      <c r="B35">
        <f>$B$22</f>
        <v>62</v>
      </c>
      <c r="C35">
        <f t="shared" ref="C35:G35" si="6">$B$22</f>
        <v>62</v>
      </c>
      <c r="D35">
        <f t="shared" si="6"/>
        <v>62</v>
      </c>
      <c r="E35">
        <f t="shared" si="6"/>
        <v>62</v>
      </c>
      <c r="F35">
        <f t="shared" si="6"/>
        <v>62</v>
      </c>
      <c r="G35">
        <f t="shared" si="6"/>
        <v>62</v>
      </c>
      <c r="H35" s="13">
        <f t="shared" si="2"/>
        <v>372</v>
      </c>
    </row>
    <row r="36" spans="1:8" x14ac:dyDescent="0.25">
      <c r="A36" s="7" t="s">
        <v>11</v>
      </c>
      <c r="B36" s="13">
        <f>(B35*$B$21*B5)/$B$13</f>
        <v>6944</v>
      </c>
      <c r="C36" s="13">
        <f>(C35*$B$21*C5)/$B$13</f>
        <v>7605.333333333333</v>
      </c>
      <c r="D36" s="13">
        <f t="shared" ref="D36:G36" si="7">(D35*$B$21*D5)/$B$13</f>
        <v>6282.666666666667</v>
      </c>
      <c r="E36" s="13">
        <f t="shared" si="7"/>
        <v>7605.333333333333</v>
      </c>
      <c r="F36" s="13">
        <f t="shared" si="7"/>
        <v>7274.666666666667</v>
      </c>
      <c r="G36" s="13">
        <f t="shared" si="7"/>
        <v>6613.333333333333</v>
      </c>
      <c r="H36" s="13">
        <f t="shared" si="2"/>
        <v>42325.333333333336</v>
      </c>
    </row>
    <row r="37" spans="1:8" x14ac:dyDescent="0.25">
      <c r="A37" s="7" t="s">
        <v>19</v>
      </c>
      <c r="B37" s="13">
        <f>(B36+B30-B32)</f>
        <v>1029</v>
      </c>
      <c r="C37" s="13">
        <f t="shared" ref="C37:G37" si="8">(C36+C30-C32)</f>
        <v>1524.3333333333321</v>
      </c>
      <c r="D37" s="13">
        <f t="shared" si="8"/>
        <v>426.99999999999909</v>
      </c>
      <c r="E37" s="13">
        <f t="shared" si="8"/>
        <v>517.33333333333212</v>
      </c>
      <c r="F37" s="13">
        <f t="shared" si="8"/>
        <v>681.99999999999909</v>
      </c>
      <c r="G37" s="13">
        <f t="shared" si="8"/>
        <v>50.333333333332121</v>
      </c>
      <c r="H37" s="13">
        <f t="shared" si="2"/>
        <v>4229.9999999999945</v>
      </c>
    </row>
    <row r="38" spans="1:8" x14ac:dyDescent="0.25">
      <c r="A38" s="7" t="s">
        <v>12</v>
      </c>
      <c r="B38" s="13">
        <f>IF(B35-$B$20&gt;0,B35-$B$20,0)</f>
        <v>22</v>
      </c>
      <c r="C38" s="13">
        <f>IF(C35-B35&gt;0,C35-B35,0)</f>
        <v>0</v>
      </c>
      <c r="D38" s="13">
        <f t="shared" ref="D38:G38" si="9">IF(D35-C35&gt;0,D35-C35,0)</f>
        <v>0</v>
      </c>
      <c r="E38" s="13">
        <f t="shared" si="9"/>
        <v>0</v>
      </c>
      <c r="F38" s="13">
        <f t="shared" si="9"/>
        <v>0</v>
      </c>
      <c r="G38" s="13">
        <f t="shared" si="9"/>
        <v>0</v>
      </c>
      <c r="H38" s="13">
        <f t="shared" si="2"/>
        <v>22</v>
      </c>
    </row>
    <row r="39" spans="1:8" x14ac:dyDescent="0.25">
      <c r="A39" s="7" t="s">
        <v>13</v>
      </c>
      <c r="B39" s="13">
        <f>IF($B$20-B35&gt;0,$B$20-B35,0)</f>
        <v>0</v>
      </c>
      <c r="C39" s="13">
        <f>IF(B35-C35&gt;0,B35-C35,0)</f>
        <v>0</v>
      </c>
      <c r="D39" s="13">
        <f t="shared" ref="D39:G39" si="10">IF(C35-D35&gt;0,C35-D35,0)</f>
        <v>0</v>
      </c>
      <c r="E39" s="13">
        <f t="shared" si="10"/>
        <v>0</v>
      </c>
      <c r="F39" s="13">
        <f t="shared" si="10"/>
        <v>0</v>
      </c>
      <c r="G39" s="13">
        <f t="shared" si="10"/>
        <v>0</v>
      </c>
      <c r="H39" s="13">
        <f t="shared" si="2"/>
        <v>0</v>
      </c>
    </row>
    <row r="40" spans="1:8" x14ac:dyDescent="0.25">
      <c r="A40" s="7" t="s">
        <v>15</v>
      </c>
      <c r="B40" s="13">
        <f>IF($C$26="y",IF(B37&lt;0,IF(ABS(B37)&lt;$B$26,ABS(B37),$B$26),0),0)</f>
        <v>0</v>
      </c>
      <c r="C40" s="13">
        <f>IF($C$26="y",IF(C37&lt;0,IF(ABS(C37)&lt;$B$26,ABS(C37),$B$26),0),0)</f>
        <v>0</v>
      </c>
      <c r="D40" s="13">
        <f t="shared" ref="D40:G40" si="11">IF($C$26="y",IF(D37&lt;0,IF(ABS(D37)&lt;$B$26,ABS(D37),$B$26),0),0)</f>
        <v>0</v>
      </c>
      <c r="E40" s="13">
        <f t="shared" si="11"/>
        <v>0</v>
      </c>
      <c r="F40" s="13">
        <f t="shared" si="11"/>
        <v>0</v>
      </c>
      <c r="G40" s="13">
        <f t="shared" si="11"/>
        <v>0</v>
      </c>
      <c r="H40" s="13">
        <f t="shared" si="2"/>
        <v>0</v>
      </c>
    </row>
    <row r="41" spans="1:8" x14ac:dyDescent="0.25">
      <c r="A41" s="7" t="s">
        <v>27</v>
      </c>
      <c r="B41" s="13">
        <f>IF($C$25="y",IF(B37&lt;0,IF(ABS(B37)&lt;B35*$B$21*B5*$B$25/$B$13, ABS(B37),B35*$B$21*B5*$B$25/$B$13),0),0)</f>
        <v>0</v>
      </c>
      <c r="C41" s="13">
        <f t="shared" ref="C41:G41" si="12">IF($C$25="y",IF(C37&lt;0,IF(ABS(C37)&lt;C35*$B$21*C5*$B$25/$B$13, ABS(C37),C35*$B$21*C5*$B$25/$B$13),0),0)</f>
        <v>0</v>
      </c>
      <c r="D41" s="13">
        <f t="shared" si="12"/>
        <v>0</v>
      </c>
      <c r="E41" s="13">
        <f t="shared" si="12"/>
        <v>0</v>
      </c>
      <c r="F41" s="13">
        <f t="shared" si="12"/>
        <v>0</v>
      </c>
      <c r="G41" s="13">
        <f t="shared" si="12"/>
        <v>0</v>
      </c>
      <c r="H41" s="13">
        <f t="shared" si="2"/>
        <v>0</v>
      </c>
    </row>
    <row r="42" spans="1:8" x14ac:dyDescent="0.25">
      <c r="A42" s="7" t="s">
        <v>55</v>
      </c>
      <c r="B42" s="13">
        <f>IF(B37&lt;0,ABS(B37+B41+B40),0)</f>
        <v>0</v>
      </c>
      <c r="C42" s="13">
        <f t="shared" ref="C42:G42" si="13">IF(C37&lt;0,ABS(C37+C41+C40),0)</f>
        <v>0</v>
      </c>
      <c r="D42" s="13">
        <f t="shared" si="13"/>
        <v>0</v>
      </c>
      <c r="E42" s="13">
        <f t="shared" si="13"/>
        <v>0</v>
      </c>
      <c r="F42" s="13">
        <f t="shared" si="13"/>
        <v>0</v>
      </c>
      <c r="G42" s="13">
        <f t="shared" si="13"/>
        <v>0</v>
      </c>
      <c r="H42" s="13"/>
    </row>
    <row r="43" spans="1:8" x14ac:dyDescent="0.25">
      <c r="A43" s="6" t="s">
        <v>30</v>
      </c>
    </row>
    <row r="44" spans="1:8" x14ac:dyDescent="0.25">
      <c r="A44" s="7" t="s">
        <v>37</v>
      </c>
      <c r="B44" s="18">
        <f>B38*$B$11</f>
        <v>18480</v>
      </c>
      <c r="C44" s="18">
        <f>C38*$B$11</f>
        <v>0</v>
      </c>
      <c r="D44" s="18">
        <f t="shared" ref="D44:G44" si="14">D38*$B$11</f>
        <v>0</v>
      </c>
      <c r="E44" s="18">
        <f t="shared" si="14"/>
        <v>0</v>
      </c>
      <c r="F44" s="18">
        <f t="shared" si="14"/>
        <v>0</v>
      </c>
      <c r="G44" s="18">
        <f t="shared" si="14"/>
        <v>0</v>
      </c>
      <c r="H44" s="18">
        <f>SUM(B44:G44)</f>
        <v>18480</v>
      </c>
    </row>
    <row r="45" spans="1:8" x14ac:dyDescent="0.25">
      <c r="A45" s="7" t="s">
        <v>36</v>
      </c>
      <c r="B45" s="18">
        <f>B39*$B$12</f>
        <v>0</v>
      </c>
      <c r="C45" s="18">
        <f>C39*$B$12</f>
        <v>0</v>
      </c>
      <c r="D45" s="18">
        <f t="shared" ref="D45:G45" si="15">D39*$B$12</f>
        <v>0</v>
      </c>
      <c r="E45" s="18">
        <f t="shared" si="15"/>
        <v>0</v>
      </c>
      <c r="F45" s="18">
        <f t="shared" si="15"/>
        <v>0</v>
      </c>
      <c r="G45" s="18">
        <f t="shared" si="15"/>
        <v>0</v>
      </c>
      <c r="H45" s="18">
        <f t="shared" ref="H45:H51" si="16">SUM(B45:G45)</f>
        <v>0</v>
      </c>
    </row>
    <row r="46" spans="1:8" x14ac:dyDescent="0.25">
      <c r="A46" s="7" t="s">
        <v>38</v>
      </c>
      <c r="B46" s="18">
        <f>B35*$B$21*B5*$B$14</f>
        <v>294252</v>
      </c>
      <c r="C46" s="18">
        <f>C35*$B$21*C5*$B$14</f>
        <v>322276</v>
      </c>
      <c r="D46" s="18">
        <f t="shared" ref="D46:G46" si="17">D35*$B$21*D5*$B$14</f>
        <v>266228</v>
      </c>
      <c r="E46" s="18">
        <f t="shared" si="17"/>
        <v>322276</v>
      </c>
      <c r="F46" s="18">
        <f t="shared" si="17"/>
        <v>308264</v>
      </c>
      <c r="G46" s="18">
        <f t="shared" si="17"/>
        <v>280240</v>
      </c>
      <c r="H46" s="18">
        <f t="shared" si="16"/>
        <v>1793536</v>
      </c>
    </row>
    <row r="47" spans="1:8" x14ac:dyDescent="0.25">
      <c r="A47" s="8" t="s">
        <v>39</v>
      </c>
      <c r="B47" s="18">
        <f>B41*$B$13*$B$15</f>
        <v>0</v>
      </c>
      <c r="C47" s="18">
        <f>C41*$B$13*$B$15</f>
        <v>0</v>
      </c>
      <c r="D47" s="18">
        <f t="shared" ref="D47:G47" si="18">D41*$B$13*$B$15</f>
        <v>0</v>
      </c>
      <c r="E47" s="18">
        <f t="shared" si="18"/>
        <v>0</v>
      </c>
      <c r="F47" s="18">
        <f t="shared" si="18"/>
        <v>0</v>
      </c>
      <c r="G47" s="18">
        <f t="shared" si="18"/>
        <v>0</v>
      </c>
      <c r="H47" s="18">
        <f t="shared" si="16"/>
        <v>0</v>
      </c>
    </row>
    <row r="48" spans="1:8" x14ac:dyDescent="0.25">
      <c r="A48" s="8" t="s">
        <v>31</v>
      </c>
      <c r="B48" s="18">
        <f>B40*$B$10</f>
        <v>0</v>
      </c>
      <c r="C48" s="18">
        <f>C40*$B$10</f>
        <v>0</v>
      </c>
      <c r="D48" s="18">
        <f t="shared" ref="D48:G48" si="19">D40*$B$10</f>
        <v>0</v>
      </c>
      <c r="E48" s="18">
        <f t="shared" si="19"/>
        <v>0</v>
      </c>
      <c r="F48" s="18">
        <f t="shared" si="19"/>
        <v>0</v>
      </c>
      <c r="G48" s="18">
        <f t="shared" si="19"/>
        <v>0</v>
      </c>
      <c r="H48" s="18">
        <f t="shared" si="16"/>
        <v>0</v>
      </c>
    </row>
    <row r="49" spans="1:8" x14ac:dyDescent="0.25">
      <c r="A49" s="7" t="s">
        <v>32</v>
      </c>
      <c r="B49" s="18">
        <f>IF(B37&gt;0,((B37+B30)/2)*$B$8,(B30/2)*$B$8)</f>
        <v>112942.5</v>
      </c>
      <c r="C49" s="18">
        <f>IF(C37&gt;0,((C37+C30)/2)*$B$8,(C30/2)*$B$8)</f>
        <v>210649.99999999991</v>
      </c>
      <c r="D49" s="18">
        <f t="shared" ref="D49:G49" si="20">IF(D37&gt;0,((D37+D30)/2)*$B$8,(D30/2)*$B$8)</f>
        <v>160984.99999999983</v>
      </c>
      <c r="E49" s="18">
        <f t="shared" si="20"/>
        <v>77907.499999999825</v>
      </c>
      <c r="F49" s="18">
        <f t="shared" si="20"/>
        <v>98944.999999999825</v>
      </c>
      <c r="G49" s="18">
        <f t="shared" si="20"/>
        <v>60417.499999999825</v>
      </c>
      <c r="H49" s="18">
        <f t="shared" si="16"/>
        <v>721847.49999999907</v>
      </c>
    </row>
    <row r="50" spans="1:8" x14ac:dyDescent="0.25">
      <c r="A50" s="8" t="s">
        <v>33</v>
      </c>
      <c r="B50" s="18">
        <f>IF(B37+B40+B41&lt;0,ABS((B37+B40+B41))*$B$9,0)</f>
        <v>0</v>
      </c>
      <c r="C50" s="18">
        <f>IF(C37+C40+C41&lt;0,ABS((C37+C40+C41))*$B$9,0)</f>
        <v>0</v>
      </c>
      <c r="D50">
        <f t="shared" ref="D50:G50" si="21">IF(D37+D40+D41&lt;0,ABS((D37+D40+D41))*$B$9,0)</f>
        <v>0</v>
      </c>
      <c r="E50" s="18">
        <f t="shared" si="21"/>
        <v>0</v>
      </c>
      <c r="F50" s="18">
        <f t="shared" si="21"/>
        <v>0</v>
      </c>
      <c r="G50">
        <f t="shared" si="21"/>
        <v>0</v>
      </c>
      <c r="H50" s="18">
        <f t="shared" si="16"/>
        <v>0</v>
      </c>
    </row>
    <row r="51" spans="1:8" x14ac:dyDescent="0.25">
      <c r="A51" s="7" t="s">
        <v>34</v>
      </c>
      <c r="B51" s="18">
        <f>(B36+B40+B41)*$B$7</f>
        <v>7457856</v>
      </c>
      <c r="C51" s="18">
        <f t="shared" ref="C51:G51" si="22">(C36+C40+C41)*$B$7</f>
        <v>8168128</v>
      </c>
      <c r="D51" s="18">
        <f t="shared" si="22"/>
        <v>6747584</v>
      </c>
      <c r="E51" s="18">
        <f t="shared" si="22"/>
        <v>8168128</v>
      </c>
      <c r="F51" s="18">
        <f t="shared" si="22"/>
        <v>7812992</v>
      </c>
      <c r="G51" s="18">
        <f t="shared" si="22"/>
        <v>7102720</v>
      </c>
      <c r="H51" s="18">
        <f t="shared" si="16"/>
        <v>45457408</v>
      </c>
    </row>
    <row r="52" spans="1:8" x14ac:dyDescent="0.25">
      <c r="A52" s="3" t="s">
        <v>35</v>
      </c>
      <c r="B52" s="19">
        <f>SUM(B44:B51)</f>
        <v>7883530.5</v>
      </c>
      <c r="C52" s="19">
        <f>SUM(C44:C51)</f>
        <v>8701054</v>
      </c>
      <c r="D52" s="19">
        <f t="shared" ref="D52:G52" si="23">SUM(D44:D51)</f>
        <v>7174797</v>
      </c>
      <c r="E52" s="19">
        <f t="shared" si="23"/>
        <v>8568311.5</v>
      </c>
      <c r="F52" s="19">
        <f t="shared" si="23"/>
        <v>8220201</v>
      </c>
      <c r="G52" s="19">
        <f t="shared" si="23"/>
        <v>7443377.5</v>
      </c>
      <c r="H52" s="19">
        <f>SUM(B52:G52)</f>
        <v>47991271.5</v>
      </c>
    </row>
  </sheetData>
  <mergeCells count="1">
    <mergeCell ref="B1:E1"/>
  </mergeCells>
  <conditionalFormatting sqref="B42:H42">
    <cfRule type="cellIs" dxfId="6" priority="1" operator="greaterThan">
      <formula>100</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EP V WF</vt:lpstr>
      <vt:lpstr>EP V WF (10 UP)</vt:lpstr>
      <vt:lpstr>EP V WF (10 DN)</vt:lpstr>
      <vt:lpstr>CWF V SC</vt:lpstr>
      <vt:lpstr>CWF V SC (10 UP)</vt:lpstr>
      <vt:lpstr>CWF V SC (10 DN)</vt:lpstr>
      <vt:lpstr>CWF V OT</vt:lpstr>
      <vt:lpstr>CWF V OT (10 UP)</vt:lpstr>
      <vt:lpstr>CWF V OT (10 DN)</vt:lpstr>
      <vt:lpstr>FSC V WF</vt:lpstr>
      <vt:lpstr>FSC V WF (10 UP)</vt:lpstr>
      <vt:lpstr>FSC V WF (10 DN)</vt:lpstr>
      <vt:lpstr>CWF V OT SC</vt:lpstr>
      <vt:lpstr>CWF V OT SC (10 UP)</vt:lpstr>
      <vt:lpstr>CWF V OT SC (10 DN)</vt:lpstr>
      <vt:lpstr>All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Z.D.R.</dc:creator>
  <cp:lastModifiedBy>amitranjan35</cp:lastModifiedBy>
  <cp:lastPrinted>2012-04-13T04:26:15Z</cp:lastPrinted>
  <dcterms:created xsi:type="dcterms:W3CDTF">2000-03-25T02:55:55Z</dcterms:created>
  <dcterms:modified xsi:type="dcterms:W3CDTF">2016-04-25T15:00:35Z</dcterms:modified>
</cp:coreProperties>
</file>