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BP\"/>
    </mc:Choice>
  </mc:AlternateContent>
  <xr:revisionPtr revIDLastSave="0" documentId="13_ncr:1_{D6CB0EF2-DF5F-41F3-943B-5E741BD8F3F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4" sheetId="5" r:id="rId1"/>
    <sheet name="Sheet1" sheetId="4" r:id="rId2"/>
    <sheet name="Sheet2" sheetId="2" r:id="rId3"/>
    <sheet name="Sheet3" sheetId="3" r:id="rId4"/>
  </sheets>
  <definedNames>
    <definedName name="_xlchart.v1.0" hidden="1">Sheet1!$A$251</definedName>
    <definedName name="_xlchart.v1.1" hidden="1">Sheet1!$A$252</definedName>
    <definedName name="_xlchart.v1.10" hidden="1">Sheet1!$A$251</definedName>
    <definedName name="_xlchart.v1.11" hidden="1">Sheet1!$A$252</definedName>
    <definedName name="_xlchart.v1.12" hidden="1">Sheet1!$A$253</definedName>
    <definedName name="_xlchart.v1.13" hidden="1">Sheet1!$B$249:$F$249</definedName>
    <definedName name="_xlchart.v1.14" hidden="1">Sheet1!$B$250:$F$250</definedName>
    <definedName name="_xlchart.v1.15" hidden="1">Sheet1!$B$251:$F$251</definedName>
    <definedName name="_xlchart.v1.16" hidden="1">Sheet1!$B$252:$F$252</definedName>
    <definedName name="_xlchart.v1.17" hidden="1">Sheet1!$B$253:$F$253</definedName>
    <definedName name="_xlchart.v1.2" hidden="1">Sheet1!$A$253</definedName>
    <definedName name="_xlchart.v1.3" hidden="1">Sheet1!$A$254</definedName>
    <definedName name="_xlchart.v1.4" hidden="1">Sheet1!$B$250:$F$250</definedName>
    <definedName name="_xlchart.v1.5" hidden="1">Sheet1!$B$251:$F$251</definedName>
    <definedName name="_xlchart.v1.6" hidden="1">Sheet1!$B$252:$F$252</definedName>
    <definedName name="_xlchart.v1.7" hidden="1">Sheet1!$B$253:$F$253</definedName>
    <definedName name="_xlchart.v1.8" hidden="1">Sheet1!$B$254:$F$254</definedName>
    <definedName name="_xlchart.v1.9" hidden="1">Sheet1!$A$250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4" i="4" l="1"/>
  <c r="D254" i="4" s="1"/>
  <c r="E254" i="4" s="1"/>
  <c r="F254" i="4" s="1"/>
  <c r="C252" i="4"/>
  <c r="D252" i="4" s="1"/>
  <c r="E252" i="4" s="1"/>
  <c r="F252" i="4" s="1"/>
  <c r="B253" i="4"/>
  <c r="C253" i="4" s="1"/>
  <c r="D253" i="4" s="1"/>
  <c r="E253" i="4" s="1"/>
  <c r="F253" i="4" s="1"/>
  <c r="C251" i="4"/>
  <c r="D251" i="4" s="1"/>
  <c r="E251" i="4" s="1"/>
  <c r="F251" i="4" s="1"/>
  <c r="C216" i="4"/>
  <c r="C197" i="4"/>
  <c r="C198" i="4" s="1"/>
  <c r="C199" i="4" s="1"/>
  <c r="B213" i="4"/>
  <c r="C212" i="4"/>
  <c r="D212" i="4" s="1"/>
  <c r="C211" i="4"/>
  <c r="D211" i="4" s="1"/>
  <c r="E211" i="4" s="1"/>
  <c r="F211" i="4" s="1"/>
  <c r="B208" i="4"/>
  <c r="C207" i="4"/>
  <c r="D207" i="4" s="1"/>
  <c r="E207" i="4" s="1"/>
  <c r="F207" i="4" s="1"/>
  <c r="F208" i="4" s="1"/>
  <c r="B198" i="4"/>
  <c r="B199" i="4" s="1"/>
  <c r="B193" i="4"/>
  <c r="C191" i="4"/>
  <c r="D191" i="4" s="1"/>
  <c r="C141" i="4"/>
  <c r="D141" i="4" s="1"/>
  <c r="E141" i="4" s="1"/>
  <c r="F141" i="4" s="1"/>
  <c r="C136" i="4"/>
  <c r="D136" i="4" s="1"/>
  <c r="E136" i="4" s="1"/>
  <c r="F136" i="4" s="1"/>
  <c r="C130" i="4"/>
  <c r="D130" i="4" s="1"/>
  <c r="E130" i="4" s="1"/>
  <c r="F130" i="4" s="1"/>
  <c r="C91" i="4"/>
  <c r="D91" i="4" s="1"/>
  <c r="E91" i="4" s="1"/>
  <c r="F91" i="4" s="1"/>
  <c r="C90" i="4"/>
  <c r="D90" i="4" s="1"/>
  <c r="E90" i="4" s="1"/>
  <c r="F90" i="4" s="1"/>
  <c r="C85" i="4"/>
  <c r="D85" i="4" s="1"/>
  <c r="E85" i="4" s="1"/>
  <c r="F85" i="4" s="1"/>
  <c r="C84" i="4"/>
  <c r="D84" i="4" s="1"/>
  <c r="E84" i="4" s="1"/>
  <c r="F84" i="4" s="1"/>
  <c r="C83" i="4"/>
  <c r="D83" i="4" s="1"/>
  <c r="E83" i="4" s="1"/>
  <c r="F83" i="4" s="1"/>
  <c r="C82" i="4"/>
  <c r="D82" i="4" s="1"/>
  <c r="E82" i="4" s="1"/>
  <c r="F82" i="4" s="1"/>
  <c r="C81" i="4"/>
  <c r="D81" i="4" s="1"/>
  <c r="E81" i="4" s="1"/>
  <c r="F81" i="4" s="1"/>
  <c r="C80" i="4"/>
  <c r="D80" i="4" s="1"/>
  <c r="E80" i="4" s="1"/>
  <c r="F80" i="4" s="1"/>
  <c r="C79" i="4"/>
  <c r="D79" i="4" s="1"/>
  <c r="E79" i="4" s="1"/>
  <c r="F79" i="4" s="1"/>
  <c r="C78" i="4"/>
  <c r="D78" i="4" s="1"/>
  <c r="E78" i="4" s="1"/>
  <c r="F78" i="4" s="1"/>
  <c r="B86" i="4"/>
  <c r="B139" i="4" s="1"/>
  <c r="B74" i="4"/>
  <c r="C72" i="4"/>
  <c r="D72" i="4" s="1"/>
  <c r="E72" i="4" s="1"/>
  <c r="F72" i="4" s="1"/>
  <c r="C71" i="4"/>
  <c r="D71" i="4" s="1"/>
  <c r="E71" i="4" s="1"/>
  <c r="F71" i="4" s="1"/>
  <c r="C56" i="4"/>
  <c r="D56" i="4" s="1"/>
  <c r="E56" i="4" s="1"/>
  <c r="F56" i="4" s="1"/>
  <c r="C55" i="4"/>
  <c r="D55" i="4" s="1"/>
  <c r="E55" i="4" s="1"/>
  <c r="F55" i="4" s="1"/>
  <c r="C50" i="4"/>
  <c r="D50" i="4" s="1"/>
  <c r="E50" i="4" s="1"/>
  <c r="F50" i="4" s="1"/>
  <c r="B49" i="4"/>
  <c r="C49" i="4" s="1"/>
  <c r="D49" i="4" s="1"/>
  <c r="E49" i="4" s="1"/>
  <c r="F49" i="4" s="1"/>
  <c r="C46" i="4"/>
  <c r="D46" i="4" s="1"/>
  <c r="E46" i="4" s="1"/>
  <c r="F46" i="4" s="1"/>
  <c r="C43" i="4"/>
  <c r="D43" i="4" s="1"/>
  <c r="E43" i="4" s="1"/>
  <c r="F43" i="4" s="1"/>
  <c r="C42" i="4"/>
  <c r="D42" i="4" s="1"/>
  <c r="E42" i="4" s="1"/>
  <c r="F42" i="4" s="1"/>
  <c r="C15" i="4"/>
  <c r="D15" i="4" s="1"/>
  <c r="E15" i="4" s="1"/>
  <c r="F15" i="4" s="1"/>
  <c r="B13" i="4"/>
  <c r="C10" i="4"/>
  <c r="D10" i="4" s="1"/>
  <c r="E10" i="4" s="1"/>
  <c r="F10" i="4" s="1"/>
  <c r="F13" i="4" s="1"/>
  <c r="B214" i="4" l="1"/>
  <c r="F74" i="4"/>
  <c r="C213" i="4"/>
  <c r="D213" i="4"/>
  <c r="E212" i="4"/>
  <c r="D193" i="4"/>
  <c r="E191" i="4"/>
  <c r="E208" i="4"/>
  <c r="C193" i="4"/>
  <c r="C208" i="4"/>
  <c r="D208" i="4"/>
  <c r="B216" i="4"/>
  <c r="D216" i="4" s="1"/>
  <c r="E216" i="4" s="1"/>
  <c r="F216" i="4" s="1"/>
  <c r="D197" i="4"/>
  <c r="E74" i="4"/>
  <c r="B145" i="4"/>
  <c r="C139" i="4"/>
  <c r="D139" i="4" s="1"/>
  <c r="E139" i="4" s="1"/>
  <c r="F139" i="4" s="1"/>
  <c r="F145" i="4" s="1"/>
  <c r="F147" i="4" s="1"/>
  <c r="F148" i="4" s="1"/>
  <c r="B88" i="4"/>
  <c r="D74" i="4"/>
  <c r="C86" i="4"/>
  <c r="D86" i="4" s="1"/>
  <c r="E86" i="4" s="1"/>
  <c r="F86" i="4" s="1"/>
  <c r="C74" i="4"/>
  <c r="E13" i="4"/>
  <c r="D13" i="4"/>
  <c r="C13" i="4"/>
  <c r="B147" i="4" l="1"/>
  <c r="B148" i="4" s="1"/>
  <c r="C214" i="4"/>
  <c r="E213" i="4"/>
  <c r="E214" i="4" s="1"/>
  <c r="F212" i="4"/>
  <c r="F213" i="4" s="1"/>
  <c r="F214" i="4" s="1"/>
  <c r="D214" i="4"/>
  <c r="F191" i="4"/>
  <c r="F193" i="4" s="1"/>
  <c r="E193" i="4"/>
  <c r="E197" i="4"/>
  <c r="D198" i="4"/>
  <c r="D199" i="4" s="1"/>
  <c r="D145" i="4"/>
  <c r="D147" i="4" s="1"/>
  <c r="D148" i="4" s="1"/>
  <c r="C145" i="4"/>
  <c r="C147" i="4" s="1"/>
  <c r="C148" i="4" s="1"/>
  <c r="B89" i="4"/>
  <c r="C89" i="4" s="1"/>
  <c r="D89" i="4" s="1"/>
  <c r="E89" i="4" s="1"/>
  <c r="F89" i="4" s="1"/>
  <c r="B93" i="4"/>
  <c r="C88" i="4"/>
  <c r="D88" i="4" s="1"/>
  <c r="E88" i="4" s="1"/>
  <c r="F88" i="4" s="1"/>
  <c r="E145" i="4"/>
  <c r="E147" i="4" s="1"/>
  <c r="E148" i="4" s="1"/>
  <c r="H21" i="3"/>
  <c r="H23" i="3" s="1"/>
  <c r="H24" i="3" s="1"/>
  <c r="H25" i="3" s="1"/>
  <c r="H18" i="3"/>
  <c r="G18" i="3"/>
  <c r="I18" i="3" s="1"/>
  <c r="F18" i="3"/>
  <c r="H17" i="3"/>
  <c r="G17" i="3"/>
  <c r="I17" i="3" s="1"/>
  <c r="F17" i="3"/>
  <c r="H16" i="3"/>
  <c r="G16" i="3"/>
  <c r="I16" i="3" s="1"/>
  <c r="F16" i="3"/>
  <c r="H15" i="3"/>
  <c r="G15" i="3"/>
  <c r="I15" i="3" s="1"/>
  <c r="F15" i="3"/>
  <c r="H14" i="3"/>
  <c r="G14" i="3"/>
  <c r="I14" i="3" s="1"/>
  <c r="F14" i="3"/>
  <c r="H13" i="3"/>
  <c r="G13" i="3"/>
  <c r="I13" i="3" s="1"/>
  <c r="F13" i="3"/>
  <c r="H12" i="3"/>
  <c r="G12" i="3"/>
  <c r="I12" i="3" s="1"/>
  <c r="F12" i="3"/>
  <c r="H11" i="3"/>
  <c r="G11" i="3"/>
  <c r="I11" i="3" s="1"/>
  <c r="F11" i="3"/>
  <c r="H10" i="3"/>
  <c r="G10" i="3"/>
  <c r="I10" i="3" s="1"/>
  <c r="F10" i="3"/>
  <c r="H9" i="3"/>
  <c r="G9" i="3"/>
  <c r="I9" i="3" s="1"/>
  <c r="F9" i="3"/>
  <c r="H8" i="3"/>
  <c r="G8" i="3"/>
  <c r="I8" i="3" s="1"/>
  <c r="F8" i="3"/>
  <c r="H7" i="3"/>
  <c r="G7" i="3"/>
  <c r="I7" i="3" s="1"/>
  <c r="F7" i="3"/>
  <c r="H6" i="3"/>
  <c r="G6" i="3"/>
  <c r="I6" i="3" s="1"/>
  <c r="I21" i="3" s="1"/>
  <c r="I23" i="3" s="1"/>
  <c r="I24" i="3" s="1"/>
  <c r="I25" i="3" s="1"/>
  <c r="F6" i="3"/>
  <c r="B6" i="2"/>
  <c r="E6" i="2" s="1"/>
  <c r="D5" i="2"/>
  <c r="D6" i="2" s="1"/>
  <c r="D7" i="2" s="1"/>
  <c r="D8" i="2" s="1"/>
  <c r="C5" i="2"/>
  <c r="C6" i="2" s="1"/>
  <c r="C7" i="2" s="1"/>
  <c r="C8" i="2" s="1"/>
  <c r="B5" i="2"/>
  <c r="E5" i="2" s="1"/>
  <c r="E4" i="2"/>
  <c r="F197" i="4" l="1"/>
  <c r="F198" i="4" s="1"/>
  <c r="F199" i="4" s="1"/>
  <c r="E198" i="4"/>
  <c r="E199" i="4" s="1"/>
  <c r="B94" i="4"/>
  <c r="C93" i="4"/>
  <c r="B7" i="2"/>
  <c r="G21" i="3"/>
  <c r="G23" i="3" s="1"/>
  <c r="G24" i="3" s="1"/>
  <c r="G25" i="3" s="1"/>
  <c r="C94" i="4" l="1"/>
  <c r="D93" i="4"/>
  <c r="B8" i="2"/>
  <c r="E8" i="2" s="1"/>
  <c r="E7" i="2"/>
  <c r="E93" i="4" l="1"/>
  <c r="D94" i="4"/>
  <c r="F93" i="4" l="1"/>
  <c r="F94" i="4" s="1"/>
  <c r="E94" i="4"/>
</calcChain>
</file>

<file path=xl/sharedStrings.xml><?xml version="1.0" encoding="utf-8"?>
<sst xmlns="http://schemas.openxmlformats.org/spreadsheetml/2006/main" count="181" uniqueCount="122">
  <si>
    <t>Daily Sales</t>
  </si>
  <si>
    <t>%Sales</t>
  </si>
  <si>
    <t>Numbers/Rates</t>
  </si>
  <si>
    <t>Price</t>
  </si>
  <si>
    <t>Cost (DS)</t>
  </si>
  <si>
    <t>Profit</t>
  </si>
  <si>
    <t>Total Revenue</t>
  </si>
  <si>
    <t>Total Cost</t>
  </si>
  <si>
    <t>Total Profit</t>
  </si>
  <si>
    <t>Column1</t>
  </si>
  <si>
    <t>Column6</t>
  </si>
  <si>
    <t>Column7</t>
  </si>
  <si>
    <t>Column2</t>
  </si>
  <si>
    <t>Column3</t>
  </si>
  <si>
    <t>Column4</t>
  </si>
  <si>
    <t>Column5</t>
  </si>
  <si>
    <t>Section 1</t>
  </si>
  <si>
    <t xml:space="preserve"> Flex 5x6 Item 1</t>
  </si>
  <si>
    <t>Flex 4x5 Item 2</t>
  </si>
  <si>
    <t>Flex 2x4 Item 3</t>
  </si>
  <si>
    <t>Section 2</t>
  </si>
  <si>
    <t>A3 Print 1</t>
  </si>
  <si>
    <t>A4 print 2</t>
  </si>
  <si>
    <t>A4 CARD print 3</t>
  </si>
  <si>
    <t>Section 3</t>
  </si>
  <si>
    <t>waec</t>
  </si>
  <si>
    <t>NECO</t>
  </si>
  <si>
    <t>NABTEB</t>
  </si>
  <si>
    <t>TOTAL</t>
  </si>
  <si>
    <t>Operating days for week</t>
  </si>
  <si>
    <t>INITIAL</t>
  </si>
  <si>
    <t>REVENUE PROJECTED</t>
  </si>
  <si>
    <t>DIRECT COST PROJECTED</t>
  </si>
  <si>
    <t xml:space="preserve">OPERATING EXPENSES </t>
  </si>
  <si>
    <t>NET PROFIT</t>
  </si>
  <si>
    <t>Year 1</t>
  </si>
  <si>
    <t>Year 2</t>
  </si>
  <si>
    <t>Year 3</t>
  </si>
  <si>
    <t>Year 4</t>
  </si>
  <si>
    <t>Year 5</t>
  </si>
  <si>
    <t>Column8</t>
  </si>
  <si>
    <t>Column9</t>
  </si>
  <si>
    <t>AVERAGE DAILY SALES</t>
  </si>
  <si>
    <t>REVENUE GENERATORS</t>
  </si>
  <si>
    <t>Weekly Sales</t>
  </si>
  <si>
    <t>Monthly Sales</t>
  </si>
  <si>
    <t>Annual Sales</t>
  </si>
  <si>
    <t>Personal Count</t>
  </si>
  <si>
    <t>Management</t>
  </si>
  <si>
    <t>Total Personnel</t>
  </si>
  <si>
    <t>Personal Wage</t>
  </si>
  <si>
    <t>Personal Cost</t>
  </si>
  <si>
    <t>Total Payroll</t>
  </si>
  <si>
    <t>Units</t>
  </si>
  <si>
    <t>Busines Services</t>
  </si>
  <si>
    <t>Total Units</t>
  </si>
  <si>
    <t>Total Price</t>
  </si>
  <si>
    <t>Business Service</t>
  </si>
  <si>
    <t>Revenue</t>
  </si>
  <si>
    <t>Direct Unit Cost</t>
  </si>
  <si>
    <t>Direct cost of Revenue</t>
  </si>
  <si>
    <t>Business Services</t>
  </si>
  <si>
    <t>Subtotal Cost of Revenue</t>
  </si>
  <si>
    <t>Total Cost of Revenue</t>
  </si>
  <si>
    <t>Gross Margin</t>
  </si>
  <si>
    <t>Gross Margin/Revenue</t>
  </si>
  <si>
    <t>Expenses</t>
  </si>
  <si>
    <t>Supplies</t>
  </si>
  <si>
    <t>Logistics</t>
  </si>
  <si>
    <t>Marketing</t>
  </si>
  <si>
    <t>Insurance</t>
  </si>
  <si>
    <t>Miscellaneous</t>
  </si>
  <si>
    <t>Depreciation</t>
  </si>
  <si>
    <t>Payroll Taxes</t>
  </si>
  <si>
    <t>Total Operating Expenses</t>
  </si>
  <si>
    <t>Profit Before Interest and Taxes</t>
  </si>
  <si>
    <t>EBITDA</t>
  </si>
  <si>
    <t>Interest Expense</t>
  </si>
  <si>
    <t>Taxes Incured</t>
  </si>
  <si>
    <t>Net Profit</t>
  </si>
  <si>
    <t>Net Profit/Revenue</t>
  </si>
  <si>
    <t>Cash Received</t>
  </si>
  <si>
    <t>New Current Borrowing</t>
  </si>
  <si>
    <t>New Long-term Liabilities</t>
  </si>
  <si>
    <t>Sale of Other Current Assets</t>
  </si>
  <si>
    <t>Sales of Long-term Assets</t>
  </si>
  <si>
    <t>New Investment Received</t>
  </si>
  <si>
    <t>Total Cash Receieved</t>
  </si>
  <si>
    <t>Expenditures</t>
  </si>
  <si>
    <t>Operating Expenses &amp; Direct Costs</t>
  </si>
  <si>
    <t>Current Borrowing Repay</t>
  </si>
  <si>
    <t>L-T Liabilities Principal Repay.</t>
  </si>
  <si>
    <t>Purchase Inventory</t>
  </si>
  <si>
    <t>Purchase Long-term Assets</t>
  </si>
  <si>
    <t>Dividends</t>
  </si>
  <si>
    <t>Total Expenditures</t>
  </si>
  <si>
    <t>Net Cash Flow</t>
  </si>
  <si>
    <t>Cash Balance</t>
  </si>
  <si>
    <t>Assets</t>
  </si>
  <si>
    <t>Cureent Assets</t>
  </si>
  <si>
    <t>Cash</t>
  </si>
  <si>
    <t>Other Cureent Assets</t>
  </si>
  <si>
    <t>Total Current Assets</t>
  </si>
  <si>
    <t>Long-term Assets</t>
  </si>
  <si>
    <t>Accumulated Depreciation</t>
  </si>
  <si>
    <t>Total Long-term Assets</t>
  </si>
  <si>
    <t>Total Assets</t>
  </si>
  <si>
    <t>Long-term Liabilities</t>
  </si>
  <si>
    <t>Total Liabilities</t>
  </si>
  <si>
    <t>Liabilities and Capital</t>
  </si>
  <si>
    <t>Current Liabilities</t>
  </si>
  <si>
    <t>Current Borrowing</t>
  </si>
  <si>
    <t>Other Current Liabilities</t>
  </si>
  <si>
    <t>Subtotal Current Liabilities</t>
  </si>
  <si>
    <t>Paid in Capital</t>
  </si>
  <si>
    <t>Retained Earnings</t>
  </si>
  <si>
    <t>Earnings</t>
  </si>
  <si>
    <t>Total Capital</t>
  </si>
  <si>
    <t>Total Liabilities and Capital</t>
  </si>
  <si>
    <t>Net Worth</t>
  </si>
  <si>
    <t>Direct Cost</t>
  </si>
  <si>
    <t>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</si>
</sst>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₦-468]#,##0.00_);[Red]\([$₦-468]#,##0.00\)"/>
    <numFmt numFmtId="165" formatCode="[$₦-468]\ #,##0.00"/>
    <numFmt numFmtId="182" formatCode="[$₦-470]#,##0.0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9" fontId="0" fillId="0" borderId="0" xfId="1" applyFont="1" applyAlignment="1"/>
    <xf numFmtId="164" fontId="3" fillId="0" borderId="1" xfId="1" applyNumberFormat="1" applyFont="1" applyFill="1" applyBorder="1" applyAlignment="1"/>
    <xf numFmtId="164" fontId="3" fillId="0" borderId="0" xfId="0" applyNumberFormat="1" applyFont="1"/>
    <xf numFmtId="164" fontId="0" fillId="0" borderId="0" xfId="1" applyNumberFormat="1" applyFont="1" applyAlignme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/>
    <xf numFmtId="4" fontId="0" fillId="0" borderId="0" xfId="0" applyNumberFormat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2" fillId="5" borderId="2" xfId="0" applyNumberFormat="1" applyFont="1" applyFill="1" applyBorder="1" applyAlignment="1">
      <alignment horizontal="left"/>
    </xf>
    <xf numFmtId="165" fontId="6" fillId="0" borderId="3" xfId="0" applyNumberFormat="1" applyFont="1" applyBorder="1" applyAlignment="1">
      <alignment horizontal="left"/>
    </xf>
    <xf numFmtId="165" fontId="0" fillId="0" borderId="0" xfId="2" applyNumberFormat="1" applyFont="1" applyAlignment="1">
      <alignment horizontal="left"/>
    </xf>
    <xf numFmtId="10" fontId="0" fillId="0" borderId="0" xfId="1" applyNumberFormat="1" applyFont="1" applyAlignment="1">
      <alignment horizontal="left"/>
    </xf>
    <xf numFmtId="0" fontId="1" fillId="0" borderId="0" xfId="0" applyFont="1"/>
    <xf numFmtId="165" fontId="1" fillId="5" borderId="2" xfId="0" applyNumberFormat="1" applyFont="1" applyFill="1" applyBorder="1" applyAlignment="1">
      <alignment horizontal="left"/>
    </xf>
    <xf numFmtId="165" fontId="6" fillId="5" borderId="3" xfId="0" applyNumberFormat="1" applyFont="1" applyFill="1" applyBorder="1" applyAlignment="1">
      <alignment horizontal="left"/>
    </xf>
    <xf numFmtId="0" fontId="7" fillId="0" borderId="0" xfId="0" applyFont="1"/>
    <xf numFmtId="182" fontId="0" fillId="0" borderId="0" xfId="0" applyNumberFormat="1" applyAlignment="1">
      <alignment horizontal="left"/>
    </xf>
    <xf numFmtId="165" fontId="1" fillId="0" borderId="4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</cellXfs>
  <cellStyles count="3">
    <cellStyle name="Currency" xfId="2" builtinId="4"/>
    <cellStyle name="Normal" xfId="0" builtinId="0"/>
    <cellStyle name="Percent" xfId="1" builtinId="5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numFmt numFmtId="165" formatCode="[$₦-468]\ #,##0.00"/>
      <alignment horizontal="left" vertical="bottom" textRotation="0" wrapText="0" indent="0" justifyLastLine="0" shrinkToFit="0" readingOrder="0"/>
    </dxf>
    <dxf>
      <numFmt numFmtId="165" formatCode="[$₦-468]\ #,##0.00"/>
      <alignment horizontal="left" vertical="bottom" textRotation="0" wrapText="0" indent="0" justifyLastLine="0" shrinkToFit="0" readingOrder="0"/>
    </dxf>
    <dxf>
      <numFmt numFmtId="165" formatCode="[$₦-468]\ #,##0.00"/>
      <alignment horizontal="left" vertical="bottom" textRotation="0" wrapText="0" indent="0" justifyLastLine="0" shrinkToFit="0" readingOrder="0"/>
    </dxf>
    <dxf>
      <numFmt numFmtId="165" formatCode="[$₦-468]\ #,##0.00"/>
      <alignment horizontal="left" vertical="bottom" textRotation="0" wrapText="0" indent="0" justifyLastLine="0" shrinkToFit="0" readingOrder="0"/>
    </dxf>
    <dxf>
      <numFmt numFmtId="165" formatCode="[$₦-468]\ 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rial Narrow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2060"/>
        <name val="Arial Narrow"/>
        <family val="2"/>
        <scheme val="none"/>
      </font>
    </dxf>
    <dxf>
      <numFmt numFmtId="165" formatCode="[$₦-468]\ 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5" tint="0.39994506668294322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rgb="FFFFC000"/>
        </patternFill>
      </fill>
    </dxf>
    <dxf>
      <font>
        <b/>
        <i val="0"/>
        <strike val="0"/>
        <u val="none"/>
        <sz val="11"/>
        <color theme="1"/>
        <name val="Calibri"/>
        <family val="2"/>
        <scheme val="none"/>
      </font>
    </dxf>
    <dxf>
      <numFmt numFmtId="164" formatCode="[$₦-468]#,##0.00_);[Red]\([$₦-468]#,##0.00\)"/>
    </dxf>
    <dxf>
      <numFmt numFmtId="164" formatCode="[$₦-468]#,##0.00_);[Red]\([$₦-468]#,##0.00\)"/>
    </dxf>
    <dxf>
      <numFmt numFmtId="164" formatCode="[$₦-468]#,##0.00_);[Red]\([$₦-468]#,##0.00\)"/>
    </dxf>
    <dxf>
      <alignment horizontal="left" vertical="bottom" textRotation="0" wrapText="0" indent="0" justifyLastLine="0" shrinkToFit="0" readingOrder="0"/>
    </dxf>
    <dxf>
      <numFmt numFmtId="165" formatCode="[$₦-468]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₦-468]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₦-468]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₦-468]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Profit</a:t>
            </a:r>
            <a:r>
              <a:rPr lang="en-US" b="1" baseline="0"/>
              <a:t> and Loss Statement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Sheet1!$B$71:$F$71</c:f>
              <c:numCache>
                <c:formatCode>[$₦-468]\ #,##0.00</c:formatCode>
                <c:ptCount val="5"/>
                <c:pt idx="0">
                  <c:v>22845329</c:v>
                </c:pt>
                <c:pt idx="1">
                  <c:v>23644915.514999997</c:v>
                </c:pt>
                <c:pt idx="2">
                  <c:v>24472487.558024995</c:v>
                </c:pt>
                <c:pt idx="3">
                  <c:v>25329024.622555867</c:v>
                </c:pt>
                <c:pt idx="4">
                  <c:v>26215540.484345321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F-4B71-AACB-8D24B0263F08}"/>
            </c:ext>
          </c:extLst>
        </c:ser>
        <c:ser>
          <c:idx val="1"/>
          <c:order val="1"/>
          <c:tx>
            <c:strRef>
              <c:f>Sheet1!$A$86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Sheet1!$B$86:$F$86</c:f>
              <c:numCache>
                <c:formatCode>[$₦-468]\ #,##0.00</c:formatCode>
                <c:ptCount val="5"/>
                <c:pt idx="0">
                  <c:v>1657150</c:v>
                </c:pt>
                <c:pt idx="1">
                  <c:v>1715150.2499999998</c:v>
                </c:pt>
                <c:pt idx="2">
                  <c:v>1775180.5087499996</c:v>
                </c:pt>
                <c:pt idx="3">
                  <c:v>1837311.8265562495</c:v>
                </c:pt>
                <c:pt idx="4">
                  <c:v>1901617.740485718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5F-4B71-AACB-8D24B0263F08}"/>
            </c:ext>
          </c:extLst>
        </c:ser>
        <c:ser>
          <c:idx val="2"/>
          <c:order val="2"/>
          <c:tx>
            <c:strRef>
              <c:f>Sheet1!$A$93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Sheet1!$B$93:$F$93</c:f>
              <c:numCache>
                <c:formatCode>[$₦-468]\ #,##0.00</c:formatCode>
                <c:ptCount val="5"/>
                <c:pt idx="0">
                  <c:v>9323935</c:v>
                </c:pt>
                <c:pt idx="1">
                  <c:v>9650272.7249999996</c:v>
                </c:pt>
                <c:pt idx="2">
                  <c:v>9988032.2703749985</c:v>
                </c:pt>
                <c:pt idx="3">
                  <c:v>10337613.399838123</c:v>
                </c:pt>
                <c:pt idx="4">
                  <c:v>10699429.868832458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5F-4B71-AACB-8D24B0263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141247"/>
        <c:axId val="496118367"/>
      </c:barChart>
      <c:catAx>
        <c:axId val="49614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18367"/>
        <c:crosses val="autoZero"/>
        <c:auto val="1"/>
        <c:lblAlgn val="ctr"/>
        <c:lblOffset val="100"/>
        <c:noMultiLvlLbl val="0"/>
      </c:catAx>
      <c:valAx>
        <c:axId val="49611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8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</a:t>
            </a:r>
            <a:r>
              <a:rPr lang="en-US" b="1" baseline="0"/>
              <a:t> Forma Cash Flow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Sheet1!$A$136</c:f>
              <c:strCache>
                <c:ptCount val="1"/>
                <c:pt idx="0">
                  <c:v>Total Cash Receieved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Sheet1!$B$135:$G$135</c:f>
              <c:numCache>
                <c:formatCode>[$₦-468]\ 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E-47EF-87AD-ED19BB9B7FD2}"/>
            </c:ext>
          </c:extLst>
        </c:ser>
        <c:ser>
          <c:idx val="1"/>
          <c:order val="1"/>
          <c:tx>
            <c:strRef>
              <c:f>Sheet1!$A$145</c:f>
              <c:strCache>
                <c:ptCount val="1"/>
                <c:pt idx="0">
                  <c:v>Total Expenditures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Sheet1!$B$144:$G$144</c:f>
              <c:numCache>
                <c:formatCode>[$₦-468]\ #,##0.00</c:formatCode>
                <c:ptCount val="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E-47EF-87AD-ED19BB9B7FD2}"/>
            </c:ext>
          </c:extLst>
        </c:ser>
        <c:ser>
          <c:idx val="2"/>
          <c:order val="2"/>
          <c:tx>
            <c:strRef>
              <c:f>Sheet1!$A$148</c:f>
              <c:strCache>
                <c:ptCount val="1"/>
                <c:pt idx="0">
                  <c:v>Cash Balance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Sheet1!$B$147:$G$147</c:f>
              <c:numCache>
                <c:formatCode>[$₦-468]\ #,##0.00</c:formatCode>
                <c:ptCount val="6"/>
                <c:pt idx="0">
                  <c:v>12229435</c:v>
                </c:pt>
                <c:pt idx="1">
                  <c:v>12657465.224999998</c:v>
                </c:pt>
                <c:pt idx="2">
                  <c:v>13100476.507874997</c:v>
                </c:pt>
                <c:pt idx="3">
                  <c:v>13558993.185650621</c:v>
                </c:pt>
                <c:pt idx="4">
                  <c:v>14033557.947148392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CE-47EF-87AD-ED19BB9B7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768559"/>
        <c:axId val="588769391"/>
      </c:barChart>
      <c:catAx>
        <c:axId val="588768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69391"/>
        <c:crosses val="autoZero"/>
        <c:auto val="1"/>
        <c:lblAlgn val="ctr"/>
        <c:lblOffset val="100"/>
        <c:noMultiLvlLbl val="0"/>
      </c:catAx>
      <c:valAx>
        <c:axId val="58876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8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6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</a:t>
            </a:r>
            <a:r>
              <a:rPr lang="en-US" b="1" baseline="0"/>
              <a:t> Forma Balance Sheet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Sheet1!$A$199</c:f>
              <c:strCache>
                <c:ptCount val="1"/>
                <c:pt idx="0">
                  <c:v>Total Assets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Sheet1!$B$199:$F$199</c:f>
              <c:numCache>
                <c:formatCode>[$₦-468]\ #,##0.00</c:formatCode>
                <c:ptCount val="5"/>
                <c:pt idx="0">
                  <c:v>3960000</c:v>
                </c:pt>
                <c:pt idx="1">
                  <c:v>3943840</c:v>
                </c:pt>
                <c:pt idx="2">
                  <c:v>3940807.36</c:v>
                </c:pt>
                <c:pt idx="3">
                  <c:v>3937610.95744</c:v>
                </c:pt>
                <c:pt idx="4">
                  <c:v>3934241.9491417599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0-4F63-9B48-E56C43FAA8A0}"/>
            </c:ext>
          </c:extLst>
        </c:ser>
        <c:ser>
          <c:idx val="1"/>
          <c:order val="1"/>
          <c:tx>
            <c:strRef>
              <c:f>Sheet1!$A$208</c:f>
              <c:strCache>
                <c:ptCount val="1"/>
                <c:pt idx="0">
                  <c:v>Total Liabilities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Sheet1!$B$208:$F$208</c:f>
              <c:numCache>
                <c:formatCode>[$₦-468]\ #,##0.00</c:formatCode>
                <c:ptCount val="5"/>
                <c:pt idx="0">
                  <c:v>5350000</c:v>
                </c:pt>
                <c:pt idx="1">
                  <c:v>5367500</c:v>
                </c:pt>
                <c:pt idx="2">
                  <c:v>5385612.5</c:v>
                </c:pt>
                <c:pt idx="3">
                  <c:v>5404358.9375</c:v>
                </c:pt>
                <c:pt idx="4">
                  <c:v>5423761.5003124997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0-4F63-9B48-E56C43FAA8A0}"/>
            </c:ext>
          </c:extLst>
        </c:ser>
        <c:ser>
          <c:idx val="2"/>
          <c:order val="2"/>
          <c:tx>
            <c:strRef>
              <c:f>Sheet1!$A$216</c:f>
              <c:strCache>
                <c:ptCount val="1"/>
                <c:pt idx="0">
                  <c:v>Net Worth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Sheet1!$B$216:$F$216</c:f>
              <c:numCache>
                <c:formatCode>[$₦-468]\ #,##0.00</c:formatCode>
                <c:ptCount val="5"/>
                <c:pt idx="0">
                  <c:v>1390000</c:v>
                </c:pt>
                <c:pt idx="1">
                  <c:v>2514510</c:v>
                </c:pt>
                <c:pt idx="2">
                  <c:v>3040042.5900000003</c:v>
                </c:pt>
                <c:pt idx="3">
                  <c:v>3675411.4913100004</c:v>
                </c:pt>
                <c:pt idx="4">
                  <c:v>4443572.4929937907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0-4F63-9B48-E56C43FA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361279"/>
        <c:axId val="593359199"/>
      </c:barChart>
      <c:catAx>
        <c:axId val="59336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59199"/>
        <c:crosses val="autoZero"/>
        <c:auto val="1"/>
        <c:lblAlgn val="ctr"/>
        <c:lblOffset val="100"/>
        <c:noMultiLvlLbl val="0"/>
      </c:catAx>
      <c:valAx>
        <c:axId val="59335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8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6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Sheet1!$B$250:$F$250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A-4477-BD41-D944C11ADD2C}"/>
            </c:ext>
          </c:extLst>
        </c:ser>
        <c:ser>
          <c:idx val="1"/>
          <c:order val="1"/>
          <c:tx>
            <c:strRef>
              <c:f>Sheet1!$A$251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Sheet1!$B$251:$F$251</c:f>
              <c:numCache>
                <c:formatCode>[$₦-468]\ #,##0.00</c:formatCode>
                <c:ptCount val="5"/>
                <c:pt idx="0">
                  <c:v>22845329</c:v>
                </c:pt>
                <c:pt idx="1">
                  <c:v>23644915.514999997</c:v>
                </c:pt>
                <c:pt idx="2">
                  <c:v>24472487.558024995</c:v>
                </c:pt>
                <c:pt idx="3">
                  <c:v>25329024.622555867</c:v>
                </c:pt>
                <c:pt idx="4">
                  <c:v>26215540.484345321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A-4477-BD41-D944C11ADD2C}"/>
            </c:ext>
          </c:extLst>
        </c:ser>
        <c:ser>
          <c:idx val="2"/>
          <c:order val="2"/>
          <c:tx>
            <c:strRef>
              <c:f>Sheet1!$A$252</c:f>
              <c:strCache>
                <c:ptCount val="1"/>
                <c:pt idx="0">
                  <c:v>Direct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Sheet1!$B$252:$F$252</c:f>
              <c:numCache>
                <c:formatCode>[$₦-468]\ #,##0.00</c:formatCode>
                <c:ptCount val="5"/>
                <c:pt idx="0">
                  <c:v>9458744</c:v>
                </c:pt>
                <c:pt idx="1">
                  <c:v>9789800.0399999991</c:v>
                </c:pt>
                <c:pt idx="2">
                  <c:v>10132443.041399999</c:v>
                </c:pt>
                <c:pt idx="3">
                  <c:v>10487078.547848998</c:v>
                </c:pt>
                <c:pt idx="4">
                  <c:v>10854126.297023712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AA-4477-BD41-D944C11ADD2C}"/>
            </c:ext>
          </c:extLst>
        </c:ser>
        <c:ser>
          <c:idx val="3"/>
          <c:order val="3"/>
          <c:tx>
            <c:strRef>
              <c:f>Sheet1!$A$253</c:f>
              <c:strCache>
                <c:ptCount val="1"/>
                <c:pt idx="0">
                  <c:v>Operating Expenses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Sheet1!$B$253:$F$253</c:f>
              <c:numCache>
                <c:formatCode>[$₦-468]\ #,##0.00</c:formatCode>
                <c:ptCount val="5"/>
                <c:pt idx="0">
                  <c:v>32304073</c:v>
                </c:pt>
                <c:pt idx="1">
                  <c:v>33434715.554999996</c:v>
                </c:pt>
                <c:pt idx="2">
                  <c:v>34604930.599424995</c:v>
                </c:pt>
                <c:pt idx="3">
                  <c:v>35816103.170404866</c:v>
                </c:pt>
                <c:pt idx="4">
                  <c:v>37069666.78136903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AA-4477-BD41-D944C11ADD2C}"/>
            </c:ext>
          </c:extLst>
        </c:ser>
        <c:ser>
          <c:idx val="4"/>
          <c:order val="4"/>
          <c:tx>
            <c:strRef>
              <c:f>Sheet1!$A$254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Sheet1!$B$254:$F$254</c:f>
              <c:numCache>
                <c:formatCode>[$₦-468]\ #,##0.00</c:formatCode>
                <c:ptCount val="5"/>
                <c:pt idx="0">
                  <c:v>7239575</c:v>
                </c:pt>
                <c:pt idx="1">
                  <c:v>7492960.1249999991</c:v>
                </c:pt>
                <c:pt idx="2">
                  <c:v>7755213.7293749982</c:v>
                </c:pt>
                <c:pt idx="3">
                  <c:v>8026646.2099031229</c:v>
                </c:pt>
                <c:pt idx="4">
                  <c:v>8307578.8272497319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AA-4477-BD41-D944C11AD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560751"/>
        <c:axId val="495566575"/>
      </c:barChart>
      <c:catAx>
        <c:axId val="49556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66575"/>
        <c:crosses val="autoZero"/>
        <c:auto val="1"/>
        <c:lblAlgn val="ctr"/>
        <c:lblOffset val="100"/>
        <c:noMultiLvlLbl val="0"/>
      </c:catAx>
      <c:valAx>
        <c:axId val="4955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6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Projected Sales Financial Highlights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REVENUE PROJECTED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Sheet2!$B$4:$B$8</c:f>
              <c:numCache>
                <c:formatCode>[$₦-468]#,##0.00_);[Red]\([$₦-468]#,##0.00\)</c:formatCode>
                <c:ptCount val="5"/>
                <c:pt idx="0">
                  <c:v>22845384</c:v>
                </c:pt>
                <c:pt idx="1">
                  <c:v>23644972.439999998</c:v>
                </c:pt>
                <c:pt idx="2">
                  <c:v>24472546.475399997</c:v>
                </c:pt>
                <c:pt idx="3">
                  <c:v>25329085.602038994</c:v>
                </c:pt>
                <c:pt idx="4">
                  <c:v>26215603.598110355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3-4DF9-8063-6D10FCA914BC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DIRECT COST PROJECTED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Sheet2!$C$4:$C$8</c:f>
              <c:numCache>
                <c:formatCode>[$₦-468]#,##0.00_);[Red]\([$₦-468]#,##0.00\)</c:formatCode>
                <c:ptCount val="5"/>
                <c:pt idx="0">
                  <c:v>9458280</c:v>
                </c:pt>
                <c:pt idx="1">
                  <c:v>9789319.7999999989</c:v>
                </c:pt>
                <c:pt idx="2">
                  <c:v>10131945.992999999</c:v>
                </c:pt>
                <c:pt idx="3">
                  <c:v>10486564.102754997</c:v>
                </c:pt>
                <c:pt idx="4">
                  <c:v>10853593.846351421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53-4DF9-8063-6D10FCA914BC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OPERATING EXPENSES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Sheet2!$D$4:$D$8</c:f>
              <c:numCache>
                <c:formatCode>General</c:formatCode>
                <c:ptCount val="5"/>
                <c:pt idx="0">
                  <c:v>1857350</c:v>
                </c:pt>
                <c:pt idx="1">
                  <c:v>1922357.2499999998</c:v>
                </c:pt>
                <c:pt idx="2">
                  <c:v>1989639.7537499997</c:v>
                </c:pt>
                <c:pt idx="3">
                  <c:v>2059277.1451312494</c:v>
                </c:pt>
                <c:pt idx="4">
                  <c:v>2131351.8452108428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53-4DF9-8063-6D10FCA914BC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Sheet2!$E$4:$E$8</c:f>
              <c:numCache>
                <c:formatCode>[$₦-468]#,##0.00_);[Red]\([$₦-468]#,##0.00\)</c:formatCode>
                <c:ptCount val="5"/>
                <c:pt idx="0">
                  <c:v>11529754</c:v>
                </c:pt>
                <c:pt idx="1">
                  <c:v>11933295.389999999</c:v>
                </c:pt>
                <c:pt idx="2">
                  <c:v>12350960.728649998</c:v>
                </c:pt>
                <c:pt idx="3">
                  <c:v>12783244.354152748</c:v>
                </c:pt>
                <c:pt idx="4">
                  <c:v>13230657.906548092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53-4DF9-8063-6D10FCA91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263458"/>
        <c:axId val="270497987"/>
      </c:barChart>
      <c:catAx>
        <c:axId val="1482634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97987"/>
        <c:crosses val="autoZero"/>
        <c:auto val="1"/>
        <c:lblAlgn val="ctr"/>
        <c:lblOffset val="100"/>
        <c:noMultiLvlLbl val="0"/>
      </c:catAx>
      <c:valAx>
        <c:axId val="2704979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8]#,##0.00_);[Red]\([$₦-468]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34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  <cx:data id="1">
      <cx:strDim type="cat">
        <cx:f dir="row">_xlchart.v1.4</cx:f>
      </cx:strDim>
      <cx:numDim type="val">
        <cx:f dir="row">_xlchart.v1.6</cx:f>
      </cx:numDim>
    </cx:data>
    <cx:data id="2">
      <cx:strDim type="cat">
        <cx:f dir="row">_xlchart.v1.4</cx:f>
      </cx:strDim>
      <cx:numDim type="val">
        <cx:f dir="row">_xlchart.v1.7</cx:f>
      </cx:numDim>
    </cx:data>
    <cx:data id="3">
      <cx:strDim type="cat">
        <cx:f dir="row">_xlchart.v1.4</cx:f>
      </cx:strDim>
      <cx:numDim type="val">
        <cx:f dir="row">_xlchart.v1.8</cx:f>
      </cx:numDim>
    </cx:data>
  </cx:chartData>
  <cx:chart>
    <cx:title pos="t" align="ctr" overlay="0">
      <cx:tx>
        <cx:txData>
          <cx:v>Gross Domestic Product (GDP)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Gross Domestic Product (GDP)</a:t>
          </a:r>
        </a:p>
      </cx:txPr>
    </cx:title>
    <cx:plotArea>
      <cx:plotAreaRegion>
        <cx:series layoutId="waterfall" uniqueId="{7BC45866-3C7B-42FB-BBD6-19C47E09596B}" formatIdx="0">
          <cx:tx>
            <cx:txData>
              <cx:f>_xlchart.v1.0</cx:f>
              <cx:v>Revenue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84F1DA8B-6A95-4952-8A11-373927E65B80}" formatIdx="1">
          <cx:tx>
            <cx:txData>
              <cx:f>_xlchart.v1.1</cx:f>
              <cx:v>Direct Cost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F1368B71-E2D4-46E0-A4C8-2A8917F9D181}" formatIdx="2">
          <cx:tx>
            <cx:txData>
              <cx:f>_xlchart.v1.2</cx:f>
              <cx:v>Operating Expenses</cx:v>
            </cx:txData>
          </cx:tx>
          <cx:dataLabels pos="outEnd">
            <cx:visibility seriesName="0" categoryName="0" value="1"/>
          </cx:dataLabels>
          <cx:dataId val="2"/>
          <cx:layoutPr>
            <cx:subtotals/>
          </cx:layoutPr>
        </cx:series>
        <cx:series layoutId="waterfall" hidden="1" uniqueId="{DFED6B8E-01FB-4C4B-A4EE-602933D378AB}" formatIdx="3">
          <cx:tx>
            <cx:txData>
              <cx:f>_xlchart.v1.3</cx:f>
              <cx:v>Net Profit</cx:v>
            </cx:txData>
          </cx:tx>
          <cx:dataLabels pos="outEnd">
            <cx:visibility seriesName="0" categoryName="0" value="1"/>
          </cx:dataLabels>
          <cx:dataId val="3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105</xdr:row>
      <xdr:rowOff>171450</xdr:rowOff>
    </xdr:from>
    <xdr:to>
      <xdr:col>5</xdr:col>
      <xdr:colOff>1200149</xdr:colOff>
      <xdr:row>122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142D56-C4DF-4CA7-FD95-E4AA8D6ED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790574</xdr:colOff>
      <xdr:row>156</xdr:row>
      <xdr:rowOff>123824</xdr:rowOff>
    </xdr:from>
    <xdr:to>
      <xdr:col>5</xdr:col>
      <xdr:colOff>1190624</xdr:colOff>
      <xdr:row>174</xdr:row>
      <xdr:rowOff>209549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CB1D4F-D3B8-C678-20BF-248EF4949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219</xdr:row>
      <xdr:rowOff>114299</xdr:rowOff>
    </xdr:from>
    <xdr:to>
      <xdr:col>5</xdr:col>
      <xdr:colOff>1114425</xdr:colOff>
      <xdr:row>233</xdr:row>
      <xdr:rowOff>142874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6A5F75-6DD0-C1BA-296D-BD3A0268F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800100</xdr:colOff>
      <xdr:row>280</xdr:row>
      <xdr:rowOff>9525</xdr:rowOff>
    </xdr:from>
    <xdr:to>
      <xdr:col>5</xdr:col>
      <xdr:colOff>1000125</xdr:colOff>
      <xdr:row>295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698FB9A-8953-579C-C7F7-6358901A0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1190625</xdr:colOff>
      <xdr:row>313</xdr:row>
      <xdr:rowOff>66675</xdr:rowOff>
    </xdr:from>
    <xdr:to>
      <xdr:col>4</xdr:col>
      <xdr:colOff>409575</xdr:colOff>
      <xdr:row>326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3C2BA6A-9475-4FDD-2DC6-CD1BC477B8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25" y="65655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</xdr:colOff>
      <xdr:row>8</xdr:row>
      <xdr:rowOff>6350</xdr:rowOff>
    </xdr:from>
    <xdr:to>
      <xdr:col>5</xdr:col>
      <xdr:colOff>8890</xdr:colOff>
      <xdr:row>25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BE2F4E-7969-4D4E-B44F-F4B9CE17EC63}" name="Table3" displayName="Table3" ref="A3:F15" totalsRowShown="0">
  <autoFilter ref="A3:F15" xr:uid="{4ABE2F4E-7969-4D4E-B44F-F4B9CE17EC63}"/>
  <tableColumns count="6">
    <tableColumn id="1" xr3:uid="{3B8E3754-64C7-48BF-B317-C4E84E3D5CE2}" name="Column1" dataDxfId="13"/>
    <tableColumn id="2" xr3:uid="{43F3D4AA-A100-47DA-ADC5-F551EDA33878}" name="Column2"/>
    <tableColumn id="3" xr3:uid="{D9795736-24BA-4E98-BC90-2BC0D04B9B83}" name="Column3"/>
    <tableColumn id="4" xr3:uid="{E0EE4BC6-4E84-413F-931F-41DC895A404C}" name="Column4"/>
    <tableColumn id="5" xr3:uid="{022FFA46-7969-4DCD-A65C-D83348ABAAFC}" name="Column5"/>
    <tableColumn id="6" xr3:uid="{74088F22-FC29-4D41-AA3D-79B0208F3E25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53770B-2640-4559-B8F8-7C80817FB620}" name="Table6" displayName="Table6" ref="A40:F56" headerRowCount="0" dataDxfId="31">
  <tableColumns count="6">
    <tableColumn id="1" xr3:uid="{075ACCC9-63DB-4E01-B80C-481B984A3F6A}" name="Column1" totalsRowLabel="Total" dataDxfId="11"/>
    <tableColumn id="2" xr3:uid="{6BEBC051-B029-4962-B912-8066E362F488}" name="Column2" dataDxfId="12" totalsRowDxfId="30"/>
    <tableColumn id="3" xr3:uid="{86878F76-ED41-4C55-BC1D-2189B5DF13B7}" name="Column3" dataDxfId="29" totalsRowDxfId="28"/>
    <tableColumn id="4" xr3:uid="{6DCB6527-0EC0-4A86-8710-FD74FB0C7801}" name="Column4" dataDxfId="27" totalsRowDxfId="26"/>
    <tableColumn id="5" xr3:uid="{C834AC91-28C7-4DEF-99A3-6E199A72ACAD}" name="Column5" dataDxfId="25" totalsRowDxfId="24"/>
    <tableColumn id="6" xr3:uid="{BE950D44-535C-4320-939F-DEEAAF230985}" name="Column6" totalsRowFunction="count" dataDxfId="23" totalsRowDxfId="22"/>
  </tableColumns>
  <tableStyleInfo name="TableStyleMedium2" showFirstColumn="1" showLastColumn="1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26C7F2-28EB-4756-A1CB-CA01C26B21B1}" name="Table2" displayName="Table2" ref="A70:F95" totalsRowShown="0" headerRowDxfId="14">
  <autoFilter ref="A70:F95" xr:uid="{E926C7F2-28EB-4756-A1CB-CA01C26B21B1}"/>
  <tableColumns count="6">
    <tableColumn id="1" xr3:uid="{34C56BDA-B70B-474A-BC61-F3B7E0051F93}" name="Column1" dataDxfId="10"/>
    <tableColumn id="2" xr3:uid="{0C8EF7DC-5789-4B49-9850-EEFF4397B888}" name="Year 1"/>
    <tableColumn id="3" xr3:uid="{32F057B3-D589-4EE2-81D4-A87AE17375D6}" name="Year 2"/>
    <tableColumn id="4" xr3:uid="{6CCE200E-9DF5-42F2-8550-1B9FC3903493}" name="Year 3"/>
    <tableColumn id="5" xr3:uid="{F5DCA585-977D-46F1-91B1-56A0E5EFEF81}" name="Year 4"/>
    <tableColumn id="6" xr3:uid="{732B2F32-BA16-43F4-8C99-00AFCF1982F7}" name="Year 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21BC20A-4617-4425-874D-8791DD7B590B}" name="Table11" displayName="Table11" ref="A127:F148" totalsRowShown="0" headerRowDxfId="2" dataDxfId="3">
  <autoFilter ref="A127:F148" xr:uid="{021BC20A-4617-4425-874D-8791DD7B590B}"/>
  <tableColumns count="6">
    <tableColumn id="1" xr3:uid="{06DFC4B7-F6F4-4BB9-9CF5-B59152B8F24A}" name="Column1" dataDxfId="9"/>
    <tableColumn id="2" xr3:uid="{46A22334-34BD-48B1-85BB-9974974C9F90}" name="Column2" dataDxfId="8"/>
    <tableColumn id="3" xr3:uid="{7F8255BD-30EC-450A-9931-4000BA4A6C71}" name="Column3" dataDxfId="7"/>
    <tableColumn id="4" xr3:uid="{67CB70C4-1269-487D-81D7-75DE75D9D401}" name="Column4" dataDxfId="6"/>
    <tableColumn id="5" xr3:uid="{E45126B0-5041-45B5-9E34-08FAA37851B8}" name="Column5" dataDxfId="5"/>
    <tableColumn id="6" xr3:uid="{493215BA-1403-4058-A3AB-2B4A51544A33}" name="Column6" dataDxfId="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B7AB78B-F4CD-4D41-A6B2-0D303758A43A}" name="Table15" displayName="Table15" ref="A249:F254" totalsRowShown="0" headerRowDxfId="0">
  <autoFilter ref="A249:F254" xr:uid="{1B7AB78B-F4CD-4D41-A6B2-0D303758A43A}"/>
  <tableColumns count="6">
    <tableColumn id="1" xr3:uid="{1AFDF720-B616-421A-B184-0430C36DBEE8}" name="Column1" dataDxfId="1"/>
    <tableColumn id="2" xr3:uid="{0513AB4C-E7C0-43AA-9320-9AD7EF790337}" name="Column2"/>
    <tableColumn id="3" xr3:uid="{AB505532-BDB1-4E45-9A29-944E61947400}" name="Column3">
      <calculatedColumnFormula>B250*103.5%</calculatedColumnFormula>
    </tableColumn>
    <tableColumn id="4" xr3:uid="{65247473-8A70-41BE-A98F-E8BA22087D19}" name="Column4">
      <calculatedColumnFormula>C250*103.5%</calculatedColumnFormula>
    </tableColumn>
    <tableColumn id="5" xr3:uid="{CD1084BE-B8DD-451A-9725-9AE8EC74BF4C}" name="Column5">
      <calculatedColumnFormula>D250*103.5%</calculatedColumnFormula>
    </tableColumn>
    <tableColumn id="6" xr3:uid="{6F08143E-5B24-475F-BE0B-AFF82C0FE7EE}" name="Column6">
      <calculatedColumnFormula>E250*103.5%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3:E8" totalsRowShown="0">
  <autoFilter ref="A3:E8" xr:uid="{00000000-0009-0000-0100-000001000000}"/>
  <tableColumns count="5">
    <tableColumn id="1" xr3:uid="{00000000-0010-0000-0100-000001000000}" name="INITIAL"/>
    <tableColumn id="2" xr3:uid="{00000000-0010-0000-0100-000002000000}" name="REVENUE PROJECTED" dataDxfId="21">
      <calculatedColumnFormula>B3*103.5%</calculatedColumnFormula>
    </tableColumn>
    <tableColumn id="3" xr3:uid="{00000000-0010-0000-0100-000003000000}" name="DIRECT COST PROJECTED" dataDxfId="20">
      <calculatedColumnFormula>C3*103.5%</calculatedColumnFormula>
    </tableColumn>
    <tableColumn id="4" xr3:uid="{00000000-0010-0000-0100-000004000000}" name="OPERATING EXPENSES ">
      <calculatedColumnFormula>D3*103.5%</calculatedColumnFormula>
    </tableColumn>
    <tableColumn id="5" xr3:uid="{00000000-0010-0000-0100-000005000000}" name="NET PROFIT" dataDxfId="19">
      <calculatedColumnFormula>B4-C4-D4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I25" totalsRowShown="0">
  <autoFilter ref="A1:I25" xr:uid="{00000000-0009-0000-0100-000004000000}"/>
  <tableColumns count="9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 dataDxfId="18"/>
    <tableColumn id="7" xr3:uid="{00000000-0010-0000-0200-000007000000}" name="Column7" dataDxfId="17">
      <calculatedColumnFormula>G1*12</calculatedColumnFormula>
    </tableColumn>
    <tableColumn id="8" xr3:uid="{00000000-0010-0000-0200-000008000000}" name="Column8" dataDxfId="16">
      <calculatedColumnFormula>H1*12</calculatedColumnFormula>
    </tableColumn>
    <tableColumn id="9" xr3:uid="{00000000-0010-0000-0200-000009000000}" name="Column9" dataDxfId="15">
      <calculatedColumnFormula>I1*12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27B5-C472-4BCB-B2B3-29124CC99529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67AD-EF5E-4917-83A1-CD407177D3D3}">
  <dimension ref="A3:G254"/>
  <sheetViews>
    <sheetView tabSelected="1" topLeftCell="A238" workbookViewId="0">
      <selection activeCell="A249" sqref="A249:F254"/>
    </sheetView>
  </sheetViews>
  <sheetFormatPr defaultRowHeight="16.5"/>
  <cols>
    <col min="1" max="1" width="32.42578125" style="28" customWidth="1"/>
    <col min="2" max="2" width="15.85546875" customWidth="1"/>
    <col min="3" max="3" width="17.140625" customWidth="1"/>
    <col min="4" max="4" width="14.85546875" customWidth="1"/>
    <col min="5" max="5" width="16.140625" customWidth="1"/>
    <col min="6" max="6" width="18.42578125" customWidth="1"/>
  </cols>
  <sheetData>
    <row r="3" spans="1:7">
      <c r="A3" s="28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7">
      <c r="B4" t="s">
        <v>35</v>
      </c>
      <c r="C4" t="s">
        <v>36</v>
      </c>
      <c r="D4" t="s">
        <v>37</v>
      </c>
      <c r="E4" t="s">
        <v>38</v>
      </c>
      <c r="F4" t="s">
        <v>39</v>
      </c>
    </row>
    <row r="5" spans="1:7">
      <c r="A5" s="28" t="s">
        <v>47</v>
      </c>
    </row>
    <row r="6" spans="1:7">
      <c r="A6" s="28" t="s">
        <v>48</v>
      </c>
      <c r="B6" s="15">
        <v>2</v>
      </c>
      <c r="C6" s="15">
        <v>2</v>
      </c>
      <c r="D6" s="15">
        <v>2</v>
      </c>
      <c r="E6" s="15">
        <v>2</v>
      </c>
      <c r="F6" s="15">
        <v>2</v>
      </c>
    </row>
    <row r="7" spans="1:7">
      <c r="A7" s="28" t="s">
        <v>49</v>
      </c>
      <c r="B7" s="15">
        <v>2</v>
      </c>
      <c r="C7" s="15">
        <v>2</v>
      </c>
      <c r="D7" s="15">
        <v>2</v>
      </c>
      <c r="E7" s="15">
        <v>2</v>
      </c>
      <c r="F7" s="15">
        <v>2</v>
      </c>
    </row>
    <row r="9" spans="1:7">
      <c r="A9" s="28" t="s">
        <v>50</v>
      </c>
      <c r="G9" s="15"/>
    </row>
    <row r="10" spans="1:7">
      <c r="A10" s="28" t="s">
        <v>48</v>
      </c>
      <c r="B10" s="17">
        <v>350000</v>
      </c>
      <c r="C10" s="17">
        <f>B10*103.5%</f>
        <v>362250</v>
      </c>
      <c r="D10" s="17">
        <f t="shared" ref="D10:F10" si="0">C10*103.5%</f>
        <v>374928.75</v>
      </c>
      <c r="E10" s="17">
        <f t="shared" si="0"/>
        <v>388051.25624999998</v>
      </c>
      <c r="F10" s="17">
        <f t="shared" si="0"/>
        <v>401633.05021874997</v>
      </c>
    </row>
    <row r="12" spans="1:7">
      <c r="A12" s="28" t="s">
        <v>51</v>
      </c>
    </row>
    <row r="13" spans="1:7">
      <c r="A13" s="28" t="s">
        <v>48</v>
      </c>
      <c r="B13" s="17">
        <f>B6*B10</f>
        <v>700000</v>
      </c>
      <c r="C13" s="17">
        <f>C6*C10</f>
        <v>724500</v>
      </c>
      <c r="D13" s="17">
        <f>D6*D10</f>
        <v>749857.5</v>
      </c>
      <c r="E13" s="17">
        <f>E6*E10</f>
        <v>776102.51249999995</v>
      </c>
      <c r="F13" s="17">
        <f>F6*F10</f>
        <v>803266.10043749993</v>
      </c>
    </row>
    <row r="15" spans="1:7">
      <c r="A15" s="28" t="s">
        <v>52</v>
      </c>
      <c r="B15" s="17">
        <v>700000</v>
      </c>
      <c r="C15" s="17">
        <f>B15*103.5%</f>
        <v>724500</v>
      </c>
      <c r="D15" s="17">
        <f t="shared" ref="D15:F15" si="1">C15*103.5%</f>
        <v>749857.5</v>
      </c>
      <c r="E15" s="17">
        <f t="shared" si="1"/>
        <v>776102.51249999995</v>
      </c>
      <c r="F15" s="17">
        <f t="shared" si="1"/>
        <v>803266.10043749993</v>
      </c>
    </row>
    <row r="40" spans="1:6">
      <c r="B40" t="s">
        <v>35</v>
      </c>
      <c r="C40" t="s">
        <v>36</v>
      </c>
      <c r="D40" t="s">
        <v>37</v>
      </c>
      <c r="E40" t="s">
        <v>38</v>
      </c>
      <c r="F40" t="s">
        <v>39</v>
      </c>
    </row>
    <row r="41" spans="1:6">
      <c r="A41" s="28" t="s">
        <v>53</v>
      </c>
    </row>
    <row r="42" spans="1:6">
      <c r="A42" s="28" t="s">
        <v>54</v>
      </c>
      <c r="B42" s="19">
        <v>20949.599999999999</v>
      </c>
      <c r="C42" s="16">
        <f>B42*103.5%</f>
        <v>21682.835999999996</v>
      </c>
      <c r="D42" s="16">
        <f t="shared" ref="D42:F43" si="2">C42*103.5%</f>
        <v>22441.735259999994</v>
      </c>
      <c r="E42" s="16">
        <f t="shared" si="2"/>
        <v>23227.195994099991</v>
      </c>
      <c r="F42" s="16">
        <f t="shared" si="2"/>
        <v>24040.14785389349</v>
      </c>
    </row>
    <row r="43" spans="1:6">
      <c r="A43" s="28" t="s">
        <v>55</v>
      </c>
      <c r="B43" s="19">
        <v>20949.599999999999</v>
      </c>
      <c r="C43" s="16">
        <f>B43*103.5%</f>
        <v>21682.835999999996</v>
      </c>
      <c r="D43" s="16">
        <f t="shared" si="2"/>
        <v>22441.735259999994</v>
      </c>
      <c r="E43" s="16">
        <f t="shared" si="2"/>
        <v>23227.195994099991</v>
      </c>
      <c r="F43" s="16">
        <f t="shared" si="2"/>
        <v>24040.14785389349</v>
      </c>
    </row>
    <row r="45" spans="1:6">
      <c r="A45" s="28" t="s">
        <v>56</v>
      </c>
    </row>
    <row r="46" spans="1:6">
      <c r="A46" s="28" t="s">
        <v>57</v>
      </c>
      <c r="B46" s="17">
        <v>1090.49</v>
      </c>
      <c r="C46" s="17">
        <f>B46*103.5%</f>
        <v>1128.65715</v>
      </c>
      <c r="D46" s="17">
        <f t="shared" ref="D46:F46" si="3">C46*103.5%</f>
        <v>1168.16015025</v>
      </c>
      <c r="E46" s="17">
        <f t="shared" si="3"/>
        <v>1209.0457555087498</v>
      </c>
      <c r="F46" s="17">
        <f t="shared" si="3"/>
        <v>1251.362356951556</v>
      </c>
    </row>
    <row r="48" spans="1:6">
      <c r="A48" s="28" t="s">
        <v>58</v>
      </c>
    </row>
    <row r="49" spans="1:6">
      <c r="A49" s="28" t="s">
        <v>57</v>
      </c>
      <c r="B49" s="17">
        <f>B46*B42</f>
        <v>22845329.303999998</v>
      </c>
      <c r="C49" s="17">
        <f>B49*103.5%</f>
        <v>23644915.829639997</v>
      </c>
      <c r="D49" s="17">
        <f t="shared" ref="D49:F49" si="4">C49*103.5%</f>
        <v>24472487.883677397</v>
      </c>
      <c r="E49" s="17">
        <f t="shared" si="4"/>
        <v>25329024.959606104</v>
      </c>
      <c r="F49" s="17">
        <f t="shared" si="4"/>
        <v>26215540.833192315</v>
      </c>
    </row>
    <row r="50" spans="1:6">
      <c r="A50" s="28" t="s">
        <v>6</v>
      </c>
      <c r="B50" s="17">
        <v>22845329.300000001</v>
      </c>
      <c r="C50" s="17">
        <f>B50*103.5%</f>
        <v>23644915.8255</v>
      </c>
      <c r="D50" s="17">
        <f t="shared" ref="D50:F50" si="5">C50*103.5%</f>
        <v>24472487.879392497</v>
      </c>
      <c r="E50" s="17">
        <f t="shared" si="5"/>
        <v>25329024.955171231</v>
      </c>
      <c r="F50" s="17">
        <f t="shared" si="5"/>
        <v>26215540.828602221</v>
      </c>
    </row>
    <row r="52" spans="1:6">
      <c r="A52" s="28" t="s">
        <v>59</v>
      </c>
      <c r="B52" s="17">
        <v>451.5</v>
      </c>
      <c r="C52" s="17">
        <v>451.5</v>
      </c>
      <c r="D52" s="17">
        <v>451.5</v>
      </c>
      <c r="E52" s="17">
        <v>451.5</v>
      </c>
      <c r="F52" s="17">
        <v>451.5</v>
      </c>
    </row>
    <row r="54" spans="1:6">
      <c r="A54" s="28" t="s">
        <v>60</v>
      </c>
    </row>
    <row r="55" spans="1:6">
      <c r="A55" s="28" t="s">
        <v>61</v>
      </c>
      <c r="B55" s="17">
        <v>9458744</v>
      </c>
      <c r="C55" s="17">
        <f>B55*103.5%</f>
        <v>9789800.0399999991</v>
      </c>
      <c r="D55" s="17">
        <f t="shared" ref="D55:F56" si="6">C55*103.5%</f>
        <v>10132443.041399999</v>
      </c>
      <c r="E55" s="17">
        <f t="shared" si="6"/>
        <v>10487078.547848998</v>
      </c>
      <c r="F55" s="17">
        <f t="shared" si="6"/>
        <v>10854126.297023712</v>
      </c>
    </row>
    <row r="56" spans="1:6">
      <c r="A56" s="28" t="s">
        <v>62</v>
      </c>
      <c r="B56" s="17">
        <v>9458744</v>
      </c>
      <c r="C56" s="17">
        <f>B56*103.5%</f>
        <v>9789800.0399999991</v>
      </c>
      <c r="D56" s="17">
        <f t="shared" si="6"/>
        <v>10132443.041399999</v>
      </c>
      <c r="E56" s="17">
        <f t="shared" si="6"/>
        <v>10487078.547848998</v>
      </c>
      <c r="F56" s="17">
        <f t="shared" si="6"/>
        <v>10854126.297023712</v>
      </c>
    </row>
    <row r="70" spans="1:6">
      <c r="A70" s="28" t="s">
        <v>9</v>
      </c>
      <c r="B70" s="18" t="s">
        <v>35</v>
      </c>
      <c r="C70" s="18" t="s">
        <v>36</v>
      </c>
      <c r="D70" s="18" t="s">
        <v>37</v>
      </c>
      <c r="E70" s="18" t="s">
        <v>38</v>
      </c>
      <c r="F70" s="18" t="s">
        <v>39</v>
      </c>
    </row>
    <row r="71" spans="1:6">
      <c r="A71" s="28" t="s">
        <v>58</v>
      </c>
      <c r="B71" s="20">
        <v>22845329</v>
      </c>
      <c r="C71" s="21">
        <f>B71*103.5%</f>
        <v>23644915.514999997</v>
      </c>
      <c r="D71" s="20">
        <f t="shared" ref="D71:F72" si="7">C71*103.5%</f>
        <v>24472487.558024995</v>
      </c>
      <c r="E71" s="21">
        <f t="shared" si="7"/>
        <v>25329024.622555867</v>
      </c>
      <c r="F71" s="22">
        <f t="shared" si="7"/>
        <v>26215540.484345321</v>
      </c>
    </row>
    <row r="72" spans="1:6">
      <c r="A72" s="28" t="s">
        <v>63</v>
      </c>
      <c r="B72" s="20">
        <v>9458744</v>
      </c>
      <c r="C72" s="21">
        <f>B72*103.5%</f>
        <v>9789800.0399999991</v>
      </c>
      <c r="D72" s="20">
        <f t="shared" si="7"/>
        <v>10132443.041399999</v>
      </c>
      <c r="E72" s="21">
        <f t="shared" si="7"/>
        <v>10487078.547848998</v>
      </c>
      <c r="F72" s="22">
        <f t="shared" si="7"/>
        <v>10854126.297023712</v>
      </c>
    </row>
    <row r="74" spans="1:6">
      <c r="A74" s="28" t="s">
        <v>64</v>
      </c>
      <c r="B74" s="17">
        <f>(B71-B72)</f>
        <v>13386585</v>
      </c>
      <c r="C74" s="17">
        <f>(C71-C72)</f>
        <v>13855115.474999998</v>
      </c>
      <c r="D74" s="17">
        <f>(D71-D72)</f>
        <v>14340044.516624996</v>
      </c>
      <c r="E74" s="17">
        <f t="shared" ref="E74:F74" si="8">(E71-E72)</f>
        <v>14841946.074706869</v>
      </c>
      <c r="F74" s="17">
        <f t="shared" si="8"/>
        <v>15361414.187321609</v>
      </c>
    </row>
    <row r="75" spans="1:6">
      <c r="A75" s="28" t="s">
        <v>65</v>
      </c>
      <c r="B75" s="15">
        <v>58.6</v>
      </c>
      <c r="C75" s="15">
        <v>58.6</v>
      </c>
      <c r="D75" s="15">
        <v>58.6</v>
      </c>
      <c r="E75" s="15">
        <v>58.6</v>
      </c>
      <c r="F75" s="15">
        <v>58.6</v>
      </c>
    </row>
    <row r="76" spans="1:6">
      <c r="B76" s="15"/>
      <c r="C76" s="15"/>
      <c r="D76" s="15"/>
      <c r="E76" s="15"/>
      <c r="F76" s="15"/>
    </row>
    <row r="77" spans="1:6">
      <c r="A77" s="28" t="s">
        <v>66</v>
      </c>
      <c r="B77" s="15"/>
      <c r="C77" s="15"/>
      <c r="D77" s="15"/>
      <c r="E77" s="15"/>
      <c r="F77" s="15"/>
    </row>
    <row r="78" spans="1:6">
      <c r="A78" s="28" t="s">
        <v>67</v>
      </c>
      <c r="B78" s="17">
        <v>80550</v>
      </c>
      <c r="C78" s="17">
        <f t="shared" ref="C78:C86" si="9">B78*103.5%</f>
        <v>83369.25</v>
      </c>
      <c r="D78" s="17">
        <f t="shared" ref="D78:F78" si="10">C78*103.5%</f>
        <v>86287.173749999987</v>
      </c>
      <c r="E78" s="17">
        <f t="shared" si="10"/>
        <v>89307.224831249987</v>
      </c>
      <c r="F78" s="17">
        <f t="shared" si="10"/>
        <v>92432.977700343734</v>
      </c>
    </row>
    <row r="79" spans="1:6">
      <c r="A79" s="28" t="s">
        <v>68</v>
      </c>
      <c r="B79" s="17">
        <v>161000</v>
      </c>
      <c r="C79" s="17">
        <f t="shared" si="9"/>
        <v>166635</v>
      </c>
      <c r="D79" s="17">
        <f t="shared" ref="D79:F79" si="11">C79*103.5%</f>
        <v>172467.22499999998</v>
      </c>
      <c r="E79" s="17">
        <f t="shared" si="11"/>
        <v>178503.57787499996</v>
      </c>
      <c r="F79" s="17">
        <f t="shared" si="11"/>
        <v>184751.20310062493</v>
      </c>
    </row>
    <row r="80" spans="1:6">
      <c r="A80" s="28" t="s">
        <v>69</v>
      </c>
      <c r="B80" s="17">
        <v>90600</v>
      </c>
      <c r="C80" s="17">
        <f t="shared" si="9"/>
        <v>93771</v>
      </c>
      <c r="D80" s="17">
        <f t="shared" ref="D80:F80" si="12">C80*103.5%</f>
        <v>97052.984999999986</v>
      </c>
      <c r="E80" s="17">
        <f t="shared" si="12"/>
        <v>100449.83947499997</v>
      </c>
      <c r="F80" s="17">
        <f t="shared" si="12"/>
        <v>103965.58385662496</v>
      </c>
    </row>
    <row r="81" spans="1:6">
      <c r="A81" s="28" t="s">
        <v>70</v>
      </c>
      <c r="B81" s="17">
        <v>85000</v>
      </c>
      <c r="C81" s="17">
        <f t="shared" si="9"/>
        <v>87975</v>
      </c>
      <c r="D81" s="17">
        <f t="shared" ref="D81:F81" si="13">C81*103.5%</f>
        <v>91054.125</v>
      </c>
      <c r="E81" s="17">
        <f t="shared" si="13"/>
        <v>94241.019374999989</v>
      </c>
      <c r="F81" s="17">
        <f t="shared" si="13"/>
        <v>97539.455053124984</v>
      </c>
    </row>
    <row r="82" spans="1:6">
      <c r="A82" s="28" t="s">
        <v>71</v>
      </c>
      <c r="B82" s="17">
        <v>100000</v>
      </c>
      <c r="C82" s="17">
        <f t="shared" si="9"/>
        <v>103499.99999999999</v>
      </c>
      <c r="D82" s="17">
        <f t="shared" ref="D82:F82" si="14">C82*103.5%</f>
        <v>107122.49999999997</v>
      </c>
      <c r="E82" s="17">
        <f t="shared" si="14"/>
        <v>110871.78749999996</v>
      </c>
      <c r="F82" s="17">
        <f t="shared" si="14"/>
        <v>114752.30006249995</v>
      </c>
    </row>
    <row r="83" spans="1:6">
      <c r="A83" s="28" t="s">
        <v>72</v>
      </c>
      <c r="B83" s="17">
        <v>40000</v>
      </c>
      <c r="C83" s="17">
        <f t="shared" si="9"/>
        <v>41400</v>
      </c>
      <c r="D83" s="17">
        <f t="shared" ref="D83:F83" si="15">C83*103.5%</f>
        <v>42849</v>
      </c>
      <c r="E83" s="17">
        <f t="shared" si="15"/>
        <v>44348.714999999997</v>
      </c>
      <c r="F83" s="17">
        <f t="shared" si="15"/>
        <v>45900.920024999992</v>
      </c>
    </row>
    <row r="84" spans="1:6">
      <c r="A84" s="28" t="s">
        <v>73</v>
      </c>
      <c r="B84" s="17">
        <v>400000</v>
      </c>
      <c r="C84" s="17">
        <f t="shared" si="9"/>
        <v>413999.99999999994</v>
      </c>
      <c r="D84" s="17">
        <f t="shared" ref="D84:F84" si="16">C84*103.5%</f>
        <v>428489.99999999988</v>
      </c>
      <c r="E84" s="17">
        <f t="shared" si="16"/>
        <v>443487.14999999985</v>
      </c>
      <c r="F84" s="17">
        <f t="shared" si="16"/>
        <v>459009.20024999982</v>
      </c>
    </row>
    <row r="85" spans="1:6">
      <c r="A85" s="28" t="s">
        <v>49</v>
      </c>
      <c r="B85" s="17">
        <v>700000</v>
      </c>
      <c r="C85" s="17">
        <f t="shared" si="9"/>
        <v>724500</v>
      </c>
      <c r="D85" s="17">
        <f t="shared" ref="D85:F85" si="17">C85*103.5%</f>
        <v>749857.5</v>
      </c>
      <c r="E85" s="17">
        <f t="shared" si="17"/>
        <v>776102.51249999995</v>
      </c>
      <c r="F85" s="17">
        <f t="shared" si="17"/>
        <v>803266.10043749993</v>
      </c>
    </row>
    <row r="86" spans="1:6">
      <c r="A86" s="28" t="s">
        <v>74</v>
      </c>
      <c r="B86" s="17">
        <f>SUM(B78:B85)</f>
        <v>1657150</v>
      </c>
      <c r="C86" s="17">
        <f t="shared" si="9"/>
        <v>1715150.2499999998</v>
      </c>
      <c r="D86" s="17">
        <f t="shared" ref="D86:F86" si="18">C86*103.5%</f>
        <v>1775180.5087499996</v>
      </c>
      <c r="E86" s="17">
        <f t="shared" si="18"/>
        <v>1837311.8265562495</v>
      </c>
      <c r="F86" s="17">
        <f t="shared" si="18"/>
        <v>1901617.740485718</v>
      </c>
    </row>
    <row r="88" spans="1:6">
      <c r="A88" s="28" t="s">
        <v>75</v>
      </c>
      <c r="B88" s="17">
        <f>B74-B86</f>
        <v>11729435</v>
      </c>
      <c r="C88" s="17">
        <f>B88*103.5%</f>
        <v>12139965.225</v>
      </c>
      <c r="D88" s="17">
        <f t="shared" ref="D88:F91" si="19">C88*103.5%</f>
        <v>12564864.007874999</v>
      </c>
      <c r="E88" s="17">
        <f t="shared" si="19"/>
        <v>13004634.248150622</v>
      </c>
      <c r="F88" s="17">
        <f t="shared" si="19"/>
        <v>13459796.446835894</v>
      </c>
    </row>
    <row r="89" spans="1:6">
      <c r="A89" s="28" t="s">
        <v>76</v>
      </c>
      <c r="B89" s="17">
        <f>B88+B83</f>
        <v>11769435</v>
      </c>
      <c r="C89" s="17">
        <f>B89*103.5%</f>
        <v>12181365.225</v>
      </c>
      <c r="D89" s="17">
        <f t="shared" si="19"/>
        <v>12607713.007874999</v>
      </c>
      <c r="E89" s="17">
        <f t="shared" si="19"/>
        <v>13048982.963150622</v>
      </c>
      <c r="F89" s="17">
        <f t="shared" si="19"/>
        <v>13505697.366860893</v>
      </c>
    </row>
    <row r="90" spans="1:6">
      <c r="A90" s="28" t="s">
        <v>77</v>
      </c>
      <c r="B90" s="23">
        <v>800500</v>
      </c>
      <c r="C90" s="17">
        <f>B90*103.5%</f>
        <v>828517.49999999988</v>
      </c>
      <c r="D90" s="17">
        <f t="shared" si="19"/>
        <v>857515.61249999981</v>
      </c>
      <c r="E90" s="17">
        <f t="shared" si="19"/>
        <v>887528.65893749974</v>
      </c>
      <c r="F90" s="17">
        <f t="shared" si="19"/>
        <v>918592.16200031212</v>
      </c>
    </row>
    <row r="91" spans="1:6">
      <c r="A91" s="28" t="s">
        <v>78</v>
      </c>
      <c r="B91" s="17">
        <v>1605000</v>
      </c>
      <c r="C91" s="17">
        <f>B91*103.5%</f>
        <v>1661174.9999999998</v>
      </c>
      <c r="D91" s="17">
        <f t="shared" si="19"/>
        <v>1719316.1249999995</v>
      </c>
      <c r="E91" s="17">
        <f t="shared" si="19"/>
        <v>1779492.1893749994</v>
      </c>
      <c r="F91" s="17">
        <f t="shared" si="19"/>
        <v>1841774.4160031243</v>
      </c>
    </row>
    <row r="93" spans="1:6">
      <c r="A93" s="28" t="s">
        <v>79</v>
      </c>
      <c r="B93" s="17">
        <f>B88-B90-B91</f>
        <v>9323935</v>
      </c>
      <c r="C93" s="17">
        <f>B93*103.5%</f>
        <v>9650272.7249999996</v>
      </c>
      <c r="D93" s="17">
        <f t="shared" ref="D93:F93" si="20">C93*103.5%</f>
        <v>9988032.2703749985</v>
      </c>
      <c r="E93" s="17">
        <f t="shared" si="20"/>
        <v>10337613.399838123</v>
      </c>
      <c r="F93" s="17">
        <f t="shared" si="20"/>
        <v>10699429.868832458</v>
      </c>
    </row>
    <row r="94" spans="1:6">
      <c r="A94" s="28" t="s">
        <v>80</v>
      </c>
      <c r="B94" s="24">
        <f>B93/B71*103.5%</f>
        <v>0.42241776097862277</v>
      </c>
      <c r="C94" s="24">
        <f>C93/C71*103.5%</f>
        <v>0.42241776097862277</v>
      </c>
      <c r="D94" s="24">
        <f>D93/D71*103.5%</f>
        <v>0.42241776097862277</v>
      </c>
      <c r="E94" s="24">
        <f t="shared" ref="E94:F94" si="21">E93/E71*103.5%</f>
        <v>0.42241776097862282</v>
      </c>
      <c r="F94" s="24">
        <f t="shared" si="21"/>
        <v>0.42241776097862282</v>
      </c>
    </row>
    <row r="95" spans="1:6">
      <c r="B95" s="11"/>
    </row>
    <row r="127" spans="1:6">
      <c r="A127" s="28" t="s">
        <v>9</v>
      </c>
      <c r="B127" s="25" t="s">
        <v>12</v>
      </c>
      <c r="C127" s="25" t="s">
        <v>13</v>
      </c>
      <c r="D127" s="25" t="s">
        <v>14</v>
      </c>
      <c r="E127" s="25" t="s">
        <v>15</v>
      </c>
      <c r="F127" s="25" t="s">
        <v>10</v>
      </c>
    </row>
    <row r="128" spans="1:6">
      <c r="B128" s="25" t="s">
        <v>35</v>
      </c>
      <c r="C128" s="25" t="s">
        <v>36</v>
      </c>
      <c r="D128" s="25" t="s">
        <v>37</v>
      </c>
      <c r="E128" s="25" t="s">
        <v>38</v>
      </c>
      <c r="F128" s="25" t="s">
        <v>39</v>
      </c>
    </row>
    <row r="129" spans="1:6">
      <c r="A129" s="28" t="s">
        <v>81</v>
      </c>
    </row>
    <row r="130" spans="1:6">
      <c r="A130" s="28" t="s">
        <v>58</v>
      </c>
      <c r="B130" s="26">
        <v>22845329</v>
      </c>
      <c r="C130" s="26">
        <f>B130*103.5%</f>
        <v>23644915.514999997</v>
      </c>
      <c r="D130" s="26">
        <f t="shared" ref="D130" si="22">C130*103.5%</f>
        <v>24472487.558024995</v>
      </c>
      <c r="E130" s="26">
        <f t="shared" ref="E130" si="23">D130*103.5%</f>
        <v>25329024.622555867</v>
      </c>
      <c r="F130" s="27">
        <f t="shared" ref="F130" si="24">E130*103.5%</f>
        <v>26215540.484345321</v>
      </c>
    </row>
    <row r="131" spans="1:6">
      <c r="A131" s="28" t="s">
        <v>82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</row>
    <row r="132" spans="1:6">
      <c r="A132" s="28" t="s">
        <v>83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</row>
    <row r="133" spans="1:6">
      <c r="A133" s="28" t="s">
        <v>84</v>
      </c>
      <c r="B133" s="17">
        <v>0</v>
      </c>
      <c r="C133" s="17">
        <v>0</v>
      </c>
      <c r="D133" s="17">
        <v>0</v>
      </c>
      <c r="E133" s="17">
        <v>0</v>
      </c>
      <c r="F133" s="17">
        <v>0</v>
      </c>
    </row>
    <row r="134" spans="1:6">
      <c r="A134" s="28" t="s">
        <v>85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</row>
    <row r="135" spans="1:6">
      <c r="A135" s="28" t="s">
        <v>86</v>
      </c>
      <c r="B135" s="17">
        <v>0</v>
      </c>
      <c r="C135" s="17">
        <v>0</v>
      </c>
      <c r="D135" s="17">
        <v>0</v>
      </c>
      <c r="E135" s="17">
        <v>0</v>
      </c>
      <c r="F135" s="17">
        <v>0</v>
      </c>
    </row>
    <row r="136" spans="1:6">
      <c r="A136" s="28" t="s">
        <v>87</v>
      </c>
      <c r="B136" s="26">
        <v>22845329</v>
      </c>
      <c r="C136" s="26">
        <f>B136*103.5%</f>
        <v>23644915.514999997</v>
      </c>
      <c r="D136" s="26">
        <f t="shared" ref="D136" si="25">C136*103.5%</f>
        <v>24472487.558024995</v>
      </c>
      <c r="E136" s="26">
        <f t="shared" ref="E136" si="26">D136*103.5%</f>
        <v>25329024.622555867</v>
      </c>
      <c r="F136" s="27">
        <f t="shared" ref="F136" si="27">E136*103.5%</f>
        <v>26215540.484345321</v>
      </c>
    </row>
    <row r="138" spans="1:6">
      <c r="A138" s="28" t="s">
        <v>88</v>
      </c>
    </row>
    <row r="139" spans="1:6">
      <c r="A139" s="28" t="s">
        <v>89</v>
      </c>
      <c r="B139" s="17">
        <f>B86+B55</f>
        <v>11115894</v>
      </c>
      <c r="C139" s="17">
        <f>B139*103.5%</f>
        <v>11504950.289999999</v>
      </c>
      <c r="D139" s="17">
        <f t="shared" ref="D139:F139" si="28">C139*103.5%</f>
        <v>11907623.550149998</v>
      </c>
      <c r="E139" s="17">
        <f t="shared" si="28"/>
        <v>12324390.374405246</v>
      </c>
      <c r="F139" s="17">
        <f t="shared" si="28"/>
        <v>12755744.037509428</v>
      </c>
    </row>
    <row r="140" spans="1:6">
      <c r="A140" s="28" t="s">
        <v>90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</row>
    <row r="141" spans="1:6">
      <c r="A141" s="28" t="s">
        <v>91</v>
      </c>
      <c r="B141" s="17">
        <v>500000</v>
      </c>
      <c r="C141" s="17">
        <f>B141*103.5%</f>
        <v>517499.99999999994</v>
      </c>
      <c r="D141" s="17">
        <f t="shared" ref="D141:F141" si="29">C141*103.5%</f>
        <v>535612.49999999988</v>
      </c>
      <c r="E141" s="17">
        <f t="shared" si="29"/>
        <v>554358.93749999988</v>
      </c>
      <c r="F141" s="17">
        <f t="shared" si="29"/>
        <v>573761.50031249982</v>
      </c>
    </row>
    <row r="142" spans="1:6">
      <c r="A142" s="28" t="s">
        <v>92</v>
      </c>
      <c r="B142" s="17"/>
      <c r="C142" s="17">
        <v>0</v>
      </c>
      <c r="D142" s="17">
        <v>0</v>
      </c>
      <c r="E142" s="17">
        <v>0</v>
      </c>
      <c r="F142" s="17">
        <v>0</v>
      </c>
    </row>
    <row r="143" spans="1:6">
      <c r="A143" s="28" t="s">
        <v>93</v>
      </c>
      <c r="B143" s="17"/>
      <c r="C143" s="17">
        <v>0</v>
      </c>
      <c r="D143" s="17">
        <v>0</v>
      </c>
      <c r="E143" s="17">
        <v>0</v>
      </c>
      <c r="F143" s="17">
        <v>0</v>
      </c>
    </row>
    <row r="144" spans="1:6">
      <c r="A144" s="28" t="s">
        <v>94</v>
      </c>
      <c r="B144" s="17"/>
      <c r="C144" s="17">
        <v>0</v>
      </c>
      <c r="D144" s="17">
        <v>0</v>
      </c>
      <c r="E144" s="17">
        <v>0</v>
      </c>
      <c r="F144" s="17">
        <v>0</v>
      </c>
    </row>
    <row r="145" spans="1:6">
      <c r="A145" s="28" t="s">
        <v>95</v>
      </c>
      <c r="B145" s="17">
        <f>B139-B141</f>
        <v>10615894</v>
      </c>
      <c r="C145" s="17">
        <f t="shared" ref="C145:F145" si="30">C139-C141</f>
        <v>10987450.289999999</v>
      </c>
      <c r="D145" s="17">
        <f t="shared" si="30"/>
        <v>11372011.050149998</v>
      </c>
      <c r="E145" s="17">
        <f t="shared" si="30"/>
        <v>11770031.436905246</v>
      </c>
      <c r="F145" s="17">
        <f t="shared" si="30"/>
        <v>12181982.537196929</v>
      </c>
    </row>
    <row r="147" spans="1:6">
      <c r="A147" s="28" t="s">
        <v>96</v>
      </c>
      <c r="B147" s="17">
        <f>B136-B145</f>
        <v>12229435</v>
      </c>
      <c r="C147" s="17">
        <f t="shared" ref="C147:F147" si="31">C136-C145</f>
        <v>12657465.224999998</v>
      </c>
      <c r="D147" s="17">
        <f t="shared" si="31"/>
        <v>13100476.507874997</v>
      </c>
      <c r="E147" s="17">
        <f t="shared" si="31"/>
        <v>13558993.185650621</v>
      </c>
      <c r="F147" s="17">
        <f t="shared" si="31"/>
        <v>14033557.947148392</v>
      </c>
    </row>
    <row r="148" spans="1:6">
      <c r="A148" s="28" t="s">
        <v>97</v>
      </c>
      <c r="B148" s="17">
        <f>B147+B141</f>
        <v>12729435</v>
      </c>
      <c r="C148" s="17">
        <f t="shared" ref="C148:F148" si="32">C147+C141</f>
        <v>13174965.224999998</v>
      </c>
      <c r="D148" s="17">
        <f t="shared" si="32"/>
        <v>13636089.007874997</v>
      </c>
      <c r="E148" s="17">
        <f t="shared" si="32"/>
        <v>14113352.123150621</v>
      </c>
      <c r="F148" s="17">
        <f t="shared" si="32"/>
        <v>14607319.447460892</v>
      </c>
    </row>
    <row r="188" spans="1:6">
      <c r="B188" s="25" t="s">
        <v>35</v>
      </c>
      <c r="C188" s="25" t="s">
        <v>36</v>
      </c>
      <c r="D188" s="25" t="s">
        <v>37</v>
      </c>
      <c r="E188" s="25" t="s">
        <v>38</v>
      </c>
      <c r="F188" s="25" t="s">
        <v>39</v>
      </c>
    </row>
    <row r="189" spans="1:6">
      <c r="A189" s="28" t="s">
        <v>98</v>
      </c>
    </row>
    <row r="190" spans="1:6">
      <c r="A190" s="28" t="s">
        <v>99</v>
      </c>
    </row>
    <row r="191" spans="1:6">
      <c r="A191" s="28" t="s">
        <v>100</v>
      </c>
      <c r="B191" s="17">
        <v>12729435</v>
      </c>
      <c r="C191" s="17">
        <f>B191*92.2%</f>
        <v>11736539.07</v>
      </c>
      <c r="D191" s="17">
        <f>C191*120.3%</f>
        <v>14119056.50121</v>
      </c>
      <c r="E191" s="17">
        <f t="shared" ref="E191:F191" si="33">D191*120.3%</f>
        <v>16985224.970955633</v>
      </c>
      <c r="F191" s="17">
        <f t="shared" si="33"/>
        <v>20433225.640059628</v>
      </c>
    </row>
    <row r="192" spans="1:6">
      <c r="A192" s="28" t="s">
        <v>101</v>
      </c>
      <c r="B192" s="29">
        <v>1500000</v>
      </c>
      <c r="C192" s="29">
        <v>1500000</v>
      </c>
      <c r="D192" s="29">
        <v>1500000</v>
      </c>
      <c r="E192" s="29">
        <v>1500000</v>
      </c>
      <c r="F192" s="29">
        <v>1500000</v>
      </c>
    </row>
    <row r="193" spans="1:6">
      <c r="A193" s="28" t="s">
        <v>102</v>
      </c>
      <c r="B193" s="17">
        <f>SUM(B191:B192)</f>
        <v>14229435</v>
      </c>
      <c r="C193" s="17">
        <f>SUM(C191:C192)</f>
        <v>13236539.07</v>
      </c>
      <c r="D193" s="17">
        <f>SUM(D191:D192)</f>
        <v>15619056.50121</v>
      </c>
      <c r="E193" s="17">
        <f>SUM(E191:E192)</f>
        <v>18485224.970955633</v>
      </c>
      <c r="F193" s="17">
        <f>SUM(F191:F192)</f>
        <v>21933225.640059628</v>
      </c>
    </row>
    <row r="195" spans="1:6">
      <c r="A195" s="28" t="s">
        <v>103</v>
      </c>
    </row>
    <row r="196" spans="1:6">
      <c r="A196" s="28" t="s">
        <v>103</v>
      </c>
      <c r="B196" s="29">
        <v>2500000</v>
      </c>
      <c r="C196" s="29">
        <v>2500000</v>
      </c>
      <c r="D196" s="29">
        <v>2500000</v>
      </c>
      <c r="E196" s="29">
        <v>2500000</v>
      </c>
      <c r="F196" s="29">
        <v>2500000</v>
      </c>
    </row>
    <row r="197" spans="1:6">
      <c r="A197" s="28" t="s">
        <v>104</v>
      </c>
      <c r="B197" s="29">
        <v>40000</v>
      </c>
      <c r="C197" s="29">
        <f>B197*140.4%</f>
        <v>56160.000000000007</v>
      </c>
      <c r="D197" s="29">
        <f t="shared" ref="D197:F197" si="34">C197*105.4%</f>
        <v>59192.640000000014</v>
      </c>
      <c r="E197" s="29">
        <f t="shared" si="34"/>
        <v>62389.042560000016</v>
      </c>
      <c r="F197" s="29">
        <f t="shared" si="34"/>
        <v>65758.050858240022</v>
      </c>
    </row>
    <row r="198" spans="1:6">
      <c r="A198" s="28" t="s">
        <v>105</v>
      </c>
      <c r="B198" s="29">
        <f>B196-B197</f>
        <v>2460000</v>
      </c>
      <c r="C198" s="29">
        <f t="shared" ref="C198:F198" si="35">C196-C197</f>
        <v>2443840</v>
      </c>
      <c r="D198" s="29">
        <f t="shared" si="35"/>
        <v>2440807.36</v>
      </c>
      <c r="E198" s="29">
        <f t="shared" si="35"/>
        <v>2437610.95744</v>
      </c>
      <c r="F198" s="29">
        <f t="shared" si="35"/>
        <v>2434241.9491417599</v>
      </c>
    </row>
    <row r="199" spans="1:6">
      <c r="A199" s="28" t="s">
        <v>106</v>
      </c>
      <c r="B199" s="17">
        <f>B192+B198</f>
        <v>3960000</v>
      </c>
      <c r="C199" s="17">
        <f t="shared" ref="C199:F199" si="36">C192+C198</f>
        <v>3943840</v>
      </c>
      <c r="D199" s="17">
        <f t="shared" si="36"/>
        <v>3940807.36</v>
      </c>
      <c r="E199" s="17">
        <f t="shared" si="36"/>
        <v>3937610.95744</v>
      </c>
      <c r="F199" s="17">
        <f t="shared" si="36"/>
        <v>3934241.9491417599</v>
      </c>
    </row>
    <row r="201" spans="1:6">
      <c r="A201" s="28" t="s">
        <v>109</v>
      </c>
    </row>
    <row r="202" spans="1:6">
      <c r="A202" s="28" t="s">
        <v>110</v>
      </c>
    </row>
    <row r="203" spans="1:6">
      <c r="A203" s="28" t="s">
        <v>111</v>
      </c>
      <c r="B203" s="17">
        <v>4850000</v>
      </c>
      <c r="C203" s="17">
        <v>4850000</v>
      </c>
      <c r="D203" s="17">
        <v>4850000</v>
      </c>
      <c r="E203" s="17">
        <v>4850000</v>
      </c>
      <c r="F203" s="17">
        <v>4850000</v>
      </c>
    </row>
    <row r="204" spans="1:6">
      <c r="A204" s="28" t="s">
        <v>112</v>
      </c>
      <c r="B204" s="17">
        <v>0</v>
      </c>
      <c r="C204" s="17">
        <v>0</v>
      </c>
      <c r="D204" s="17">
        <v>0</v>
      </c>
      <c r="E204" s="17">
        <v>0</v>
      </c>
      <c r="F204" s="17">
        <v>0</v>
      </c>
    </row>
    <row r="205" spans="1:6">
      <c r="A205" s="28" t="s">
        <v>113</v>
      </c>
      <c r="B205" s="17">
        <v>4850000</v>
      </c>
      <c r="C205" s="17">
        <v>4850000</v>
      </c>
      <c r="D205" s="17">
        <v>4850000</v>
      </c>
      <c r="E205" s="17">
        <v>4850000</v>
      </c>
      <c r="F205" s="17">
        <v>4850000</v>
      </c>
    </row>
    <row r="207" spans="1:6">
      <c r="A207" s="28" t="s">
        <v>107</v>
      </c>
      <c r="B207" s="30">
        <v>500000</v>
      </c>
      <c r="C207" s="30">
        <f>B207*103.5%</f>
        <v>517499.99999999994</v>
      </c>
      <c r="D207" s="30">
        <f t="shared" ref="D207:F207" si="37">C207*103.5%</f>
        <v>535612.49999999988</v>
      </c>
      <c r="E207" s="30">
        <f t="shared" si="37"/>
        <v>554358.93749999988</v>
      </c>
      <c r="F207" s="31">
        <f t="shared" si="37"/>
        <v>573761.50031249982</v>
      </c>
    </row>
    <row r="208" spans="1:6">
      <c r="A208" s="28" t="s">
        <v>108</v>
      </c>
      <c r="B208" s="17">
        <f>B205+B207</f>
        <v>5350000</v>
      </c>
      <c r="C208" s="17">
        <f t="shared" ref="C208:F208" si="38">C205+C207</f>
        <v>5367500</v>
      </c>
      <c r="D208" s="17">
        <f t="shared" si="38"/>
        <v>5385612.5</v>
      </c>
      <c r="E208" s="17">
        <f t="shared" si="38"/>
        <v>5404358.9375</v>
      </c>
      <c r="F208" s="17">
        <f t="shared" si="38"/>
        <v>5423761.5003124997</v>
      </c>
    </row>
    <row r="210" spans="1:6">
      <c r="A210" s="28" t="s">
        <v>114</v>
      </c>
      <c r="B210" s="17">
        <v>500000</v>
      </c>
      <c r="C210" s="17">
        <v>500000</v>
      </c>
      <c r="D210" s="17">
        <v>500000</v>
      </c>
      <c r="E210" s="17">
        <v>500000</v>
      </c>
      <c r="F210" s="17">
        <v>500000</v>
      </c>
    </row>
    <row r="211" spans="1:6">
      <c r="A211" s="28" t="s">
        <v>115</v>
      </c>
      <c r="B211" s="17">
        <v>500000</v>
      </c>
      <c r="C211" s="17">
        <f>B211*140.6%</f>
        <v>703000</v>
      </c>
      <c r="D211" s="17">
        <f t="shared" ref="D211:F211" si="39">C211*140.6%</f>
        <v>988417.99999999988</v>
      </c>
      <c r="E211" s="17">
        <f t="shared" si="39"/>
        <v>1389715.7079999999</v>
      </c>
      <c r="F211" s="17">
        <f t="shared" si="39"/>
        <v>1953940.2854479996</v>
      </c>
    </row>
    <row r="212" spans="1:6">
      <c r="A212" s="28" t="s">
        <v>116</v>
      </c>
      <c r="B212" s="17">
        <v>9323935</v>
      </c>
      <c r="C212" s="17">
        <f>B212*103.5%</f>
        <v>9650272.7249999996</v>
      </c>
      <c r="D212" s="17">
        <f t="shared" ref="D212:F212" si="40">C212*103.5%</f>
        <v>9988032.2703749985</v>
      </c>
      <c r="E212" s="17">
        <f t="shared" si="40"/>
        <v>10337613.399838123</v>
      </c>
      <c r="F212" s="17">
        <f t="shared" si="40"/>
        <v>10699429.868832458</v>
      </c>
    </row>
    <row r="213" spans="1:6">
      <c r="A213" s="28" t="s">
        <v>117</v>
      </c>
      <c r="B213" s="17">
        <f>B212-B211</f>
        <v>8823935</v>
      </c>
      <c r="C213" s="17">
        <f t="shared" ref="C213:F213" si="41">C212-C211</f>
        <v>8947272.7249999996</v>
      </c>
      <c r="D213" s="17">
        <f t="shared" si="41"/>
        <v>8999614.2703749985</v>
      </c>
      <c r="E213" s="17">
        <f t="shared" si="41"/>
        <v>8947897.6918381229</v>
      </c>
      <c r="F213" s="17">
        <f t="shared" si="41"/>
        <v>8745489.583384458</v>
      </c>
    </row>
    <row r="214" spans="1:6">
      <c r="A214" s="28" t="s">
        <v>118</v>
      </c>
      <c r="B214" s="17">
        <f>B208+B213</f>
        <v>14173935</v>
      </c>
      <c r="C214" s="17">
        <f t="shared" ref="C214:F214" si="42">C208+C213</f>
        <v>14314772.725</v>
      </c>
      <c r="D214" s="17">
        <f t="shared" si="42"/>
        <v>14385226.770374998</v>
      </c>
      <c r="E214" s="17">
        <f t="shared" si="42"/>
        <v>14352256.629338123</v>
      </c>
      <c r="F214" s="17">
        <f t="shared" si="42"/>
        <v>14169251.083696958</v>
      </c>
    </row>
    <row r="216" spans="1:6">
      <c r="A216" s="28" t="s">
        <v>119</v>
      </c>
      <c r="B216" s="17">
        <f>B208-B199</f>
        <v>1390000</v>
      </c>
      <c r="C216" s="17">
        <f>B216*180.9%</f>
        <v>2514510</v>
      </c>
      <c r="D216" s="17">
        <f t="shared" ref="D216:F216" si="43">C216*120.9%</f>
        <v>3040042.5900000003</v>
      </c>
      <c r="E216" s="17">
        <f t="shared" si="43"/>
        <v>3675411.4913100004</v>
      </c>
      <c r="F216" s="17">
        <f t="shared" si="43"/>
        <v>4443572.4929937907</v>
      </c>
    </row>
    <row r="249" spans="1:6" ht="26.25" customHeight="1">
      <c r="A249" s="28" t="s">
        <v>9</v>
      </c>
      <c r="B249" s="25" t="s">
        <v>12</v>
      </c>
      <c r="C249" s="25" t="s">
        <v>13</v>
      </c>
      <c r="D249" s="25" t="s">
        <v>14</v>
      </c>
      <c r="E249" s="25" t="s">
        <v>15</v>
      </c>
      <c r="F249" s="25" t="s">
        <v>10</v>
      </c>
    </row>
    <row r="250" spans="1:6" ht="33" customHeight="1">
      <c r="B250" s="25" t="s">
        <v>35</v>
      </c>
      <c r="C250" s="25" t="s">
        <v>36</v>
      </c>
      <c r="D250" s="25" t="s">
        <v>37</v>
      </c>
      <c r="E250" s="25" t="s">
        <v>38</v>
      </c>
      <c r="F250" s="25" t="s">
        <v>39</v>
      </c>
    </row>
    <row r="251" spans="1:6" ht="26.25" customHeight="1">
      <c r="A251" s="28" t="s">
        <v>58</v>
      </c>
      <c r="B251" s="26">
        <v>22845329</v>
      </c>
      <c r="C251" s="26">
        <f>B251*103.5%</f>
        <v>23644915.514999997</v>
      </c>
      <c r="D251" s="26">
        <f t="shared" ref="D251:D252" si="44">C251*103.5%</f>
        <v>24472487.558024995</v>
      </c>
      <c r="E251" s="26">
        <f t="shared" ref="E251:E252" si="45">D251*103.5%</f>
        <v>25329024.622555867</v>
      </c>
      <c r="F251" s="27">
        <f t="shared" ref="F251:F252" si="46">E251*103.5%</f>
        <v>26215540.484345321</v>
      </c>
    </row>
    <row r="252" spans="1:6" ht="27" customHeight="1">
      <c r="A252" s="28" t="s">
        <v>120</v>
      </c>
      <c r="B252" s="32">
        <v>9458744</v>
      </c>
      <c r="C252" s="26">
        <f>B252*103.5%</f>
        <v>9789800.0399999991</v>
      </c>
      <c r="D252" s="32">
        <f t="shared" si="44"/>
        <v>10132443.041399999</v>
      </c>
      <c r="E252" s="26">
        <f t="shared" si="45"/>
        <v>10487078.547848998</v>
      </c>
      <c r="F252" s="22">
        <f t="shared" si="46"/>
        <v>10854126.297023712</v>
      </c>
    </row>
    <row r="253" spans="1:6" ht="30" customHeight="1">
      <c r="A253" s="28" t="s">
        <v>121</v>
      </c>
      <c r="B253" s="32">
        <f>SUM(B244:B252)</f>
        <v>32304073</v>
      </c>
      <c r="C253" s="32">
        <f t="shared" ref="C253" si="47">B253*103.5%</f>
        <v>33434715.554999996</v>
      </c>
      <c r="D253" s="32">
        <f t="shared" ref="D253:F254" si="48">C253*103.5%</f>
        <v>34604930.599424995</v>
      </c>
      <c r="E253" s="32">
        <f t="shared" ref="E253:E254" si="49">D253*103.5%</f>
        <v>35816103.170404866</v>
      </c>
      <c r="F253" s="33">
        <f t="shared" ref="F253:F254" si="50">E253*103.5%</f>
        <v>37069666.78136903</v>
      </c>
    </row>
    <row r="254" spans="1:6">
      <c r="A254" s="28" t="s">
        <v>79</v>
      </c>
      <c r="B254" s="17">
        <v>7239575</v>
      </c>
      <c r="C254" s="17">
        <f>B254*103.5%</f>
        <v>7492960.1249999991</v>
      </c>
      <c r="D254" s="17">
        <f t="shared" si="48"/>
        <v>7755213.7293749982</v>
      </c>
      <c r="E254" s="17">
        <f t="shared" si="49"/>
        <v>8026646.2099031229</v>
      </c>
      <c r="F254" s="17">
        <f t="shared" si="50"/>
        <v>8307578.8272497319</v>
      </c>
    </row>
  </sheetData>
  <phoneticPr fontId="5" type="noConversion"/>
  <pageMargins left="0.7" right="0.7" top="0.75" bottom="0.75" header="0.3" footer="0.3"/>
  <pageSetup orientation="landscape" r:id="rId1"/>
  <drawing r:id="rId2"/>
  <tableParts count="5"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8"/>
  <sheetViews>
    <sheetView topLeftCell="A2" workbookViewId="0">
      <selection activeCell="A2" sqref="A2:E26"/>
    </sheetView>
  </sheetViews>
  <sheetFormatPr defaultColWidth="9" defaultRowHeight="15"/>
  <cols>
    <col min="1" max="1" width="19.28515625" customWidth="1"/>
    <col min="2" max="2" width="25.42578125" customWidth="1"/>
    <col min="3" max="3" width="23.85546875" style="10" customWidth="1"/>
    <col min="4" max="4" width="22.28515625" customWidth="1"/>
    <col min="5" max="5" width="16.5703125" customWidth="1"/>
  </cols>
  <sheetData>
    <row r="3" spans="1:5">
      <c r="A3" s="11" t="s">
        <v>30</v>
      </c>
      <c r="B3" s="12" t="s">
        <v>31</v>
      </c>
      <c r="C3" s="13" t="s">
        <v>32</v>
      </c>
      <c r="D3" s="6" t="s">
        <v>33</v>
      </c>
      <c r="E3" s="6" t="s">
        <v>34</v>
      </c>
    </row>
    <row r="4" spans="1:5">
      <c r="A4" s="11" t="s">
        <v>35</v>
      </c>
      <c r="B4" s="14">
        <v>22845384</v>
      </c>
      <c r="C4" s="10">
        <v>9458280</v>
      </c>
      <c r="D4">
        <v>1857350</v>
      </c>
      <c r="E4" s="10">
        <f>B4-C4-D4</f>
        <v>11529754</v>
      </c>
    </row>
    <row r="5" spans="1:5">
      <c r="A5" s="11" t="s">
        <v>36</v>
      </c>
      <c r="B5" s="14">
        <f t="shared" ref="B5:D8" si="0">B4*103.5%</f>
        <v>23644972.439999998</v>
      </c>
      <c r="C5" s="10">
        <f t="shared" si="0"/>
        <v>9789319.7999999989</v>
      </c>
      <c r="D5">
        <f t="shared" si="0"/>
        <v>1922357.2499999998</v>
      </c>
      <c r="E5" s="10">
        <f>B5-C5-D5</f>
        <v>11933295.389999999</v>
      </c>
    </row>
    <row r="6" spans="1:5">
      <c r="A6" s="11" t="s">
        <v>37</v>
      </c>
      <c r="B6" s="14">
        <f t="shared" si="0"/>
        <v>24472546.475399997</v>
      </c>
      <c r="C6" s="10">
        <f t="shared" si="0"/>
        <v>10131945.992999999</v>
      </c>
      <c r="D6">
        <f t="shared" si="0"/>
        <v>1989639.7537499997</v>
      </c>
      <c r="E6" s="10">
        <f>B6-C6-D6</f>
        <v>12350960.728649998</v>
      </c>
    </row>
    <row r="7" spans="1:5">
      <c r="A7" s="11" t="s">
        <v>38</v>
      </c>
      <c r="B7" s="14">
        <f t="shared" si="0"/>
        <v>25329085.602038994</v>
      </c>
      <c r="C7" s="10">
        <f t="shared" si="0"/>
        <v>10486564.102754997</v>
      </c>
      <c r="D7">
        <f t="shared" si="0"/>
        <v>2059277.1451312494</v>
      </c>
      <c r="E7" s="10">
        <f>B7-C7-D7</f>
        <v>12783244.354152748</v>
      </c>
    </row>
    <row r="8" spans="1:5">
      <c r="A8" s="11" t="s">
        <v>39</v>
      </c>
      <c r="B8" s="14">
        <f t="shared" si="0"/>
        <v>26215603.598110355</v>
      </c>
      <c r="C8" s="10">
        <f t="shared" si="0"/>
        <v>10853593.846351421</v>
      </c>
      <c r="D8">
        <f t="shared" si="0"/>
        <v>2131351.8452108428</v>
      </c>
      <c r="E8" s="10">
        <f>B8-C8-D8</f>
        <v>13230657.906548092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zoomScale="80" zoomScaleNormal="80" workbookViewId="0">
      <selection activeCell="L22" sqref="L22"/>
    </sheetView>
  </sheetViews>
  <sheetFormatPr defaultColWidth="9" defaultRowHeight="15"/>
  <cols>
    <col min="1" max="1" width="19.85546875" customWidth="1"/>
    <col min="2" max="2" width="9.5703125" customWidth="1"/>
    <col min="3" max="3" width="15" customWidth="1"/>
    <col min="4" max="4" width="9.42578125" customWidth="1"/>
    <col min="5" max="5" width="11" customWidth="1"/>
    <col min="6" max="6" width="13" customWidth="1"/>
    <col min="7" max="7" width="15.140625" customWidth="1"/>
    <col min="8" max="8" width="11" customWidth="1"/>
    <col min="9" max="9" width="13.42578125" customWidth="1"/>
  </cols>
  <sheetData>
    <row r="1" spans="1:9">
      <c r="A1" s="1" t="s">
        <v>9</v>
      </c>
      <c r="B1" s="2" t="s">
        <v>12</v>
      </c>
      <c r="C1" s="1" t="s">
        <v>13</v>
      </c>
      <c r="D1" s="2" t="s">
        <v>14</v>
      </c>
      <c r="E1" s="2" t="s">
        <v>15</v>
      </c>
      <c r="F1" t="s">
        <v>10</v>
      </c>
      <c r="G1" t="s">
        <v>11</v>
      </c>
      <c r="H1" t="s">
        <v>40</v>
      </c>
      <c r="I1" t="s">
        <v>41</v>
      </c>
    </row>
    <row r="2" spans="1:9">
      <c r="A2" s="1"/>
      <c r="B2" s="2"/>
      <c r="C2" s="1" t="s">
        <v>42</v>
      </c>
      <c r="D2" s="2"/>
      <c r="E2" s="2"/>
    </row>
    <row r="3" spans="1:9">
      <c r="A3" s="2"/>
      <c r="B3" s="2"/>
      <c r="C3" s="1" t="s">
        <v>43</v>
      </c>
      <c r="D3" s="2"/>
      <c r="E3" s="2"/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s="2" t="s">
        <v>16</v>
      </c>
    </row>
    <row r="6" spans="1:9">
      <c r="A6" s="3" t="s">
        <v>17</v>
      </c>
      <c r="B6" s="4">
        <v>0.2</v>
      </c>
      <c r="C6">
        <v>5</v>
      </c>
      <c r="D6">
        <v>3000</v>
      </c>
      <c r="E6">
        <v>1200</v>
      </c>
      <c r="F6">
        <f>D6-E6</f>
        <v>1800</v>
      </c>
      <c r="G6">
        <f>C6*D6</f>
        <v>15000</v>
      </c>
      <c r="H6">
        <f>E6*C6</f>
        <v>6000</v>
      </c>
      <c r="I6" s="9">
        <f>G6-H6</f>
        <v>9000</v>
      </c>
    </row>
    <row r="7" spans="1:9">
      <c r="A7" s="3" t="s">
        <v>18</v>
      </c>
      <c r="B7" s="4">
        <v>0.2</v>
      </c>
      <c r="C7">
        <v>3</v>
      </c>
      <c r="D7">
        <v>2600</v>
      </c>
      <c r="E7">
        <v>1000</v>
      </c>
      <c r="F7">
        <f t="shared" ref="F7:F18" si="0">D7-E7</f>
        <v>1600</v>
      </c>
      <c r="G7">
        <f t="shared" ref="G7:G18" si="1">C7*D7</f>
        <v>7800</v>
      </c>
      <c r="H7">
        <f t="shared" ref="H7:H18" si="2">E7*C7</f>
        <v>3000</v>
      </c>
      <c r="I7" s="9">
        <f t="shared" ref="I7:I18" si="3">G7-H7</f>
        <v>4800</v>
      </c>
    </row>
    <row r="8" spans="1:9">
      <c r="A8" s="3" t="s">
        <v>19</v>
      </c>
      <c r="B8" s="4">
        <v>0.2</v>
      </c>
      <c r="C8">
        <v>4</v>
      </c>
      <c r="D8">
        <v>1200</v>
      </c>
      <c r="E8">
        <v>700</v>
      </c>
      <c r="F8">
        <f t="shared" si="0"/>
        <v>500</v>
      </c>
      <c r="G8">
        <f t="shared" si="1"/>
        <v>4800</v>
      </c>
      <c r="H8">
        <f t="shared" si="2"/>
        <v>2800</v>
      </c>
      <c r="I8" s="9">
        <f t="shared" si="3"/>
        <v>2000</v>
      </c>
    </row>
    <row r="9" spans="1:9">
      <c r="A9" s="2"/>
      <c r="F9">
        <f t="shared" si="0"/>
        <v>0</v>
      </c>
      <c r="G9">
        <f t="shared" si="1"/>
        <v>0</v>
      </c>
      <c r="H9">
        <f t="shared" si="2"/>
        <v>0</v>
      </c>
      <c r="I9" s="9">
        <f t="shared" si="3"/>
        <v>0</v>
      </c>
    </row>
    <row r="10" spans="1:9">
      <c r="A10" s="2" t="s">
        <v>20</v>
      </c>
      <c r="B10" s="4"/>
      <c r="F10">
        <f t="shared" si="0"/>
        <v>0</v>
      </c>
      <c r="G10">
        <f t="shared" si="1"/>
        <v>0</v>
      </c>
      <c r="H10">
        <f t="shared" si="2"/>
        <v>0</v>
      </c>
      <c r="I10" s="9">
        <f t="shared" si="3"/>
        <v>0</v>
      </c>
    </row>
    <row r="11" spans="1:9">
      <c r="A11" s="3" t="s">
        <v>21</v>
      </c>
      <c r="B11" s="5">
        <v>0.2</v>
      </c>
      <c r="C11" s="3">
        <v>55</v>
      </c>
      <c r="D11" s="3">
        <v>70</v>
      </c>
      <c r="E11" s="3">
        <v>20</v>
      </c>
      <c r="F11">
        <f t="shared" si="0"/>
        <v>50</v>
      </c>
      <c r="G11">
        <f t="shared" si="1"/>
        <v>3850</v>
      </c>
      <c r="H11">
        <f t="shared" si="2"/>
        <v>1100</v>
      </c>
      <c r="I11" s="9">
        <f t="shared" si="3"/>
        <v>2750</v>
      </c>
    </row>
    <row r="12" spans="1:9">
      <c r="A12" s="3" t="s">
        <v>22</v>
      </c>
      <c r="B12" s="4">
        <v>0.2</v>
      </c>
      <c r="C12">
        <v>250</v>
      </c>
      <c r="D12">
        <v>50</v>
      </c>
      <c r="E12">
        <v>5</v>
      </c>
      <c r="F12">
        <f t="shared" si="0"/>
        <v>45</v>
      </c>
      <c r="G12">
        <f t="shared" si="1"/>
        <v>12500</v>
      </c>
      <c r="H12">
        <f t="shared" si="2"/>
        <v>1250</v>
      </c>
      <c r="I12" s="9">
        <f t="shared" si="3"/>
        <v>11250</v>
      </c>
    </row>
    <row r="13" spans="1:9">
      <c r="A13" s="3" t="s">
        <v>23</v>
      </c>
      <c r="B13" s="4">
        <v>0.2</v>
      </c>
      <c r="C13">
        <v>32</v>
      </c>
      <c r="D13">
        <v>120</v>
      </c>
      <c r="F13">
        <f t="shared" si="0"/>
        <v>120</v>
      </c>
      <c r="G13">
        <f t="shared" si="1"/>
        <v>3840</v>
      </c>
      <c r="H13">
        <f t="shared" si="2"/>
        <v>0</v>
      </c>
      <c r="I13" s="9">
        <f t="shared" si="3"/>
        <v>3840</v>
      </c>
    </row>
    <row r="14" spans="1:9">
      <c r="A14" s="3"/>
      <c r="B14" s="4"/>
      <c r="F14">
        <f t="shared" si="0"/>
        <v>0</v>
      </c>
      <c r="G14">
        <f t="shared" si="1"/>
        <v>0</v>
      </c>
      <c r="H14">
        <f t="shared" si="2"/>
        <v>0</v>
      </c>
      <c r="I14" s="9">
        <f t="shared" si="3"/>
        <v>0</v>
      </c>
    </row>
    <row r="15" spans="1:9">
      <c r="A15" s="2" t="s">
        <v>24</v>
      </c>
      <c r="F15">
        <f t="shared" si="0"/>
        <v>0</v>
      </c>
      <c r="G15">
        <f t="shared" si="1"/>
        <v>0</v>
      </c>
      <c r="H15">
        <f t="shared" si="2"/>
        <v>0</v>
      </c>
      <c r="I15" s="9">
        <f t="shared" si="3"/>
        <v>0</v>
      </c>
    </row>
    <row r="16" spans="1:9">
      <c r="A16" s="3" t="s">
        <v>25</v>
      </c>
      <c r="B16" s="4">
        <v>0.2</v>
      </c>
      <c r="C16">
        <v>4</v>
      </c>
      <c r="D16">
        <v>3500</v>
      </c>
      <c r="E16">
        <v>2600</v>
      </c>
      <c r="F16">
        <f t="shared" si="0"/>
        <v>900</v>
      </c>
      <c r="G16">
        <f t="shared" si="1"/>
        <v>14000</v>
      </c>
      <c r="H16">
        <f t="shared" si="2"/>
        <v>10400</v>
      </c>
      <c r="I16" s="9">
        <f t="shared" si="3"/>
        <v>3600</v>
      </c>
    </row>
    <row r="17" spans="1:9">
      <c r="A17" s="3" t="s">
        <v>26</v>
      </c>
      <c r="B17" s="4">
        <v>0.2</v>
      </c>
      <c r="C17">
        <v>5</v>
      </c>
      <c r="D17">
        <v>1500</v>
      </c>
      <c r="E17">
        <v>750</v>
      </c>
      <c r="F17">
        <f t="shared" si="0"/>
        <v>750</v>
      </c>
      <c r="G17">
        <f t="shared" si="1"/>
        <v>7500</v>
      </c>
      <c r="H17">
        <f t="shared" si="2"/>
        <v>3750</v>
      </c>
      <c r="I17" s="9">
        <f t="shared" si="3"/>
        <v>3750</v>
      </c>
    </row>
    <row r="18" spans="1:9">
      <c r="A18" s="3" t="s">
        <v>27</v>
      </c>
      <c r="B18" s="4">
        <v>0.2</v>
      </c>
      <c r="C18">
        <v>3</v>
      </c>
      <c r="D18">
        <v>1500</v>
      </c>
      <c r="E18">
        <v>750</v>
      </c>
      <c r="F18">
        <f t="shared" si="0"/>
        <v>750</v>
      </c>
      <c r="G18">
        <f t="shared" si="1"/>
        <v>4500</v>
      </c>
      <c r="H18">
        <f t="shared" si="2"/>
        <v>2250</v>
      </c>
      <c r="I18" s="9">
        <f t="shared" si="3"/>
        <v>2250</v>
      </c>
    </row>
    <row r="19" spans="1:9">
      <c r="I19" s="9"/>
    </row>
    <row r="20" spans="1:9">
      <c r="I20" s="9"/>
    </row>
    <row r="21" spans="1:9">
      <c r="A21" s="6" t="s">
        <v>29</v>
      </c>
      <c r="B21" s="6">
        <v>6</v>
      </c>
      <c r="C21" s="6"/>
      <c r="D21" s="6"/>
      <c r="E21" s="6"/>
      <c r="F21" s="6" t="s">
        <v>28</v>
      </c>
      <c r="G21">
        <f>SUM(G6:G18)</f>
        <v>73790</v>
      </c>
      <c r="H21">
        <f>SUM(H6:H18)</f>
        <v>30550</v>
      </c>
      <c r="I21" s="9">
        <f>SUM(I6:I18)</f>
        <v>43240</v>
      </c>
    </row>
    <row r="22" spans="1:9">
      <c r="I22" s="9"/>
    </row>
    <row r="23" spans="1:9">
      <c r="F23" s="6" t="s">
        <v>44</v>
      </c>
      <c r="G23" s="7">
        <f>G21*6</f>
        <v>442740</v>
      </c>
      <c r="H23" s="8">
        <f>H21*6</f>
        <v>183300</v>
      </c>
      <c r="I23" s="9">
        <f>I21*6</f>
        <v>259440</v>
      </c>
    </row>
    <row r="24" spans="1:9">
      <c r="F24" s="6" t="s">
        <v>45</v>
      </c>
      <c r="G24" s="7">
        <f>G23*4.3</f>
        <v>1903782</v>
      </c>
      <c r="H24" s="8">
        <f>H23*4.3</f>
        <v>788190</v>
      </c>
      <c r="I24" s="9">
        <f>I23*4.3</f>
        <v>1115592</v>
      </c>
    </row>
    <row r="25" spans="1:9">
      <c r="F25" s="6" t="s">
        <v>46</v>
      </c>
      <c r="G25" s="7">
        <f>G24*12</f>
        <v>22845384</v>
      </c>
      <c r="H25" s="8">
        <f>H24*12</f>
        <v>9458280</v>
      </c>
      <c r="I25" s="9">
        <f>I24*12</f>
        <v>13387104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2022-10-06T01:21:07Z</cp:lastPrinted>
  <dcterms:created xsi:type="dcterms:W3CDTF">2022-09-30T09:04:00Z</dcterms:created>
  <dcterms:modified xsi:type="dcterms:W3CDTF">2022-10-06T14:02:00Z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C8FF24FB19D74C9C8F235DDF53BAF020</vt:lpwstr>
  </property>
  <property fmtid="{D5CDD505-2E9C-101B-9397-08002B2CF9AE}" pid="3" name="KSOProductBuildVer">
    <vt:lpwstr>1033-11.2.0.11341</vt:lpwstr>
  </property>
</Properties>
</file>